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codeName="ЭтаКнига"/>
  <mc:AlternateContent xmlns:mc="http://schemas.openxmlformats.org/markup-compatibility/2006">
    <mc:Choice Requires="x15">
      <x15ac:absPath xmlns:x15ac="http://schemas.microsoft.com/office/spreadsheetml/2010/11/ac" url="K:\_Экономическая группа\Рабочие документы\Программа деятельности предприятия\Программа деятельности 2027\Инвестиционная программа\"/>
    </mc:Choice>
  </mc:AlternateContent>
  <xr:revisionPtr revIDLastSave="0" documentId="13_ncr:1_{56D40E14-9F2F-447C-A2C8-31C249891517}" xr6:coauthVersionLast="45" xr6:coauthVersionMax="47" xr10:uidLastSave="{00000000-0000-0000-0000-000000000000}"/>
  <bookViews>
    <workbookView xWindow="-120" yWindow="-120" windowWidth="29040" windowHeight="15840" tabRatio="508" xr2:uid="{00000000-000D-0000-FFFF-FFFF00000000}"/>
  </bookViews>
  <sheets>
    <sheet name="Финансовый план 2027" sheetId="2" r:id="rId1"/>
    <sheet name="СО1" sheetId="12" state="hidden" r:id="rId2"/>
    <sheet name="Общая от 16.04.2026" sheetId="13" state="hidden" r:id="rId3"/>
    <sheet name="Общая от 18.05.2026" sheetId="14" state="hidden" r:id="rId4"/>
    <sheet name="Информация для фин.плана уточн." sheetId="16" state="hidden" r:id="rId5"/>
    <sheet name="Амортизация (23 24 25 26 27 го)" sheetId="17" state="hidden" r:id="rId6"/>
    <sheet name="Баланс 2023" sheetId="11" state="hidden" r:id="rId7"/>
    <sheet name="Лист2" sheetId="10" state="hidden" r:id="rId8"/>
    <sheet name="90.02" sheetId="7" state="hidden" r:id="rId9"/>
    <sheet name="90.01" sheetId="3" state="hidden" r:id="rId10"/>
    <sheet name="Амортизация (факт 2022)" sheetId="5" state="hidden" r:id="rId11"/>
    <sheet name="2023-2027" sheetId="6" state="hidden" r:id="rId12"/>
    <sheet name="УГРЦТ НАО" sheetId="8" state="hidden" r:id="rId13"/>
  </sheets>
  <definedNames>
    <definedName name="_________wrn2" localSheetId="10" hidden="1">{"glc1",#N/A,FALSE,"GLC";"glc2",#N/A,FALSE,"GLC";"glc3",#N/A,FALSE,"GLC";"glc4",#N/A,FALSE,"GLC";"glc5",#N/A,FALSE,"GLC"}</definedName>
    <definedName name="_________wrn2" hidden="1">{"glc1",#N/A,FALSE,"GLC";"glc2",#N/A,FALSE,"GLC";"glc3",#N/A,FALSE,"GLC";"glc4",#N/A,FALSE,"GLC";"glc5",#N/A,FALSE,"GLC"}</definedName>
    <definedName name="_________wrn222" localSheetId="10" hidden="1">{"glc1",#N/A,FALSE,"GLC";"glc2",#N/A,FALSE,"GLC";"glc3",#N/A,FALSE,"GLC";"glc4",#N/A,FALSE,"GLC";"glc5",#N/A,FALSE,"GLC"}</definedName>
    <definedName name="_________wrn222" hidden="1">{"glc1",#N/A,FALSE,"GLC";"glc2",#N/A,FALSE,"GLC";"glc3",#N/A,FALSE,"GLC";"glc4",#N/A,FALSE,"GLC";"glc5",#N/A,FALSE,"GLC"}</definedName>
    <definedName name="________wrn2" localSheetId="10" hidden="1">{"glc1",#N/A,FALSE,"GLC";"glc2",#N/A,FALSE,"GLC";"glc3",#N/A,FALSE,"GLC";"glc4",#N/A,FALSE,"GLC";"glc5",#N/A,FALSE,"GLC"}</definedName>
    <definedName name="________wrn2" hidden="1">{"glc1",#N/A,FALSE,"GLC";"glc2",#N/A,FALSE,"GLC";"glc3",#N/A,FALSE,"GLC";"glc4",#N/A,FALSE,"GLC";"glc5",#N/A,FALSE,"GLC"}</definedName>
    <definedName name="________wrn222" localSheetId="10" hidden="1">{"glc1",#N/A,FALSE,"GLC";"glc2",#N/A,FALSE,"GLC";"glc3",#N/A,FALSE,"GLC";"glc4",#N/A,FALSE,"GLC";"glc5",#N/A,FALSE,"GLC"}</definedName>
    <definedName name="________wrn222" hidden="1">{"glc1",#N/A,FALSE,"GLC";"glc2",#N/A,FALSE,"GLC";"glc3",#N/A,FALSE,"GLC";"glc4",#N/A,FALSE,"GLC";"glc5",#N/A,FALSE,"GLC"}</definedName>
    <definedName name="________wrn3" localSheetId="10" hidden="1">{"glc1",#N/A,FALSE,"GLC";"glc2",#N/A,FALSE,"GLC";"glc3",#N/A,FALSE,"GLC";"glc4",#N/A,FALSE,"GLC";"glc5",#N/A,FALSE,"GLC"}</definedName>
    <definedName name="________wrn3" hidden="1">{"glc1",#N/A,FALSE,"GLC";"glc2",#N/A,FALSE,"GLC";"glc3",#N/A,FALSE,"GLC";"glc4",#N/A,FALSE,"GLC";"glc5",#N/A,FALSE,"GLC"}</definedName>
    <definedName name="_______wrn2" localSheetId="10" hidden="1">{"glc1",#N/A,FALSE,"GLC";"glc2",#N/A,FALSE,"GLC";"glc3",#N/A,FALSE,"GLC";"glc4",#N/A,FALSE,"GLC";"glc5",#N/A,FALSE,"GLC"}</definedName>
    <definedName name="_______wrn2" hidden="1">{"glc1",#N/A,FALSE,"GLC";"glc2",#N/A,FALSE,"GLC";"glc3",#N/A,FALSE,"GLC";"glc4",#N/A,FALSE,"GLC";"glc5",#N/A,FALSE,"GLC"}</definedName>
    <definedName name="_______wrn222" localSheetId="10" hidden="1">{"glc1",#N/A,FALSE,"GLC";"glc2",#N/A,FALSE,"GLC";"glc3",#N/A,FALSE,"GLC";"glc4",#N/A,FALSE,"GLC";"glc5",#N/A,FALSE,"GLC"}</definedName>
    <definedName name="_______wrn222" hidden="1">{"glc1",#N/A,FALSE,"GLC";"glc2",#N/A,FALSE,"GLC";"glc3",#N/A,FALSE,"GLC";"glc4",#N/A,FALSE,"GLC";"glc5",#N/A,FALSE,"GLC"}</definedName>
    <definedName name="_______wrn55" localSheetId="10" hidden="1">{"glc1",#N/A,FALSE,"GLC";"glc2",#N/A,FALSE,"GLC";"glc3",#N/A,FALSE,"GLC";"glc4",#N/A,FALSE,"GLC";"glc5",#N/A,FALSE,"GLC"}</definedName>
    <definedName name="_______wrn55" hidden="1">{"glc1",#N/A,FALSE,"GLC";"glc2",#N/A,FALSE,"GLC";"glc3",#N/A,FALSE,"GLC";"glc4",#N/A,FALSE,"GLC";"glc5",#N/A,FALSE,"GLC"}</definedName>
    <definedName name="_______цкт" localSheetId="10" hidden="1">{"glc1",#N/A,FALSE,"GLC";"glc2",#N/A,FALSE,"GLC";"glc3",#N/A,FALSE,"GLC";"glc4",#N/A,FALSE,"GLC";"glc5",#N/A,FALSE,"GLC"}</definedName>
    <definedName name="_______цкт" hidden="1">{"glc1",#N/A,FALSE,"GLC";"glc2",#N/A,FALSE,"GLC";"glc3",#N/A,FALSE,"GLC";"glc4",#N/A,FALSE,"GLC";"glc5",#N/A,FALSE,"GLC"}</definedName>
    <definedName name="______wrn2" localSheetId="10" hidden="1">{"glc1",#N/A,FALSE,"GLC";"glc2",#N/A,FALSE,"GLC";"glc3",#N/A,FALSE,"GLC";"glc4",#N/A,FALSE,"GLC";"glc5",#N/A,FALSE,"GLC"}</definedName>
    <definedName name="______wrn2" hidden="1">{"glc1",#N/A,FALSE,"GLC";"glc2",#N/A,FALSE,"GLC";"glc3",#N/A,FALSE,"GLC";"glc4",#N/A,FALSE,"GLC";"glc5",#N/A,FALSE,"GLC"}</definedName>
    <definedName name="______wrn222" localSheetId="10" hidden="1">{"glc1",#N/A,FALSE,"GLC";"glc2",#N/A,FALSE,"GLC";"glc3",#N/A,FALSE,"GLC";"glc4",#N/A,FALSE,"GLC";"glc5",#N/A,FALSE,"GLC"}</definedName>
    <definedName name="______wrn222" hidden="1">{"glc1",#N/A,FALSE,"GLC";"glc2",#N/A,FALSE,"GLC";"glc3",#N/A,FALSE,"GLC";"glc4",#N/A,FALSE,"GLC";"glc5",#N/A,FALSE,"GLC"}</definedName>
    <definedName name="_____wrn2" localSheetId="10" hidden="1">{"glc1",#N/A,FALSE,"GLC";"glc2",#N/A,FALSE,"GLC";"glc3",#N/A,FALSE,"GLC";"glc4",#N/A,FALSE,"GLC";"glc5",#N/A,FALSE,"GLC"}</definedName>
    <definedName name="_____wrn2" hidden="1">{"glc1",#N/A,FALSE,"GLC";"glc2",#N/A,FALSE,"GLC";"glc3",#N/A,FALSE,"GLC";"glc4",#N/A,FALSE,"GLC";"glc5",#N/A,FALSE,"GLC"}</definedName>
    <definedName name="_____wrn222" localSheetId="10" hidden="1">{"glc1",#N/A,FALSE,"GLC";"glc2",#N/A,FALSE,"GLC";"glc3",#N/A,FALSE,"GLC";"glc4",#N/A,FALSE,"GLC";"glc5",#N/A,FALSE,"GLC"}</definedName>
    <definedName name="_____wrn222" hidden="1">{"glc1",#N/A,FALSE,"GLC";"glc2",#N/A,FALSE,"GLC";"glc3",#N/A,FALSE,"GLC";"glc4",#N/A,FALSE,"GLC";"glc5",#N/A,FALSE,"GLC"}</definedName>
    <definedName name="____wrn2" localSheetId="10" hidden="1">{"glc1",#N/A,FALSE,"GLC";"glc2",#N/A,FALSE,"GLC";"glc3",#N/A,FALSE,"GLC";"glc4",#N/A,FALSE,"GLC";"glc5",#N/A,FALSE,"GLC"}</definedName>
    <definedName name="____wrn2" hidden="1">{"glc1",#N/A,FALSE,"GLC";"glc2",#N/A,FALSE,"GLC";"glc3",#N/A,FALSE,"GLC";"glc4",#N/A,FALSE,"GLC";"glc5",#N/A,FALSE,"GLC"}</definedName>
    <definedName name="____wrn222" localSheetId="10" hidden="1">{"glc1",#N/A,FALSE,"GLC";"glc2",#N/A,FALSE,"GLC";"glc3",#N/A,FALSE,"GLC";"glc4",#N/A,FALSE,"GLC";"glc5",#N/A,FALSE,"GLC"}</definedName>
    <definedName name="____wrn222" hidden="1">{"glc1",#N/A,FALSE,"GLC";"glc2",#N/A,FALSE,"GLC";"glc3",#N/A,FALSE,"GLC";"glc4",#N/A,FALSE,"GLC";"glc5",#N/A,FALSE,"GLC"}</definedName>
    <definedName name="___wrn2" localSheetId="10" hidden="1">{"glc1",#N/A,FALSE,"GLC";"glc2",#N/A,FALSE,"GLC";"glc3",#N/A,FALSE,"GLC";"glc4",#N/A,FALSE,"GLC";"glc5",#N/A,FALSE,"GLC"}</definedName>
    <definedName name="___wrn2" hidden="1">{"glc1",#N/A,FALSE,"GLC";"glc2",#N/A,FALSE,"GLC";"glc3",#N/A,FALSE,"GLC";"glc4",#N/A,FALSE,"GLC";"glc5",#N/A,FALSE,"GLC"}</definedName>
    <definedName name="___wrn222" localSheetId="10" hidden="1">{"glc1",#N/A,FALSE,"GLC";"glc2",#N/A,FALSE,"GLC";"glc3",#N/A,FALSE,"GLC";"glc4",#N/A,FALSE,"GLC";"glc5",#N/A,FALSE,"GLC"}</definedName>
    <definedName name="___wrn222" hidden="1">{"glc1",#N/A,FALSE,"GLC";"glc2",#N/A,FALSE,"GLC";"glc3",#N/A,FALSE,"GLC";"glc4",#N/A,FALSE,"GLC";"glc5",#N/A,FALSE,"GLC"}</definedName>
    <definedName name="__1__123Graph_ACHART_4" localSheetId="10" hidden="1">#REF!</definedName>
    <definedName name="__1__123Graph_ACHART_4" hidden="1">#REF!</definedName>
    <definedName name="__123Graph_AGRAPH1" localSheetId="10" hidden="1">#REF!</definedName>
    <definedName name="__123Graph_AGRAPH1" hidden="1">#REF!</definedName>
    <definedName name="__123Graph_AGRAPH2" localSheetId="10" hidden="1">#REF!</definedName>
    <definedName name="__123Graph_AGRAPH2" hidden="1">#REF!</definedName>
    <definedName name="__123Graph_BGRAPH1" hidden="1">#REF!</definedName>
    <definedName name="__123Graph_BGRAPH2" hidden="1">#REF!</definedName>
    <definedName name="__123Graph_CGRAPH1" hidden="1">#REF!</definedName>
    <definedName name="__123Graph_CGRAPH2" hidden="1">#REF!</definedName>
    <definedName name="__123Graph_LBL_AGRAPH1" hidden="1">#REF!</definedName>
    <definedName name="__123Graph_XGRAPH1" hidden="1">#REF!</definedName>
    <definedName name="__123Graph_XGRAPH2" hidden="1">#REF!</definedName>
    <definedName name="__2__123Graph_XCHART_3" localSheetId="10" hidden="1">#REF!</definedName>
    <definedName name="__2__123Graph_XCHART_3" hidden="1">#REF!</definedName>
    <definedName name="__3__123Graph_XCHART_4" localSheetId="10" hidden="1">#REF!</definedName>
    <definedName name="__3__123Graph_XCHART_4" hidden="1">#REF!</definedName>
    <definedName name="__wrn2" localSheetId="10" hidden="1">{"glc1",#N/A,FALSE,"GLC";"glc2",#N/A,FALSE,"GLC";"glc3",#N/A,FALSE,"GLC";"glc4",#N/A,FALSE,"GLC";"glc5",#N/A,FALSE,"GLC"}</definedName>
    <definedName name="__wrn2" hidden="1">{"glc1",#N/A,FALSE,"GLC";"glc2",#N/A,FALSE,"GLC";"glc3",#N/A,FALSE,"GLC";"glc4",#N/A,FALSE,"GLC";"glc5",#N/A,FALSE,"GLC"}</definedName>
    <definedName name="__wrn222" localSheetId="10" hidden="1">{"glc1",#N/A,FALSE,"GLC";"glc2",#N/A,FALSE,"GLC";"glc3",#N/A,FALSE,"GLC";"glc4",#N/A,FALSE,"GLC";"glc5",#N/A,FALSE,"GLC"}</definedName>
    <definedName name="__wrn222" hidden="1">{"glc1",#N/A,FALSE,"GLC";"glc2",#N/A,FALSE,"GLC";"glc3",#N/A,FALSE,"GLC";"glc4",#N/A,FALSE,"GLC";"glc5",#N/A,FALSE,"GLC"}</definedName>
    <definedName name="_1__123Graph_ACHART_4" localSheetId="10" hidden="1">#REF!</definedName>
    <definedName name="_1__123Graph_ACHART_4" hidden="1">#REF!</definedName>
    <definedName name="_1__123Graph_XCHART_4" localSheetId="10" hidden="1">#REF!</definedName>
    <definedName name="_1__123Graph_XCHART_4" hidden="1">#REF!</definedName>
    <definedName name="_123" localSheetId="10" hidden="1">#REF!</definedName>
    <definedName name="_123" hidden="1">#REF!</definedName>
    <definedName name="_2__123Graph_XCHART_3" localSheetId="10" hidden="1">#REF!</definedName>
    <definedName name="_2__123Graph_XCHART_3" hidden="1">#REF!</definedName>
    <definedName name="_3__123Graph_XCHART_4" localSheetId="10" hidden="1">#REF!</definedName>
    <definedName name="_3__123Graph_XCHART_4" hidden="1">#REF!</definedName>
    <definedName name="_wrn2" localSheetId="10" hidden="1">{"glc1",#N/A,FALSE,"GLC";"glc2",#N/A,FALSE,"GLC";"glc3",#N/A,FALSE,"GLC";"glc4",#N/A,FALSE,"GLC";"glc5",#N/A,FALSE,"GLC"}</definedName>
    <definedName name="_wrn2" hidden="1">{"glc1",#N/A,FALSE,"GLC";"glc2",#N/A,FALSE,"GLC";"glc3",#N/A,FALSE,"GLC";"glc4",#N/A,FALSE,"GLC";"glc5",#N/A,FALSE,"GLC"}</definedName>
    <definedName name="_wrn222" localSheetId="10" hidden="1">{"glc1",#N/A,FALSE,"GLC";"glc2",#N/A,FALSE,"GLC";"glc3",#N/A,FALSE,"GLC";"glc4",#N/A,FALSE,"GLC";"glc5",#N/A,FALSE,"GLC"}</definedName>
    <definedName name="_wrn222" hidden="1">{"glc1",#N/A,FALSE,"GLC";"glc2",#N/A,FALSE,"GLC";"glc3",#N/A,FALSE,"GLC";"glc4",#N/A,FALSE,"GLC";"glc5",#N/A,FALSE,"GLC"}</definedName>
    <definedName name="_xlnm._FilterDatabase" localSheetId="11" hidden="1">'2023-2027'!$A$2:$CO$686</definedName>
    <definedName name="_xlnm._FilterDatabase" localSheetId="4" hidden="1">'Информация для фин.плана уточн.'!$A$4:$M$63</definedName>
    <definedName name="_xlnm._FilterDatabase" localSheetId="12" hidden="1">'УГРЦТ НАО'!$A$4:$AI$297</definedName>
    <definedName name="_xlnm._FilterDatabase" localSheetId="0" hidden="1">'Финансовый план 2027'!$A$18:$R$448</definedName>
    <definedName name="AI_Version">#REF!</definedName>
    <definedName name="anscount" hidden="1">1</definedName>
    <definedName name="AS2DocOpenMode" hidden="1">"AS2DocumentEdit"</definedName>
    <definedName name="BLPH1" hidden="1">#REF!</definedName>
    <definedName name="BLPH2" hidden="1">#REF!</definedName>
    <definedName name="BossProviderVariable?_2aa5fdef_010c_4319_b31e_81ae8e7abc76" hidden="1">"25_01_2006"</definedName>
    <definedName name="BossProviderVariable?_60040dbb_350c_45f1_bd95_27a5a206b77c" hidden="1">"25_01_2006"</definedName>
    <definedName name="BossProviderVariable?_65223c16_9c65_468f_97aa_1fd4eba1b0ed" hidden="1">"25_01_2006"</definedName>
    <definedName name="BossProviderVariable?_c583db4b_26f3_4f93_a1e6_cb4b6f473155" hidden="1">"25_01_2006"</definedName>
    <definedName name="BossProviderVariable?_fb090bd1_c5b7_4ee0_bd5d_77060141cff5" hidden="1">"25_01_2006"</definedName>
    <definedName name="BossProviderVariable?_fc80497d_2800_402a_8235_c79ffb3c8ab8" hidden="1">"25_01_2006"</definedName>
    <definedName name="CalcMethod">#REF!</definedName>
    <definedName name="DaNet">#REF!</definedName>
    <definedName name="dt_03">#REF!</definedName>
    <definedName name="end_02">#REF!</definedName>
    <definedName name="end_03_1">#REF!</definedName>
    <definedName name="end_03_2">#REF!</definedName>
    <definedName name="ghbdtn" localSheetId="10" hidden="1">{"glc1",#N/A,FALSE,"GLC";"glc2",#N/A,FALSE,"GLC";"glc3",#N/A,FALSE,"GLC";"glc4",#N/A,FALSE,"GLC";"glc5",#N/A,FALSE,"GLC"}</definedName>
    <definedName name="ghbdtn" hidden="1">{"glc1",#N/A,FALSE,"GLC";"glc2",#N/A,FALSE,"GLC";"glc3",#N/A,FALSE,"GLC";"glc4",#N/A,FALSE,"GLC";"glc5",#N/A,FALSE,"GLC"}</definedName>
    <definedName name="hhv" localSheetId="10" hidden="1">#REF!</definedName>
    <definedName name="hhv" hidden="1">#REF!</definedName>
    <definedName name="ht_03">#REF!</definedName>
    <definedName name="Irtysh">#REF!</definedName>
    <definedName name="IS_DEMO">#REF!</definedName>
    <definedName name="IS_ESTATE">#REF!</definedName>
    <definedName name="IS_SUMM">#REF!</definedName>
    <definedName name="IS_TRIAL">#REF!</definedName>
    <definedName name="it_03">#REF!</definedName>
    <definedName name="KTP" localSheetId="10">#REF!</definedName>
    <definedName name="KTP">#REF!</definedName>
    <definedName name="kW_а_ген1" localSheetId="10">#REF!</definedName>
    <definedName name="kW_а_ген1">#REF!</definedName>
    <definedName name="kW_а_ген3" localSheetId="10">#REF!</definedName>
    <definedName name="kW_а_ген3">#REF!</definedName>
    <definedName name="LanguageID">#REF!</definedName>
    <definedName name="line">#REF!</definedName>
    <definedName name="month_list">#REF!</definedName>
    <definedName name="MR_LIST">#REF!</definedName>
    <definedName name="nds">#REF!</definedName>
    <definedName name="№25" localSheetId="10" hidden="1">{"glc1",#N/A,FALSE,"GLC";"glc2",#N/A,FALSE,"GLC";"glc3",#N/A,FALSE,"GLC";"glc4",#N/A,FALSE,"GLC";"glc5",#N/A,FALSE,"GLC"}</definedName>
    <definedName name="№25" hidden="1">{"glc1",#N/A,FALSE,"GLC";"glc2",#N/A,FALSE,"GLC";"glc3",#N/A,FALSE,"GLC";"glc4",#N/A,FALSE,"GLC";"glc5",#N/A,FALSE,"GLC"}</definedName>
    <definedName name="№30" localSheetId="10" hidden="1">{"glc1",#N/A,FALSE,"GLC";"glc2",#N/A,FALSE,"GLC";"glc3",#N/A,FALSE,"GLC";"glc4",#N/A,FALSE,"GLC";"glc5",#N/A,FALSE,"GLC"}</definedName>
    <definedName name="№30" hidden="1">{"glc1",#N/A,FALSE,"GLC";"glc2",#N/A,FALSE,"GLC";"glc3",#N/A,FALSE,"GLC";"glc4",#N/A,FALSE,"GLC";"glc5",#N/A,FALSE,"GLC"}</definedName>
    <definedName name="P1_dip" hidden="1">#REF!,#REF!,#REF!,#REF!,#REF!,#REF!,#REF!</definedName>
    <definedName name="P1_eso" hidden="1">#REF!,#REF!,#REF!,#REF!,#REF!,#REF!,#REF!</definedName>
    <definedName name="P1_ESO_PROT" localSheetId="10" hidden="1">#REF!,#REF!,#REF!,#REF!,#REF!,#REF!,#REF!,#REF!</definedName>
    <definedName name="P1_ESO_PROT" hidden="1">#REF!,#REF!,#REF!,#REF!,#REF!,#REF!,#REF!,#REF!</definedName>
    <definedName name="P1_net" hidden="1">#REF!,#REF!,#REF!,#REF!,#REF!,#REF!,#REF!</definedName>
    <definedName name="P1_SBT_PROT" localSheetId="10" hidden="1">#REF!,#REF!,#REF!,#REF!,#REF!,#REF!,#REF!</definedName>
    <definedName name="P1_SBT_PROT" hidden="1">#REF!,#REF!,#REF!,#REF!,#REF!,#REF!,#REF!</definedName>
    <definedName name="P1_SC_CLR" localSheetId="10" hidden="1">#REF!,#REF!,#REF!,#REF!,#REF!</definedName>
    <definedName name="P1_SC_CLR" hidden="1">#REF!,#REF!,#REF!,#REF!,#REF!</definedName>
    <definedName name="P1_SC22" localSheetId="10" hidden="1">#REF!,#REF!,#REF!,#REF!,#REF!,#REF!</definedName>
    <definedName name="P1_SC22" hidden="1">#REF!,#REF!,#REF!,#REF!,#REF!,#REF!</definedName>
    <definedName name="P1_SCOPE_16_PRT" hidden="1">#REF!,#REF!,#REF!,#REF!,#REF!,#REF!,#REF!,#REF!,#REF!</definedName>
    <definedName name="P1_SCOPE_17_PRT" hidden="1">#REF!,#REF!,#REF!,#REF!,#REF!,#REF!,#REF!,#REF!</definedName>
    <definedName name="P1_SCOPE_4_PRT" hidden="1">#REF!,#REF!,#REF!,#REF!,#REF!,#REF!,#REF!,#REF!,#REF!</definedName>
    <definedName name="P1_SCOPE_5_PRT" hidden="1">#REF!,#REF!,#REF!,#REF!,#REF!,#REF!,#REF!,#REF!,#REF!</definedName>
    <definedName name="P1_SCOPE_CORR" localSheetId="10" hidden="1">#REF!,#REF!,#REF!,#REF!,#REF!,#REF!,#REF!</definedName>
    <definedName name="P1_SCOPE_CORR" hidden="1">#REF!,#REF!,#REF!,#REF!,#REF!,#REF!,#REF!</definedName>
    <definedName name="P1_SCOPE_DOP" localSheetId="10" hidden="1">#REF!,#REF!,#REF!,#REF!,#REF!,#REF!</definedName>
    <definedName name="P1_SCOPE_DOP" hidden="1">#REF!,#REF!,#REF!,#REF!,#REF!,#REF!</definedName>
    <definedName name="P1_SCOPE_F1_PRT" hidden="1">#REF!,#REF!,#REF!,#REF!</definedName>
    <definedName name="P1_SCOPE_F2_PRT" hidden="1">#REF!,#REF!,#REF!,#REF!</definedName>
    <definedName name="P1_SCOPE_FLOAD" localSheetId="10" hidden="1">#REF!,#REF!,#REF!,#REF!,#REF!,#REF!</definedName>
    <definedName name="P1_SCOPE_FLOAD" hidden="1">#REF!,#REF!,#REF!,#REF!,#REF!,#REF!</definedName>
    <definedName name="P1_SCOPE_FRML" localSheetId="10" hidden="1">#REF!,#REF!,#REF!,#REF!,#REF!,#REF!</definedName>
    <definedName name="P1_SCOPE_FRML" hidden="1">#REF!,#REF!,#REF!,#REF!,#REF!,#REF!</definedName>
    <definedName name="P1_SCOPE_FST7" localSheetId="10" hidden="1">#REF!,#REF!,#REF!,#REF!,#REF!,#REF!</definedName>
    <definedName name="P1_SCOPE_FST7" hidden="1">#REF!,#REF!,#REF!,#REF!,#REF!,#REF!</definedName>
    <definedName name="P1_SCOPE_FULL_LOAD" localSheetId="10" hidden="1">#REF!,#REF!,#REF!,#REF!,#REF!,#REF!</definedName>
    <definedName name="P1_SCOPE_FULL_LOAD" hidden="1">#REF!,#REF!,#REF!,#REF!,#REF!,#REF!</definedName>
    <definedName name="P1_SCOPE_IND" localSheetId="10" hidden="1">#REF!,#REF!,#REF!,#REF!,#REF!,#REF!</definedName>
    <definedName name="P1_SCOPE_IND" hidden="1">#REF!,#REF!,#REF!,#REF!,#REF!,#REF!</definedName>
    <definedName name="P1_SCOPE_IND2" localSheetId="10" hidden="1">#REF!,#REF!,#REF!,#REF!,#REF!</definedName>
    <definedName name="P1_SCOPE_IND2" hidden="1">#REF!,#REF!,#REF!,#REF!,#REF!</definedName>
    <definedName name="P1_SCOPE_NOTIND" localSheetId="10" hidden="1">#REF!,#REF!,#REF!,#REF!,#REF!,#REF!</definedName>
    <definedName name="P1_SCOPE_NOTIND" hidden="1">#REF!,#REF!,#REF!,#REF!,#REF!,#REF!</definedName>
    <definedName name="P1_SCOPE_NotInd2" localSheetId="10" hidden="1">#REF!,#REF!,#REF!,#REF!,#REF!,#REF!,#REF!</definedName>
    <definedName name="P1_SCOPE_NotInd2" hidden="1">#REF!,#REF!,#REF!,#REF!,#REF!,#REF!,#REF!</definedName>
    <definedName name="P1_SCOPE_NotInd3" localSheetId="10" hidden="1">#REF!,#REF!,#REF!,#REF!,#REF!,#REF!,#REF!</definedName>
    <definedName name="P1_SCOPE_NotInd3" hidden="1">#REF!,#REF!,#REF!,#REF!,#REF!,#REF!,#REF!</definedName>
    <definedName name="P1_SCOPE_NotInt" localSheetId="10" hidden="1">#REF!,#REF!,#REF!,#REF!,#REF!,#REF!</definedName>
    <definedName name="P1_SCOPE_NotInt" hidden="1">#REF!,#REF!,#REF!,#REF!,#REF!,#REF!</definedName>
    <definedName name="P1_SCOPE_PER_PRT" hidden="1">#REF!,#REF!,#REF!,#REF!,#REF!</definedName>
    <definedName name="P1_SCOPE_SAVE2" localSheetId="10" hidden="1">#REF!,#REF!,#REF!,#REF!,#REF!,#REF!,#REF!</definedName>
    <definedName name="P1_SCOPE_SAVE2" hidden="1">#REF!,#REF!,#REF!,#REF!,#REF!,#REF!,#REF!</definedName>
    <definedName name="P1_SCOPE_SV_LD" localSheetId="10" hidden="1">#REF!,#REF!,#REF!,#REF!,#REF!,#REF!,#REF!</definedName>
    <definedName name="P1_SCOPE_SV_LD" hidden="1">#REF!,#REF!,#REF!,#REF!,#REF!,#REF!,#REF!</definedName>
    <definedName name="P1_SCOPE_SV_LD1" localSheetId="10" hidden="1">#REF!,#REF!,#REF!,#REF!,#REF!,#REF!,#REF!</definedName>
    <definedName name="P1_SCOPE_SV_LD1" hidden="1">#REF!,#REF!,#REF!,#REF!,#REF!,#REF!,#REF!</definedName>
    <definedName name="P1_SCOPE_SV_PRT" localSheetId="10" hidden="1">#REF!,#REF!,#REF!,#REF!,#REF!,#REF!,#REF!</definedName>
    <definedName name="P1_SCOPE_SV_PRT" hidden="1">#REF!,#REF!,#REF!,#REF!,#REF!,#REF!,#REF!</definedName>
    <definedName name="P1_SET_PROT" localSheetId="10" hidden="1">#REF!,#REF!,#REF!,#REF!,#REF!,#REF!,#REF!</definedName>
    <definedName name="P1_SET_PROT" hidden="1">#REF!,#REF!,#REF!,#REF!,#REF!,#REF!,#REF!</definedName>
    <definedName name="P1_SET_PRT" localSheetId="10" hidden="1">#REF!,#REF!,#REF!,#REF!,#REF!,#REF!,#REF!</definedName>
    <definedName name="P1_SET_PRT" hidden="1">#REF!,#REF!,#REF!,#REF!,#REF!,#REF!,#REF!</definedName>
    <definedName name="P1_T1_Protect" localSheetId="10" hidden="1">#REF!,#REF!,#REF!,#REF!,#REF!,#REF!</definedName>
    <definedName name="P1_T1_Protect" hidden="1">#REF!,#REF!,#REF!,#REF!,#REF!,#REF!</definedName>
    <definedName name="P1_T16?axis?R?ДОГОВОР" hidden="1">#REF!,#REF!,#REF!,#REF!,#REF!,#REF!,#REF!,#REF!,#REF!,#REF!,#REF!</definedName>
    <definedName name="P1_T16?axis?R?ДОГОВОР?" hidden="1">#REF!,#REF!,#REF!,#REF!,#REF!,#REF!,#REF!,#REF!,#REF!,#REF!,#REF!,#REF!,#REF!,#REF!,#REF!,#REF!,#REF!</definedName>
    <definedName name="P1_T16?L1" hidden="1">#REF!,#REF!,#REF!,#REF!,#REF!,#REF!,#REF!,#REF!,#REF!,#REF!,#REF!</definedName>
    <definedName name="P1_T16?L1.x" hidden="1">#REF!,#REF!,#REF!,#REF!,#REF!,#REF!,#REF!,#REF!,#REF!,#REF!,#REF!</definedName>
    <definedName name="P1_T16_Protect" localSheetId="10" hidden="1">#REF!,#REF!,#REF!,#REF!,#REF!,#REF!,#REF!,#REF!</definedName>
    <definedName name="P1_T16_Protect" hidden="1">#REF!,#REF!,#REF!,#REF!,#REF!,#REF!,#REF!,#REF!</definedName>
    <definedName name="P1_T18.2_Protect" localSheetId="10" hidden="1">#REF!,#REF!,#REF!,#REF!,#REF!,#REF!,#REF!</definedName>
    <definedName name="P1_T18.2_Protect" hidden="1">#REF!,#REF!,#REF!,#REF!,#REF!,#REF!,#REF!</definedName>
    <definedName name="P1_T20_Protection" hidden="1">#REF!,#REF!,#REF!,#REF!,#REF!,#REF!,#REF!,#REF!,#REF!</definedName>
    <definedName name="P1_T4_Protect" localSheetId="10" hidden="1">#REF!,#REF!,#REF!,#REF!,#REF!,#REF!,#REF!,#REF!,#REF!</definedName>
    <definedName name="P1_T4_Protect" hidden="1">#REF!,#REF!,#REF!,#REF!,#REF!,#REF!,#REF!,#REF!,#REF!</definedName>
    <definedName name="P1_T6_Protect" localSheetId="10" hidden="1">#REF!,#REF!,#REF!,#REF!,#REF!,#REF!,#REF!,#REF!,#REF!</definedName>
    <definedName name="P1_T6_Protect" hidden="1">#REF!,#REF!,#REF!,#REF!,#REF!,#REF!,#REF!,#REF!,#REF!</definedName>
    <definedName name="P10_SCOPE_FULL_LOAD" localSheetId="10" hidden="1">#REF!,#REF!,#REF!,#REF!,#REF!,#REF!</definedName>
    <definedName name="P10_SCOPE_FULL_LOAD" hidden="1">#REF!,#REF!,#REF!,#REF!,#REF!,#REF!</definedName>
    <definedName name="P10_T1_Protect" localSheetId="10" hidden="1">#REF!,#REF!,#REF!,#REF!,#REF!</definedName>
    <definedName name="P10_T1_Protect" hidden="1">#REF!,#REF!,#REF!,#REF!,#REF!</definedName>
    <definedName name="P11_SCOPE_FULL_LOAD" localSheetId="10" hidden="1">#REF!,#REF!,#REF!,#REF!,#REF!</definedName>
    <definedName name="P11_SCOPE_FULL_LOAD" hidden="1">#REF!,#REF!,#REF!,#REF!,#REF!</definedName>
    <definedName name="P11_T1_Protect" localSheetId="10" hidden="1">#REF!,#REF!,#REF!,#REF!,#REF!</definedName>
    <definedName name="P11_T1_Protect" hidden="1">#REF!,#REF!,#REF!,#REF!,#REF!</definedName>
    <definedName name="P12_SCOPE_FULL_LOAD" localSheetId="10" hidden="1">#REF!,#REF!,#REF!,#REF!,#REF!,#REF!</definedName>
    <definedName name="P12_SCOPE_FULL_LOAD" hidden="1">#REF!,#REF!,#REF!,#REF!,#REF!,#REF!</definedName>
    <definedName name="P12_T1_Protect" localSheetId="10" hidden="1">#REF!,#REF!,#REF!,#REF!,#REF!</definedName>
    <definedName name="P12_T1_Protect" hidden="1">#REF!,#REF!,#REF!,#REF!,#REF!</definedName>
    <definedName name="P13_SCOPE_FULL_LOAD" localSheetId="10" hidden="1">#REF!,#REF!,#REF!,#REF!,#REF!,#REF!</definedName>
    <definedName name="P13_SCOPE_FULL_LOAD" hidden="1">#REF!,#REF!,#REF!,#REF!,#REF!,#REF!</definedName>
    <definedName name="P13_T1_Protect" localSheetId="10" hidden="1">#REF!,#REF!,#REF!,#REF!,#REF!</definedName>
    <definedName name="P13_T1_Protect" hidden="1">#REF!,#REF!,#REF!,#REF!,#REF!</definedName>
    <definedName name="P14_SCOPE_FULL_LOAD" localSheetId="10" hidden="1">#REF!,#REF!,#REF!,#REF!,#REF!,#REF!</definedName>
    <definedName name="P14_SCOPE_FULL_LOAD" hidden="1">#REF!,#REF!,#REF!,#REF!,#REF!,#REF!</definedName>
    <definedName name="P14_T1_Protect" localSheetId="10" hidden="1">#REF!,#REF!,#REF!,#REF!,#REF!</definedName>
    <definedName name="P14_T1_Protect" hidden="1">#REF!,#REF!,#REF!,#REF!,#REF!</definedName>
    <definedName name="P15_SCOPE_FULL_LOAD" localSheetId="10" hidden="1">#REF!,#REF!,#REF!,#REF!,#REF!,'Амортизация (факт 2022)'!P1_SCOPE_FULL_LOAD</definedName>
    <definedName name="P15_SCOPE_FULL_LOAD" hidden="1">#REF!,#REF!,#REF!,#REF!,#REF!,P1_SCOPE_FULL_LOAD</definedName>
    <definedName name="P15_T1_Protect" localSheetId="10" hidden="1">#REF!,#REF!,#REF!,#REF!,#REF!</definedName>
    <definedName name="P15_T1_Protect" hidden="1">#REF!,#REF!,#REF!,#REF!,#REF!</definedName>
    <definedName name="P16_SCOPE_FULL_LOAD" hidden="1">#REF!,#REF!,#REF!,#REF!,#REF!,#REF!,#REF!</definedName>
    <definedName name="P16_T1_Protect" localSheetId="10" hidden="1">#REF!,#REF!,#REF!,#REF!,#REF!,#REF!</definedName>
    <definedName name="P16_T1_Protect" hidden="1">#REF!,#REF!,#REF!,#REF!,#REF!,#REF!</definedName>
    <definedName name="P17_SCOPE_FULL_LOAD" localSheetId="10" hidden="1">#REF!,'Амортизация (факт 2022)'!P10_SCOPE_FULL_LOAD,'Амортизация (факт 2022)'!P11_SCOPE_FULL_LOAD,'Амортизация (факт 2022)'!P12_SCOPE_FULL_LOAD,'Амортизация (факт 2022)'!P13_SCOPE_FULL_LOAD,'Амортизация (факт 2022)'!P14_SCOPE_FULL_LOAD,'Амортизация (факт 2022)'!P15_SCOPE_FULL_LOAD</definedName>
    <definedName name="P17_SCOPE_FULL_LOAD" hidden="1">#REF!,P10_SCOPE_FULL_LOAD,P11_SCOPE_FULL_LOAD,P12_SCOPE_FULL_LOAD,P13_SCOPE_FULL_LOAD,P14_SCOPE_FULL_LOAD,P15_SCOPE_FULL_LOAD</definedName>
    <definedName name="P17_T1_Protect" localSheetId="10" hidden="1">#REF!,#REF!,#REF!,#REF!,#REF!</definedName>
    <definedName name="P17_T1_Protect" hidden="1">#REF!,#REF!,#REF!,#REF!,#REF!</definedName>
    <definedName name="P19_T1_Protect" hidden="1">#N/A</definedName>
    <definedName name="P2_dip" hidden="1">#REF!,#REF!,#REF!,#REF!,#REF!,#REF!,#REF!</definedName>
    <definedName name="P2_SC_CLR" localSheetId="10" hidden="1">#REF!,#REF!,#REF!,#REF!,#REF!</definedName>
    <definedName name="P2_SC_CLR" hidden="1">#REF!,#REF!,#REF!,#REF!,#REF!</definedName>
    <definedName name="P2_SC22" localSheetId="10" hidden="1">#REF!,#REF!,#REF!,#REF!,#REF!,#REF!,#REF!</definedName>
    <definedName name="P2_SC22" hidden="1">#REF!,#REF!,#REF!,#REF!,#REF!,#REF!,#REF!</definedName>
    <definedName name="P2_SCOPE_16_PRT" hidden="1">#REF!,#REF!,#REF!,#REF!,#REF!,#REF!,#REF!,#REF!</definedName>
    <definedName name="P2_SCOPE_4_PRT" hidden="1">#REF!,#REF!,#REF!,#REF!,#REF!,#REF!,#REF!,#REF!,#REF!</definedName>
    <definedName name="P2_SCOPE_5_PRT" hidden="1">#REF!,#REF!,#REF!,#REF!,#REF!,#REF!,#REF!,#REF!,#REF!</definedName>
    <definedName name="P2_SCOPE_CORR" localSheetId="10" hidden="1">#REF!,#REF!,#REF!,#REF!,#REF!,#REF!,#REF!,#REF!</definedName>
    <definedName name="P2_SCOPE_CORR" hidden="1">#REF!,#REF!,#REF!,#REF!,#REF!,#REF!,#REF!,#REF!</definedName>
    <definedName name="P2_SCOPE_F1_PRT" hidden="1">#REF!,#REF!,#REF!,#REF!</definedName>
    <definedName name="P2_SCOPE_F2_PRT" hidden="1">#REF!,#REF!,#REF!,#REF!</definedName>
    <definedName name="P2_SCOPE_FULL_LOAD" localSheetId="10" hidden="1">#REF!,#REF!,#REF!,#REF!,#REF!,#REF!</definedName>
    <definedName name="P2_SCOPE_FULL_LOAD" hidden="1">#REF!,#REF!,#REF!,#REF!,#REF!,#REF!</definedName>
    <definedName name="P2_SCOPE_IND" localSheetId="10" hidden="1">#REF!,#REF!,#REF!,#REF!,#REF!,#REF!</definedName>
    <definedName name="P2_SCOPE_IND" hidden="1">#REF!,#REF!,#REF!,#REF!,#REF!,#REF!</definedName>
    <definedName name="P2_SCOPE_IND2" localSheetId="10" hidden="1">#REF!,#REF!,#REF!,#REF!,#REF!</definedName>
    <definedName name="P2_SCOPE_IND2" hidden="1">#REF!,#REF!,#REF!,#REF!,#REF!</definedName>
    <definedName name="P2_SCOPE_NOTIND" localSheetId="10" hidden="1">#REF!,#REF!,#REF!,#REF!,#REF!,#REF!,#REF!</definedName>
    <definedName name="P2_SCOPE_NOTIND" hidden="1">#REF!,#REF!,#REF!,#REF!,#REF!,#REF!,#REF!</definedName>
    <definedName name="P2_SCOPE_NotInd2" localSheetId="10" hidden="1">#REF!,#REF!,#REF!,#REF!,#REF!,#REF!</definedName>
    <definedName name="P2_SCOPE_NotInd2" hidden="1">#REF!,#REF!,#REF!,#REF!,#REF!,#REF!</definedName>
    <definedName name="P2_SCOPE_NotInd3" localSheetId="10" hidden="1">#REF!,#REF!,#REF!,#REF!,#REF!,#REF!,#REF!</definedName>
    <definedName name="P2_SCOPE_NotInd3" hidden="1">#REF!,#REF!,#REF!,#REF!,#REF!,#REF!,#REF!</definedName>
    <definedName name="P2_SCOPE_NotInt" localSheetId="10" hidden="1">#REF!,#REF!,#REF!,#REF!,#REF!,#REF!,#REF!</definedName>
    <definedName name="P2_SCOPE_NotInt" hidden="1">#REF!,#REF!,#REF!,#REF!,#REF!,#REF!,#REF!</definedName>
    <definedName name="P2_SCOPE_PER_PRT" hidden="1">#REF!,#REF!,#REF!,#REF!,#REF!</definedName>
    <definedName name="P2_SCOPE_SAVE2" localSheetId="10" hidden="1">#REF!,#REF!,#REF!,#REF!,#REF!,#REF!</definedName>
    <definedName name="P2_SCOPE_SAVE2" hidden="1">#REF!,#REF!,#REF!,#REF!,#REF!,#REF!</definedName>
    <definedName name="P2_SCOPE_SV_PRT" localSheetId="10" hidden="1">#REF!,#REF!,#REF!,#REF!,#REF!,#REF!,#REF!</definedName>
    <definedName name="P2_SCOPE_SV_PRT" hidden="1">#REF!,#REF!,#REF!,#REF!,#REF!,#REF!,#REF!</definedName>
    <definedName name="P2_T1_Protect" localSheetId="10" hidden="1">#REF!,#REF!,#REF!,#REF!,#REF!,#REF!</definedName>
    <definedName name="P2_T1_Protect" hidden="1">#REF!,#REF!,#REF!,#REF!,#REF!,#REF!</definedName>
    <definedName name="P2_T4_Protect" localSheetId="10" hidden="1">#REF!,#REF!,#REF!,#REF!,#REF!,#REF!,#REF!,#REF!,#REF!</definedName>
    <definedName name="P2_T4_Protect" hidden="1">#REF!,#REF!,#REF!,#REF!,#REF!,#REF!,#REF!,#REF!,#REF!</definedName>
    <definedName name="P3_dip" hidden="1">#REF!,#REF!,#REF!,#REF!,#REF!,#REF!,#REF!,#REF!</definedName>
    <definedName name="P3_SC22" localSheetId="10" hidden="1">#REF!,#REF!,#REF!,#REF!,#REF!,#REF!</definedName>
    <definedName name="P3_SC22" hidden="1">#REF!,#REF!,#REF!,#REF!,#REF!,#REF!</definedName>
    <definedName name="P3_SCOPE_F1_PRT" hidden="1">#REF!,#REF!,#REF!,#REF!</definedName>
    <definedName name="P3_SCOPE_FULL_LOAD" localSheetId="10" hidden="1">#REF!,#REF!,#REF!,#REF!,#REF!,#REF!</definedName>
    <definedName name="P3_SCOPE_FULL_LOAD" hidden="1">#REF!,#REF!,#REF!,#REF!,#REF!,#REF!</definedName>
    <definedName name="P3_SCOPE_IND" localSheetId="10" hidden="1">#REF!,#REF!,#REF!,#REF!,#REF!</definedName>
    <definedName name="P3_SCOPE_IND" hidden="1">#REF!,#REF!,#REF!,#REF!,#REF!</definedName>
    <definedName name="P3_SCOPE_IND2" localSheetId="10" hidden="1">#REF!,#REF!,#REF!,#REF!,#REF!</definedName>
    <definedName name="P3_SCOPE_IND2" hidden="1">#REF!,#REF!,#REF!,#REF!,#REF!</definedName>
    <definedName name="P3_SCOPE_NOTIND" localSheetId="10" hidden="1">#REF!,#REF!,#REF!,#REF!,#REF!,#REF!,#REF!</definedName>
    <definedName name="P3_SCOPE_NOTIND" hidden="1">#REF!,#REF!,#REF!,#REF!,#REF!,#REF!,#REF!</definedName>
    <definedName name="P3_SCOPE_NotInd2" localSheetId="10" hidden="1">#REF!,#REF!,#REF!,#REF!,#REF!,#REF!,#REF!</definedName>
    <definedName name="P3_SCOPE_NotInd2" hidden="1">#REF!,#REF!,#REF!,#REF!,#REF!,#REF!,#REF!</definedName>
    <definedName name="P3_SCOPE_NotInt" localSheetId="10" hidden="1">#REF!,#REF!,#REF!,#REF!,#REF!,#REF!</definedName>
    <definedName name="P3_SCOPE_NotInt" hidden="1">#REF!,#REF!,#REF!,#REF!,#REF!,#REF!</definedName>
    <definedName name="P3_SCOPE_PER_PRT" hidden="1">#REF!,#REF!,#REF!,#REF!,#REF!</definedName>
    <definedName name="P3_SCOPE_SV_PRT" localSheetId="10" hidden="1">#REF!,#REF!,#REF!,#REF!,#REF!,#REF!,#REF!</definedName>
    <definedName name="P3_SCOPE_SV_PRT" hidden="1">#REF!,#REF!,#REF!,#REF!,#REF!,#REF!,#REF!</definedName>
    <definedName name="P3_T1_Protect" localSheetId="10" hidden="1">#REF!,#REF!,#REF!,#REF!,#REF!</definedName>
    <definedName name="P3_T1_Protect" hidden="1">#REF!,#REF!,#REF!,#REF!,#REF!</definedName>
    <definedName name="P4_dip" hidden="1">#REF!,#REF!,#REF!,#REF!,#REF!,#REF!,#REF!,#REF!</definedName>
    <definedName name="P4_SCOPE_F1_PRT" hidden="1">#REF!,#REF!,#REF!,#REF!</definedName>
    <definedName name="P4_SCOPE_FULL_LOAD" localSheetId="10" hidden="1">#REF!,#REF!,#REF!,#REF!,#REF!,#REF!</definedName>
    <definedName name="P4_SCOPE_FULL_LOAD" hidden="1">#REF!,#REF!,#REF!,#REF!,#REF!,#REF!</definedName>
    <definedName name="P4_SCOPE_IND" localSheetId="10" hidden="1">#REF!,#REF!,#REF!,#REF!,#REF!</definedName>
    <definedName name="P4_SCOPE_IND" hidden="1">#REF!,#REF!,#REF!,#REF!,#REF!</definedName>
    <definedName name="P4_SCOPE_IND2" localSheetId="10" hidden="1">#REF!,#REF!,#REF!,#REF!,#REF!,#REF!</definedName>
    <definedName name="P4_SCOPE_IND2" hidden="1">#REF!,#REF!,#REF!,#REF!,#REF!,#REF!</definedName>
    <definedName name="P4_SCOPE_NOTIND" localSheetId="10" hidden="1">#REF!,#REF!,#REF!,#REF!,#REF!,#REF!,#REF!</definedName>
    <definedName name="P4_SCOPE_NOTIND" hidden="1">#REF!,#REF!,#REF!,#REF!,#REF!,#REF!,#REF!</definedName>
    <definedName name="P4_SCOPE_NotInd2" localSheetId="10" hidden="1">#REF!,#REF!,#REF!,#REF!,#REF!,#REF!,#REF!</definedName>
    <definedName name="P4_SCOPE_NotInd2" hidden="1">#REF!,#REF!,#REF!,#REF!,#REF!,#REF!,#REF!</definedName>
    <definedName name="P4_SCOPE_PER_PRT" hidden="1">#REF!,#REF!,#REF!,#REF!,#REF!</definedName>
    <definedName name="P4_T1_Protect" localSheetId="10" hidden="1">#REF!,#REF!,#REF!,#REF!,#REF!,#REF!</definedName>
    <definedName name="P4_T1_Protect" hidden="1">#REF!,#REF!,#REF!,#REF!,#REF!,#REF!</definedName>
    <definedName name="P5_SCOPE_FULL_LOAD" localSheetId="10" hidden="1">#REF!,#REF!,#REF!,#REF!,#REF!,#REF!</definedName>
    <definedName name="P5_SCOPE_FULL_LOAD" hidden="1">#REF!,#REF!,#REF!,#REF!,#REF!,#REF!</definedName>
    <definedName name="P5_SCOPE_NOTIND" localSheetId="10" hidden="1">#REF!,#REF!,#REF!,#REF!,#REF!,#REF!,#REF!</definedName>
    <definedName name="P5_SCOPE_NOTIND" hidden="1">#REF!,#REF!,#REF!,#REF!,#REF!,#REF!,#REF!</definedName>
    <definedName name="P5_SCOPE_NotInd2" localSheetId="10" hidden="1">#REF!,#REF!,#REF!,#REF!,#REF!,#REF!,#REF!</definedName>
    <definedName name="P5_SCOPE_NotInd2" hidden="1">#REF!,#REF!,#REF!,#REF!,#REF!,#REF!,#REF!</definedName>
    <definedName name="P5_SCOPE_PER_PRT" hidden="1">#REF!,#REF!,#REF!,#REF!,#REF!</definedName>
    <definedName name="P5_T1_Protect" localSheetId="10" hidden="1">#REF!,#REF!,#REF!,#REF!,#REF!</definedName>
    <definedName name="P5_T1_Protect" hidden="1">#REF!,#REF!,#REF!,#REF!,#REF!</definedName>
    <definedName name="P6_SCOPE_FULL_LOAD" localSheetId="10" hidden="1">#REF!,#REF!,#REF!,#REF!,#REF!,#REF!</definedName>
    <definedName name="P6_SCOPE_FULL_LOAD" hidden="1">#REF!,#REF!,#REF!,#REF!,#REF!,#REF!</definedName>
    <definedName name="P6_SCOPE_NOTIND" localSheetId="10" hidden="1">#REF!,#REF!,#REF!,#REF!,#REF!,#REF!,#REF!</definedName>
    <definedName name="P6_SCOPE_NOTIND" hidden="1">#REF!,#REF!,#REF!,#REF!,#REF!,#REF!,#REF!</definedName>
    <definedName name="P6_SCOPE_NotInd2" localSheetId="10" hidden="1">#REF!,#REF!,#REF!,#REF!,#REF!,#REF!,#REF!</definedName>
    <definedName name="P6_SCOPE_NotInd2" hidden="1">#REF!,#REF!,#REF!,#REF!,#REF!,#REF!,#REF!</definedName>
    <definedName name="P6_SCOPE_PER_PRT" hidden="1">#REF!,#REF!,#REF!,#REF!,#REF!</definedName>
    <definedName name="P6_T1_Protect" localSheetId="10" hidden="1">#REF!,#REF!,#REF!,#REF!,#REF!</definedName>
    <definedName name="P6_T1_Protect" hidden="1">#REF!,#REF!,#REF!,#REF!,#REF!</definedName>
    <definedName name="P7_SCOPE_FULL_LOAD" localSheetId="10" hidden="1">#REF!,#REF!,#REF!,#REF!,#REF!,#REF!</definedName>
    <definedName name="P7_SCOPE_FULL_LOAD" hidden="1">#REF!,#REF!,#REF!,#REF!,#REF!,#REF!</definedName>
    <definedName name="P7_SCOPE_NOTIND" localSheetId="10" hidden="1">#REF!,#REF!,#REF!,#REF!,#REF!,#REF!</definedName>
    <definedName name="P7_SCOPE_NOTIND" hidden="1">#REF!,#REF!,#REF!,#REF!,#REF!,#REF!</definedName>
    <definedName name="P7_SCOPE_NotInd2" localSheetId="10" hidden="1">#REF!,#REF!,#REF!,#REF!,#REF!,'Амортизация (факт 2022)'!P1_SCOPE_NotInd2,'Амортизация (факт 2022)'!P2_SCOPE_NotInd2,'Амортизация (факт 2022)'!P3_SCOPE_NotInd2</definedName>
    <definedName name="P7_SCOPE_NotInd2" hidden="1">#REF!,#REF!,#REF!,#REF!,#REF!,P1_SCOPE_NotInd2,P2_SCOPE_NotInd2,P3_SCOPE_NotInd2</definedName>
    <definedName name="P7_SCOPE_PER_PRT" hidden="1">#REF!,#REF!,#REF!,#REF!,#REF!</definedName>
    <definedName name="P7_T1_Protect" localSheetId="10" hidden="1">#REF!,#REF!,#REF!,#REF!,#REF!</definedName>
    <definedName name="P7_T1_Protect" hidden="1">#REF!,#REF!,#REF!,#REF!,#REF!</definedName>
    <definedName name="P8_SCOPE_FULL_LOAD" localSheetId="10" hidden="1">#REF!,#REF!,#REF!,#REF!,#REF!,#REF!</definedName>
    <definedName name="P8_SCOPE_FULL_LOAD" hidden="1">#REF!,#REF!,#REF!,#REF!,#REF!,#REF!</definedName>
    <definedName name="P8_SCOPE_NOTIND" localSheetId="10" hidden="1">#REF!,#REF!,#REF!,#REF!,#REF!,#REF!</definedName>
    <definedName name="P8_SCOPE_NOTIND" hidden="1">#REF!,#REF!,#REF!,#REF!,#REF!,#REF!</definedName>
    <definedName name="P8_SCOPE_PER_PRT" localSheetId="10" hidden="1">#REF!,#REF!,#REF!,P1_SCOPE_PER_PRT,P2_SCOPE_PER_PRT,P3_SCOPE_PER_PRT,P4_SCOPE_PER_PRT</definedName>
    <definedName name="P8_SCOPE_PER_PRT" hidden="1">#REF!,#REF!,#REF!,P1_SCOPE_PER_PRT,P2_SCOPE_PER_PRT,P3_SCOPE_PER_PRT,P4_SCOPE_PER_PRT</definedName>
    <definedName name="P8_T1_Protect" localSheetId="10" hidden="1">#REF!,#REF!,#REF!,#REF!,#REF!</definedName>
    <definedName name="P8_T1_Protect" hidden="1">#REF!,#REF!,#REF!,#REF!,#REF!</definedName>
    <definedName name="P9_SCOPE_FULL_LOAD" localSheetId="10" hidden="1">#REF!,#REF!,#REF!,#REF!,#REF!,#REF!</definedName>
    <definedName name="P9_SCOPE_FULL_LOAD" hidden="1">#REF!,#REF!,#REF!,#REF!,#REF!,#REF!</definedName>
    <definedName name="P9_SCOPE_NotInd" localSheetId="10" hidden="1">#REF!,#REF!,#REF!,#REF!,#REF!,#REF!,#REF!,#REF!</definedName>
    <definedName name="P9_SCOPE_NotInd" hidden="1">#REF!,#REF!,#REF!,#REF!,#REF!,#REF!,#REF!,#REF!</definedName>
    <definedName name="P9_T1_Protect" localSheetId="10" hidden="1">#REF!,#REF!,#REF!,#REF!,#REF!</definedName>
    <definedName name="P9_T1_Protect" hidden="1">#REF!,#REF!,#REF!,#REF!,#REF!</definedName>
    <definedName name="pIns_ws_01_3">#REF!</definedName>
    <definedName name="PORT_PrjPeriods">#REF!</definedName>
    <definedName name="prd">#REF!</definedName>
    <definedName name="prim_03">#REF!</definedName>
    <definedName name="PrjTariff">#REF!</definedName>
    <definedName name="qr110to10" localSheetId="10">#REF!</definedName>
    <definedName name="qr110to10">#REF!</definedName>
    <definedName name="qr110to35" localSheetId="10">#REF!</definedName>
    <definedName name="qr110to35">#REF!</definedName>
    <definedName name="qr220to10_2" localSheetId="10">#REF!</definedName>
    <definedName name="qr220to10_2">#REF!</definedName>
    <definedName name="qr220to110" localSheetId="10">#REF!</definedName>
    <definedName name="qr220to110">#REF!</definedName>
    <definedName name="qr220to35">#REF!</definedName>
    <definedName name="qr35to10">#REF!</definedName>
    <definedName name="Quarter2">#REF!</definedName>
    <definedName name="Razd1End" localSheetId="10">#REF!</definedName>
    <definedName name="Razd1End">#REF!</definedName>
    <definedName name="Razd1Start" localSheetId="10">#REF!</definedName>
    <definedName name="Razd1Start">#REF!</definedName>
    <definedName name="Razd2End" localSheetId="10">#REF!</definedName>
    <definedName name="Razd2End">#REF!</definedName>
    <definedName name="Razd2Start">#REF!</definedName>
    <definedName name="Razd3Start">#REF!</definedName>
    <definedName name="Razd4End">#REF!</definedName>
    <definedName name="Razd4Start">#REF!</definedName>
    <definedName name="Razd5End">#REF!</definedName>
    <definedName name="Razd5Start">#REF!</definedName>
    <definedName name="Razd6End">#REF!</definedName>
    <definedName name="Razd6Start">#REF!</definedName>
    <definedName name="Razd7End">#REF!</definedName>
    <definedName name="Razd7Start">#REF!</definedName>
    <definedName name="REGION">#REF!</definedName>
    <definedName name="region_name">#REF!</definedName>
    <definedName name="SAPBEXrevision" hidden="1">1</definedName>
    <definedName name="SAPBEXsysID" hidden="1">"BW2"</definedName>
    <definedName name="SAPBEXwbID" hidden="1">"479GSPMTNK9HM4ZSIVE5K2SH6"</definedName>
    <definedName name="tavrich">#REF!</definedName>
    <definedName name="version">#REF!</definedName>
    <definedName name="wrn" localSheetId="10" hidden="1">{"glc1",#N/A,FALSE,"GLC";"glc2",#N/A,FALSE,"GLC";"glc3",#N/A,FALSE,"GLC";"glc4",#N/A,FALSE,"GLC";"glc5",#N/A,FALSE,"GLC"}</definedName>
    <definedName name="wrn" hidden="1">{"glc1",#N/A,FALSE,"GLC";"glc2",#N/A,FALSE,"GLC";"glc3",#N/A,FALSE,"GLC";"glc4",#N/A,FALSE,"GLC";"glc5",#N/A,FALSE,"GLC"}</definedName>
    <definedName name="wrn.Aging._.and._.Trend._.Analysis." localSheetId="1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and._Trend._.Analysis.2" localSheetId="10" hidden="1">{#N/A,#N/A,FALSE,"Aging Summary";#N/A,#N/A,FALSE,"Ratio Analysis";#N/A,#N/A,FALSE,"Test 120 Day Accts";#N/A,#N/A,FALSE,"Tickmarks"}</definedName>
    <definedName name="wrn.Aging.and._Trend._.Analysis.2" hidden="1">{#N/A,#N/A,FALSE,"Aging Summary";#N/A,#N/A,FALSE,"Ratio Analysis";#N/A,#N/A,FALSE,"Test 120 Day Accts";#N/A,#N/A,FALSE,"Tickmarks"}</definedName>
    <definedName name="wrn.basicfin." localSheetId="10" hidden="1">{"assets",#N/A,FALSE,"historicBS";"liab",#N/A,FALSE,"historicBS";"is",#N/A,FALSE,"historicIS";"ratios",#N/A,FALSE,"ratios"}</definedName>
    <definedName name="wrn.basicfin." hidden="1">{"assets",#N/A,FALSE,"historicBS";"liab",#N/A,FALSE,"historicBS";"is",#N/A,FALSE,"historicIS";"ratios",#N/A,FALSE,"ratios"}</definedName>
    <definedName name="wrn.basicfin.2" localSheetId="10" hidden="1">{"assets",#N/A,FALSE,"historicBS";"liab",#N/A,FALSE,"historicBS";"is",#N/A,FALSE,"historicIS";"ratios",#N/A,FALSE,"ratios"}</definedName>
    <definedName name="wrn.basicfin.2" hidden="1">{"assets",#N/A,FALSE,"historicBS";"liab",#N/A,FALSE,"historicBS";"is",#N/A,FALSE,"historicIS";"ratios",#N/A,FALSE,"ratios"}</definedName>
    <definedName name="wrn.glc." localSheetId="10" hidden="1">{"glcbs",#N/A,FALSE,"GLCBS";"glccsbs",#N/A,FALSE,"GLCCSBS";"glcis",#N/A,FALSE,"GLCIS";"glccsis",#N/A,FALSE,"GLCCSIS";"glcrat1",#N/A,FALSE,"GLC-ratios1"}</definedName>
    <definedName name="wrn.glc." hidden="1">{"glcbs",#N/A,FALSE,"GLCBS";"glccsbs",#N/A,FALSE,"GLCCSBS";"glcis",#N/A,FALSE,"GLCIS";"glccsis",#N/A,FALSE,"GLCCSIS";"glcrat1",#N/A,FALSE,"GLC-ratios1"}</definedName>
    <definedName name="wrn.glcpromonte." localSheetId="10" hidden="1">{"glc1",#N/A,FALSE,"GLC";"glc2",#N/A,FALSE,"GLC";"glc3",#N/A,FALSE,"GLC";"glc4",#N/A,FALSE,"GLC";"glc5",#N/A,FALSE,"GLC"}</definedName>
    <definedName name="wrn.glcpromonte." hidden="1">{"glc1",#N/A,FALSE,"GLC";"glc2",#N/A,FALSE,"GLC";"glc3",#N/A,FALSE,"GLC";"glc4",#N/A,FALSE,"GLC";"glc5",#N/A,FALSE,"GLC"}</definedName>
    <definedName name="wrn.print." localSheetId="1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Сравнение._.с._.отраслями." localSheetId="10" hidden="1">{#N/A,#N/A,TRUE,"Лист1";#N/A,#N/A,TRUE,"Лист2";#N/A,#N/A,TRUE,"Лист3"}</definedName>
    <definedName name="wrn.Сравнение._.с._.отраслями." hidden="1">{#N/A,#N/A,TRUE,"Лист1";#N/A,#N/A,TRUE,"Лист2";#N/A,#N/A,TRUE,"Лист3"}</definedName>
    <definedName name="Years">#REF!</definedName>
    <definedName name="а" localSheetId="10" hidden="1">{"glc1",#N/A,FALSE,"GLC";"glc2",#N/A,FALSE,"GLC";"glc3",#N/A,FALSE,"GLC";"glc4",#N/A,FALSE,"GLC";"glc5",#N/A,FALSE,"GLC"}</definedName>
    <definedName name="а" hidden="1">{"glc1",#N/A,FALSE,"GLC";"glc2",#N/A,FALSE,"GLC";"glc3",#N/A,FALSE,"GLC";"glc4",#N/A,FALSE,"GLC";"glc5",#N/A,FALSE,"GLC"}</definedName>
    <definedName name="апап" localSheetId="10" hidden="1">#REF!</definedName>
    <definedName name="апап" hidden="1">#REF!</definedName>
    <definedName name="вап" localSheetId="10" hidden="1">#REF!</definedName>
    <definedName name="вап" hidden="1">#REF!</definedName>
    <definedName name="ввв" localSheetId="1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1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итт" localSheetId="10" hidden="1">{#N/A,#N/A,TRUE,"Лист1";#N/A,#N/A,TRUE,"Лист2";#N/A,#N/A,TRUE,"Лист3"}</definedName>
    <definedName name="витт" hidden="1">{#N/A,#N/A,TRUE,"Лист1";#N/A,#N/A,TRUE,"Лист2";#N/A,#N/A,TRUE,"Лист3"}</definedName>
    <definedName name="вс" localSheetId="10" hidden="1">{#N/A,#N/A,FALSE,"Aging Summary";#N/A,#N/A,FALSE,"Ratio Analysis";#N/A,#N/A,FALSE,"Test 120 Day Accts";#N/A,#N/A,FALSE,"Tickmarks"}</definedName>
    <definedName name="вс" hidden="1">{#N/A,#N/A,FALSE,"Aging Summary";#N/A,#N/A,FALSE,"Ratio Analysis";#N/A,#N/A,FALSE,"Test 120 Day Accts";#N/A,#N/A,FALSE,"Tickmarks"}</definedName>
    <definedName name="вуув" localSheetId="10" hidden="1">{#N/A,#N/A,TRUE,"Лист1";#N/A,#N/A,TRUE,"Лист2";#N/A,#N/A,TRUE,"Лист3"}</definedName>
    <definedName name="вуув" hidden="1">{#N/A,#N/A,TRUE,"Лист1";#N/A,#N/A,TRUE,"Лист2";#N/A,#N/A,TRUE,"Лист3"}</definedName>
    <definedName name="ВЫР">#REF!</definedName>
    <definedName name="грприрцфв00ав98" localSheetId="10" hidden="1">{#N/A,#N/A,TRUE,"Лист1";#N/A,#N/A,TRUE,"Лист2";#N/A,#N/A,TRUE,"Лист3"}</definedName>
    <definedName name="грприрцфв00ав98" hidden="1">{#N/A,#N/A,TRUE,"Лист1";#N/A,#N/A,TRUE,"Лист2";#N/A,#N/A,TRUE,"Лист3"}</definedName>
    <definedName name="грфинцкавг98Х" localSheetId="10" hidden="1">{#N/A,#N/A,TRUE,"Лист1";#N/A,#N/A,TRUE,"Лист2";#N/A,#N/A,TRUE,"Лист3"}</definedName>
    <definedName name="грфинцкавг98Х" hidden="1">{#N/A,#N/A,TRUE,"Лист1";#N/A,#N/A,TRUE,"Лист2";#N/A,#N/A,TRUE,"Лист3"}</definedName>
    <definedName name="гшгш" localSheetId="10" hidden="1">{#N/A,#N/A,TRUE,"Лист1";#N/A,#N/A,TRUE,"Лист2";#N/A,#N/A,TRUE,"Лист3"}</definedName>
    <definedName name="гшгш" hidden="1">{#N/A,#N/A,TRUE,"Лист1";#N/A,#N/A,TRUE,"Лист2";#N/A,#N/A,TRUE,"Лист3"}</definedName>
    <definedName name="д" localSheetId="10" hidden="1">#REF!</definedName>
    <definedName name="д" hidden="1">#REF!</definedName>
    <definedName name="ДатаТекст" localSheetId="10">#REF!</definedName>
    <definedName name="ДатаТекст">#REF!</definedName>
    <definedName name="дд" localSheetId="10" hidden="1">#REF!</definedName>
    <definedName name="дд" hidden="1">#REF!</definedName>
    <definedName name="дддд" localSheetId="10" hidden="1">#REF!</definedName>
    <definedName name="дддд" hidden="1">#REF!</definedName>
    <definedName name="_xlnm.Print_Titles" localSheetId="12">'УГРЦТ НАО'!$1:$4</definedName>
    <definedName name="и" localSheetId="10" hidden="1">{"glc1",#N/A,FALSE,"GLC";"glc2",#N/A,FALSE,"GLC";"glc3",#N/A,FALSE,"GLC";"glc4",#N/A,FALSE,"GLC";"glc5",#N/A,FALSE,"GLC"}</definedName>
    <definedName name="и" hidden="1">{"glc1",#N/A,FALSE,"GLC";"glc2",#N/A,FALSE,"GLC";"glc3",#N/A,FALSE,"GLC";"glc4",#N/A,FALSE,"GLC";"glc5",#N/A,FALSE,"GLC"}</definedName>
    <definedName name="индцкавг98" localSheetId="10" hidden="1">{#N/A,#N/A,TRUE,"Лист1";#N/A,#N/A,TRUE,"Лист2";#N/A,#N/A,TRUE,"Лист3"}</definedName>
    <definedName name="индцкавг98" hidden="1">{#N/A,#N/A,TRUE,"Лист1";#N/A,#N/A,TRUE,"Лист2";#N/A,#N/A,TRUE,"Лист3"}</definedName>
    <definedName name="кеппппппппппп" localSheetId="10" hidden="1">{#N/A,#N/A,TRUE,"Лист1";#N/A,#N/A,TRUE,"Лист2";#N/A,#N/A,TRUE,"Лист3"}</definedName>
    <definedName name="кеппппппппппп" hidden="1">{#N/A,#N/A,TRUE,"Лист1";#N/A,#N/A,TRUE,"Лист2";#N/A,#N/A,TRUE,"Лист3"}</definedName>
    <definedName name="ктр">#REF!</definedName>
    <definedName name="лщжо" localSheetId="10" hidden="1">{#N/A,#N/A,TRUE,"Лист1";#N/A,#N/A,TRUE,"Лист2";#N/A,#N/A,TRUE,"Лист3"}</definedName>
    <definedName name="лщжо" hidden="1">{#N/A,#N/A,TRUE,"Лист1";#N/A,#N/A,TRUE,"Лист2";#N/A,#N/A,TRUE,"Лист3"}</definedName>
    <definedName name="мДата">#REF!</definedName>
    <definedName name="НБд">#REF!</definedName>
    <definedName name="ншш" localSheetId="10" hidden="1">{#N/A,#N/A,TRUE,"Лист1";#N/A,#N/A,TRUE,"Лист2";#N/A,#N/A,TRUE,"Лист3"}</definedName>
    <definedName name="ншш" hidden="1">{#N/A,#N/A,TRUE,"Лист1";#N/A,#N/A,TRUE,"Лист2";#N/A,#N/A,TRUE,"Лист3"}</definedName>
    <definedName name="о" localSheetId="10" hidden="1">{#N/A,#N/A,TRUE,"Лист1";#N/A,#N/A,TRUE,"Лист2";#N/A,#N/A,TRUE,"Лист3"}</definedName>
    <definedName name="о" hidden="1">{#N/A,#N/A,TRUE,"Лист1";#N/A,#N/A,TRUE,"Лист2";#N/A,#N/A,TRUE,"Лист3"}</definedName>
    <definedName name="о_165" localSheetId="10">#REF!</definedName>
    <definedName name="о_165">#REF!</definedName>
    <definedName name="о_166" localSheetId="10">#REF!</definedName>
    <definedName name="о_166">#REF!</definedName>
    <definedName name="о_167" localSheetId="10">#REF!</definedName>
    <definedName name="о_167">#REF!</definedName>
    <definedName name="о_168">#REF!</definedName>
    <definedName name="о_170">#REF!</definedName>
    <definedName name="о_171">#REF!</definedName>
    <definedName name="о_224">#REF!</definedName>
    <definedName name="о_225">#REF!</definedName>
    <definedName name="о_235">#REF!</definedName>
    <definedName name="о_236">#REF!</definedName>
    <definedName name="о_249">#REF!</definedName>
    <definedName name="о_250">#REF!</definedName>
    <definedName name="о_251">#REF!</definedName>
    <definedName name="о_252">#REF!</definedName>
    <definedName name="о_531">#REF!</definedName>
    <definedName name="о_532">#REF!</definedName>
    <definedName name="о_533">#REF!</definedName>
    <definedName name="о_553">#REF!</definedName>
    <definedName name="о_555i">#REF!</definedName>
    <definedName name="о_556">#REF!</definedName>
    <definedName name="о_557">#REF!</definedName>
    <definedName name="о_мв10ат1i" localSheetId="10">#REF!</definedName>
    <definedName name="о_мв10ат1i">#REF!</definedName>
    <definedName name="о_мв10ат2i" localSheetId="10">#REF!</definedName>
    <definedName name="о_мв10ат2i">#REF!</definedName>
    <definedName name="о_шсов220">#REF!</definedName>
    <definedName name="_xlnm.Print_Area" localSheetId="12">'УГРЦТ НАО'!$A$1:$G$297</definedName>
    <definedName name="_xlnm.Print_Area" localSheetId="0">'Финансовый план 2027'!$A$1:$R$458</definedName>
    <definedName name="ОТДАЧА">#REF!</definedName>
    <definedName name="Отдача_ГРУ">#REF!</definedName>
    <definedName name="Отдача110">#REF!</definedName>
    <definedName name="ОтпВСеть" localSheetId="10">#REF!</definedName>
    <definedName name="ОтпВСеть">#REF!</definedName>
    <definedName name="п_165" localSheetId="10">#REF!</definedName>
    <definedName name="п_165">#REF!</definedName>
    <definedName name="п_166" localSheetId="10">#REF!</definedName>
    <definedName name="п_166">#REF!</definedName>
    <definedName name="п_167">#REF!</definedName>
    <definedName name="п_168">#REF!</definedName>
    <definedName name="п_170">#REF!</definedName>
    <definedName name="п_171">#REF!</definedName>
    <definedName name="п_224">#REF!</definedName>
    <definedName name="п_225">#REF!</definedName>
    <definedName name="п_235">#REF!</definedName>
    <definedName name="п_236">#REF!</definedName>
    <definedName name="п_249">#REF!</definedName>
    <definedName name="п_250">#REF!</definedName>
    <definedName name="п_251">#REF!</definedName>
    <definedName name="п_252">#REF!</definedName>
    <definedName name="п_531">#REF!</definedName>
    <definedName name="п_532">#REF!</definedName>
    <definedName name="п_533">#REF!</definedName>
    <definedName name="п_553">#REF!</definedName>
    <definedName name="п_555i">#REF!</definedName>
    <definedName name="п_556">#REF!</definedName>
    <definedName name="п_557">#REF!</definedName>
    <definedName name="п_в15ат1" localSheetId="10">#REF!</definedName>
    <definedName name="п_в15ат1">#REF!</definedName>
    <definedName name="п_в15ат2" localSheetId="10">#REF!</definedName>
    <definedName name="п_в15ат2">#REF!</definedName>
    <definedName name="п_мв10ат1i" localSheetId="10">#REF!</definedName>
    <definedName name="п_мв10ат1i">#REF!</definedName>
    <definedName name="п_мв10ат2i">#REF!</definedName>
    <definedName name="п_ф6">#REF!</definedName>
    <definedName name="п_ф9">#REF!</definedName>
    <definedName name="п_шсов220">#REF!</definedName>
    <definedName name="Потери" localSheetId="10">#REF!</definedName>
    <definedName name="Потери">#REF!</definedName>
    <definedName name="Потери110" localSheetId="10">#REF!</definedName>
    <definedName name="Потери110">#REF!</definedName>
    <definedName name="Потери6" localSheetId="10">#REF!</definedName>
    <definedName name="Потери6">#REF!</definedName>
    <definedName name="ПотериРУ">#REF!</definedName>
    <definedName name="ПотериТР">#REF!</definedName>
    <definedName name="ПотериТРСН">#REF!</definedName>
    <definedName name="ППЖТ">#REF!</definedName>
    <definedName name="прибыль3" localSheetId="10" hidden="1">{#N/A,#N/A,TRUE,"Лист1";#N/A,#N/A,TRUE,"Лист2";#N/A,#N/A,TRUE,"Лист3"}</definedName>
    <definedName name="прибыль3" hidden="1">{#N/A,#N/A,TRUE,"Лист1";#N/A,#N/A,TRUE,"Лист2";#N/A,#N/A,TRUE,"Лист3"}</definedName>
    <definedName name="ПРИЕМ">#REF!</definedName>
    <definedName name="Прием110">#REF!</definedName>
    <definedName name="ПРИХОД">#REF!</definedName>
    <definedName name="ПрНуж">#REF!</definedName>
    <definedName name="рис1" localSheetId="10" hidden="1">{#N/A,#N/A,TRUE,"Лист1";#N/A,#N/A,TRUE,"Лист2";#N/A,#N/A,TRUE,"Лист3"}</definedName>
    <definedName name="рис1" hidden="1">{#N/A,#N/A,TRUE,"Лист1";#N/A,#N/A,TRUE,"Лист2";#N/A,#N/A,TRUE,"Лист3"}</definedName>
    <definedName name="ррр" localSheetId="10" hidden="1">{"glc1",#N/A,FALSE,"GLC";"glc2",#N/A,FALSE,"GLC";"glc3",#N/A,FALSE,"GLC";"glc4",#N/A,FALSE,"GLC";"glc5",#N/A,FALSE,"GLC"}</definedName>
    <definedName name="ррр" hidden="1">{"glc1",#N/A,FALSE,"GLC";"glc2",#N/A,FALSE,"GLC";"glc3",#N/A,FALSE,"GLC";"glc4",#N/A,FALSE,"GLC";"glc5",#N/A,FALSE,"GLC"}</definedName>
    <definedName name="СН">#REF!</definedName>
    <definedName name="СН_Б">#REF!</definedName>
    <definedName name="СН_З" localSheetId="10">#REF!</definedName>
    <definedName name="СН_З">#REF!</definedName>
    <definedName name="СН_И" localSheetId="10">#REF!</definedName>
    <definedName name="СН_И">#REF!</definedName>
    <definedName name="СН_С" localSheetId="10">#REF!</definedName>
    <definedName name="СН_С">#REF!</definedName>
    <definedName name="СН_Т" localSheetId="10">#REF!</definedName>
    <definedName name="СН_Т">#REF!</definedName>
    <definedName name="тп" localSheetId="10" hidden="1">{#N/A,#N/A,TRUE,"Лист1";#N/A,#N/A,TRUE,"Лист2";#N/A,#N/A,TRUE,"Лист3"}</definedName>
    <definedName name="тп" hidden="1">{#N/A,#N/A,TRUE,"Лист1";#N/A,#N/A,TRUE,"Лист2";#N/A,#N/A,TRUE,"Лист3"}</definedName>
    <definedName name="ТЭП2" localSheetId="10" hidden="1">{#N/A,#N/A,TRUE,"Лист1";#N/A,#N/A,TRUE,"Лист2";#N/A,#N/A,TRUE,"Лист3"}</definedName>
    <definedName name="ТЭП2" hidden="1">{#N/A,#N/A,TRUE,"Лист1";#N/A,#N/A,TRUE,"Лист2";#N/A,#N/A,TRUE,"Лист3"}</definedName>
    <definedName name="укеееукеееееееееееееее" localSheetId="10" hidden="1">{#N/A,#N/A,TRUE,"Лист1";#N/A,#N/A,TRUE,"Лист2";#N/A,#N/A,TRUE,"Лист3"}</definedName>
    <definedName name="укеееукеееееееееееееее" hidden="1">{#N/A,#N/A,TRUE,"Лист1";#N/A,#N/A,TRUE,"Лист2";#N/A,#N/A,TRUE,"Лист3"}</definedName>
    <definedName name="укеукеуеуе" localSheetId="10" hidden="1">{#N/A,#N/A,TRUE,"Лист1";#N/A,#N/A,TRUE,"Лист2";#N/A,#N/A,TRUE,"Лист3"}</definedName>
    <definedName name="укеукеуеуе" hidden="1">{#N/A,#N/A,TRUE,"Лист1";#N/A,#N/A,TRUE,"Лист2";#N/A,#N/A,TRUE,"Лист3"}</definedName>
    <definedName name="ФСН">#REF!</definedName>
    <definedName name="ФЦН1">#REF!</definedName>
    <definedName name="ФЦН2">#REF!</definedName>
    <definedName name="ХН">#REF!</definedName>
    <definedName name="ы11" localSheetId="10">#REF!</definedName>
    <definedName name="ы11">#REF!</definedName>
    <definedName name="ыапр" localSheetId="10" hidden="1">{#N/A,#N/A,TRUE,"Лист1";#N/A,#N/A,TRUE,"Лист2";#N/A,#N/A,TRUE,"Лист3"}</definedName>
    <definedName name="ыапр" hidden="1">{#N/A,#N/A,TRUE,"Лист1";#N/A,#N/A,TRUE,"Лист2";#N/A,#N/A,TRUE,"Лист3"}</definedName>
    <definedName name="ыва" localSheetId="10" hidden="1">#REF!</definedName>
    <definedName name="ыва" hidden="1">#REF!</definedName>
    <definedName name="ыпыим" localSheetId="10" hidden="1">{#N/A,#N/A,TRUE,"Лист1";#N/A,#N/A,TRUE,"Лист2";#N/A,#N/A,TRUE,"Лист3"}</definedName>
    <definedName name="ыпыим" hidden="1">{#N/A,#N/A,TRUE,"Лист1";#N/A,#N/A,TRUE,"Лист2";#N/A,#N/A,TRUE,"Лист3"}</definedName>
    <definedName name="ыпыпми" localSheetId="10" hidden="1">{#N/A,#N/A,TRUE,"Лист1";#N/A,#N/A,TRUE,"Лист2";#N/A,#N/A,TRUE,"Лист3"}</definedName>
    <definedName name="ыпыпми" hidden="1">{#N/A,#N/A,TRUE,"Лист1";#N/A,#N/A,TRUE,"Лист2";#N/A,#N/A,TRUE,"Лист3"}</definedName>
    <definedName name="ысчпи" localSheetId="10" hidden="1">{#N/A,#N/A,TRUE,"Лист1";#N/A,#N/A,TRUE,"Лист2";#N/A,#N/A,TRUE,"Лист3"}</definedName>
    <definedName name="ысчпи" hidden="1">{#N/A,#N/A,TRUE,"Лист1";#N/A,#N/A,TRUE,"Лист2";#N/A,#N/A,TRUE,"Лист3"}</definedName>
    <definedName name="ыуаы" localSheetId="10" hidden="1">{#N/A,#N/A,TRUE,"Лист1";#N/A,#N/A,TRUE,"Лист2";#N/A,#N/A,TRUE,"Лист3"}</definedName>
    <definedName name="ыуаы" hidden="1">{#N/A,#N/A,TRUE,"Лист1";#N/A,#N/A,TRUE,"Лист2";#N/A,#N/A,TRUE,"Лист3"}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66" i="16" l="1"/>
  <c r="L68" i="16" s="1"/>
  <c r="L69" i="16" s="1"/>
  <c r="D69" i="16"/>
  <c r="E69" i="16"/>
  <c r="C69" i="16"/>
  <c r="D68" i="16"/>
  <c r="E68" i="16"/>
  <c r="I68" i="16"/>
  <c r="I69" i="16" s="1"/>
  <c r="C68" i="16"/>
  <c r="L67" i="16"/>
  <c r="K67" i="16"/>
  <c r="J67" i="16"/>
  <c r="I67" i="16"/>
  <c r="H67" i="16"/>
  <c r="G67" i="16"/>
  <c r="K66" i="16"/>
  <c r="K68" i="16" s="1"/>
  <c r="K69" i="16" s="1"/>
  <c r="J66" i="16"/>
  <c r="J68" i="16" s="1"/>
  <c r="J69" i="16" s="1"/>
  <c r="I66" i="16"/>
  <c r="H66" i="16"/>
  <c r="H68" i="16" s="1"/>
  <c r="H69" i="16" s="1"/>
  <c r="G66" i="16"/>
  <c r="G68" i="16" s="1"/>
  <c r="G69" i="16" s="1"/>
  <c r="F67" i="16"/>
  <c r="E67" i="16"/>
  <c r="F66" i="16"/>
  <c r="F68" i="16" s="1"/>
  <c r="F69" i="16" s="1"/>
  <c r="E66" i="16"/>
  <c r="D67" i="16"/>
  <c r="C67" i="16"/>
  <c r="D64" i="16"/>
  <c r="E64" i="16"/>
  <c r="F64" i="16"/>
  <c r="G64" i="16"/>
  <c r="H64" i="16"/>
  <c r="I64" i="16"/>
  <c r="J64" i="16"/>
  <c r="K64" i="16"/>
  <c r="L64" i="16"/>
  <c r="C64" i="16"/>
  <c r="M63" i="16"/>
  <c r="D63" i="16"/>
  <c r="E63" i="16"/>
  <c r="F63" i="16"/>
  <c r="G63" i="16"/>
  <c r="H63" i="16"/>
  <c r="I63" i="16"/>
  <c r="J63" i="16"/>
  <c r="K63" i="16"/>
  <c r="L63" i="16"/>
  <c r="C63" i="16"/>
  <c r="D62" i="16"/>
  <c r="E62" i="16"/>
  <c r="F62" i="16"/>
  <c r="G62" i="16"/>
  <c r="H62" i="16"/>
  <c r="I62" i="16"/>
  <c r="J62" i="16"/>
  <c r="K62" i="16"/>
  <c r="L62" i="16"/>
  <c r="C62" i="16"/>
  <c r="M62" i="16"/>
  <c r="D61" i="16"/>
  <c r="E61" i="16"/>
  <c r="F61" i="16"/>
  <c r="G61" i="16"/>
  <c r="H61" i="16"/>
  <c r="I61" i="16"/>
  <c r="J61" i="16"/>
  <c r="K61" i="16"/>
  <c r="L61" i="16"/>
  <c r="C61" i="16"/>
  <c r="M61" i="16"/>
  <c r="D60" i="16"/>
  <c r="E60" i="16"/>
  <c r="F60" i="16"/>
  <c r="G60" i="16"/>
  <c r="H60" i="16"/>
  <c r="I60" i="16"/>
  <c r="J60" i="16"/>
  <c r="K60" i="16"/>
  <c r="L60" i="16"/>
  <c r="C60" i="16"/>
  <c r="M60" i="16"/>
  <c r="L57" i="16"/>
  <c r="K57" i="16"/>
  <c r="J57" i="16"/>
  <c r="I57" i="16"/>
  <c r="H57" i="16"/>
  <c r="G57" i="16"/>
  <c r="F57" i="16"/>
  <c r="E57" i="16"/>
  <c r="D57" i="16"/>
  <c r="C57" i="16"/>
  <c r="L16" i="10" l="1"/>
  <c r="I17" i="10"/>
  <c r="L17" i="10" s="1"/>
  <c r="K16" i="10"/>
  <c r="K17" i="10" s="1"/>
  <c r="I16" i="10"/>
  <c r="K19" i="10" s="1"/>
  <c r="K23" i="10" l="1"/>
  <c r="L19" i="10"/>
  <c r="L23" i="10" s="1"/>
  <c r="H34" i="7"/>
  <c r="H40" i="7" s="1"/>
  <c r="H35" i="7"/>
  <c r="H36" i="7"/>
  <c r="H37" i="7"/>
  <c r="H33" i="7"/>
  <c r="I294" i="8" l="1"/>
  <c r="I293" i="8"/>
  <c r="I292" i="8"/>
  <c r="F290" i="8"/>
  <c r="F288" i="8"/>
  <c r="F287" i="8"/>
  <c r="E287" i="8"/>
  <c r="E286" i="8"/>
  <c r="G286" i="8"/>
  <c r="C284" i="8"/>
  <c r="E280" i="8"/>
  <c r="C279" i="8"/>
  <c r="C276" i="8"/>
  <c r="F277" i="8"/>
  <c r="G277" i="8" s="1"/>
  <c r="E275" i="8"/>
  <c r="E274" i="8"/>
  <c r="G274" i="8"/>
  <c r="I273" i="8"/>
  <c r="C272" i="8"/>
  <c r="E270" i="8"/>
  <c r="F268" i="8"/>
  <c r="F266" i="8"/>
  <c r="E265" i="8"/>
  <c r="I264" i="8"/>
  <c r="C256" i="8"/>
  <c r="E261" i="8"/>
  <c r="F258" i="8"/>
  <c r="E258" i="8"/>
  <c r="E257" i="8"/>
  <c r="G255" i="8"/>
  <c r="E254" i="8"/>
  <c r="G254" i="8"/>
  <c r="G253" i="8"/>
  <c r="E253" i="8"/>
  <c r="G252" i="8"/>
  <c r="G250" i="8" s="1"/>
  <c r="G251" i="8"/>
  <c r="F250" i="8"/>
  <c r="C250" i="8"/>
  <c r="I249" i="8"/>
  <c r="G249" i="8"/>
  <c r="E249" i="8"/>
  <c r="E248" i="8"/>
  <c r="F248" i="8"/>
  <c r="F246" i="8"/>
  <c r="F245" i="8"/>
  <c r="E245" i="8"/>
  <c r="C243" i="8"/>
  <c r="E241" i="8"/>
  <c r="F239" i="8"/>
  <c r="E238" i="8"/>
  <c r="F238" i="8"/>
  <c r="G238" i="8" s="1"/>
  <c r="E236" i="8"/>
  <c r="F236" i="8"/>
  <c r="E234" i="8"/>
  <c r="E232" i="8"/>
  <c r="F230" i="8"/>
  <c r="G226" i="8"/>
  <c r="D224" i="8"/>
  <c r="C224" i="8"/>
  <c r="E221" i="8"/>
  <c r="F221" i="8"/>
  <c r="E217" i="8"/>
  <c r="G217" i="8"/>
  <c r="E216" i="8"/>
  <c r="E214" i="8"/>
  <c r="I212" i="8"/>
  <c r="F212" i="8"/>
  <c r="G212" i="8" s="1"/>
  <c r="E208" i="8"/>
  <c r="E207" i="8"/>
  <c r="G207" i="8"/>
  <c r="F206" i="8"/>
  <c r="F203" i="8" s="1"/>
  <c r="F205" i="8"/>
  <c r="G205" i="8" s="1"/>
  <c r="I204" i="8"/>
  <c r="C203" i="8"/>
  <c r="F201" i="8"/>
  <c r="E199" i="8"/>
  <c r="F198" i="8"/>
  <c r="E196" i="8"/>
  <c r="F196" i="8"/>
  <c r="F195" i="8"/>
  <c r="E194" i="8"/>
  <c r="G194" i="8"/>
  <c r="F191" i="8"/>
  <c r="E191" i="8"/>
  <c r="G190" i="8"/>
  <c r="F189" i="8"/>
  <c r="E187" i="8"/>
  <c r="E186" i="8"/>
  <c r="F184" i="8"/>
  <c r="E184" i="8"/>
  <c r="C182" i="8"/>
  <c r="D182" i="8"/>
  <c r="F180" i="8"/>
  <c r="G180" i="8" s="1"/>
  <c r="E180" i="8"/>
  <c r="I178" i="8"/>
  <c r="G178" i="8"/>
  <c r="E178" i="8"/>
  <c r="F177" i="8"/>
  <c r="C171" i="8"/>
  <c r="E170" i="8"/>
  <c r="E167" i="8"/>
  <c r="F167" i="8"/>
  <c r="E164" i="8"/>
  <c r="F164" i="8"/>
  <c r="G164" i="8" s="1"/>
  <c r="F162" i="8"/>
  <c r="G162" i="8" s="1"/>
  <c r="F160" i="8"/>
  <c r="E159" i="8"/>
  <c r="F159" i="8"/>
  <c r="F156" i="8"/>
  <c r="G154" i="8"/>
  <c r="F153" i="8"/>
  <c r="E152" i="8"/>
  <c r="F152" i="8"/>
  <c r="E151" i="8"/>
  <c r="G151" i="8"/>
  <c r="E149" i="8"/>
  <c r="F149" i="8"/>
  <c r="E147" i="8"/>
  <c r="E146" i="8"/>
  <c r="F144" i="8"/>
  <c r="F143" i="8"/>
  <c r="E142" i="8"/>
  <c r="E141" i="8"/>
  <c r="F140" i="8"/>
  <c r="F139" i="8"/>
  <c r="G138" i="8"/>
  <c r="E135" i="8"/>
  <c r="C134" i="8"/>
  <c r="F133" i="8"/>
  <c r="E133" i="8"/>
  <c r="F131" i="8"/>
  <c r="I131" i="8" s="1"/>
  <c r="E128" i="8"/>
  <c r="F127" i="8"/>
  <c r="C126" i="8"/>
  <c r="E125" i="8"/>
  <c r="E124" i="8"/>
  <c r="E123" i="8" s="1"/>
  <c r="F124" i="8"/>
  <c r="G124" i="8" s="1"/>
  <c r="C123" i="8"/>
  <c r="D123" i="8"/>
  <c r="E121" i="8"/>
  <c r="F119" i="8"/>
  <c r="G119" i="8" s="1"/>
  <c r="F118" i="8"/>
  <c r="E118" i="8"/>
  <c r="F117" i="8"/>
  <c r="C112" i="8"/>
  <c r="C108" i="8" s="1"/>
  <c r="F110" i="8"/>
  <c r="E109" i="8"/>
  <c r="E107" i="8"/>
  <c r="C105" i="8"/>
  <c r="F102" i="8"/>
  <c r="G102" i="8" s="1"/>
  <c r="G101" i="8"/>
  <c r="C99" i="8"/>
  <c r="C98" i="8" s="1"/>
  <c r="E97" i="8"/>
  <c r="F94" i="8"/>
  <c r="C92" i="8"/>
  <c r="F93" i="8"/>
  <c r="E89" i="8"/>
  <c r="E87" i="8"/>
  <c r="E82" i="8"/>
  <c r="E73" i="8"/>
  <c r="C72" i="8"/>
  <c r="C68" i="8" s="1"/>
  <c r="F70" i="8"/>
  <c r="C69" i="8"/>
  <c r="F61" i="8"/>
  <c r="E61" i="8"/>
  <c r="C59" i="8"/>
  <c r="C55" i="8"/>
  <c r="E52" i="8"/>
  <c r="C51" i="8"/>
  <c r="F50" i="8"/>
  <c r="C46" i="8"/>
  <c r="E40" i="8"/>
  <c r="E39" i="8"/>
  <c r="C38" i="8"/>
  <c r="C37" i="8" s="1"/>
  <c r="E36" i="8"/>
  <c r="F35" i="8"/>
  <c r="E34" i="8"/>
  <c r="C32" i="8"/>
  <c r="G29" i="8"/>
  <c r="E29" i="8"/>
  <c r="G28" i="8"/>
  <c r="E28" i="8"/>
  <c r="D27" i="8"/>
  <c r="C27" i="8"/>
  <c r="G26" i="8"/>
  <c r="G25" i="8" s="1"/>
  <c r="E26" i="8"/>
  <c r="E25" i="8" s="1"/>
  <c r="C25" i="8"/>
  <c r="I24" i="8"/>
  <c r="E24" i="8"/>
  <c r="G23" i="8"/>
  <c r="E23" i="8"/>
  <c r="D22" i="8"/>
  <c r="C22" i="8"/>
  <c r="E19" i="8"/>
  <c r="E18" i="8" s="1"/>
  <c r="C18" i="8"/>
  <c r="D17" i="8"/>
  <c r="D16" i="8"/>
  <c r="F16" i="8" s="1"/>
  <c r="D15" i="8"/>
  <c r="F15" i="8" s="1"/>
  <c r="I14" i="8"/>
  <c r="G13" i="8"/>
  <c r="D11" i="8"/>
  <c r="I7" i="8"/>
  <c r="E7" i="8"/>
  <c r="D5" i="8"/>
  <c r="C21" i="8" l="1"/>
  <c r="C20" i="8" s="1"/>
  <c r="E22" i="8"/>
  <c r="E21" i="8" s="1"/>
  <c r="E219" i="8"/>
  <c r="F219" i="8"/>
  <c r="I219" i="8" s="1"/>
  <c r="F58" i="8"/>
  <c r="E58" i="8"/>
  <c r="E65" i="8"/>
  <c r="F65" i="8"/>
  <c r="G65" i="8" s="1"/>
  <c r="E75" i="8"/>
  <c r="F75" i="8"/>
  <c r="G75" i="8" s="1"/>
  <c r="D112" i="8"/>
  <c r="E111" i="8"/>
  <c r="F111" i="8"/>
  <c r="G111" i="8" s="1"/>
  <c r="E165" i="8"/>
  <c r="F165" i="8"/>
  <c r="I165" i="8" s="1"/>
  <c r="I177" i="8"/>
  <c r="F53" i="8"/>
  <c r="D51" i="8"/>
  <c r="E63" i="8"/>
  <c r="F63" i="8"/>
  <c r="G63" i="8" s="1"/>
  <c r="F66" i="8"/>
  <c r="E66" i="8"/>
  <c r="E168" i="8"/>
  <c r="F168" i="8"/>
  <c r="G290" i="8"/>
  <c r="I290" i="8"/>
  <c r="E84" i="8"/>
  <c r="F84" i="8"/>
  <c r="G84" i="8" s="1"/>
  <c r="E101" i="8"/>
  <c r="I101" i="8"/>
  <c r="D171" i="8"/>
  <c r="F172" i="8"/>
  <c r="F116" i="8"/>
  <c r="E116" i="8"/>
  <c r="F130" i="8"/>
  <c r="E192" i="8"/>
  <c r="F192" i="8"/>
  <c r="I192" i="8" s="1"/>
  <c r="E209" i="8"/>
  <c r="F209" i="8"/>
  <c r="E41" i="8"/>
  <c r="F41" i="8"/>
  <c r="G41" i="8" s="1"/>
  <c r="E43" i="8"/>
  <c r="F43" i="8"/>
  <c r="G43" i="8" s="1"/>
  <c r="E45" i="8"/>
  <c r="F45" i="8"/>
  <c r="G45" i="8" s="1"/>
  <c r="E47" i="8"/>
  <c r="D46" i="8"/>
  <c r="F47" i="8"/>
  <c r="G47" i="8" s="1"/>
  <c r="E49" i="8"/>
  <c r="F49" i="8"/>
  <c r="G49" i="8" s="1"/>
  <c r="E57" i="8"/>
  <c r="F57" i="8"/>
  <c r="G57" i="8" s="1"/>
  <c r="I189" i="8"/>
  <c r="E263" i="8"/>
  <c r="F263" i="8"/>
  <c r="G263" i="8" s="1"/>
  <c r="G15" i="8"/>
  <c r="E110" i="8"/>
  <c r="E156" i="8"/>
  <c r="E160" i="8"/>
  <c r="F208" i="8"/>
  <c r="D228" i="8"/>
  <c r="F241" i="8"/>
  <c r="G241" i="8" s="1"/>
  <c r="F265" i="8"/>
  <c r="E268" i="8"/>
  <c r="E290" i="8"/>
  <c r="D18" i="8"/>
  <c r="E12" i="8"/>
  <c r="I19" i="8"/>
  <c r="I23" i="8"/>
  <c r="I34" i="8"/>
  <c r="D92" i="8"/>
  <c r="I226" i="8"/>
  <c r="I13" i="8"/>
  <c r="F40" i="8"/>
  <c r="D69" i="8"/>
  <c r="F82" i="8"/>
  <c r="F89" i="8"/>
  <c r="G89" i="8" s="1"/>
  <c r="F135" i="8"/>
  <c r="G135" i="8" s="1"/>
  <c r="F141" i="8"/>
  <c r="E230" i="8"/>
  <c r="E27" i="8"/>
  <c r="I194" i="8"/>
  <c r="D256" i="8"/>
  <c r="G257" i="8"/>
  <c r="I12" i="8"/>
  <c r="E38" i="8"/>
  <c r="E15" i="8"/>
  <c r="F52" i="8"/>
  <c r="G52" i="8" s="1"/>
  <c r="E93" i="8"/>
  <c r="F97" i="8"/>
  <c r="I97" i="8" s="1"/>
  <c r="E140" i="8"/>
  <c r="F147" i="8"/>
  <c r="E172" i="8"/>
  <c r="I217" i="8"/>
  <c r="I253" i="8"/>
  <c r="G35" i="8"/>
  <c r="I35" i="8"/>
  <c r="I61" i="8"/>
  <c r="G61" i="8"/>
  <c r="E20" i="8"/>
  <c r="G16" i="8"/>
  <c r="I16" i="8"/>
  <c r="E17" i="8"/>
  <c r="F17" i="8"/>
  <c r="C8" i="8"/>
  <c r="C5" i="8"/>
  <c r="E5" i="8" s="1"/>
  <c r="I50" i="8"/>
  <c r="G50" i="8"/>
  <c r="F71" i="8"/>
  <c r="E71" i="8"/>
  <c r="F76" i="8"/>
  <c r="E76" i="8"/>
  <c r="F114" i="8"/>
  <c r="E114" i="8"/>
  <c r="G127" i="8"/>
  <c r="I127" i="8"/>
  <c r="I198" i="8"/>
  <c r="G198" i="8"/>
  <c r="D8" i="8"/>
  <c r="E13" i="8"/>
  <c r="I15" i="8"/>
  <c r="G27" i="8"/>
  <c r="I29" i="8"/>
  <c r="D38" i="8"/>
  <c r="F42" i="8"/>
  <c r="E42" i="8"/>
  <c r="F44" i="8"/>
  <c r="E44" i="8"/>
  <c r="F48" i="8"/>
  <c r="E48" i="8"/>
  <c r="E50" i="8"/>
  <c r="I57" i="8"/>
  <c r="F83" i="8"/>
  <c r="E83" i="8"/>
  <c r="D86" i="8"/>
  <c r="F87" i="8"/>
  <c r="E106" i="8"/>
  <c r="E105" i="8" s="1"/>
  <c r="D105" i="8"/>
  <c r="F106" i="8"/>
  <c r="G110" i="8"/>
  <c r="I110" i="8"/>
  <c r="D126" i="8"/>
  <c r="E127" i="8"/>
  <c r="E126" i="8" s="1"/>
  <c r="I140" i="8"/>
  <c r="G140" i="8"/>
  <c r="E143" i="8"/>
  <c r="F88" i="8"/>
  <c r="E88" i="8"/>
  <c r="I119" i="8"/>
  <c r="I143" i="8"/>
  <c r="G143" i="8"/>
  <c r="I159" i="8"/>
  <c r="G159" i="8"/>
  <c r="E6" i="8"/>
  <c r="F11" i="8"/>
  <c r="G12" i="8"/>
  <c r="G11" i="8" s="1"/>
  <c r="D25" i="8"/>
  <c r="D21" i="8" s="1"/>
  <c r="D20" i="8" s="1"/>
  <c r="I26" i="8"/>
  <c r="F25" i="8"/>
  <c r="F27" i="8"/>
  <c r="I28" i="8"/>
  <c r="I41" i="8"/>
  <c r="I43" i="8"/>
  <c r="I45" i="8"/>
  <c r="F46" i="8"/>
  <c r="I49" i="8"/>
  <c r="F54" i="8"/>
  <c r="E54" i="8"/>
  <c r="I66" i="8"/>
  <c r="G66" i="8"/>
  <c r="E70" i="8"/>
  <c r="F79" i="8"/>
  <c r="E79" i="8"/>
  <c r="C86" i="8"/>
  <c r="E94" i="8"/>
  <c r="F96" i="8"/>
  <c r="E96" i="8"/>
  <c r="D99" i="8"/>
  <c r="D98" i="8" s="1"/>
  <c r="E100" i="8"/>
  <c r="E99" i="8" s="1"/>
  <c r="F100" i="8"/>
  <c r="I102" i="8"/>
  <c r="F109" i="8"/>
  <c r="D108" i="8"/>
  <c r="F113" i="8"/>
  <c r="E113" i="8"/>
  <c r="G118" i="8"/>
  <c r="I118" i="8"/>
  <c r="E136" i="8"/>
  <c r="E134" i="8" s="1"/>
  <c r="F136" i="8"/>
  <c r="I154" i="8"/>
  <c r="E154" i="8"/>
  <c r="F157" i="8"/>
  <c r="E157" i="8"/>
  <c r="G168" i="8"/>
  <c r="I168" i="8"/>
  <c r="F227" i="8"/>
  <c r="E227" i="8"/>
  <c r="I33" i="8"/>
  <c r="C31" i="8"/>
  <c r="F56" i="8"/>
  <c r="E56" i="8"/>
  <c r="F67" i="8"/>
  <c r="E67" i="8"/>
  <c r="F69" i="8"/>
  <c r="I70" i="8"/>
  <c r="G70" i="8"/>
  <c r="F74" i="8"/>
  <c r="E74" i="8"/>
  <c r="E72" i="8" s="1"/>
  <c r="F78" i="8"/>
  <c r="C80" i="8"/>
  <c r="C77" i="8" s="1"/>
  <c r="C64" i="8" s="1"/>
  <c r="I82" i="8"/>
  <c r="G82" i="8"/>
  <c r="F90" i="8"/>
  <c r="E90" i="8"/>
  <c r="F91" i="8"/>
  <c r="E91" i="8"/>
  <c r="I117" i="8"/>
  <c r="G117" i="8"/>
  <c r="F122" i="8"/>
  <c r="E122" i="8"/>
  <c r="I138" i="8"/>
  <c r="E138" i="8"/>
  <c r="I142" i="8"/>
  <c r="G142" i="8"/>
  <c r="F185" i="8"/>
  <c r="E185" i="8"/>
  <c r="F8" i="8"/>
  <c r="F5" i="8"/>
  <c r="G6" i="8"/>
  <c r="G5" i="8" s="1"/>
  <c r="I53" i="8"/>
  <c r="G53" i="8"/>
  <c r="I6" i="8"/>
  <c r="G7" i="8"/>
  <c r="E16" i="8"/>
  <c r="F22" i="8"/>
  <c r="G24" i="8"/>
  <c r="G22" i="8" s="1"/>
  <c r="G21" i="8" s="1"/>
  <c r="G20" i="8" s="1"/>
  <c r="E35" i="8"/>
  <c r="F36" i="8"/>
  <c r="F32" i="8" s="1"/>
  <c r="F39" i="8"/>
  <c r="E53" i="8"/>
  <c r="E51" i="8" s="1"/>
  <c r="F60" i="8"/>
  <c r="E60" i="8"/>
  <c r="D59" i="8"/>
  <c r="I59" i="8" s="1"/>
  <c r="F62" i="8"/>
  <c r="E62" i="8"/>
  <c r="I65" i="8"/>
  <c r="D72" i="8"/>
  <c r="F73" i="8"/>
  <c r="E78" i="8"/>
  <c r="D80" i="8"/>
  <c r="D77" i="8" s="1"/>
  <c r="F81" i="8"/>
  <c r="E81" i="8"/>
  <c r="F85" i="8"/>
  <c r="E85" i="8"/>
  <c r="I93" i="8"/>
  <c r="G93" i="8"/>
  <c r="E95" i="8"/>
  <c r="F95" i="8"/>
  <c r="F92" i="8" s="1"/>
  <c r="E117" i="8"/>
  <c r="F125" i="8"/>
  <c r="I135" i="8"/>
  <c r="G141" i="8"/>
  <c r="I141" i="8"/>
  <c r="E144" i="8"/>
  <c r="I167" i="8"/>
  <c r="G167" i="8"/>
  <c r="C11" i="8"/>
  <c r="G19" i="8"/>
  <c r="F18" i="8"/>
  <c r="G33" i="8"/>
  <c r="G34" i="8"/>
  <c r="F51" i="8"/>
  <c r="I52" i="8"/>
  <c r="I58" i="8"/>
  <c r="I63" i="8"/>
  <c r="F115" i="8"/>
  <c r="E115" i="8"/>
  <c r="E120" i="8"/>
  <c r="F120" i="8"/>
  <c r="C129" i="8"/>
  <c r="C104" i="8" s="1"/>
  <c r="F132" i="8"/>
  <c r="E132" i="8"/>
  <c r="F137" i="8"/>
  <c r="E137" i="8"/>
  <c r="G144" i="8"/>
  <c r="I144" i="8"/>
  <c r="F148" i="8"/>
  <c r="E148" i="8"/>
  <c r="I162" i="8"/>
  <c r="G165" i="8"/>
  <c r="F175" i="8"/>
  <c r="E175" i="8"/>
  <c r="E198" i="8"/>
  <c r="F200" i="8"/>
  <c r="E200" i="8"/>
  <c r="E130" i="8"/>
  <c r="E139" i="8"/>
  <c r="C145" i="8"/>
  <c r="I153" i="8"/>
  <c r="G153" i="8"/>
  <c r="F161" i="8"/>
  <c r="E161" i="8"/>
  <c r="I164" i="8"/>
  <c r="F170" i="8"/>
  <c r="E176" i="8"/>
  <c r="F176" i="8"/>
  <c r="G184" i="8"/>
  <c r="I184" i="8"/>
  <c r="E206" i="8"/>
  <c r="I221" i="8"/>
  <c r="G221" i="8"/>
  <c r="G94" i="8"/>
  <c r="G97" i="8"/>
  <c r="G139" i="8"/>
  <c r="I147" i="8"/>
  <c r="G147" i="8"/>
  <c r="E150" i="8"/>
  <c r="I160" i="8"/>
  <c r="G160" i="8"/>
  <c r="G186" i="8"/>
  <c r="I186" i="8"/>
  <c r="E195" i="8"/>
  <c r="F197" i="8"/>
  <c r="E197" i="8"/>
  <c r="E201" i="8"/>
  <c r="I206" i="8"/>
  <c r="G206" i="8"/>
  <c r="F220" i="8"/>
  <c r="E220" i="8"/>
  <c r="F107" i="8"/>
  <c r="F121" i="8"/>
  <c r="E131" i="8"/>
  <c r="I133" i="8"/>
  <c r="G133" i="8"/>
  <c r="I139" i="8"/>
  <c r="D145" i="8"/>
  <c r="F146" i="8"/>
  <c r="I150" i="8"/>
  <c r="I151" i="8"/>
  <c r="G152" i="8"/>
  <c r="I152" i="8"/>
  <c r="F158" i="8"/>
  <c r="E158" i="8"/>
  <c r="F163" i="8"/>
  <c r="E163" i="8"/>
  <c r="F179" i="8"/>
  <c r="E179" i="8"/>
  <c r="F193" i="8"/>
  <c r="E193" i="8"/>
  <c r="I195" i="8"/>
  <c r="G195" i="8"/>
  <c r="I201" i="8"/>
  <c r="G201" i="8"/>
  <c r="I94" i="8"/>
  <c r="E102" i="8"/>
  <c r="E119" i="8"/>
  <c r="I124" i="8"/>
  <c r="F123" i="8"/>
  <c r="F128" i="8"/>
  <c r="F126" i="8" s="1"/>
  <c r="G131" i="8"/>
  <c r="F155" i="8"/>
  <c r="E155" i="8"/>
  <c r="F166" i="8"/>
  <c r="E166" i="8"/>
  <c r="F181" i="8"/>
  <c r="E181" i="8"/>
  <c r="F183" i="8"/>
  <c r="E183" i="8"/>
  <c r="I190" i="8"/>
  <c r="E190" i="8"/>
  <c r="I236" i="8"/>
  <c r="G236" i="8"/>
  <c r="D134" i="8"/>
  <c r="D129" i="8" s="1"/>
  <c r="I205" i="8"/>
  <c r="I208" i="8"/>
  <c r="G208" i="8"/>
  <c r="F235" i="8"/>
  <c r="E235" i="8"/>
  <c r="E282" i="8"/>
  <c r="F282" i="8"/>
  <c r="I149" i="8"/>
  <c r="E153" i="8"/>
  <c r="I156" i="8"/>
  <c r="F173" i="8"/>
  <c r="E173" i="8"/>
  <c r="F188" i="8"/>
  <c r="E188" i="8"/>
  <c r="G196" i="8"/>
  <c r="G199" i="8"/>
  <c r="F202" i="8"/>
  <c r="E202" i="8"/>
  <c r="F211" i="8"/>
  <c r="E211" i="8"/>
  <c r="C271" i="8"/>
  <c r="C242" i="8" s="1"/>
  <c r="G149" i="8"/>
  <c r="G150" i="8"/>
  <c r="G156" i="8"/>
  <c r="E162" i="8"/>
  <c r="G172" i="8"/>
  <c r="G171" i="8" s="1"/>
  <c r="E177" i="8"/>
  <c r="F187" i="8"/>
  <c r="E189" i="8"/>
  <c r="G204" i="8"/>
  <c r="C174" i="8"/>
  <c r="G177" i="8"/>
  <c r="I180" i="8"/>
  <c r="G189" i="8"/>
  <c r="G191" i="8"/>
  <c r="I191" i="8"/>
  <c r="I196" i="8"/>
  <c r="I199" i="8"/>
  <c r="D203" i="8"/>
  <c r="D174" i="8" s="1"/>
  <c r="E204" i="8"/>
  <c r="F210" i="8"/>
  <c r="E210" i="8"/>
  <c r="I207" i="8"/>
  <c r="F225" i="8"/>
  <c r="E225" i="8"/>
  <c r="I230" i="8"/>
  <c r="G230" i="8"/>
  <c r="F233" i="8"/>
  <c r="E233" i="8"/>
  <c r="F234" i="8"/>
  <c r="I246" i="8"/>
  <c r="G246" i="8"/>
  <c r="F259" i="8"/>
  <c r="E259" i="8"/>
  <c r="F262" i="8"/>
  <c r="E262" i="8"/>
  <c r="E264" i="8"/>
  <c r="I266" i="8"/>
  <c r="G266" i="8"/>
  <c r="F270" i="8"/>
  <c r="E277" i="8"/>
  <c r="F281" i="8"/>
  <c r="E281" i="8"/>
  <c r="E279" i="8" s="1"/>
  <c r="D284" i="8"/>
  <c r="F285" i="8"/>
  <c r="I286" i="8"/>
  <c r="F289" i="8"/>
  <c r="E289" i="8"/>
  <c r="F215" i="8"/>
  <c r="E215" i="8"/>
  <c r="F232" i="8"/>
  <c r="F240" i="8"/>
  <c r="E240" i="8"/>
  <c r="F244" i="8"/>
  <c r="E244" i="8"/>
  <c r="E246" i="8"/>
  <c r="F247" i="8"/>
  <c r="E247" i="8"/>
  <c r="E255" i="8"/>
  <c r="I255" i="8"/>
  <c r="F261" i="8"/>
  <c r="I263" i="8"/>
  <c r="G264" i="8"/>
  <c r="E266" i="8"/>
  <c r="F267" i="8"/>
  <c r="E267" i="8"/>
  <c r="D279" i="8"/>
  <c r="D276" i="8" s="1"/>
  <c r="F280" i="8"/>
  <c r="E285" i="8"/>
  <c r="I287" i="8"/>
  <c r="G287" i="8"/>
  <c r="F222" i="8"/>
  <c r="E222" i="8"/>
  <c r="F223" i="8"/>
  <c r="E223" i="8"/>
  <c r="F229" i="8"/>
  <c r="E229" i="8"/>
  <c r="I239" i="8"/>
  <c r="G239" i="8"/>
  <c r="I245" i="8"/>
  <c r="I251" i="8"/>
  <c r="D250" i="8"/>
  <c r="I250" i="8" s="1"/>
  <c r="I252" i="8"/>
  <c r="E252" i="8"/>
  <c r="F283" i="8"/>
  <c r="E283" i="8"/>
  <c r="E205" i="8"/>
  <c r="G209" i="8"/>
  <c r="E212" i="8"/>
  <c r="F213" i="8"/>
  <c r="E213" i="8"/>
  <c r="I214" i="8"/>
  <c r="G214" i="8"/>
  <c r="I216" i="8"/>
  <c r="F218" i="8"/>
  <c r="E218" i="8"/>
  <c r="C228" i="8"/>
  <c r="C169" i="8" s="1"/>
  <c r="E239" i="8"/>
  <c r="G245" i="8"/>
  <c r="E251" i="8"/>
  <c r="I254" i="8"/>
  <c r="I258" i="8"/>
  <c r="G258" i="8"/>
  <c r="G265" i="8"/>
  <c r="F269" i="8"/>
  <c r="E269" i="8"/>
  <c r="D272" i="8"/>
  <c r="E273" i="8"/>
  <c r="E272" i="8" s="1"/>
  <c r="I274" i="8"/>
  <c r="I275" i="8"/>
  <c r="G275" i="8"/>
  <c r="F278" i="8"/>
  <c r="E278" i="8"/>
  <c r="I288" i="8"/>
  <c r="G288" i="8"/>
  <c r="G216" i="8"/>
  <c r="E226" i="8"/>
  <c r="F231" i="8"/>
  <c r="E231" i="8"/>
  <c r="F237" i="8"/>
  <c r="E237" i="8"/>
  <c r="I238" i="8"/>
  <c r="I248" i="8"/>
  <c r="G248" i="8"/>
  <c r="F260" i="8"/>
  <c r="E260" i="8"/>
  <c r="I268" i="8"/>
  <c r="G268" i="8"/>
  <c r="F272" i="8"/>
  <c r="G273" i="8"/>
  <c r="I277" i="8"/>
  <c r="E288" i="8"/>
  <c r="I257" i="8"/>
  <c r="D243" i="8" l="1"/>
  <c r="F134" i="8"/>
  <c r="E145" i="8"/>
  <c r="C103" i="8"/>
  <c r="D68" i="8"/>
  <c r="D64" i="8" s="1"/>
  <c r="D169" i="8"/>
  <c r="I203" i="8"/>
  <c r="I241" i="8"/>
  <c r="G203" i="8"/>
  <c r="C9" i="8"/>
  <c r="C10" i="8" s="1"/>
  <c r="F256" i="8"/>
  <c r="E11" i="8"/>
  <c r="I116" i="8"/>
  <c r="G116" i="8"/>
  <c r="I265" i="8"/>
  <c r="E203" i="8"/>
  <c r="E171" i="8"/>
  <c r="I130" i="8"/>
  <c r="F129" i="8"/>
  <c r="E276" i="8"/>
  <c r="E250" i="8"/>
  <c r="E243" i="8" s="1"/>
  <c r="E284" i="8"/>
  <c r="E256" i="8"/>
  <c r="E182" i="8"/>
  <c r="E174" i="8" s="1"/>
  <c r="I111" i="8"/>
  <c r="G58" i="8"/>
  <c r="I89" i="8"/>
  <c r="I40" i="8"/>
  <c r="E69" i="8"/>
  <c r="E68" i="8" s="1"/>
  <c r="I84" i="8"/>
  <c r="I47" i="8"/>
  <c r="E271" i="8"/>
  <c r="E228" i="8"/>
  <c r="G219" i="8"/>
  <c r="E129" i="8"/>
  <c r="E112" i="8"/>
  <c r="E108" i="8" s="1"/>
  <c r="E104" i="8" s="1"/>
  <c r="G130" i="8"/>
  <c r="G40" i="8"/>
  <c r="E92" i="8"/>
  <c r="E86" i="8" s="1"/>
  <c r="E46" i="8"/>
  <c r="E37" i="8" s="1"/>
  <c r="F171" i="8"/>
  <c r="I172" i="8"/>
  <c r="D271" i="8"/>
  <c r="D242" i="8" s="1"/>
  <c r="E224" i="8"/>
  <c r="G192" i="8"/>
  <c r="E80" i="8"/>
  <c r="E77" i="8" s="1"/>
  <c r="E59" i="8"/>
  <c r="E55" i="8" s="1"/>
  <c r="D55" i="8"/>
  <c r="H291" i="8" s="1"/>
  <c r="E98" i="8"/>
  <c r="D104" i="8"/>
  <c r="D103" i="8" s="1"/>
  <c r="I75" i="8"/>
  <c r="D37" i="8"/>
  <c r="G51" i="8"/>
  <c r="I209" i="8"/>
  <c r="I173" i="8"/>
  <c r="I183" i="8"/>
  <c r="F182" i="8"/>
  <c r="G183" i="8"/>
  <c r="G48" i="8"/>
  <c r="G46" i="8" s="1"/>
  <c r="I48" i="8"/>
  <c r="G231" i="8"/>
  <c r="I231" i="8"/>
  <c r="G281" i="8"/>
  <c r="I281" i="8"/>
  <c r="I193" i="8"/>
  <c r="G193" i="8"/>
  <c r="I158" i="8"/>
  <c r="G158" i="8"/>
  <c r="G146" i="8"/>
  <c r="I146" i="8"/>
  <c r="F145" i="8"/>
  <c r="G39" i="8"/>
  <c r="F38" i="8"/>
  <c r="I39" i="8"/>
  <c r="I8" i="8"/>
  <c r="G8" i="8"/>
  <c r="F9" i="8"/>
  <c r="G74" i="8"/>
  <c r="I74" i="8"/>
  <c r="I67" i="8"/>
  <c r="G67" i="8"/>
  <c r="C30" i="8"/>
  <c r="G136" i="8"/>
  <c r="I136" i="8"/>
  <c r="I96" i="8"/>
  <c r="G96" i="8"/>
  <c r="I46" i="8"/>
  <c r="I25" i="8"/>
  <c r="I114" i="8"/>
  <c r="G114" i="8"/>
  <c r="I256" i="8"/>
  <c r="G272" i="8"/>
  <c r="G278" i="8"/>
  <c r="I278" i="8"/>
  <c r="G283" i="8"/>
  <c r="I283" i="8"/>
  <c r="I229" i="8"/>
  <c r="F228" i="8"/>
  <c r="G229" i="8"/>
  <c r="I267" i="8"/>
  <c r="G267" i="8"/>
  <c r="G244" i="8"/>
  <c r="G243" i="8" s="1"/>
  <c r="I244" i="8"/>
  <c r="F243" i="8"/>
  <c r="I289" i="8"/>
  <c r="G289" i="8"/>
  <c r="I234" i="8"/>
  <c r="G234" i="8"/>
  <c r="I211" i="8"/>
  <c r="G211" i="8"/>
  <c r="I181" i="8"/>
  <c r="G181" i="8"/>
  <c r="I155" i="8"/>
  <c r="G155" i="8"/>
  <c r="G121" i="8"/>
  <c r="I121" i="8"/>
  <c r="G176" i="8"/>
  <c r="I176" i="8"/>
  <c r="I120" i="8"/>
  <c r="G120" i="8"/>
  <c r="I134" i="8"/>
  <c r="I73" i="8"/>
  <c r="G73" i="8"/>
  <c r="F72" i="8"/>
  <c r="G62" i="8"/>
  <c r="I62" i="8"/>
  <c r="G36" i="8"/>
  <c r="G32" i="8" s="1"/>
  <c r="I36" i="8"/>
  <c r="E33" i="8"/>
  <c r="E32" i="8" s="1"/>
  <c r="D32" i="8"/>
  <c r="D31" i="8" s="1"/>
  <c r="I87" i="8"/>
  <c r="G87" i="8"/>
  <c r="F86" i="8"/>
  <c r="G44" i="8"/>
  <c r="I44" i="8"/>
  <c r="G222" i="8"/>
  <c r="I222" i="8"/>
  <c r="I232" i="8"/>
  <c r="G232" i="8"/>
  <c r="I95" i="8"/>
  <c r="G95" i="8"/>
  <c r="G92" i="8" s="1"/>
  <c r="I272" i="8"/>
  <c r="I213" i="8"/>
  <c r="G213" i="8"/>
  <c r="G179" i="8"/>
  <c r="I179" i="8"/>
  <c r="G107" i="8"/>
  <c r="I107" i="8"/>
  <c r="I161" i="8"/>
  <c r="G161" i="8"/>
  <c r="G175" i="8"/>
  <c r="I175" i="8"/>
  <c r="F174" i="8"/>
  <c r="G85" i="8"/>
  <c r="I85" i="8"/>
  <c r="G185" i="8"/>
  <c r="I185" i="8"/>
  <c r="I91" i="8"/>
  <c r="G91" i="8"/>
  <c r="G56" i="8"/>
  <c r="G55" i="8" s="1"/>
  <c r="I56" i="8"/>
  <c r="F55" i="8"/>
  <c r="I100" i="8"/>
  <c r="G100" i="8"/>
  <c r="G99" i="8" s="1"/>
  <c r="G98" i="8" s="1"/>
  <c r="F99" i="8"/>
  <c r="G76" i="8"/>
  <c r="I76" i="8"/>
  <c r="I282" i="8"/>
  <c r="G282" i="8"/>
  <c r="I132" i="8"/>
  <c r="G132" i="8"/>
  <c r="G18" i="8"/>
  <c r="I18" i="8"/>
  <c r="I109" i="8"/>
  <c r="G109" i="8"/>
  <c r="I218" i="8"/>
  <c r="G218" i="8"/>
  <c r="G262" i="8"/>
  <c r="I262" i="8"/>
  <c r="G210" i="8"/>
  <c r="I210" i="8"/>
  <c r="G269" i="8"/>
  <c r="I269" i="8"/>
  <c r="I223" i="8"/>
  <c r="G223" i="8"/>
  <c r="I285" i="8"/>
  <c r="G285" i="8"/>
  <c r="F284" i="8"/>
  <c r="I270" i="8"/>
  <c r="G270" i="8"/>
  <c r="G233" i="8"/>
  <c r="I233" i="8"/>
  <c r="G202" i="8"/>
  <c r="I202" i="8"/>
  <c r="I188" i="8"/>
  <c r="G188" i="8"/>
  <c r="I128" i="8"/>
  <c r="G128" i="8"/>
  <c r="G126" i="8" s="1"/>
  <c r="G170" i="8"/>
  <c r="I170" i="8"/>
  <c r="I137" i="8"/>
  <c r="G137" i="8"/>
  <c r="I51" i="8"/>
  <c r="G125" i="8"/>
  <c r="G123" i="8" s="1"/>
  <c r="I125" i="8"/>
  <c r="I92" i="8"/>
  <c r="I122" i="8"/>
  <c r="G122" i="8"/>
  <c r="I78" i="8"/>
  <c r="G78" i="8"/>
  <c r="I69" i="8"/>
  <c r="F68" i="8"/>
  <c r="G157" i="8"/>
  <c r="I157" i="8"/>
  <c r="I113" i="8"/>
  <c r="G113" i="8"/>
  <c r="F112" i="8"/>
  <c r="F108" i="8" s="1"/>
  <c r="G54" i="8"/>
  <c r="I54" i="8"/>
  <c r="G42" i="8"/>
  <c r="I42" i="8"/>
  <c r="I17" i="8"/>
  <c r="G17" i="8"/>
  <c r="I166" i="8"/>
  <c r="G166" i="8"/>
  <c r="I200" i="8"/>
  <c r="G200" i="8"/>
  <c r="I5" i="8"/>
  <c r="I27" i="8"/>
  <c r="G88" i="8"/>
  <c r="I88" i="8"/>
  <c r="G260" i="8"/>
  <c r="I260" i="8"/>
  <c r="I261" i="8"/>
  <c r="G261" i="8"/>
  <c r="I225" i="8"/>
  <c r="F224" i="8"/>
  <c r="G225" i="8"/>
  <c r="G235" i="8"/>
  <c r="I235" i="8"/>
  <c r="G237" i="8"/>
  <c r="I237" i="8"/>
  <c r="I280" i="8"/>
  <c r="G280" i="8"/>
  <c r="G279" i="8" s="1"/>
  <c r="F279" i="8"/>
  <c r="F276" i="8" s="1"/>
  <c r="I247" i="8"/>
  <c r="G247" i="8"/>
  <c r="G240" i="8"/>
  <c r="I240" i="8"/>
  <c r="G215" i="8"/>
  <c r="I215" i="8"/>
  <c r="G259" i="8"/>
  <c r="I259" i="8"/>
  <c r="G187" i="8"/>
  <c r="I187" i="8"/>
  <c r="I123" i="8"/>
  <c r="G163" i="8"/>
  <c r="I163" i="8"/>
  <c r="G220" i="8"/>
  <c r="I220" i="8"/>
  <c r="I197" i="8"/>
  <c r="G197" i="8"/>
  <c r="I148" i="8"/>
  <c r="G148" i="8"/>
  <c r="I115" i="8"/>
  <c r="G115" i="8"/>
  <c r="G81" i="8"/>
  <c r="I81" i="8"/>
  <c r="F80" i="8"/>
  <c r="F77" i="8" s="1"/>
  <c r="I60" i="8"/>
  <c r="G60" i="8"/>
  <c r="F21" i="8"/>
  <c r="I22" i="8"/>
  <c r="G90" i="8"/>
  <c r="I90" i="8"/>
  <c r="I227" i="8"/>
  <c r="G227" i="8"/>
  <c r="I126" i="8"/>
  <c r="G79" i="8"/>
  <c r="I79" i="8"/>
  <c r="I11" i="8"/>
  <c r="I106" i="8"/>
  <c r="G106" i="8"/>
  <c r="G105" i="8" s="1"/>
  <c r="F105" i="8"/>
  <c r="G83" i="8"/>
  <c r="I83" i="8"/>
  <c r="D9" i="8"/>
  <c r="E8" i="8"/>
  <c r="G71" i="8"/>
  <c r="G69" i="8" s="1"/>
  <c r="I71" i="8"/>
  <c r="G276" i="8" l="1"/>
  <c r="G134" i="8"/>
  <c r="F169" i="8"/>
  <c r="G256" i="8"/>
  <c r="G38" i="8"/>
  <c r="E64" i="8"/>
  <c r="G68" i="8"/>
  <c r="F64" i="8"/>
  <c r="F271" i="8"/>
  <c r="G228" i="8"/>
  <c r="I171" i="8"/>
  <c r="E242" i="8"/>
  <c r="G145" i="8"/>
  <c r="G182" i="8"/>
  <c r="G174" i="8" s="1"/>
  <c r="G169" i="8" s="1"/>
  <c r="I129" i="8"/>
  <c r="G112" i="8"/>
  <c r="G108" i="8" s="1"/>
  <c r="G104" i="8" s="1"/>
  <c r="G284" i="8"/>
  <c r="I276" i="8"/>
  <c r="G271" i="8"/>
  <c r="G242" i="8" s="1"/>
  <c r="G37" i="8"/>
  <c r="G31" i="8" s="1"/>
  <c r="E169" i="8"/>
  <c r="E103" i="8" s="1"/>
  <c r="E31" i="8"/>
  <c r="G80" i="8"/>
  <c r="G77" i="8" s="1"/>
  <c r="G86" i="8"/>
  <c r="G72" i="8"/>
  <c r="G129" i="8"/>
  <c r="I174" i="8"/>
  <c r="I112" i="8"/>
  <c r="I68" i="8"/>
  <c r="I108" i="8"/>
  <c r="I86" i="8"/>
  <c r="I32" i="8"/>
  <c r="C297" i="8"/>
  <c r="C291" i="8"/>
  <c r="C295" i="8" s="1"/>
  <c r="C296" i="8"/>
  <c r="I38" i="8"/>
  <c r="F37" i="8"/>
  <c r="F31" i="8" s="1"/>
  <c r="I31" i="8" s="1"/>
  <c r="I80" i="8"/>
  <c r="I284" i="8"/>
  <c r="I228" i="8"/>
  <c r="F104" i="8"/>
  <c r="I105" i="8"/>
  <c r="F20" i="8"/>
  <c r="I21" i="8"/>
  <c r="I99" i="8"/>
  <c r="F98" i="8"/>
  <c r="I72" i="8"/>
  <c r="G9" i="8"/>
  <c r="I9" i="8"/>
  <c r="F10" i="8"/>
  <c r="I182" i="8"/>
  <c r="I279" i="8"/>
  <c r="I271" i="8"/>
  <c r="I243" i="8"/>
  <c r="F242" i="8"/>
  <c r="D10" i="8"/>
  <c r="E10" i="8" s="1"/>
  <c r="E9" i="8"/>
  <c r="I224" i="8"/>
  <c r="G224" i="8"/>
  <c r="I77" i="8"/>
  <c r="I169" i="8"/>
  <c r="I55" i="8"/>
  <c r="D30" i="8"/>
  <c r="I145" i="8"/>
  <c r="G64" i="8" l="1"/>
  <c r="I64" i="8"/>
  <c r="G103" i="8"/>
  <c r="E30" i="8"/>
  <c r="E291" i="8" s="1"/>
  <c r="E295" i="8" s="1"/>
  <c r="D291" i="8"/>
  <c r="D297" i="8"/>
  <c r="E297" i="8" s="1"/>
  <c r="D296" i="8"/>
  <c r="E296" i="8" s="1"/>
  <c r="F103" i="8"/>
  <c r="F30" i="8" s="1"/>
  <c r="I104" i="8"/>
  <c r="I10" i="8"/>
  <c r="G10" i="8"/>
  <c r="I20" i="8"/>
  <c r="I37" i="8"/>
  <c r="I242" i="8"/>
  <c r="I98" i="8"/>
  <c r="G30" i="8" l="1"/>
  <c r="F297" i="8"/>
  <c r="G297" i="8" s="1"/>
  <c r="I30" i="8"/>
  <c r="F291" i="8"/>
  <c r="F295" i="8" s="1"/>
  <c r="F296" i="8"/>
  <c r="G296" i="8" s="1"/>
  <c r="D295" i="8"/>
  <c r="D300" i="8"/>
  <c r="I103" i="8"/>
  <c r="G291" i="8" l="1"/>
  <c r="G295" i="8" s="1"/>
  <c r="I291" i="8"/>
  <c r="I295" i="8"/>
  <c r="H14" i="7" l="1"/>
  <c r="H15" i="7"/>
  <c r="H16" i="7"/>
  <c r="H17" i="7"/>
  <c r="H13" i="7"/>
  <c r="H20" i="7" s="1"/>
  <c r="F714" i="6" l="1"/>
  <c r="L684" i="6" l="1"/>
  <c r="F713" i="6" l="1"/>
  <c r="F712" i="6"/>
  <c r="F711" i="6"/>
  <c r="AQ683" i="6"/>
  <c r="BD683" i="6" s="1"/>
  <c r="BE683" i="6" s="1"/>
  <c r="AQ682" i="6"/>
  <c r="BD682" i="6" s="1"/>
  <c r="BE682" i="6" s="1"/>
  <c r="AQ681" i="6"/>
  <c r="AQ680" i="6"/>
  <c r="BF680" i="6" s="1"/>
  <c r="BE679" i="6"/>
  <c r="AQ679" i="6"/>
  <c r="BF679" i="6" s="1"/>
  <c r="BE678" i="6"/>
  <c r="AQ678" i="6"/>
  <c r="BF678" i="6" s="1"/>
  <c r="BE677" i="6"/>
  <c r="AP677" i="6"/>
  <c r="AB677" i="6"/>
  <c r="AC677" i="6" s="1"/>
  <c r="BE676" i="6"/>
  <c r="AP676" i="6"/>
  <c r="AB676" i="6"/>
  <c r="AC676" i="6" s="1"/>
  <c r="AB675" i="6"/>
  <c r="AB674" i="6"/>
  <c r="AQ674" i="6" s="1"/>
  <c r="AB673" i="6"/>
  <c r="AB672" i="6"/>
  <c r="CK671" i="6"/>
  <c r="BV671" i="6"/>
  <c r="BG671" i="6"/>
  <c r="AR671" i="6"/>
  <c r="AB671" i="6"/>
  <c r="CK670" i="6"/>
  <c r="BV670" i="6"/>
  <c r="BG670" i="6"/>
  <c r="AR670" i="6"/>
  <c r="AB670" i="6"/>
  <c r="AC670" i="6" s="1"/>
  <c r="CK669" i="6"/>
  <c r="BV669" i="6"/>
  <c r="BT669" i="6"/>
  <c r="BG669" i="6"/>
  <c r="BE669" i="6"/>
  <c r="AR669" i="6"/>
  <c r="AP669" i="6"/>
  <c r="AB669" i="6"/>
  <c r="CK668" i="6"/>
  <c r="BV668" i="6"/>
  <c r="BG668" i="6"/>
  <c r="AR668" i="6"/>
  <c r="AB668" i="6"/>
  <c r="CK667" i="6"/>
  <c r="BV667" i="6"/>
  <c r="BG667" i="6"/>
  <c r="AR667" i="6"/>
  <c r="AB667" i="6"/>
  <c r="AN667" i="6" s="1"/>
  <c r="CK666" i="6"/>
  <c r="BV666" i="6"/>
  <c r="BG666" i="6"/>
  <c r="AR666" i="6"/>
  <c r="AB666" i="6"/>
  <c r="CK665" i="6"/>
  <c r="BV665" i="6"/>
  <c r="BT665" i="6"/>
  <c r="BG665" i="6"/>
  <c r="BE665" i="6"/>
  <c r="AR665" i="6"/>
  <c r="AP665" i="6"/>
  <c r="AB665" i="6"/>
  <c r="AO665" i="6" s="1"/>
  <c r="AS665" i="6" s="1"/>
  <c r="AT665" i="6" s="1"/>
  <c r="AU665" i="6" s="1"/>
  <c r="AV665" i="6" s="1"/>
  <c r="AW665" i="6" s="1"/>
  <c r="AX665" i="6" s="1"/>
  <c r="AY665" i="6" s="1"/>
  <c r="AZ665" i="6" s="1"/>
  <c r="BA665" i="6" s="1"/>
  <c r="BB665" i="6" s="1"/>
  <c r="BC665" i="6" s="1"/>
  <c r="BD665" i="6" s="1"/>
  <c r="BH665" i="6" s="1"/>
  <c r="BI665" i="6" s="1"/>
  <c r="BJ665" i="6" s="1"/>
  <c r="BK665" i="6" s="1"/>
  <c r="BL665" i="6" s="1"/>
  <c r="BM665" i="6" s="1"/>
  <c r="BN665" i="6" s="1"/>
  <c r="BO665" i="6" s="1"/>
  <c r="BP665" i="6" s="1"/>
  <c r="BQ665" i="6" s="1"/>
  <c r="BR665" i="6" s="1"/>
  <c r="BS665" i="6" s="1"/>
  <c r="BW665" i="6" s="1"/>
  <c r="BX665" i="6" s="1"/>
  <c r="BY665" i="6" s="1"/>
  <c r="BZ665" i="6" s="1"/>
  <c r="CA665" i="6" s="1"/>
  <c r="CB665" i="6" s="1"/>
  <c r="CC665" i="6" s="1"/>
  <c r="CD665" i="6" s="1"/>
  <c r="CE665" i="6" s="1"/>
  <c r="CF665" i="6" s="1"/>
  <c r="CG665" i="6" s="1"/>
  <c r="CH665" i="6" s="1"/>
  <c r="CL665" i="6" s="1"/>
  <c r="CM665" i="6" s="1"/>
  <c r="CN665" i="6" s="1"/>
  <c r="CO665" i="6" s="1"/>
  <c r="CP665" i="6" s="1"/>
  <c r="CQ665" i="6" s="1"/>
  <c r="CR665" i="6" s="1"/>
  <c r="CS665" i="6" s="1"/>
  <c r="CT665" i="6" s="1"/>
  <c r="CU665" i="6" s="1"/>
  <c r="CV665" i="6" s="1"/>
  <c r="CW665" i="6" s="1"/>
  <c r="CK664" i="6"/>
  <c r="BV664" i="6"/>
  <c r="BG664" i="6"/>
  <c r="AR664" i="6"/>
  <c r="AB664" i="6"/>
  <c r="AN664" i="6" s="1"/>
  <c r="CK663" i="6"/>
  <c r="BV663" i="6"/>
  <c r="BG663" i="6"/>
  <c r="AR663" i="6"/>
  <c r="AB663" i="6"/>
  <c r="CK662" i="6"/>
  <c r="BV662" i="6"/>
  <c r="BG662" i="6"/>
  <c r="BE662" i="6"/>
  <c r="AR662" i="6"/>
  <c r="AP662" i="6"/>
  <c r="AB662" i="6"/>
  <c r="AC662" i="6" s="1"/>
  <c r="CK661" i="6"/>
  <c r="BV661" i="6"/>
  <c r="BG661" i="6"/>
  <c r="AR661" i="6"/>
  <c r="AB661" i="6"/>
  <c r="CK660" i="6"/>
  <c r="BV660" i="6"/>
  <c r="BG660" i="6"/>
  <c r="AR660" i="6"/>
  <c r="AB660" i="6"/>
  <c r="AC660" i="6" s="1"/>
  <c r="CK659" i="6"/>
  <c r="BV659" i="6"/>
  <c r="BG659" i="6"/>
  <c r="AR659" i="6"/>
  <c r="AB659" i="6"/>
  <c r="AM659" i="6" s="1"/>
  <c r="CK658" i="6"/>
  <c r="BV658" i="6"/>
  <c r="BG658" i="6"/>
  <c r="AR658" i="6"/>
  <c r="AB658" i="6"/>
  <c r="AL658" i="6" s="1"/>
  <c r="AM658" i="6" s="1"/>
  <c r="AN658" i="6" s="1"/>
  <c r="CK657" i="6"/>
  <c r="BV657" i="6"/>
  <c r="BG657" i="6"/>
  <c r="AR657" i="6"/>
  <c r="AB657" i="6"/>
  <c r="AL657" i="6" s="1"/>
  <c r="CK656" i="6"/>
  <c r="BV656" i="6"/>
  <c r="BT656" i="6"/>
  <c r="BG656" i="6"/>
  <c r="BE656" i="6"/>
  <c r="AR656" i="6"/>
  <c r="AB656" i="6"/>
  <c r="CK655" i="6"/>
  <c r="BV655" i="6"/>
  <c r="BG655" i="6"/>
  <c r="AR655" i="6"/>
  <c r="AB655" i="6"/>
  <c r="CK654" i="6"/>
  <c r="BV654" i="6"/>
  <c r="BG654" i="6"/>
  <c r="AR654" i="6"/>
  <c r="AB654" i="6"/>
  <c r="CK653" i="6"/>
  <c r="BV653" i="6"/>
  <c r="BG653" i="6"/>
  <c r="AR653" i="6"/>
  <c r="AB653" i="6"/>
  <c r="CK652" i="6"/>
  <c r="BV652" i="6"/>
  <c r="BG652" i="6"/>
  <c r="AR652" i="6"/>
  <c r="AB652" i="6"/>
  <c r="CK651" i="6"/>
  <c r="BV651" i="6"/>
  <c r="BG651" i="6"/>
  <c r="AR651" i="6"/>
  <c r="AB651" i="6"/>
  <c r="CK650" i="6"/>
  <c r="BV650" i="6"/>
  <c r="BG650" i="6"/>
  <c r="AR650" i="6"/>
  <c r="AB650" i="6"/>
  <c r="AC650" i="6" s="1"/>
  <c r="CK649" i="6"/>
  <c r="BV649" i="6"/>
  <c r="BG649" i="6"/>
  <c r="AR649" i="6"/>
  <c r="AB649" i="6"/>
  <c r="AK649" i="6" s="1"/>
  <c r="AL649" i="6" s="1"/>
  <c r="AM649" i="6" s="1"/>
  <c r="AN649" i="6" s="1"/>
  <c r="AO649" i="6" s="1"/>
  <c r="CK648" i="6"/>
  <c r="BV648" i="6"/>
  <c r="BG648" i="6"/>
  <c r="AR648" i="6"/>
  <c r="AB648" i="6"/>
  <c r="CK647" i="6"/>
  <c r="BV647" i="6"/>
  <c r="BG647" i="6"/>
  <c r="AR647" i="6"/>
  <c r="AB647" i="6"/>
  <c r="AC647" i="6" s="1"/>
  <c r="CK646" i="6"/>
  <c r="BV646" i="6"/>
  <c r="BG646" i="6"/>
  <c r="AR646" i="6"/>
  <c r="AB646" i="6"/>
  <c r="CK645" i="6"/>
  <c r="BV645" i="6"/>
  <c r="BG645" i="6"/>
  <c r="AR645" i="6"/>
  <c r="AB645" i="6"/>
  <c r="AK645" i="6" s="1"/>
  <c r="AL645" i="6" s="1"/>
  <c r="AM645" i="6" s="1"/>
  <c r="CK644" i="6"/>
  <c r="BV644" i="6"/>
  <c r="BT644" i="6"/>
  <c r="BG644" i="6"/>
  <c r="BE644" i="6"/>
  <c r="AR644" i="6"/>
  <c r="AP644" i="6"/>
  <c r="AB644" i="6"/>
  <c r="CK643" i="6"/>
  <c r="BV643" i="6"/>
  <c r="BG643" i="6"/>
  <c r="AR643" i="6"/>
  <c r="AB643" i="6"/>
  <c r="AC643" i="6" s="1"/>
  <c r="CK642" i="6"/>
  <c r="BV642" i="6"/>
  <c r="BG642" i="6"/>
  <c r="AR642" i="6"/>
  <c r="AB642" i="6"/>
  <c r="CK641" i="6"/>
  <c r="BV641" i="6"/>
  <c r="BG641" i="6"/>
  <c r="AR641" i="6"/>
  <c r="AB641" i="6"/>
  <c r="AI641" i="6" s="1"/>
  <c r="CK640" i="6"/>
  <c r="BV640" i="6"/>
  <c r="BG640" i="6"/>
  <c r="AR640" i="6"/>
  <c r="AB640" i="6"/>
  <c r="BT639" i="6"/>
  <c r="BG639" i="6"/>
  <c r="BE639" i="6"/>
  <c r="AR639" i="6"/>
  <c r="AB639" i="6"/>
  <c r="AI639" i="6" s="1"/>
  <c r="AJ639" i="6" s="1"/>
  <c r="AK639" i="6" s="1"/>
  <c r="AL639" i="6" s="1"/>
  <c r="AM639" i="6" s="1"/>
  <c r="AN639" i="6" s="1"/>
  <c r="AO639" i="6" s="1"/>
  <c r="AS639" i="6" s="1"/>
  <c r="AT639" i="6" s="1"/>
  <c r="AU639" i="6" s="1"/>
  <c r="AV639" i="6" s="1"/>
  <c r="AW639" i="6" s="1"/>
  <c r="AX639" i="6" s="1"/>
  <c r="AY639" i="6" s="1"/>
  <c r="AZ639" i="6" s="1"/>
  <c r="BA639" i="6" s="1"/>
  <c r="BB639" i="6" s="1"/>
  <c r="BC639" i="6" s="1"/>
  <c r="BD639" i="6" s="1"/>
  <c r="BH639" i="6" s="1"/>
  <c r="BI639" i="6" s="1"/>
  <c r="BJ639" i="6" s="1"/>
  <c r="BK639" i="6" s="1"/>
  <c r="BL639" i="6" s="1"/>
  <c r="BM639" i="6" s="1"/>
  <c r="BN639" i="6" s="1"/>
  <c r="BO639" i="6" s="1"/>
  <c r="BP639" i="6" s="1"/>
  <c r="BQ639" i="6" s="1"/>
  <c r="BR639" i="6" s="1"/>
  <c r="BS639" i="6" s="1"/>
  <c r="BW639" i="6" s="1"/>
  <c r="BX639" i="6" s="1"/>
  <c r="BY639" i="6" s="1"/>
  <c r="BZ639" i="6" s="1"/>
  <c r="CA639" i="6" s="1"/>
  <c r="BT638" i="6"/>
  <c r="BG638" i="6"/>
  <c r="BE638" i="6"/>
  <c r="AR638" i="6"/>
  <c r="AB638" i="6"/>
  <c r="AI638" i="6" s="1"/>
  <c r="AJ638" i="6" s="1"/>
  <c r="AK638" i="6" s="1"/>
  <c r="AL638" i="6" s="1"/>
  <c r="AM638" i="6" s="1"/>
  <c r="AN638" i="6" s="1"/>
  <c r="AO638" i="6" s="1"/>
  <c r="AS638" i="6" s="1"/>
  <c r="AT638" i="6" s="1"/>
  <c r="AU638" i="6" s="1"/>
  <c r="AV638" i="6" s="1"/>
  <c r="AW638" i="6" s="1"/>
  <c r="AX638" i="6" s="1"/>
  <c r="AY638" i="6" s="1"/>
  <c r="AZ638" i="6" s="1"/>
  <c r="BA638" i="6" s="1"/>
  <c r="BB638" i="6" s="1"/>
  <c r="BC638" i="6" s="1"/>
  <c r="BD638" i="6" s="1"/>
  <c r="BH638" i="6" s="1"/>
  <c r="BI638" i="6" s="1"/>
  <c r="BJ638" i="6" s="1"/>
  <c r="BK638" i="6" s="1"/>
  <c r="BL638" i="6" s="1"/>
  <c r="BM638" i="6" s="1"/>
  <c r="BN638" i="6" s="1"/>
  <c r="BO638" i="6" s="1"/>
  <c r="BP638" i="6" s="1"/>
  <c r="BQ638" i="6" s="1"/>
  <c r="BR638" i="6" s="1"/>
  <c r="BS638" i="6" s="1"/>
  <c r="BW638" i="6" s="1"/>
  <c r="BX638" i="6" s="1"/>
  <c r="BY638" i="6" s="1"/>
  <c r="BZ638" i="6" s="1"/>
  <c r="CA638" i="6" s="1"/>
  <c r="CK637" i="6"/>
  <c r="BV637" i="6"/>
  <c r="BG637" i="6"/>
  <c r="AR637" i="6"/>
  <c r="AB637" i="6"/>
  <c r="AI637" i="6" s="1"/>
  <c r="CK636" i="6"/>
  <c r="BV636" i="6"/>
  <c r="BG636" i="6"/>
  <c r="AR636" i="6"/>
  <c r="AB636" i="6"/>
  <c r="CK635" i="6"/>
  <c r="BV635" i="6"/>
  <c r="BG635" i="6"/>
  <c r="AR635" i="6"/>
  <c r="AB635" i="6"/>
  <c r="AC635" i="6" s="1"/>
  <c r="CK634" i="6"/>
  <c r="BV634" i="6"/>
  <c r="BG634" i="6"/>
  <c r="AR634" i="6"/>
  <c r="AB634" i="6"/>
  <c r="AC634" i="6" s="1"/>
  <c r="BT633" i="6"/>
  <c r="BG633" i="6"/>
  <c r="BE633" i="6"/>
  <c r="AR633" i="6"/>
  <c r="AB633" i="6"/>
  <c r="AH633" i="6" s="1"/>
  <c r="AI633" i="6" s="1"/>
  <c r="AJ633" i="6" s="1"/>
  <c r="AK633" i="6" s="1"/>
  <c r="AL633" i="6" s="1"/>
  <c r="AM633" i="6" s="1"/>
  <c r="AN633" i="6" s="1"/>
  <c r="AO633" i="6" s="1"/>
  <c r="AS633" i="6" s="1"/>
  <c r="AT633" i="6" s="1"/>
  <c r="AU633" i="6" s="1"/>
  <c r="AV633" i="6" s="1"/>
  <c r="AW633" i="6" s="1"/>
  <c r="AX633" i="6" s="1"/>
  <c r="AY633" i="6" s="1"/>
  <c r="AZ633" i="6" s="1"/>
  <c r="BA633" i="6" s="1"/>
  <c r="BB633" i="6" s="1"/>
  <c r="BC633" i="6" s="1"/>
  <c r="BD633" i="6" s="1"/>
  <c r="BH633" i="6" s="1"/>
  <c r="BI633" i="6" s="1"/>
  <c r="BJ633" i="6" s="1"/>
  <c r="BK633" i="6" s="1"/>
  <c r="BL633" i="6" s="1"/>
  <c r="BM633" i="6" s="1"/>
  <c r="BN633" i="6" s="1"/>
  <c r="BO633" i="6" s="1"/>
  <c r="BP633" i="6" s="1"/>
  <c r="BQ633" i="6" s="1"/>
  <c r="BR633" i="6" s="1"/>
  <c r="BS633" i="6" s="1"/>
  <c r="BW633" i="6" s="1"/>
  <c r="BX633" i="6" s="1"/>
  <c r="BY633" i="6" s="1"/>
  <c r="BZ633" i="6" s="1"/>
  <c r="BT632" i="6"/>
  <c r="BG632" i="6"/>
  <c r="BE632" i="6"/>
  <c r="AR632" i="6"/>
  <c r="AB632" i="6"/>
  <c r="AH632" i="6" s="1"/>
  <c r="AI632" i="6" s="1"/>
  <c r="AJ632" i="6" s="1"/>
  <c r="AK632" i="6" s="1"/>
  <c r="AL632" i="6" s="1"/>
  <c r="AM632" i="6" s="1"/>
  <c r="AN632" i="6" s="1"/>
  <c r="AO632" i="6" s="1"/>
  <c r="AS632" i="6" s="1"/>
  <c r="AT632" i="6" s="1"/>
  <c r="AU632" i="6" s="1"/>
  <c r="AV632" i="6" s="1"/>
  <c r="AW632" i="6" s="1"/>
  <c r="AX632" i="6" s="1"/>
  <c r="AY632" i="6" s="1"/>
  <c r="AZ632" i="6" s="1"/>
  <c r="BA632" i="6" s="1"/>
  <c r="BB632" i="6" s="1"/>
  <c r="BC632" i="6" s="1"/>
  <c r="BD632" i="6" s="1"/>
  <c r="BH632" i="6" s="1"/>
  <c r="BI632" i="6" s="1"/>
  <c r="BJ632" i="6" s="1"/>
  <c r="BK632" i="6" s="1"/>
  <c r="BL632" i="6" s="1"/>
  <c r="BM632" i="6" s="1"/>
  <c r="BN632" i="6" s="1"/>
  <c r="BO632" i="6" s="1"/>
  <c r="BP632" i="6" s="1"/>
  <c r="BQ632" i="6" s="1"/>
  <c r="BR632" i="6" s="1"/>
  <c r="BS632" i="6" s="1"/>
  <c r="BW632" i="6" s="1"/>
  <c r="BX632" i="6" s="1"/>
  <c r="BY632" i="6" s="1"/>
  <c r="BZ632" i="6" s="1"/>
  <c r="BT631" i="6"/>
  <c r="BG631" i="6"/>
  <c r="BE631" i="6"/>
  <c r="AR631" i="6"/>
  <c r="AB631" i="6"/>
  <c r="AH631" i="6" s="1"/>
  <c r="AI631" i="6" s="1"/>
  <c r="AJ631" i="6" s="1"/>
  <c r="AK631" i="6" s="1"/>
  <c r="AL631" i="6" s="1"/>
  <c r="AM631" i="6" s="1"/>
  <c r="AN631" i="6" s="1"/>
  <c r="AO631" i="6" s="1"/>
  <c r="AS631" i="6" s="1"/>
  <c r="AT631" i="6" s="1"/>
  <c r="AU631" i="6" s="1"/>
  <c r="AV631" i="6" s="1"/>
  <c r="AW631" i="6" s="1"/>
  <c r="AX631" i="6" s="1"/>
  <c r="AY631" i="6" s="1"/>
  <c r="AZ631" i="6" s="1"/>
  <c r="BA631" i="6" s="1"/>
  <c r="BB631" i="6" s="1"/>
  <c r="BC631" i="6" s="1"/>
  <c r="BD631" i="6" s="1"/>
  <c r="BH631" i="6" s="1"/>
  <c r="BI631" i="6" s="1"/>
  <c r="BJ631" i="6" s="1"/>
  <c r="BK631" i="6" s="1"/>
  <c r="BL631" i="6" s="1"/>
  <c r="BM631" i="6" s="1"/>
  <c r="BN631" i="6" s="1"/>
  <c r="BO631" i="6" s="1"/>
  <c r="BP631" i="6" s="1"/>
  <c r="BQ631" i="6" s="1"/>
  <c r="BR631" i="6" s="1"/>
  <c r="BS631" i="6" s="1"/>
  <c r="BW631" i="6" s="1"/>
  <c r="BX631" i="6" s="1"/>
  <c r="BY631" i="6" s="1"/>
  <c r="BZ631" i="6" s="1"/>
  <c r="BT630" i="6"/>
  <c r="BE630" i="6"/>
  <c r="AR630" i="6"/>
  <c r="AB630" i="6"/>
  <c r="AH630" i="6" s="1"/>
  <c r="AI630" i="6" s="1"/>
  <c r="AJ630" i="6" s="1"/>
  <c r="AK630" i="6" s="1"/>
  <c r="AL630" i="6" s="1"/>
  <c r="AM630" i="6" s="1"/>
  <c r="AN630" i="6" s="1"/>
  <c r="AO630" i="6" s="1"/>
  <c r="AS630" i="6" s="1"/>
  <c r="AT630" i="6" s="1"/>
  <c r="AU630" i="6" s="1"/>
  <c r="CK629" i="6"/>
  <c r="BV629" i="6"/>
  <c r="BG629" i="6"/>
  <c r="AR629" i="6"/>
  <c r="AB629" i="6"/>
  <c r="AG629" i="6" s="1"/>
  <c r="AH629" i="6" s="1"/>
  <c r="AI629" i="6" s="1"/>
  <c r="AJ629" i="6" s="1"/>
  <c r="AK629" i="6" s="1"/>
  <c r="AL629" i="6" s="1"/>
  <c r="AM629" i="6" s="1"/>
  <c r="AN629" i="6" s="1"/>
  <c r="AO629" i="6" s="1"/>
  <c r="AS629" i="6" s="1"/>
  <c r="CK628" i="6"/>
  <c r="BV628" i="6"/>
  <c r="BG628" i="6"/>
  <c r="AR628" i="6"/>
  <c r="AB628" i="6"/>
  <c r="AC628" i="6" s="1"/>
  <c r="CK627" i="6"/>
  <c r="BV627" i="6"/>
  <c r="BG627" i="6"/>
  <c r="AR627" i="6"/>
  <c r="AB627" i="6"/>
  <c r="AG627" i="6" s="1"/>
  <c r="CK626" i="6"/>
  <c r="BV626" i="6"/>
  <c r="BG626" i="6"/>
  <c r="AR626" i="6"/>
  <c r="AB626" i="6"/>
  <c r="CK625" i="6"/>
  <c r="BV625" i="6"/>
  <c r="BG625" i="6"/>
  <c r="AR625" i="6"/>
  <c r="AB625" i="6"/>
  <c r="AF625" i="6" s="1"/>
  <c r="CK624" i="6"/>
  <c r="BV624" i="6"/>
  <c r="BG624" i="6"/>
  <c r="AR624" i="6"/>
  <c r="AB624" i="6"/>
  <c r="CK623" i="6"/>
  <c r="BV623" i="6"/>
  <c r="BG623" i="6"/>
  <c r="AR623" i="6"/>
  <c r="AB623" i="6"/>
  <c r="AF623" i="6" s="1"/>
  <c r="AG623" i="6" s="1"/>
  <c r="AH623" i="6" s="1"/>
  <c r="CK622" i="6"/>
  <c r="BV622" i="6"/>
  <c r="BG622" i="6"/>
  <c r="AR622" i="6"/>
  <c r="AB622" i="6"/>
  <c r="AC622" i="6" s="1"/>
  <c r="CK621" i="6"/>
  <c r="BV621" i="6"/>
  <c r="BT621" i="6"/>
  <c r="BG621" i="6"/>
  <c r="BE621" i="6"/>
  <c r="AR621" i="6"/>
  <c r="AD621" i="6"/>
  <c r="AB621" i="6"/>
  <c r="CK620" i="6"/>
  <c r="BV620" i="6"/>
  <c r="BG620" i="6"/>
  <c r="AR620" i="6"/>
  <c r="AC620" i="6"/>
  <c r="N620" i="6"/>
  <c r="O620" i="6"/>
  <c r="CK619" i="6"/>
  <c r="BV619" i="6"/>
  <c r="BG619" i="6"/>
  <c r="BE619" i="6"/>
  <c r="AR619" i="6"/>
  <c r="AC619" i="6"/>
  <c r="Z619" i="6"/>
  <c r="AD619" i="6" s="1"/>
  <c r="AE619" i="6" s="1"/>
  <c r="AF619" i="6" s="1"/>
  <c r="AG619" i="6" s="1"/>
  <c r="AH619" i="6" s="1"/>
  <c r="AI619" i="6" s="1"/>
  <c r="AJ619" i="6" s="1"/>
  <c r="AK619" i="6" s="1"/>
  <c r="AL619" i="6" s="1"/>
  <c r="AM619" i="6" s="1"/>
  <c r="AN619" i="6" s="1"/>
  <c r="AO619" i="6" s="1"/>
  <c r="AS619" i="6" s="1"/>
  <c r="AT619" i="6" s="1"/>
  <c r="AU619" i="6" s="1"/>
  <c r="AV619" i="6" s="1"/>
  <c r="AW619" i="6" s="1"/>
  <c r="AX619" i="6" s="1"/>
  <c r="AY619" i="6" s="1"/>
  <c r="AZ619" i="6" s="1"/>
  <c r="BA619" i="6" s="1"/>
  <c r="BB619" i="6" s="1"/>
  <c r="BC619" i="6" s="1"/>
  <c r="BD619" i="6" s="1"/>
  <c r="BH619" i="6" s="1"/>
  <c r="BI619" i="6" s="1"/>
  <c r="BJ619" i="6" s="1"/>
  <c r="BK619" i="6" s="1"/>
  <c r="BL619" i="6" s="1"/>
  <c r="BM619" i="6" s="1"/>
  <c r="BN619" i="6" s="1"/>
  <c r="BO619" i="6" s="1"/>
  <c r="BP619" i="6" s="1"/>
  <c r="BQ619" i="6" s="1"/>
  <c r="BR619" i="6" s="1"/>
  <c r="BS619" i="6" s="1"/>
  <c r="BW619" i="6" s="1"/>
  <c r="BX619" i="6" s="1"/>
  <c r="BY619" i="6" s="1"/>
  <c r="BZ619" i="6" s="1"/>
  <c r="CA619" i="6" s="1"/>
  <c r="CB619" i="6" s="1"/>
  <c r="CC619" i="6" s="1"/>
  <c r="CD619" i="6" s="1"/>
  <c r="CE619" i="6" s="1"/>
  <c r="CF619" i="6" s="1"/>
  <c r="CG619" i="6" s="1"/>
  <c r="CH619" i="6" s="1"/>
  <c r="CL619" i="6" s="1"/>
  <c r="CM619" i="6" s="1"/>
  <c r="CN619" i="6" s="1"/>
  <c r="CO619" i="6" s="1"/>
  <c r="CP619" i="6" s="1"/>
  <c r="CQ619" i="6" s="1"/>
  <c r="CR619" i="6" s="1"/>
  <c r="CS619" i="6" s="1"/>
  <c r="CT619" i="6" s="1"/>
  <c r="CU619" i="6" s="1"/>
  <c r="CV619" i="6" s="1"/>
  <c r="CW619" i="6" s="1"/>
  <c r="CK618" i="6"/>
  <c r="BV618" i="6"/>
  <c r="BG618" i="6"/>
  <c r="AR618" i="6"/>
  <c r="AC618" i="6"/>
  <c r="Z618" i="6"/>
  <c r="CK617" i="6"/>
  <c r="BV617" i="6"/>
  <c r="BG617" i="6"/>
  <c r="AR617" i="6"/>
  <c r="AC617" i="6"/>
  <c r="Z617" i="6"/>
  <c r="CK616" i="6"/>
  <c r="BV616" i="6"/>
  <c r="BG616" i="6"/>
  <c r="AR616" i="6"/>
  <c r="AC616" i="6"/>
  <c r="Z616" i="6"/>
  <c r="CK615" i="6"/>
  <c r="BV615" i="6"/>
  <c r="BG615" i="6"/>
  <c r="AR615" i="6"/>
  <c r="AC615" i="6"/>
  <c r="Z615" i="6"/>
  <c r="AA615" i="6" s="1"/>
  <c r="CK614" i="6"/>
  <c r="BV614" i="6"/>
  <c r="BG614" i="6"/>
  <c r="AR614" i="6"/>
  <c r="AC614" i="6"/>
  <c r="Z614" i="6"/>
  <c r="AA614" i="6" s="1"/>
  <c r="CK613" i="6"/>
  <c r="BV613" i="6"/>
  <c r="BG613" i="6"/>
  <c r="BE613" i="6"/>
  <c r="AR613" i="6"/>
  <c r="AC613" i="6"/>
  <c r="Z613" i="6"/>
  <c r="AD613" i="6" s="1"/>
  <c r="AE613" i="6" s="1"/>
  <c r="AF613" i="6" s="1"/>
  <c r="AG613" i="6" s="1"/>
  <c r="AH613" i="6" s="1"/>
  <c r="AI613" i="6" s="1"/>
  <c r="AJ613" i="6" s="1"/>
  <c r="AK613" i="6" s="1"/>
  <c r="AL613" i="6" s="1"/>
  <c r="AM613" i="6" s="1"/>
  <c r="AN613" i="6" s="1"/>
  <c r="AO613" i="6" s="1"/>
  <c r="AS613" i="6" s="1"/>
  <c r="AT613" i="6" s="1"/>
  <c r="AU613" i="6" s="1"/>
  <c r="AV613" i="6" s="1"/>
  <c r="AW613" i="6" s="1"/>
  <c r="AX613" i="6" s="1"/>
  <c r="AY613" i="6" s="1"/>
  <c r="AZ613" i="6" s="1"/>
  <c r="BA613" i="6" s="1"/>
  <c r="BB613" i="6" s="1"/>
  <c r="BC613" i="6" s="1"/>
  <c r="BD613" i="6" s="1"/>
  <c r="BH613" i="6" s="1"/>
  <c r="BI613" i="6" s="1"/>
  <c r="BJ613" i="6" s="1"/>
  <c r="BK613" i="6" s="1"/>
  <c r="BL613" i="6" s="1"/>
  <c r="BM613" i="6" s="1"/>
  <c r="BN613" i="6" s="1"/>
  <c r="BO613" i="6" s="1"/>
  <c r="BP613" i="6" s="1"/>
  <c r="BQ613" i="6" s="1"/>
  <c r="BR613" i="6" s="1"/>
  <c r="BS613" i="6" s="1"/>
  <c r="BW613" i="6" s="1"/>
  <c r="BX613" i="6" s="1"/>
  <c r="BY613" i="6" s="1"/>
  <c r="BZ613" i="6" s="1"/>
  <c r="CA613" i="6" s="1"/>
  <c r="CB613" i="6" s="1"/>
  <c r="CC613" i="6" s="1"/>
  <c r="CD613" i="6" s="1"/>
  <c r="CE613" i="6" s="1"/>
  <c r="CF613" i="6" s="1"/>
  <c r="CG613" i="6" s="1"/>
  <c r="CH613" i="6" s="1"/>
  <c r="CL613" i="6" s="1"/>
  <c r="CM613" i="6" s="1"/>
  <c r="CN613" i="6" s="1"/>
  <c r="CO613" i="6" s="1"/>
  <c r="CP613" i="6" s="1"/>
  <c r="CQ613" i="6" s="1"/>
  <c r="CR613" i="6" s="1"/>
  <c r="CS613" i="6" s="1"/>
  <c r="CT613" i="6" s="1"/>
  <c r="CU613" i="6" s="1"/>
  <c r="CV613" i="6" s="1"/>
  <c r="CW613" i="6" s="1"/>
  <c r="CK612" i="6"/>
  <c r="BV612" i="6"/>
  <c r="BG612" i="6"/>
  <c r="AR612" i="6"/>
  <c r="AC612" i="6"/>
  <c r="Z612" i="6"/>
  <c r="AD612" i="6" s="1"/>
  <c r="CK611" i="6"/>
  <c r="BV611" i="6"/>
  <c r="BG611" i="6"/>
  <c r="AR611" i="6"/>
  <c r="Y611" i="6"/>
  <c r="N611" i="6"/>
  <c r="CK610" i="6"/>
  <c r="BV610" i="6"/>
  <c r="BG610" i="6"/>
  <c r="AR610" i="6"/>
  <c r="Y610" i="6"/>
  <c r="N610" i="6"/>
  <c r="CK609" i="6"/>
  <c r="BV609" i="6"/>
  <c r="BG609" i="6"/>
  <c r="AR609" i="6"/>
  <c r="Y609" i="6"/>
  <c r="N609" i="6"/>
  <c r="CK608" i="6"/>
  <c r="BV608" i="6"/>
  <c r="BG608" i="6"/>
  <c r="BE608" i="6"/>
  <c r="AR608" i="6"/>
  <c r="Y608" i="6"/>
  <c r="Z608" i="6" s="1"/>
  <c r="AD608" i="6" s="1"/>
  <c r="AE608" i="6" s="1"/>
  <c r="AF608" i="6" s="1"/>
  <c r="AG608" i="6" s="1"/>
  <c r="AH608" i="6" s="1"/>
  <c r="AI608" i="6" s="1"/>
  <c r="AJ608" i="6" s="1"/>
  <c r="AK608" i="6" s="1"/>
  <c r="AL608" i="6" s="1"/>
  <c r="AM608" i="6" s="1"/>
  <c r="AN608" i="6" s="1"/>
  <c r="AO608" i="6" s="1"/>
  <c r="AS608" i="6" s="1"/>
  <c r="AT608" i="6" s="1"/>
  <c r="AU608" i="6" s="1"/>
  <c r="AV608" i="6" s="1"/>
  <c r="AW608" i="6" s="1"/>
  <c r="AX608" i="6" s="1"/>
  <c r="AY608" i="6" s="1"/>
  <c r="AZ608" i="6" s="1"/>
  <c r="BA608" i="6" s="1"/>
  <c r="BB608" i="6" s="1"/>
  <c r="BC608" i="6" s="1"/>
  <c r="BD608" i="6" s="1"/>
  <c r="BH608" i="6" s="1"/>
  <c r="BI608" i="6" s="1"/>
  <c r="BJ608" i="6" s="1"/>
  <c r="BK608" i="6" s="1"/>
  <c r="BL608" i="6" s="1"/>
  <c r="BM608" i="6" s="1"/>
  <c r="BN608" i="6" s="1"/>
  <c r="BO608" i="6" s="1"/>
  <c r="BP608" i="6" s="1"/>
  <c r="BQ608" i="6" s="1"/>
  <c r="BR608" i="6" s="1"/>
  <c r="BS608" i="6" s="1"/>
  <c r="BW608" i="6" s="1"/>
  <c r="BX608" i="6" s="1"/>
  <c r="BY608" i="6" s="1"/>
  <c r="BZ608" i="6" s="1"/>
  <c r="CA608" i="6" s="1"/>
  <c r="CB608" i="6" s="1"/>
  <c r="CC608" i="6" s="1"/>
  <c r="CD608" i="6" s="1"/>
  <c r="CE608" i="6" s="1"/>
  <c r="CF608" i="6" s="1"/>
  <c r="CG608" i="6" s="1"/>
  <c r="CH608" i="6" s="1"/>
  <c r="CL608" i="6" s="1"/>
  <c r="CM608" i="6" s="1"/>
  <c r="CN608" i="6" s="1"/>
  <c r="CO608" i="6" s="1"/>
  <c r="CP608" i="6" s="1"/>
  <c r="CQ608" i="6" s="1"/>
  <c r="CR608" i="6" s="1"/>
  <c r="CS608" i="6" s="1"/>
  <c r="CT608" i="6" s="1"/>
  <c r="CU608" i="6" s="1"/>
  <c r="CV608" i="6" s="1"/>
  <c r="CW608" i="6" s="1"/>
  <c r="N608" i="6"/>
  <c r="G608" i="6"/>
  <c r="CK607" i="6"/>
  <c r="BV607" i="6"/>
  <c r="BG607" i="6"/>
  <c r="AR607" i="6"/>
  <c r="Y607" i="6"/>
  <c r="N607" i="6"/>
  <c r="CK606" i="6"/>
  <c r="BV606" i="6"/>
  <c r="BG606" i="6"/>
  <c r="AR606" i="6"/>
  <c r="Y606" i="6"/>
  <c r="Z606" i="6" s="1"/>
  <c r="N606" i="6"/>
  <c r="CK605" i="6"/>
  <c r="BV605" i="6"/>
  <c r="BG605" i="6"/>
  <c r="AR605" i="6"/>
  <c r="AC605" i="6"/>
  <c r="X605" i="6"/>
  <c r="Y605" i="6" s="1"/>
  <c r="N605" i="6"/>
  <c r="CK604" i="6"/>
  <c r="BV604" i="6"/>
  <c r="BG604" i="6"/>
  <c r="AR604" i="6"/>
  <c r="AC604" i="6"/>
  <c r="X604" i="6"/>
  <c r="N604" i="6"/>
  <c r="CK603" i="6"/>
  <c r="BV603" i="6"/>
  <c r="BG603" i="6"/>
  <c r="AR603" i="6"/>
  <c r="AC603" i="6"/>
  <c r="X603" i="6"/>
  <c r="Y603" i="6" s="1"/>
  <c r="N603" i="6"/>
  <c r="CK602" i="6"/>
  <c r="BV602" i="6"/>
  <c r="BG602" i="6"/>
  <c r="BE602" i="6"/>
  <c r="AR602" i="6"/>
  <c r="AC602" i="6"/>
  <c r="T602" i="6"/>
  <c r="U602" i="6" s="1"/>
  <c r="V602" i="6" s="1"/>
  <c r="W602" i="6" s="1"/>
  <c r="X602" i="6" s="1"/>
  <c r="Y602" i="6" s="1"/>
  <c r="Z602" i="6" s="1"/>
  <c r="AD602" i="6" s="1"/>
  <c r="AE602" i="6" s="1"/>
  <c r="AF602" i="6" s="1"/>
  <c r="AG602" i="6" s="1"/>
  <c r="AH602" i="6" s="1"/>
  <c r="AI602" i="6" s="1"/>
  <c r="AJ602" i="6" s="1"/>
  <c r="AK602" i="6" s="1"/>
  <c r="AL602" i="6" s="1"/>
  <c r="AM602" i="6" s="1"/>
  <c r="AN602" i="6" s="1"/>
  <c r="AO602" i="6" s="1"/>
  <c r="AS602" i="6" s="1"/>
  <c r="AT602" i="6" s="1"/>
  <c r="AU602" i="6" s="1"/>
  <c r="AV602" i="6" s="1"/>
  <c r="AW602" i="6" s="1"/>
  <c r="AX602" i="6" s="1"/>
  <c r="AY602" i="6" s="1"/>
  <c r="AZ602" i="6" s="1"/>
  <c r="BA602" i="6" s="1"/>
  <c r="BB602" i="6" s="1"/>
  <c r="BC602" i="6" s="1"/>
  <c r="BD602" i="6" s="1"/>
  <c r="BH602" i="6" s="1"/>
  <c r="BI602" i="6" s="1"/>
  <c r="BJ602" i="6" s="1"/>
  <c r="BK602" i="6" s="1"/>
  <c r="BL602" i="6" s="1"/>
  <c r="BM602" i="6" s="1"/>
  <c r="BN602" i="6" s="1"/>
  <c r="BO602" i="6" s="1"/>
  <c r="BP602" i="6" s="1"/>
  <c r="BQ602" i="6" s="1"/>
  <c r="BR602" i="6" s="1"/>
  <c r="BS602" i="6" s="1"/>
  <c r="BW602" i="6" s="1"/>
  <c r="BX602" i="6" s="1"/>
  <c r="BY602" i="6" s="1"/>
  <c r="BZ602" i="6" s="1"/>
  <c r="CA602" i="6" s="1"/>
  <c r="CB602" i="6" s="1"/>
  <c r="CC602" i="6" s="1"/>
  <c r="CD602" i="6" s="1"/>
  <c r="CE602" i="6" s="1"/>
  <c r="CF602" i="6" s="1"/>
  <c r="CG602" i="6" s="1"/>
  <c r="CH602" i="6" s="1"/>
  <c r="CL602" i="6" s="1"/>
  <c r="CM602" i="6" s="1"/>
  <c r="CN602" i="6" s="1"/>
  <c r="CO602" i="6" s="1"/>
  <c r="CP602" i="6" s="1"/>
  <c r="CQ602" i="6" s="1"/>
  <c r="CR602" i="6" s="1"/>
  <c r="CS602" i="6" s="1"/>
  <c r="CT602" i="6" s="1"/>
  <c r="CU602" i="6" s="1"/>
  <c r="CV602" i="6" s="1"/>
  <c r="CW602" i="6" s="1"/>
  <c r="N602" i="6"/>
  <c r="BV601" i="6"/>
  <c r="BG601" i="6"/>
  <c r="BE601" i="6"/>
  <c r="AR601" i="6"/>
  <c r="AC601" i="6"/>
  <c r="Q601" i="6"/>
  <c r="R601" i="6" s="1"/>
  <c r="S601" i="6" s="1"/>
  <c r="T601" i="6" s="1"/>
  <c r="U601" i="6" s="1"/>
  <c r="V601" i="6" s="1"/>
  <c r="W601" i="6" s="1"/>
  <c r="X601" i="6" s="1"/>
  <c r="Y601" i="6" s="1"/>
  <c r="Z601" i="6" s="1"/>
  <c r="AD601" i="6" s="1"/>
  <c r="AE601" i="6" s="1"/>
  <c r="AF601" i="6" s="1"/>
  <c r="AG601" i="6" s="1"/>
  <c r="AH601" i="6" s="1"/>
  <c r="AI601" i="6" s="1"/>
  <c r="AJ601" i="6" s="1"/>
  <c r="AK601" i="6" s="1"/>
  <c r="AL601" i="6" s="1"/>
  <c r="AM601" i="6" s="1"/>
  <c r="AN601" i="6" s="1"/>
  <c r="AO601" i="6" s="1"/>
  <c r="AS601" i="6" s="1"/>
  <c r="AT601" i="6" s="1"/>
  <c r="AU601" i="6" s="1"/>
  <c r="AV601" i="6" s="1"/>
  <c r="AW601" i="6" s="1"/>
  <c r="AX601" i="6" s="1"/>
  <c r="AY601" i="6" s="1"/>
  <c r="AZ601" i="6" s="1"/>
  <c r="BA601" i="6" s="1"/>
  <c r="BB601" i="6" s="1"/>
  <c r="BC601" i="6" s="1"/>
  <c r="BD601" i="6" s="1"/>
  <c r="BH601" i="6" s="1"/>
  <c r="BI601" i="6" s="1"/>
  <c r="BJ601" i="6" s="1"/>
  <c r="BK601" i="6" s="1"/>
  <c r="BL601" i="6" s="1"/>
  <c r="BM601" i="6" s="1"/>
  <c r="BN601" i="6" s="1"/>
  <c r="BO601" i="6" s="1"/>
  <c r="BP601" i="6" s="1"/>
  <c r="BQ601" i="6" s="1"/>
  <c r="BR601" i="6" s="1"/>
  <c r="BS601" i="6" s="1"/>
  <c r="BW601" i="6" s="1"/>
  <c r="BX601" i="6" s="1"/>
  <c r="BY601" i="6" s="1"/>
  <c r="BZ601" i="6" s="1"/>
  <c r="CA601" i="6" s="1"/>
  <c r="CB601" i="6" s="1"/>
  <c r="CC601" i="6" s="1"/>
  <c r="CD601" i="6" s="1"/>
  <c r="CE601" i="6" s="1"/>
  <c r="CF601" i="6" s="1"/>
  <c r="CG601" i="6" s="1"/>
  <c r="CH601" i="6" s="1"/>
  <c r="CL601" i="6" s="1"/>
  <c r="CM601" i="6" s="1"/>
  <c r="N601" i="6"/>
  <c r="BV600" i="6"/>
  <c r="BG600" i="6"/>
  <c r="BE600" i="6"/>
  <c r="AR600" i="6"/>
  <c r="AC600" i="6"/>
  <c r="P600" i="6"/>
  <c r="Q600" i="6" s="1"/>
  <c r="R600" i="6" s="1"/>
  <c r="S600" i="6" s="1"/>
  <c r="T600" i="6" s="1"/>
  <c r="U600" i="6" s="1"/>
  <c r="V600" i="6" s="1"/>
  <c r="W600" i="6" s="1"/>
  <c r="X600" i="6" s="1"/>
  <c r="Y600" i="6" s="1"/>
  <c r="Z600" i="6" s="1"/>
  <c r="AD600" i="6" s="1"/>
  <c r="AE600" i="6" s="1"/>
  <c r="AF600" i="6" s="1"/>
  <c r="AG600" i="6" s="1"/>
  <c r="AH600" i="6" s="1"/>
  <c r="AI600" i="6" s="1"/>
  <c r="AJ600" i="6" s="1"/>
  <c r="AK600" i="6" s="1"/>
  <c r="AL600" i="6" s="1"/>
  <c r="AM600" i="6" s="1"/>
  <c r="AN600" i="6" s="1"/>
  <c r="AO600" i="6" s="1"/>
  <c r="AS600" i="6" s="1"/>
  <c r="AT600" i="6" s="1"/>
  <c r="AU600" i="6" s="1"/>
  <c r="AV600" i="6" s="1"/>
  <c r="AW600" i="6" s="1"/>
  <c r="AX600" i="6" s="1"/>
  <c r="AY600" i="6" s="1"/>
  <c r="AZ600" i="6" s="1"/>
  <c r="BA600" i="6" s="1"/>
  <c r="BB600" i="6" s="1"/>
  <c r="BC600" i="6" s="1"/>
  <c r="BD600" i="6" s="1"/>
  <c r="BH600" i="6" s="1"/>
  <c r="BI600" i="6" s="1"/>
  <c r="BJ600" i="6" s="1"/>
  <c r="BK600" i="6" s="1"/>
  <c r="BL600" i="6" s="1"/>
  <c r="BM600" i="6" s="1"/>
  <c r="BN600" i="6" s="1"/>
  <c r="BO600" i="6" s="1"/>
  <c r="BP600" i="6" s="1"/>
  <c r="BQ600" i="6" s="1"/>
  <c r="BR600" i="6" s="1"/>
  <c r="BS600" i="6" s="1"/>
  <c r="BW600" i="6" s="1"/>
  <c r="BX600" i="6" s="1"/>
  <c r="BY600" i="6" s="1"/>
  <c r="BZ600" i="6" s="1"/>
  <c r="CA600" i="6" s="1"/>
  <c r="CB600" i="6" s="1"/>
  <c r="CC600" i="6" s="1"/>
  <c r="CD600" i="6" s="1"/>
  <c r="CE600" i="6" s="1"/>
  <c r="CF600" i="6" s="1"/>
  <c r="CG600" i="6" s="1"/>
  <c r="CH600" i="6" s="1"/>
  <c r="CL600" i="6" s="1"/>
  <c r="CM600" i="6" s="1"/>
  <c r="N600" i="6"/>
  <c r="CK599" i="6"/>
  <c r="BV599" i="6"/>
  <c r="BG599" i="6"/>
  <c r="AR599" i="6"/>
  <c r="AC599" i="6"/>
  <c r="V599" i="6"/>
  <c r="N599" i="6"/>
  <c r="CK598" i="6"/>
  <c r="BV598" i="6"/>
  <c r="BG598" i="6"/>
  <c r="AR598" i="6"/>
  <c r="AC598" i="6"/>
  <c r="S598" i="6"/>
  <c r="T598" i="6" s="1"/>
  <c r="U598" i="6" s="1"/>
  <c r="V598" i="6" s="1"/>
  <c r="W598" i="6" s="1"/>
  <c r="X598" i="6" s="1"/>
  <c r="Y598" i="6" s="1"/>
  <c r="Z598" i="6" s="1"/>
  <c r="N598" i="6"/>
  <c r="CK597" i="6"/>
  <c r="BV597" i="6"/>
  <c r="BG597" i="6"/>
  <c r="AR597" i="6"/>
  <c r="AC597" i="6"/>
  <c r="V597" i="6"/>
  <c r="W597" i="6" s="1"/>
  <c r="N597" i="6"/>
  <c r="CK596" i="6"/>
  <c r="BV596" i="6"/>
  <c r="BG596" i="6"/>
  <c r="AR596" i="6"/>
  <c r="AC596" i="6"/>
  <c r="V596" i="6"/>
  <c r="W596" i="6" s="1"/>
  <c r="X596" i="6" s="1"/>
  <c r="Y596" i="6" s="1"/>
  <c r="Z596" i="6" s="1"/>
  <c r="AD596" i="6" s="1"/>
  <c r="N596" i="6"/>
  <c r="CK595" i="6"/>
  <c r="BV595" i="6"/>
  <c r="BG595" i="6"/>
  <c r="AR595" i="6"/>
  <c r="AC595" i="6"/>
  <c r="V595" i="6"/>
  <c r="W595" i="6" s="1"/>
  <c r="X595" i="6" s="1"/>
  <c r="Y595" i="6" s="1"/>
  <c r="Z595" i="6" s="1"/>
  <c r="N595" i="6"/>
  <c r="CK594" i="6"/>
  <c r="BV594" i="6"/>
  <c r="BG594" i="6"/>
  <c r="AR594" i="6"/>
  <c r="AC594" i="6"/>
  <c r="U594" i="6"/>
  <c r="V594" i="6" s="1"/>
  <c r="W594" i="6" s="1"/>
  <c r="X594" i="6" s="1"/>
  <c r="Y594" i="6" s="1"/>
  <c r="N594" i="6"/>
  <c r="CK593" i="6"/>
  <c r="BV593" i="6"/>
  <c r="BG593" i="6"/>
  <c r="AR593" i="6"/>
  <c r="AC593" i="6"/>
  <c r="U593" i="6"/>
  <c r="N593" i="6"/>
  <c r="CK592" i="6"/>
  <c r="BV592" i="6"/>
  <c r="BG592" i="6"/>
  <c r="AR592" i="6"/>
  <c r="AC592" i="6"/>
  <c r="U592" i="6"/>
  <c r="V592" i="6" s="1"/>
  <c r="W592" i="6" s="1"/>
  <c r="X592" i="6" s="1"/>
  <c r="Y592" i="6" s="1"/>
  <c r="Z592" i="6" s="1"/>
  <c r="AD592" i="6" s="1"/>
  <c r="N592" i="6"/>
  <c r="CK591" i="6"/>
  <c r="BV591" i="6"/>
  <c r="BG591" i="6"/>
  <c r="AR591" i="6"/>
  <c r="AC591" i="6"/>
  <c r="U591" i="6"/>
  <c r="V591" i="6" s="1"/>
  <c r="W591" i="6" s="1"/>
  <c r="X591" i="6" s="1"/>
  <c r="Y591" i="6" s="1"/>
  <c r="Z591" i="6" s="1"/>
  <c r="N591" i="6"/>
  <c r="BE590" i="6"/>
  <c r="AR590" i="6"/>
  <c r="AC590" i="6"/>
  <c r="R590" i="6"/>
  <c r="S590" i="6" s="1"/>
  <c r="T590" i="6" s="1"/>
  <c r="U590" i="6" s="1"/>
  <c r="V590" i="6" s="1"/>
  <c r="W590" i="6" s="1"/>
  <c r="X590" i="6" s="1"/>
  <c r="Y590" i="6" s="1"/>
  <c r="Z590" i="6" s="1"/>
  <c r="AD590" i="6" s="1"/>
  <c r="AE590" i="6" s="1"/>
  <c r="AF590" i="6" s="1"/>
  <c r="AG590" i="6" s="1"/>
  <c r="AH590" i="6" s="1"/>
  <c r="AI590" i="6" s="1"/>
  <c r="AJ590" i="6" s="1"/>
  <c r="AK590" i="6" s="1"/>
  <c r="AL590" i="6" s="1"/>
  <c r="AM590" i="6" s="1"/>
  <c r="AN590" i="6" s="1"/>
  <c r="AO590" i="6" s="1"/>
  <c r="AS590" i="6" s="1"/>
  <c r="AT590" i="6" s="1"/>
  <c r="AU590" i="6" s="1"/>
  <c r="AV590" i="6" s="1"/>
  <c r="AW590" i="6" s="1"/>
  <c r="AX590" i="6" s="1"/>
  <c r="AY590" i="6" s="1"/>
  <c r="AZ590" i="6" s="1"/>
  <c r="BA590" i="6" s="1"/>
  <c r="BB590" i="6" s="1"/>
  <c r="BC590" i="6" s="1"/>
  <c r="BD590" i="6" s="1"/>
  <c r="BH590" i="6" s="1"/>
  <c r="BI590" i="6" s="1"/>
  <c r="BJ590" i="6" s="1"/>
  <c r="BK590" i="6" s="1"/>
  <c r="N590" i="6"/>
  <c r="CK589" i="6"/>
  <c r="BV589" i="6"/>
  <c r="BG589" i="6"/>
  <c r="BE589" i="6"/>
  <c r="AR589" i="6"/>
  <c r="AC589" i="6"/>
  <c r="U589" i="6"/>
  <c r="V589" i="6" s="1"/>
  <c r="W589" i="6" s="1"/>
  <c r="X589" i="6" s="1"/>
  <c r="Y589" i="6" s="1"/>
  <c r="Z589" i="6" s="1"/>
  <c r="AD589" i="6" s="1"/>
  <c r="AE589" i="6" s="1"/>
  <c r="AF589" i="6" s="1"/>
  <c r="AG589" i="6" s="1"/>
  <c r="AH589" i="6" s="1"/>
  <c r="AI589" i="6" s="1"/>
  <c r="AJ589" i="6" s="1"/>
  <c r="AK589" i="6" s="1"/>
  <c r="AL589" i="6" s="1"/>
  <c r="AM589" i="6" s="1"/>
  <c r="AN589" i="6" s="1"/>
  <c r="AO589" i="6" s="1"/>
  <c r="AS589" i="6" s="1"/>
  <c r="AT589" i="6" s="1"/>
  <c r="AU589" i="6" s="1"/>
  <c r="AV589" i="6" s="1"/>
  <c r="AW589" i="6" s="1"/>
  <c r="AX589" i="6" s="1"/>
  <c r="AY589" i="6" s="1"/>
  <c r="AZ589" i="6" s="1"/>
  <c r="BA589" i="6" s="1"/>
  <c r="BB589" i="6" s="1"/>
  <c r="BC589" i="6" s="1"/>
  <c r="BD589" i="6" s="1"/>
  <c r="BH589" i="6" s="1"/>
  <c r="BI589" i="6" s="1"/>
  <c r="BJ589" i="6" s="1"/>
  <c r="BK589" i="6" s="1"/>
  <c r="BL589" i="6" s="1"/>
  <c r="BM589" i="6" s="1"/>
  <c r="BN589" i="6" s="1"/>
  <c r="BO589" i="6" s="1"/>
  <c r="BP589" i="6" s="1"/>
  <c r="BQ589" i="6" s="1"/>
  <c r="BR589" i="6" s="1"/>
  <c r="BS589" i="6" s="1"/>
  <c r="BW589" i="6" s="1"/>
  <c r="BX589" i="6" s="1"/>
  <c r="BY589" i="6" s="1"/>
  <c r="BZ589" i="6" s="1"/>
  <c r="CA589" i="6" s="1"/>
  <c r="CB589" i="6" s="1"/>
  <c r="CC589" i="6" s="1"/>
  <c r="CD589" i="6" s="1"/>
  <c r="CE589" i="6" s="1"/>
  <c r="CF589" i="6" s="1"/>
  <c r="CG589" i="6" s="1"/>
  <c r="CH589" i="6" s="1"/>
  <c r="CL589" i="6" s="1"/>
  <c r="CM589" i="6" s="1"/>
  <c r="CN589" i="6" s="1"/>
  <c r="CO589" i="6" s="1"/>
  <c r="CP589" i="6" s="1"/>
  <c r="CQ589" i="6" s="1"/>
  <c r="CR589" i="6" s="1"/>
  <c r="CS589" i="6" s="1"/>
  <c r="CT589" i="6" s="1"/>
  <c r="CU589" i="6" s="1"/>
  <c r="CV589" i="6" s="1"/>
  <c r="CW589" i="6" s="1"/>
  <c r="N589" i="6"/>
  <c r="CK588" i="6"/>
  <c r="BV588" i="6"/>
  <c r="BG588" i="6"/>
  <c r="BE588" i="6"/>
  <c r="AR588" i="6"/>
  <c r="AC588" i="6"/>
  <c r="T588" i="6"/>
  <c r="U588" i="6" s="1"/>
  <c r="V588" i="6" s="1"/>
  <c r="W588" i="6" s="1"/>
  <c r="X588" i="6" s="1"/>
  <c r="Y588" i="6" s="1"/>
  <c r="Z588" i="6" s="1"/>
  <c r="AD588" i="6" s="1"/>
  <c r="AE588" i="6" s="1"/>
  <c r="AF588" i="6" s="1"/>
  <c r="AG588" i="6" s="1"/>
  <c r="AH588" i="6" s="1"/>
  <c r="AI588" i="6" s="1"/>
  <c r="AJ588" i="6" s="1"/>
  <c r="AK588" i="6" s="1"/>
  <c r="AL588" i="6" s="1"/>
  <c r="AM588" i="6" s="1"/>
  <c r="AN588" i="6" s="1"/>
  <c r="AO588" i="6" s="1"/>
  <c r="AS588" i="6" s="1"/>
  <c r="AT588" i="6" s="1"/>
  <c r="AU588" i="6" s="1"/>
  <c r="AV588" i="6" s="1"/>
  <c r="AW588" i="6" s="1"/>
  <c r="AX588" i="6" s="1"/>
  <c r="AY588" i="6" s="1"/>
  <c r="AZ588" i="6" s="1"/>
  <c r="BA588" i="6" s="1"/>
  <c r="BB588" i="6" s="1"/>
  <c r="BC588" i="6" s="1"/>
  <c r="BD588" i="6" s="1"/>
  <c r="BH588" i="6" s="1"/>
  <c r="BI588" i="6" s="1"/>
  <c r="BJ588" i="6" s="1"/>
  <c r="BK588" i="6" s="1"/>
  <c r="BL588" i="6" s="1"/>
  <c r="BM588" i="6" s="1"/>
  <c r="BN588" i="6" s="1"/>
  <c r="BO588" i="6" s="1"/>
  <c r="BP588" i="6" s="1"/>
  <c r="BQ588" i="6" s="1"/>
  <c r="BR588" i="6" s="1"/>
  <c r="BS588" i="6" s="1"/>
  <c r="BW588" i="6" s="1"/>
  <c r="BX588" i="6" s="1"/>
  <c r="BY588" i="6" s="1"/>
  <c r="BZ588" i="6" s="1"/>
  <c r="CA588" i="6" s="1"/>
  <c r="CB588" i="6" s="1"/>
  <c r="CC588" i="6" s="1"/>
  <c r="CD588" i="6" s="1"/>
  <c r="CE588" i="6" s="1"/>
  <c r="CF588" i="6" s="1"/>
  <c r="CG588" i="6" s="1"/>
  <c r="CH588" i="6" s="1"/>
  <c r="CL588" i="6" s="1"/>
  <c r="CM588" i="6" s="1"/>
  <c r="CN588" i="6" s="1"/>
  <c r="CO588" i="6" s="1"/>
  <c r="CP588" i="6" s="1"/>
  <c r="CQ588" i="6" s="1"/>
  <c r="CR588" i="6" s="1"/>
  <c r="CS588" i="6" s="1"/>
  <c r="CT588" i="6" s="1"/>
  <c r="CU588" i="6" s="1"/>
  <c r="CV588" i="6" s="1"/>
  <c r="CW588" i="6" s="1"/>
  <c r="N588" i="6"/>
  <c r="BE587" i="6"/>
  <c r="AR587" i="6"/>
  <c r="AC587" i="6"/>
  <c r="T587" i="6"/>
  <c r="U587" i="6" s="1"/>
  <c r="V587" i="6" s="1"/>
  <c r="W587" i="6" s="1"/>
  <c r="X587" i="6" s="1"/>
  <c r="Y587" i="6" s="1"/>
  <c r="Z587" i="6" s="1"/>
  <c r="AD587" i="6" s="1"/>
  <c r="AE587" i="6" s="1"/>
  <c r="AF587" i="6" s="1"/>
  <c r="AG587" i="6" s="1"/>
  <c r="AH587" i="6" s="1"/>
  <c r="AI587" i="6" s="1"/>
  <c r="AJ587" i="6" s="1"/>
  <c r="AK587" i="6" s="1"/>
  <c r="AL587" i="6" s="1"/>
  <c r="AM587" i="6" s="1"/>
  <c r="AN587" i="6" s="1"/>
  <c r="AO587" i="6" s="1"/>
  <c r="AS587" i="6" s="1"/>
  <c r="AT587" i="6" s="1"/>
  <c r="AU587" i="6" s="1"/>
  <c r="AV587" i="6" s="1"/>
  <c r="AW587" i="6" s="1"/>
  <c r="AX587" i="6" s="1"/>
  <c r="AY587" i="6" s="1"/>
  <c r="AZ587" i="6" s="1"/>
  <c r="BA587" i="6" s="1"/>
  <c r="BB587" i="6" s="1"/>
  <c r="BC587" i="6" s="1"/>
  <c r="BD587" i="6" s="1"/>
  <c r="BH587" i="6" s="1"/>
  <c r="BI587" i="6" s="1"/>
  <c r="BJ587" i="6" s="1"/>
  <c r="BK587" i="6" s="1"/>
  <c r="BL587" i="6" s="1"/>
  <c r="N587" i="6"/>
  <c r="BE586" i="6"/>
  <c r="AR586" i="6"/>
  <c r="AC586" i="6"/>
  <c r="T586" i="6"/>
  <c r="U586" i="6" s="1"/>
  <c r="V586" i="6" s="1"/>
  <c r="W586" i="6" s="1"/>
  <c r="X586" i="6" s="1"/>
  <c r="Y586" i="6" s="1"/>
  <c r="Z586" i="6" s="1"/>
  <c r="AD586" i="6" s="1"/>
  <c r="AE586" i="6" s="1"/>
  <c r="AF586" i="6" s="1"/>
  <c r="AG586" i="6" s="1"/>
  <c r="AH586" i="6" s="1"/>
  <c r="AI586" i="6" s="1"/>
  <c r="AJ586" i="6" s="1"/>
  <c r="AK586" i="6" s="1"/>
  <c r="AL586" i="6" s="1"/>
  <c r="AM586" i="6" s="1"/>
  <c r="AN586" i="6" s="1"/>
  <c r="AO586" i="6" s="1"/>
  <c r="AS586" i="6" s="1"/>
  <c r="AT586" i="6" s="1"/>
  <c r="AU586" i="6" s="1"/>
  <c r="AV586" i="6" s="1"/>
  <c r="AW586" i="6" s="1"/>
  <c r="AX586" i="6" s="1"/>
  <c r="AY586" i="6" s="1"/>
  <c r="AZ586" i="6" s="1"/>
  <c r="BA586" i="6" s="1"/>
  <c r="BB586" i="6" s="1"/>
  <c r="BC586" i="6" s="1"/>
  <c r="BD586" i="6" s="1"/>
  <c r="BH586" i="6" s="1"/>
  <c r="BI586" i="6" s="1"/>
  <c r="BJ586" i="6" s="1"/>
  <c r="BK586" i="6" s="1"/>
  <c r="BL586" i="6" s="1"/>
  <c r="N586" i="6"/>
  <c r="CX585" i="6"/>
  <c r="CK585" i="6"/>
  <c r="BV585" i="6"/>
  <c r="BG585" i="6"/>
  <c r="BE585" i="6"/>
  <c r="AR585" i="6"/>
  <c r="AC585" i="6"/>
  <c r="O585" i="6"/>
  <c r="P585" i="6" s="1"/>
  <c r="Q585" i="6" s="1"/>
  <c r="R585" i="6" s="1"/>
  <c r="S585" i="6" s="1"/>
  <c r="T585" i="6" s="1"/>
  <c r="U585" i="6" s="1"/>
  <c r="V585" i="6" s="1"/>
  <c r="W585" i="6" s="1"/>
  <c r="X585" i="6" s="1"/>
  <c r="Y585" i="6" s="1"/>
  <c r="Z585" i="6" s="1"/>
  <c r="AD585" i="6" s="1"/>
  <c r="AE585" i="6" s="1"/>
  <c r="AF585" i="6" s="1"/>
  <c r="AG585" i="6" s="1"/>
  <c r="AH585" i="6" s="1"/>
  <c r="AI585" i="6" s="1"/>
  <c r="AJ585" i="6" s="1"/>
  <c r="AK585" i="6" s="1"/>
  <c r="AL585" i="6" s="1"/>
  <c r="AM585" i="6" s="1"/>
  <c r="AN585" i="6" s="1"/>
  <c r="AO585" i="6" s="1"/>
  <c r="N585" i="6"/>
  <c r="CX584" i="6"/>
  <c r="BE584" i="6"/>
  <c r="AR584" i="6"/>
  <c r="AC584" i="6"/>
  <c r="N584" i="6"/>
  <c r="O584" i="6"/>
  <c r="P584" i="6" s="1"/>
  <c r="Q584" i="6" s="1"/>
  <c r="R584" i="6" s="1"/>
  <c r="S584" i="6" s="1"/>
  <c r="T584" i="6" s="1"/>
  <c r="U584" i="6" s="1"/>
  <c r="V584" i="6" s="1"/>
  <c r="W584" i="6" s="1"/>
  <c r="X584" i="6" s="1"/>
  <c r="Y584" i="6" s="1"/>
  <c r="Z584" i="6" s="1"/>
  <c r="CK583" i="6"/>
  <c r="BV583" i="6"/>
  <c r="BG583" i="6"/>
  <c r="BE583" i="6"/>
  <c r="AR583" i="6"/>
  <c r="AC583" i="6"/>
  <c r="N583" i="6"/>
  <c r="O583" i="6"/>
  <c r="P583" i="6" s="1"/>
  <c r="Q583" i="6" s="1"/>
  <c r="R583" i="6" s="1"/>
  <c r="S583" i="6" s="1"/>
  <c r="T583" i="6" s="1"/>
  <c r="U583" i="6" s="1"/>
  <c r="V583" i="6" s="1"/>
  <c r="W583" i="6" s="1"/>
  <c r="X583" i="6" s="1"/>
  <c r="Y583" i="6" s="1"/>
  <c r="Z583" i="6" s="1"/>
  <c r="AD583" i="6" s="1"/>
  <c r="AE583" i="6" s="1"/>
  <c r="AF583" i="6" s="1"/>
  <c r="AG583" i="6" s="1"/>
  <c r="AH583" i="6" s="1"/>
  <c r="AI583" i="6" s="1"/>
  <c r="AJ583" i="6" s="1"/>
  <c r="AK583" i="6" s="1"/>
  <c r="AL583" i="6" s="1"/>
  <c r="AM583" i="6" s="1"/>
  <c r="AN583" i="6" s="1"/>
  <c r="AO583" i="6" s="1"/>
  <c r="AS583" i="6" s="1"/>
  <c r="AT583" i="6" s="1"/>
  <c r="AU583" i="6" s="1"/>
  <c r="AV583" i="6" s="1"/>
  <c r="AW583" i="6" s="1"/>
  <c r="AX583" i="6" s="1"/>
  <c r="AY583" i="6" s="1"/>
  <c r="AZ583" i="6" s="1"/>
  <c r="BA583" i="6" s="1"/>
  <c r="BB583" i="6" s="1"/>
  <c r="BC583" i="6" s="1"/>
  <c r="BD583" i="6" s="1"/>
  <c r="BH583" i="6" s="1"/>
  <c r="BI583" i="6" s="1"/>
  <c r="BJ583" i="6" s="1"/>
  <c r="BK583" i="6" s="1"/>
  <c r="BL583" i="6" s="1"/>
  <c r="BM583" i="6" s="1"/>
  <c r="BN583" i="6" s="1"/>
  <c r="BO583" i="6" s="1"/>
  <c r="BP583" i="6" s="1"/>
  <c r="BQ583" i="6" s="1"/>
  <c r="BR583" i="6" s="1"/>
  <c r="BS583" i="6" s="1"/>
  <c r="BW583" i="6" s="1"/>
  <c r="BX583" i="6" s="1"/>
  <c r="BY583" i="6" s="1"/>
  <c r="BZ583" i="6" s="1"/>
  <c r="CA583" i="6" s="1"/>
  <c r="CB583" i="6" s="1"/>
  <c r="CC583" i="6" s="1"/>
  <c r="CD583" i="6" s="1"/>
  <c r="CE583" i="6" s="1"/>
  <c r="CF583" i="6" s="1"/>
  <c r="CG583" i="6" s="1"/>
  <c r="CH583" i="6" s="1"/>
  <c r="CL583" i="6" s="1"/>
  <c r="CM583" i="6" s="1"/>
  <c r="CN583" i="6" s="1"/>
  <c r="CO583" i="6" s="1"/>
  <c r="CP583" i="6" s="1"/>
  <c r="CQ583" i="6" s="1"/>
  <c r="CR583" i="6" s="1"/>
  <c r="CS583" i="6" s="1"/>
  <c r="CT583" i="6" s="1"/>
  <c r="CU583" i="6" s="1"/>
  <c r="CV583" i="6" s="1"/>
  <c r="CW583" i="6" s="1"/>
  <c r="BE582" i="6"/>
  <c r="AR582" i="6"/>
  <c r="AC582" i="6"/>
  <c r="N582" i="6"/>
  <c r="O582" i="6"/>
  <c r="P582" i="6" s="1"/>
  <c r="Q582" i="6" s="1"/>
  <c r="R582" i="6" s="1"/>
  <c r="S582" i="6" s="1"/>
  <c r="T582" i="6" s="1"/>
  <c r="U582" i="6" s="1"/>
  <c r="V582" i="6" s="1"/>
  <c r="W582" i="6" s="1"/>
  <c r="X582" i="6" s="1"/>
  <c r="Y582" i="6" s="1"/>
  <c r="Z582" i="6" s="1"/>
  <c r="CK581" i="6"/>
  <c r="BV581" i="6"/>
  <c r="BG581" i="6"/>
  <c r="BE581" i="6"/>
  <c r="AR581" i="6"/>
  <c r="AC581" i="6"/>
  <c r="N581" i="6"/>
  <c r="O581" i="6"/>
  <c r="P581" i="6" s="1"/>
  <c r="Q581" i="6" s="1"/>
  <c r="R581" i="6" s="1"/>
  <c r="S581" i="6" s="1"/>
  <c r="T581" i="6" s="1"/>
  <c r="U581" i="6" s="1"/>
  <c r="V581" i="6" s="1"/>
  <c r="W581" i="6" s="1"/>
  <c r="X581" i="6" s="1"/>
  <c r="Y581" i="6" s="1"/>
  <c r="Z581" i="6" s="1"/>
  <c r="AD581" i="6" s="1"/>
  <c r="AE581" i="6" s="1"/>
  <c r="AF581" i="6" s="1"/>
  <c r="AG581" i="6" s="1"/>
  <c r="AH581" i="6" s="1"/>
  <c r="AI581" i="6" s="1"/>
  <c r="AJ581" i="6" s="1"/>
  <c r="AK581" i="6" s="1"/>
  <c r="AL581" i="6" s="1"/>
  <c r="AM581" i="6" s="1"/>
  <c r="AN581" i="6" s="1"/>
  <c r="AO581" i="6" s="1"/>
  <c r="AS581" i="6" s="1"/>
  <c r="AT581" i="6" s="1"/>
  <c r="AU581" i="6" s="1"/>
  <c r="AV581" i="6" s="1"/>
  <c r="AW581" i="6" s="1"/>
  <c r="AX581" i="6" s="1"/>
  <c r="AY581" i="6" s="1"/>
  <c r="AZ581" i="6" s="1"/>
  <c r="BA581" i="6" s="1"/>
  <c r="BB581" i="6" s="1"/>
  <c r="BC581" i="6" s="1"/>
  <c r="BD581" i="6" s="1"/>
  <c r="BH581" i="6" s="1"/>
  <c r="BI581" i="6" s="1"/>
  <c r="BJ581" i="6" s="1"/>
  <c r="BK581" i="6" s="1"/>
  <c r="BL581" i="6" s="1"/>
  <c r="BM581" i="6" s="1"/>
  <c r="BN581" i="6" s="1"/>
  <c r="BO581" i="6" s="1"/>
  <c r="BP581" i="6" s="1"/>
  <c r="BQ581" i="6" s="1"/>
  <c r="BR581" i="6" s="1"/>
  <c r="BS581" i="6" s="1"/>
  <c r="BW581" i="6" s="1"/>
  <c r="BX581" i="6" s="1"/>
  <c r="BY581" i="6" s="1"/>
  <c r="BZ581" i="6" s="1"/>
  <c r="CA581" i="6" s="1"/>
  <c r="CB581" i="6" s="1"/>
  <c r="CC581" i="6" s="1"/>
  <c r="CD581" i="6" s="1"/>
  <c r="CE581" i="6" s="1"/>
  <c r="CF581" i="6" s="1"/>
  <c r="CG581" i="6" s="1"/>
  <c r="CH581" i="6" s="1"/>
  <c r="CL581" i="6" s="1"/>
  <c r="CM581" i="6" s="1"/>
  <c r="CN581" i="6" s="1"/>
  <c r="CO581" i="6" s="1"/>
  <c r="CP581" i="6" s="1"/>
  <c r="CQ581" i="6" s="1"/>
  <c r="CR581" i="6" s="1"/>
  <c r="CS581" i="6" s="1"/>
  <c r="CT581" i="6" s="1"/>
  <c r="CU581" i="6" s="1"/>
  <c r="CV581" i="6" s="1"/>
  <c r="CW581" i="6" s="1"/>
  <c r="CK580" i="6"/>
  <c r="BV580" i="6"/>
  <c r="BG580" i="6"/>
  <c r="AR580" i="6"/>
  <c r="AC580" i="6"/>
  <c r="N580" i="6"/>
  <c r="O580" i="6"/>
  <c r="P580" i="6" s="1"/>
  <c r="Q580" i="6" s="1"/>
  <c r="R580" i="6" s="1"/>
  <c r="S580" i="6" s="1"/>
  <c r="T580" i="6" s="1"/>
  <c r="U580" i="6" s="1"/>
  <c r="V580" i="6" s="1"/>
  <c r="W580" i="6" s="1"/>
  <c r="X580" i="6" s="1"/>
  <c r="Y580" i="6" s="1"/>
  <c r="Z580" i="6" s="1"/>
  <c r="CK579" i="6"/>
  <c r="BV579" i="6"/>
  <c r="BG579" i="6"/>
  <c r="AR579" i="6"/>
  <c r="AC579" i="6"/>
  <c r="N579" i="6"/>
  <c r="O579" i="6"/>
  <c r="P579" i="6" s="1"/>
  <c r="Q579" i="6" s="1"/>
  <c r="R579" i="6" s="1"/>
  <c r="S579" i="6" s="1"/>
  <c r="T579" i="6" s="1"/>
  <c r="U579" i="6" s="1"/>
  <c r="V579" i="6" s="1"/>
  <c r="W579" i="6" s="1"/>
  <c r="X579" i="6" s="1"/>
  <c r="Y579" i="6" s="1"/>
  <c r="Z579" i="6" s="1"/>
  <c r="CK578" i="6"/>
  <c r="BV578" i="6"/>
  <c r="BG578" i="6"/>
  <c r="AR578" i="6"/>
  <c r="AC578" i="6"/>
  <c r="N578" i="6"/>
  <c r="O578" i="6"/>
  <c r="P578" i="6" s="1"/>
  <c r="Q578" i="6" s="1"/>
  <c r="R578" i="6" s="1"/>
  <c r="S578" i="6" s="1"/>
  <c r="T578" i="6" s="1"/>
  <c r="U578" i="6" s="1"/>
  <c r="V578" i="6" s="1"/>
  <c r="W578" i="6" s="1"/>
  <c r="X578" i="6" s="1"/>
  <c r="Y578" i="6" s="1"/>
  <c r="Z578" i="6" s="1"/>
  <c r="CK577" i="6"/>
  <c r="BV577" i="6"/>
  <c r="BG577" i="6"/>
  <c r="AR577" i="6"/>
  <c r="AC577" i="6"/>
  <c r="N577" i="6"/>
  <c r="O577" i="6"/>
  <c r="CK576" i="6"/>
  <c r="BV576" i="6"/>
  <c r="BG576" i="6"/>
  <c r="AR576" i="6"/>
  <c r="AC576" i="6"/>
  <c r="N576" i="6"/>
  <c r="O576" i="6"/>
  <c r="CK575" i="6"/>
  <c r="BV575" i="6"/>
  <c r="BG575" i="6"/>
  <c r="AR575" i="6"/>
  <c r="AC575" i="6"/>
  <c r="N575" i="6"/>
  <c r="O575" i="6"/>
  <c r="P575" i="6" s="1"/>
  <c r="Q575" i="6" s="1"/>
  <c r="R575" i="6" s="1"/>
  <c r="S575" i="6" s="1"/>
  <c r="T575" i="6" s="1"/>
  <c r="U575" i="6" s="1"/>
  <c r="V575" i="6" s="1"/>
  <c r="W575" i="6" s="1"/>
  <c r="X575" i="6" s="1"/>
  <c r="Y575" i="6" s="1"/>
  <c r="Z575" i="6" s="1"/>
  <c r="O574" i="6"/>
  <c r="P574" i="6" s="1"/>
  <c r="Q574" i="6" s="1"/>
  <c r="R574" i="6" s="1"/>
  <c r="S574" i="6" s="1"/>
  <c r="T574" i="6" s="1"/>
  <c r="U574" i="6" s="1"/>
  <c r="V574" i="6" s="1"/>
  <c r="W574" i="6" s="1"/>
  <c r="X574" i="6" s="1"/>
  <c r="Y574" i="6" s="1"/>
  <c r="CX573" i="6"/>
  <c r="BE573" i="6"/>
  <c r="AC573" i="6"/>
  <c r="N573" i="6"/>
  <c r="O573" i="6"/>
  <c r="P573" i="6" s="1"/>
  <c r="Q573" i="6" s="1"/>
  <c r="R573" i="6" s="1"/>
  <c r="S573" i="6" s="1"/>
  <c r="T573" i="6" s="1"/>
  <c r="U573" i="6" s="1"/>
  <c r="V573" i="6" s="1"/>
  <c r="W573" i="6" s="1"/>
  <c r="X573" i="6" s="1"/>
  <c r="Y573" i="6" s="1"/>
  <c r="Z573" i="6" s="1"/>
  <c r="AR572" i="6"/>
  <c r="AC572" i="6"/>
  <c r="N572" i="6"/>
  <c r="O572" i="6"/>
  <c r="CX571" i="6"/>
  <c r="BE571" i="6"/>
  <c r="AC571" i="6"/>
  <c r="N571" i="6"/>
  <c r="O571" i="6"/>
  <c r="P571" i="6" s="1"/>
  <c r="Q571" i="6" s="1"/>
  <c r="R571" i="6" s="1"/>
  <c r="S571" i="6" s="1"/>
  <c r="T571" i="6" s="1"/>
  <c r="U571" i="6" s="1"/>
  <c r="V571" i="6" s="1"/>
  <c r="W571" i="6" s="1"/>
  <c r="X571" i="6" s="1"/>
  <c r="Y571" i="6" s="1"/>
  <c r="Z571" i="6" s="1"/>
  <c r="CK570" i="6"/>
  <c r="BV570" i="6"/>
  <c r="BG570" i="6"/>
  <c r="BE570" i="6"/>
  <c r="AR570" i="6"/>
  <c r="AC570" i="6"/>
  <c r="N570" i="6"/>
  <c r="O570" i="6"/>
  <c r="P570" i="6" s="1"/>
  <c r="Q570" i="6" s="1"/>
  <c r="R570" i="6" s="1"/>
  <c r="S570" i="6" s="1"/>
  <c r="T570" i="6" s="1"/>
  <c r="U570" i="6" s="1"/>
  <c r="V570" i="6" s="1"/>
  <c r="W570" i="6" s="1"/>
  <c r="X570" i="6" s="1"/>
  <c r="Y570" i="6" s="1"/>
  <c r="Z570" i="6" s="1"/>
  <c r="CK569" i="6"/>
  <c r="BV569" i="6"/>
  <c r="BG569" i="6"/>
  <c r="BE569" i="6"/>
  <c r="AR569" i="6"/>
  <c r="AC569" i="6"/>
  <c r="N569" i="6"/>
  <c r="O569" i="6"/>
  <c r="P569" i="6" s="1"/>
  <c r="Q569" i="6" s="1"/>
  <c r="R569" i="6" s="1"/>
  <c r="S569" i="6" s="1"/>
  <c r="T569" i="6" s="1"/>
  <c r="U569" i="6" s="1"/>
  <c r="V569" i="6" s="1"/>
  <c r="W569" i="6" s="1"/>
  <c r="X569" i="6" s="1"/>
  <c r="Y569" i="6" s="1"/>
  <c r="Z569" i="6" s="1"/>
  <c r="CK568" i="6"/>
  <c r="BV568" i="6"/>
  <c r="BG568" i="6"/>
  <c r="BE568" i="6"/>
  <c r="AR568" i="6"/>
  <c r="AC568" i="6"/>
  <c r="N568" i="6"/>
  <c r="O568" i="6"/>
  <c r="P568" i="6" s="1"/>
  <c r="Q568" i="6" s="1"/>
  <c r="R568" i="6" s="1"/>
  <c r="S568" i="6" s="1"/>
  <c r="T568" i="6" s="1"/>
  <c r="U568" i="6" s="1"/>
  <c r="V568" i="6" s="1"/>
  <c r="W568" i="6" s="1"/>
  <c r="X568" i="6" s="1"/>
  <c r="Y568" i="6" s="1"/>
  <c r="Z568" i="6" s="1"/>
  <c r="CK567" i="6"/>
  <c r="BV567" i="6"/>
  <c r="BG567" i="6"/>
  <c r="BE567" i="6"/>
  <c r="AR567" i="6"/>
  <c r="AC567" i="6"/>
  <c r="N567" i="6"/>
  <c r="O567" i="6"/>
  <c r="P567" i="6" s="1"/>
  <c r="Q567" i="6" s="1"/>
  <c r="R567" i="6" s="1"/>
  <c r="S567" i="6" s="1"/>
  <c r="T567" i="6" s="1"/>
  <c r="U567" i="6" s="1"/>
  <c r="V567" i="6" s="1"/>
  <c r="W567" i="6" s="1"/>
  <c r="X567" i="6" s="1"/>
  <c r="Y567" i="6" s="1"/>
  <c r="Z567" i="6" s="1"/>
  <c r="BE566" i="6"/>
  <c r="AR566" i="6"/>
  <c r="AC566" i="6"/>
  <c r="N566" i="6"/>
  <c r="O566" i="6"/>
  <c r="P566" i="6" s="1"/>
  <c r="Q566" i="6" s="1"/>
  <c r="R566" i="6" s="1"/>
  <c r="S566" i="6" s="1"/>
  <c r="T566" i="6" s="1"/>
  <c r="U566" i="6" s="1"/>
  <c r="V566" i="6" s="1"/>
  <c r="W566" i="6" s="1"/>
  <c r="X566" i="6" s="1"/>
  <c r="Y566" i="6" s="1"/>
  <c r="Z566" i="6" s="1"/>
  <c r="CK565" i="6"/>
  <c r="BV565" i="6"/>
  <c r="BG565" i="6"/>
  <c r="BE565" i="6"/>
  <c r="AR565" i="6"/>
  <c r="O565" i="6"/>
  <c r="P565" i="6" s="1"/>
  <c r="Q565" i="6" s="1"/>
  <c r="R565" i="6" s="1"/>
  <c r="S565" i="6" s="1"/>
  <c r="T565" i="6" s="1"/>
  <c r="U565" i="6" s="1"/>
  <c r="BE564" i="6"/>
  <c r="AR564" i="6"/>
  <c r="Z564" i="6"/>
  <c r="N564" i="6"/>
  <c r="AB564" i="6" s="1"/>
  <c r="CK563" i="6"/>
  <c r="BV563" i="6"/>
  <c r="BG563" i="6"/>
  <c r="BE563" i="6"/>
  <c r="AR563" i="6"/>
  <c r="AC563" i="6"/>
  <c r="N563" i="6"/>
  <c r="O563" i="6"/>
  <c r="P563" i="6" s="1"/>
  <c r="Q563" i="6" s="1"/>
  <c r="R563" i="6" s="1"/>
  <c r="S563" i="6" s="1"/>
  <c r="T563" i="6" s="1"/>
  <c r="U563" i="6" s="1"/>
  <c r="V563" i="6" s="1"/>
  <c r="W563" i="6" s="1"/>
  <c r="X563" i="6" s="1"/>
  <c r="Y563" i="6" s="1"/>
  <c r="Z563" i="6" s="1"/>
  <c r="AD563" i="6" s="1"/>
  <c r="AE563" i="6" s="1"/>
  <c r="AF563" i="6" s="1"/>
  <c r="AG563" i="6" s="1"/>
  <c r="AH563" i="6" s="1"/>
  <c r="AI563" i="6" s="1"/>
  <c r="AJ563" i="6" s="1"/>
  <c r="AK563" i="6" s="1"/>
  <c r="AL563" i="6" s="1"/>
  <c r="AM563" i="6" s="1"/>
  <c r="AN563" i="6" s="1"/>
  <c r="AO563" i="6" s="1"/>
  <c r="AS563" i="6" s="1"/>
  <c r="AT563" i="6" s="1"/>
  <c r="AU563" i="6" s="1"/>
  <c r="AV563" i="6" s="1"/>
  <c r="AW563" i="6" s="1"/>
  <c r="AX563" i="6" s="1"/>
  <c r="AY563" i="6" s="1"/>
  <c r="AZ563" i="6" s="1"/>
  <c r="BA563" i="6" s="1"/>
  <c r="BB563" i="6" s="1"/>
  <c r="BC563" i="6" s="1"/>
  <c r="BD563" i="6" s="1"/>
  <c r="BH563" i="6" s="1"/>
  <c r="BI563" i="6" s="1"/>
  <c r="BJ563" i="6" s="1"/>
  <c r="BK563" i="6" s="1"/>
  <c r="BL563" i="6" s="1"/>
  <c r="BM563" i="6" s="1"/>
  <c r="BN563" i="6" s="1"/>
  <c r="BO563" i="6" s="1"/>
  <c r="BP563" i="6" s="1"/>
  <c r="BQ563" i="6" s="1"/>
  <c r="BR563" i="6" s="1"/>
  <c r="BS563" i="6" s="1"/>
  <c r="BW563" i="6" s="1"/>
  <c r="BX563" i="6" s="1"/>
  <c r="BY563" i="6" s="1"/>
  <c r="BZ563" i="6" s="1"/>
  <c r="CA563" i="6" s="1"/>
  <c r="CB563" i="6" s="1"/>
  <c r="CC563" i="6" s="1"/>
  <c r="CD563" i="6" s="1"/>
  <c r="CE563" i="6" s="1"/>
  <c r="CF563" i="6" s="1"/>
  <c r="CG563" i="6" s="1"/>
  <c r="CH563" i="6" s="1"/>
  <c r="CL563" i="6" s="1"/>
  <c r="CM563" i="6" s="1"/>
  <c r="CN563" i="6" s="1"/>
  <c r="CO563" i="6" s="1"/>
  <c r="CP563" i="6" s="1"/>
  <c r="CQ563" i="6" s="1"/>
  <c r="CR563" i="6" s="1"/>
  <c r="CS563" i="6" s="1"/>
  <c r="CT563" i="6" s="1"/>
  <c r="CU563" i="6" s="1"/>
  <c r="CV563" i="6" s="1"/>
  <c r="CW563" i="6" s="1"/>
  <c r="CK562" i="6"/>
  <c r="BV562" i="6"/>
  <c r="BG562" i="6"/>
  <c r="AR562" i="6"/>
  <c r="AC562" i="6"/>
  <c r="N562" i="6"/>
  <c r="O562" i="6"/>
  <c r="CX561" i="6"/>
  <c r="BE561" i="6"/>
  <c r="O561" i="6"/>
  <c r="P561" i="6" s="1"/>
  <c r="Q561" i="6" s="1"/>
  <c r="R561" i="6" s="1"/>
  <c r="S561" i="6" s="1"/>
  <c r="BE560" i="6"/>
  <c r="AR560" i="6"/>
  <c r="AC560" i="6"/>
  <c r="N560" i="6"/>
  <c r="O560" i="6"/>
  <c r="P560" i="6" s="1"/>
  <c r="Q560" i="6" s="1"/>
  <c r="R560" i="6" s="1"/>
  <c r="S560" i="6" s="1"/>
  <c r="T560" i="6" s="1"/>
  <c r="U560" i="6" s="1"/>
  <c r="V560" i="6" s="1"/>
  <c r="W560" i="6" s="1"/>
  <c r="X560" i="6" s="1"/>
  <c r="Y560" i="6" s="1"/>
  <c r="Z560" i="6" s="1"/>
  <c r="BE559" i="6"/>
  <c r="AR559" i="6"/>
  <c r="AC559" i="6"/>
  <c r="N559" i="6"/>
  <c r="O559" i="6"/>
  <c r="P559" i="6" s="1"/>
  <c r="Q559" i="6" s="1"/>
  <c r="R559" i="6" s="1"/>
  <c r="S559" i="6" s="1"/>
  <c r="T559" i="6" s="1"/>
  <c r="U559" i="6" s="1"/>
  <c r="V559" i="6" s="1"/>
  <c r="W559" i="6" s="1"/>
  <c r="X559" i="6" s="1"/>
  <c r="Y559" i="6" s="1"/>
  <c r="Z559" i="6" s="1"/>
  <c r="BE558" i="6"/>
  <c r="AR558" i="6"/>
  <c r="AC558" i="6"/>
  <c r="N558" i="6"/>
  <c r="O558" i="6"/>
  <c r="P558" i="6" s="1"/>
  <c r="Q558" i="6" s="1"/>
  <c r="R558" i="6" s="1"/>
  <c r="S558" i="6" s="1"/>
  <c r="T558" i="6" s="1"/>
  <c r="U558" i="6" s="1"/>
  <c r="V558" i="6" s="1"/>
  <c r="W558" i="6" s="1"/>
  <c r="X558" i="6" s="1"/>
  <c r="Y558" i="6" s="1"/>
  <c r="Z558" i="6" s="1"/>
  <c r="CX557" i="6"/>
  <c r="BE557" i="6"/>
  <c r="AC557" i="6"/>
  <c r="N557" i="6"/>
  <c r="O557" i="6"/>
  <c r="P557" i="6" s="1"/>
  <c r="Q557" i="6" s="1"/>
  <c r="R557" i="6" s="1"/>
  <c r="S557" i="6" s="1"/>
  <c r="T557" i="6" s="1"/>
  <c r="U557" i="6" s="1"/>
  <c r="V557" i="6" s="1"/>
  <c r="W557" i="6" s="1"/>
  <c r="X557" i="6" s="1"/>
  <c r="Y557" i="6" s="1"/>
  <c r="Z557" i="6" s="1"/>
  <c r="CX556" i="6"/>
  <c r="BE556" i="6"/>
  <c r="AC556" i="6"/>
  <c r="N556" i="6"/>
  <c r="O556" i="6"/>
  <c r="P556" i="6" s="1"/>
  <c r="Q556" i="6" s="1"/>
  <c r="R556" i="6" s="1"/>
  <c r="S556" i="6" s="1"/>
  <c r="T556" i="6" s="1"/>
  <c r="U556" i="6" s="1"/>
  <c r="V556" i="6" s="1"/>
  <c r="W556" i="6" s="1"/>
  <c r="X556" i="6" s="1"/>
  <c r="Y556" i="6" s="1"/>
  <c r="Z556" i="6" s="1"/>
  <c r="CX555" i="6"/>
  <c r="BE555" i="6"/>
  <c r="AC555" i="6"/>
  <c r="N555" i="6"/>
  <c r="O555" i="6"/>
  <c r="P555" i="6" s="1"/>
  <c r="Q555" i="6" s="1"/>
  <c r="R555" i="6" s="1"/>
  <c r="S555" i="6" s="1"/>
  <c r="T555" i="6" s="1"/>
  <c r="U555" i="6" s="1"/>
  <c r="V555" i="6" s="1"/>
  <c r="W555" i="6" s="1"/>
  <c r="X555" i="6" s="1"/>
  <c r="Y555" i="6" s="1"/>
  <c r="Z555" i="6" s="1"/>
  <c r="CX554" i="6"/>
  <c r="BE554" i="6"/>
  <c r="AC554" i="6"/>
  <c r="N554" i="6"/>
  <c r="O554" i="6"/>
  <c r="P554" i="6" s="1"/>
  <c r="Q554" i="6" s="1"/>
  <c r="R554" i="6" s="1"/>
  <c r="S554" i="6" s="1"/>
  <c r="T554" i="6" s="1"/>
  <c r="U554" i="6" s="1"/>
  <c r="V554" i="6" s="1"/>
  <c r="W554" i="6" s="1"/>
  <c r="X554" i="6" s="1"/>
  <c r="Y554" i="6" s="1"/>
  <c r="Z554" i="6" s="1"/>
  <c r="CX553" i="6"/>
  <c r="BE553" i="6"/>
  <c r="AC553" i="6"/>
  <c r="N553" i="6"/>
  <c r="O553" i="6"/>
  <c r="P553" i="6" s="1"/>
  <c r="Q553" i="6" s="1"/>
  <c r="R553" i="6" s="1"/>
  <c r="S553" i="6" s="1"/>
  <c r="T553" i="6" s="1"/>
  <c r="U553" i="6" s="1"/>
  <c r="V553" i="6" s="1"/>
  <c r="W553" i="6" s="1"/>
  <c r="X553" i="6" s="1"/>
  <c r="Y553" i="6" s="1"/>
  <c r="Z553" i="6" s="1"/>
  <c r="CX552" i="6"/>
  <c r="BE552" i="6"/>
  <c r="AC552" i="6"/>
  <c r="N552" i="6"/>
  <c r="O552" i="6"/>
  <c r="P552" i="6" s="1"/>
  <c r="Q552" i="6" s="1"/>
  <c r="R552" i="6" s="1"/>
  <c r="S552" i="6" s="1"/>
  <c r="T552" i="6" s="1"/>
  <c r="U552" i="6" s="1"/>
  <c r="V552" i="6" s="1"/>
  <c r="W552" i="6" s="1"/>
  <c r="X552" i="6" s="1"/>
  <c r="Y552" i="6" s="1"/>
  <c r="Z552" i="6" s="1"/>
  <c r="CX551" i="6"/>
  <c r="BE551" i="6"/>
  <c r="AC551" i="6"/>
  <c r="N551" i="6"/>
  <c r="O551" i="6"/>
  <c r="P551" i="6" s="1"/>
  <c r="Q551" i="6" s="1"/>
  <c r="R551" i="6" s="1"/>
  <c r="S551" i="6" s="1"/>
  <c r="T551" i="6" s="1"/>
  <c r="U551" i="6" s="1"/>
  <c r="V551" i="6" s="1"/>
  <c r="W551" i="6" s="1"/>
  <c r="X551" i="6" s="1"/>
  <c r="Y551" i="6" s="1"/>
  <c r="Z551" i="6" s="1"/>
  <c r="CX550" i="6"/>
  <c r="BE550" i="6"/>
  <c r="AC550" i="6"/>
  <c r="N550" i="6"/>
  <c r="O550" i="6"/>
  <c r="P550" i="6" s="1"/>
  <c r="Q550" i="6" s="1"/>
  <c r="R550" i="6" s="1"/>
  <c r="S550" i="6" s="1"/>
  <c r="T550" i="6" s="1"/>
  <c r="U550" i="6" s="1"/>
  <c r="V550" i="6" s="1"/>
  <c r="W550" i="6" s="1"/>
  <c r="X550" i="6" s="1"/>
  <c r="Y550" i="6" s="1"/>
  <c r="Z550" i="6" s="1"/>
  <c r="CX549" i="6"/>
  <c r="BE549" i="6"/>
  <c r="AC549" i="6"/>
  <c r="N549" i="6"/>
  <c r="O549" i="6"/>
  <c r="P549" i="6" s="1"/>
  <c r="Q549" i="6" s="1"/>
  <c r="R549" i="6" s="1"/>
  <c r="S549" i="6" s="1"/>
  <c r="T549" i="6" s="1"/>
  <c r="U549" i="6" s="1"/>
  <c r="V549" i="6" s="1"/>
  <c r="W549" i="6" s="1"/>
  <c r="X549" i="6" s="1"/>
  <c r="Y549" i="6" s="1"/>
  <c r="Z549" i="6" s="1"/>
  <c r="CX548" i="6"/>
  <c r="BE548" i="6"/>
  <c r="AC548" i="6"/>
  <c r="N548" i="6"/>
  <c r="O548" i="6"/>
  <c r="P548" i="6" s="1"/>
  <c r="Q548" i="6" s="1"/>
  <c r="R548" i="6" s="1"/>
  <c r="S548" i="6" s="1"/>
  <c r="T548" i="6" s="1"/>
  <c r="U548" i="6" s="1"/>
  <c r="V548" i="6" s="1"/>
  <c r="W548" i="6" s="1"/>
  <c r="X548" i="6" s="1"/>
  <c r="Y548" i="6" s="1"/>
  <c r="Z548" i="6" s="1"/>
  <c r="CX547" i="6"/>
  <c r="BE547" i="6"/>
  <c r="AC547" i="6"/>
  <c r="N547" i="6"/>
  <c r="O547" i="6"/>
  <c r="P547" i="6" s="1"/>
  <c r="Q547" i="6" s="1"/>
  <c r="R547" i="6" s="1"/>
  <c r="S547" i="6" s="1"/>
  <c r="T547" i="6" s="1"/>
  <c r="U547" i="6" s="1"/>
  <c r="V547" i="6" s="1"/>
  <c r="W547" i="6" s="1"/>
  <c r="X547" i="6" s="1"/>
  <c r="Y547" i="6" s="1"/>
  <c r="Z547" i="6" s="1"/>
  <c r="CX546" i="6"/>
  <c r="BE546" i="6"/>
  <c r="AC546" i="6"/>
  <c r="N546" i="6"/>
  <c r="O546" i="6"/>
  <c r="P546" i="6" s="1"/>
  <c r="Q546" i="6" s="1"/>
  <c r="R546" i="6" s="1"/>
  <c r="S546" i="6" s="1"/>
  <c r="T546" i="6" s="1"/>
  <c r="U546" i="6" s="1"/>
  <c r="V546" i="6" s="1"/>
  <c r="W546" i="6" s="1"/>
  <c r="X546" i="6" s="1"/>
  <c r="Y546" i="6" s="1"/>
  <c r="Z546" i="6" s="1"/>
  <c r="CX545" i="6"/>
  <c r="BE545" i="6"/>
  <c r="AC545" i="6"/>
  <c r="N545" i="6"/>
  <c r="O545" i="6"/>
  <c r="P545" i="6" s="1"/>
  <c r="Q545" i="6" s="1"/>
  <c r="R545" i="6" s="1"/>
  <c r="S545" i="6" s="1"/>
  <c r="T545" i="6" s="1"/>
  <c r="U545" i="6" s="1"/>
  <c r="V545" i="6" s="1"/>
  <c r="W545" i="6" s="1"/>
  <c r="X545" i="6" s="1"/>
  <c r="Y545" i="6" s="1"/>
  <c r="Z545" i="6" s="1"/>
  <c r="CX544" i="6"/>
  <c r="BE544" i="6"/>
  <c r="AC544" i="6"/>
  <c r="N544" i="6"/>
  <c r="O544" i="6"/>
  <c r="P544" i="6" s="1"/>
  <c r="Q544" i="6" s="1"/>
  <c r="R544" i="6" s="1"/>
  <c r="S544" i="6" s="1"/>
  <c r="T544" i="6" s="1"/>
  <c r="U544" i="6" s="1"/>
  <c r="V544" i="6" s="1"/>
  <c r="W544" i="6" s="1"/>
  <c r="X544" i="6" s="1"/>
  <c r="Y544" i="6" s="1"/>
  <c r="Z544" i="6" s="1"/>
  <c r="CX543" i="6"/>
  <c r="BE543" i="6"/>
  <c r="AC543" i="6"/>
  <c r="N543" i="6"/>
  <c r="O543" i="6"/>
  <c r="P543" i="6" s="1"/>
  <c r="Q543" i="6" s="1"/>
  <c r="R543" i="6" s="1"/>
  <c r="S543" i="6" s="1"/>
  <c r="T543" i="6" s="1"/>
  <c r="U543" i="6" s="1"/>
  <c r="V543" i="6" s="1"/>
  <c r="W543" i="6" s="1"/>
  <c r="X543" i="6" s="1"/>
  <c r="Y543" i="6" s="1"/>
  <c r="Z543" i="6" s="1"/>
  <c r="CX542" i="6"/>
  <c r="BE542" i="6"/>
  <c r="AC542" i="6"/>
  <c r="N542" i="6"/>
  <c r="O542" i="6"/>
  <c r="P542" i="6" s="1"/>
  <c r="Q542" i="6" s="1"/>
  <c r="R542" i="6" s="1"/>
  <c r="S542" i="6" s="1"/>
  <c r="T542" i="6" s="1"/>
  <c r="U542" i="6" s="1"/>
  <c r="V542" i="6" s="1"/>
  <c r="W542" i="6" s="1"/>
  <c r="X542" i="6" s="1"/>
  <c r="Y542" i="6" s="1"/>
  <c r="Z542" i="6" s="1"/>
  <c r="CX541" i="6"/>
  <c r="BE541" i="6"/>
  <c r="AC541" i="6"/>
  <c r="N541" i="6"/>
  <c r="O541" i="6"/>
  <c r="P541" i="6" s="1"/>
  <c r="Q541" i="6" s="1"/>
  <c r="R541" i="6" s="1"/>
  <c r="S541" i="6" s="1"/>
  <c r="T541" i="6" s="1"/>
  <c r="U541" i="6" s="1"/>
  <c r="V541" i="6" s="1"/>
  <c r="W541" i="6" s="1"/>
  <c r="X541" i="6" s="1"/>
  <c r="Y541" i="6" s="1"/>
  <c r="Z541" i="6" s="1"/>
  <c r="CX540" i="6"/>
  <c r="BE540" i="6"/>
  <c r="AC540" i="6"/>
  <c r="N540" i="6"/>
  <c r="O540" i="6"/>
  <c r="P540" i="6" s="1"/>
  <c r="Q540" i="6" s="1"/>
  <c r="R540" i="6" s="1"/>
  <c r="S540" i="6" s="1"/>
  <c r="T540" i="6" s="1"/>
  <c r="U540" i="6" s="1"/>
  <c r="V540" i="6" s="1"/>
  <c r="W540" i="6" s="1"/>
  <c r="X540" i="6" s="1"/>
  <c r="Y540" i="6" s="1"/>
  <c r="Z540" i="6" s="1"/>
  <c r="CX539" i="6"/>
  <c r="BE539" i="6"/>
  <c r="AC539" i="6"/>
  <c r="N539" i="6"/>
  <c r="O539" i="6"/>
  <c r="P539" i="6" s="1"/>
  <c r="Q539" i="6" s="1"/>
  <c r="R539" i="6" s="1"/>
  <c r="S539" i="6" s="1"/>
  <c r="T539" i="6" s="1"/>
  <c r="U539" i="6" s="1"/>
  <c r="V539" i="6" s="1"/>
  <c r="W539" i="6" s="1"/>
  <c r="X539" i="6" s="1"/>
  <c r="Y539" i="6" s="1"/>
  <c r="Z539" i="6" s="1"/>
  <c r="CX538" i="6"/>
  <c r="BE538" i="6"/>
  <c r="AC538" i="6"/>
  <c r="N538" i="6"/>
  <c r="O538" i="6"/>
  <c r="P538" i="6" s="1"/>
  <c r="Q538" i="6" s="1"/>
  <c r="R538" i="6" s="1"/>
  <c r="S538" i="6" s="1"/>
  <c r="T538" i="6" s="1"/>
  <c r="U538" i="6" s="1"/>
  <c r="V538" i="6" s="1"/>
  <c r="W538" i="6" s="1"/>
  <c r="X538" i="6" s="1"/>
  <c r="Y538" i="6" s="1"/>
  <c r="Z538" i="6" s="1"/>
  <c r="CX537" i="6"/>
  <c r="BE537" i="6"/>
  <c r="AC537" i="6"/>
  <c r="N537" i="6"/>
  <c r="O537" i="6"/>
  <c r="P537" i="6" s="1"/>
  <c r="Q537" i="6" s="1"/>
  <c r="R537" i="6" s="1"/>
  <c r="S537" i="6" s="1"/>
  <c r="T537" i="6" s="1"/>
  <c r="U537" i="6" s="1"/>
  <c r="V537" i="6" s="1"/>
  <c r="W537" i="6" s="1"/>
  <c r="X537" i="6" s="1"/>
  <c r="Y537" i="6" s="1"/>
  <c r="Z537" i="6" s="1"/>
  <c r="CX536" i="6"/>
  <c r="BE536" i="6"/>
  <c r="AC536" i="6"/>
  <c r="N536" i="6"/>
  <c r="O536" i="6"/>
  <c r="P536" i="6" s="1"/>
  <c r="Q536" i="6" s="1"/>
  <c r="R536" i="6" s="1"/>
  <c r="S536" i="6" s="1"/>
  <c r="T536" i="6" s="1"/>
  <c r="U536" i="6" s="1"/>
  <c r="V536" i="6" s="1"/>
  <c r="W536" i="6" s="1"/>
  <c r="X536" i="6" s="1"/>
  <c r="Y536" i="6" s="1"/>
  <c r="Z536" i="6" s="1"/>
  <c r="CX535" i="6"/>
  <c r="BE535" i="6"/>
  <c r="AC535" i="6"/>
  <c r="N535" i="6"/>
  <c r="O535" i="6"/>
  <c r="P535" i="6" s="1"/>
  <c r="Q535" i="6" s="1"/>
  <c r="R535" i="6" s="1"/>
  <c r="S535" i="6" s="1"/>
  <c r="T535" i="6" s="1"/>
  <c r="U535" i="6" s="1"/>
  <c r="V535" i="6" s="1"/>
  <c r="W535" i="6" s="1"/>
  <c r="X535" i="6" s="1"/>
  <c r="Y535" i="6" s="1"/>
  <c r="Z535" i="6" s="1"/>
  <c r="CX534" i="6"/>
  <c r="BE534" i="6"/>
  <c r="AC534" i="6"/>
  <c r="N534" i="6"/>
  <c r="O534" i="6"/>
  <c r="P534" i="6" s="1"/>
  <c r="Q534" i="6" s="1"/>
  <c r="R534" i="6" s="1"/>
  <c r="S534" i="6" s="1"/>
  <c r="T534" i="6" s="1"/>
  <c r="U534" i="6" s="1"/>
  <c r="V534" i="6" s="1"/>
  <c r="W534" i="6" s="1"/>
  <c r="X534" i="6" s="1"/>
  <c r="Y534" i="6" s="1"/>
  <c r="Z534" i="6" s="1"/>
  <c r="CX533" i="6"/>
  <c r="BE533" i="6"/>
  <c r="AC533" i="6"/>
  <c r="N533" i="6"/>
  <c r="O533" i="6"/>
  <c r="P533" i="6" s="1"/>
  <c r="Q533" i="6" s="1"/>
  <c r="R533" i="6" s="1"/>
  <c r="S533" i="6" s="1"/>
  <c r="T533" i="6" s="1"/>
  <c r="U533" i="6" s="1"/>
  <c r="V533" i="6" s="1"/>
  <c r="W533" i="6" s="1"/>
  <c r="X533" i="6" s="1"/>
  <c r="Y533" i="6" s="1"/>
  <c r="Z533" i="6" s="1"/>
  <c r="AR532" i="6"/>
  <c r="AC532" i="6"/>
  <c r="N532" i="6"/>
  <c r="O532" i="6"/>
  <c r="P532" i="6" s="1"/>
  <c r="Q532" i="6" s="1"/>
  <c r="R532" i="6" s="1"/>
  <c r="S532" i="6" s="1"/>
  <c r="T532" i="6" s="1"/>
  <c r="U532" i="6" s="1"/>
  <c r="V532" i="6" s="1"/>
  <c r="W532" i="6" s="1"/>
  <c r="X532" i="6" s="1"/>
  <c r="Y532" i="6" s="1"/>
  <c r="Z532" i="6" s="1"/>
  <c r="CK531" i="6"/>
  <c r="BV531" i="6"/>
  <c r="BG531" i="6"/>
  <c r="BE531" i="6"/>
  <c r="AR531" i="6"/>
  <c r="AC531" i="6"/>
  <c r="N531" i="6"/>
  <c r="O531" i="6"/>
  <c r="P531" i="6" s="1"/>
  <c r="Q531" i="6" s="1"/>
  <c r="R531" i="6" s="1"/>
  <c r="S531" i="6" s="1"/>
  <c r="T531" i="6" s="1"/>
  <c r="U531" i="6" s="1"/>
  <c r="V531" i="6" s="1"/>
  <c r="W531" i="6" s="1"/>
  <c r="X531" i="6" s="1"/>
  <c r="Y531" i="6" s="1"/>
  <c r="Z531" i="6" s="1"/>
  <c r="AD531" i="6" s="1"/>
  <c r="AE531" i="6" s="1"/>
  <c r="AF531" i="6" s="1"/>
  <c r="AG531" i="6" s="1"/>
  <c r="AH531" i="6" s="1"/>
  <c r="AI531" i="6" s="1"/>
  <c r="AJ531" i="6" s="1"/>
  <c r="AK531" i="6" s="1"/>
  <c r="AL531" i="6" s="1"/>
  <c r="AM531" i="6" s="1"/>
  <c r="AN531" i="6" s="1"/>
  <c r="AO531" i="6" s="1"/>
  <c r="AS531" i="6" s="1"/>
  <c r="AT531" i="6" s="1"/>
  <c r="AU531" i="6" s="1"/>
  <c r="AV531" i="6" s="1"/>
  <c r="AW531" i="6" s="1"/>
  <c r="AX531" i="6" s="1"/>
  <c r="AY531" i="6" s="1"/>
  <c r="AZ531" i="6" s="1"/>
  <c r="BA531" i="6" s="1"/>
  <c r="BB531" i="6" s="1"/>
  <c r="BC531" i="6" s="1"/>
  <c r="BD531" i="6" s="1"/>
  <c r="BH531" i="6" s="1"/>
  <c r="BI531" i="6" s="1"/>
  <c r="BJ531" i="6" s="1"/>
  <c r="BK531" i="6" s="1"/>
  <c r="BL531" i="6" s="1"/>
  <c r="BM531" i="6" s="1"/>
  <c r="BN531" i="6" s="1"/>
  <c r="BO531" i="6" s="1"/>
  <c r="BP531" i="6" s="1"/>
  <c r="BQ531" i="6" s="1"/>
  <c r="BR531" i="6" s="1"/>
  <c r="BS531" i="6" s="1"/>
  <c r="BW531" i="6" s="1"/>
  <c r="BX531" i="6" s="1"/>
  <c r="BY531" i="6" s="1"/>
  <c r="BZ531" i="6" s="1"/>
  <c r="CA531" i="6" s="1"/>
  <c r="CB531" i="6" s="1"/>
  <c r="CC531" i="6" s="1"/>
  <c r="CD531" i="6" s="1"/>
  <c r="CE531" i="6" s="1"/>
  <c r="CF531" i="6" s="1"/>
  <c r="CG531" i="6" s="1"/>
  <c r="CH531" i="6" s="1"/>
  <c r="CL531" i="6" s="1"/>
  <c r="CM531" i="6" s="1"/>
  <c r="CN531" i="6" s="1"/>
  <c r="CO531" i="6" s="1"/>
  <c r="CP531" i="6" s="1"/>
  <c r="CQ531" i="6" s="1"/>
  <c r="CR531" i="6" s="1"/>
  <c r="CS531" i="6" s="1"/>
  <c r="CT531" i="6" s="1"/>
  <c r="CU531" i="6" s="1"/>
  <c r="CV531" i="6" s="1"/>
  <c r="CW531" i="6" s="1"/>
  <c r="CK530" i="6"/>
  <c r="BV530" i="6"/>
  <c r="BG530" i="6"/>
  <c r="BE530" i="6"/>
  <c r="AR530" i="6"/>
  <c r="AC530" i="6"/>
  <c r="N530" i="6"/>
  <c r="O530" i="6"/>
  <c r="P530" i="6" s="1"/>
  <c r="Q530" i="6" s="1"/>
  <c r="R530" i="6" s="1"/>
  <c r="S530" i="6" s="1"/>
  <c r="T530" i="6" s="1"/>
  <c r="U530" i="6" s="1"/>
  <c r="V530" i="6" s="1"/>
  <c r="W530" i="6" s="1"/>
  <c r="X530" i="6" s="1"/>
  <c r="Y530" i="6" s="1"/>
  <c r="Z530" i="6" s="1"/>
  <c r="AD530" i="6" s="1"/>
  <c r="AE530" i="6" s="1"/>
  <c r="AF530" i="6" s="1"/>
  <c r="AG530" i="6" s="1"/>
  <c r="AH530" i="6" s="1"/>
  <c r="AI530" i="6" s="1"/>
  <c r="AJ530" i="6" s="1"/>
  <c r="AK530" i="6" s="1"/>
  <c r="AL530" i="6" s="1"/>
  <c r="AM530" i="6" s="1"/>
  <c r="AN530" i="6" s="1"/>
  <c r="AO530" i="6" s="1"/>
  <c r="AS530" i="6" s="1"/>
  <c r="AT530" i="6" s="1"/>
  <c r="AU530" i="6" s="1"/>
  <c r="AV530" i="6" s="1"/>
  <c r="AW530" i="6" s="1"/>
  <c r="AX530" i="6" s="1"/>
  <c r="AY530" i="6" s="1"/>
  <c r="AZ530" i="6" s="1"/>
  <c r="BA530" i="6" s="1"/>
  <c r="BB530" i="6" s="1"/>
  <c r="BC530" i="6" s="1"/>
  <c r="BD530" i="6" s="1"/>
  <c r="BH530" i="6" s="1"/>
  <c r="BI530" i="6" s="1"/>
  <c r="BJ530" i="6" s="1"/>
  <c r="BK530" i="6" s="1"/>
  <c r="BL530" i="6" s="1"/>
  <c r="BM530" i="6" s="1"/>
  <c r="BN530" i="6" s="1"/>
  <c r="BO530" i="6" s="1"/>
  <c r="BP530" i="6" s="1"/>
  <c r="BQ530" i="6" s="1"/>
  <c r="BR530" i="6" s="1"/>
  <c r="BS530" i="6" s="1"/>
  <c r="BW530" i="6" s="1"/>
  <c r="BX530" i="6" s="1"/>
  <c r="BY530" i="6" s="1"/>
  <c r="BZ530" i="6" s="1"/>
  <c r="CA530" i="6" s="1"/>
  <c r="CB530" i="6" s="1"/>
  <c r="CC530" i="6" s="1"/>
  <c r="CD530" i="6" s="1"/>
  <c r="CE530" i="6" s="1"/>
  <c r="CF530" i="6" s="1"/>
  <c r="CG530" i="6" s="1"/>
  <c r="CH530" i="6" s="1"/>
  <c r="CL530" i="6" s="1"/>
  <c r="CM530" i="6" s="1"/>
  <c r="CN530" i="6" s="1"/>
  <c r="CO530" i="6" s="1"/>
  <c r="CP530" i="6" s="1"/>
  <c r="CQ530" i="6" s="1"/>
  <c r="CR530" i="6" s="1"/>
  <c r="CS530" i="6" s="1"/>
  <c r="CT530" i="6" s="1"/>
  <c r="CU530" i="6" s="1"/>
  <c r="CV530" i="6" s="1"/>
  <c r="CW530" i="6" s="1"/>
  <c r="CK529" i="6"/>
  <c r="BV529" i="6"/>
  <c r="BG529" i="6"/>
  <c r="BE529" i="6"/>
  <c r="AR529" i="6"/>
  <c r="AC529" i="6"/>
  <c r="N529" i="6"/>
  <c r="O529" i="6"/>
  <c r="P529" i="6" s="1"/>
  <c r="Q529" i="6" s="1"/>
  <c r="R529" i="6" s="1"/>
  <c r="S529" i="6" s="1"/>
  <c r="T529" i="6" s="1"/>
  <c r="U529" i="6" s="1"/>
  <c r="V529" i="6" s="1"/>
  <c r="W529" i="6" s="1"/>
  <c r="X529" i="6" s="1"/>
  <c r="Y529" i="6" s="1"/>
  <c r="Z529" i="6" s="1"/>
  <c r="AD529" i="6" s="1"/>
  <c r="AE529" i="6" s="1"/>
  <c r="AF529" i="6" s="1"/>
  <c r="AG529" i="6" s="1"/>
  <c r="AH529" i="6" s="1"/>
  <c r="AI529" i="6" s="1"/>
  <c r="AJ529" i="6" s="1"/>
  <c r="AK529" i="6" s="1"/>
  <c r="AL529" i="6" s="1"/>
  <c r="AM529" i="6" s="1"/>
  <c r="AN529" i="6" s="1"/>
  <c r="AO529" i="6" s="1"/>
  <c r="AS529" i="6" s="1"/>
  <c r="AT529" i="6" s="1"/>
  <c r="AU529" i="6" s="1"/>
  <c r="AV529" i="6" s="1"/>
  <c r="AW529" i="6" s="1"/>
  <c r="AX529" i="6" s="1"/>
  <c r="AY529" i="6" s="1"/>
  <c r="AZ529" i="6" s="1"/>
  <c r="BA529" i="6" s="1"/>
  <c r="BB529" i="6" s="1"/>
  <c r="BC529" i="6" s="1"/>
  <c r="BD529" i="6" s="1"/>
  <c r="BH529" i="6" s="1"/>
  <c r="BI529" i="6" s="1"/>
  <c r="BJ529" i="6" s="1"/>
  <c r="BK529" i="6" s="1"/>
  <c r="BL529" i="6" s="1"/>
  <c r="BM529" i="6" s="1"/>
  <c r="BN529" i="6" s="1"/>
  <c r="BO529" i="6" s="1"/>
  <c r="BP529" i="6" s="1"/>
  <c r="BQ529" i="6" s="1"/>
  <c r="BR529" i="6" s="1"/>
  <c r="BS529" i="6" s="1"/>
  <c r="BW529" i="6" s="1"/>
  <c r="BX529" i="6" s="1"/>
  <c r="BY529" i="6" s="1"/>
  <c r="BZ529" i="6" s="1"/>
  <c r="CA529" i="6" s="1"/>
  <c r="CB529" i="6" s="1"/>
  <c r="CC529" i="6" s="1"/>
  <c r="CD529" i="6" s="1"/>
  <c r="CE529" i="6" s="1"/>
  <c r="CF529" i="6" s="1"/>
  <c r="CG529" i="6" s="1"/>
  <c r="CH529" i="6" s="1"/>
  <c r="CL529" i="6" s="1"/>
  <c r="CM529" i="6" s="1"/>
  <c r="CN529" i="6" s="1"/>
  <c r="CO529" i="6" s="1"/>
  <c r="CP529" i="6" s="1"/>
  <c r="CQ529" i="6" s="1"/>
  <c r="CR529" i="6" s="1"/>
  <c r="CS529" i="6" s="1"/>
  <c r="CT529" i="6" s="1"/>
  <c r="CU529" i="6" s="1"/>
  <c r="CV529" i="6" s="1"/>
  <c r="CW529" i="6" s="1"/>
  <c r="CK528" i="6"/>
  <c r="BV528" i="6"/>
  <c r="BG528" i="6"/>
  <c r="BE528" i="6"/>
  <c r="AR528" i="6"/>
  <c r="AC528" i="6"/>
  <c r="N528" i="6"/>
  <c r="O528" i="6"/>
  <c r="P528" i="6" s="1"/>
  <c r="Q528" i="6" s="1"/>
  <c r="R528" i="6" s="1"/>
  <c r="S528" i="6" s="1"/>
  <c r="T528" i="6" s="1"/>
  <c r="U528" i="6" s="1"/>
  <c r="V528" i="6" s="1"/>
  <c r="W528" i="6" s="1"/>
  <c r="X528" i="6" s="1"/>
  <c r="Y528" i="6" s="1"/>
  <c r="Z528" i="6" s="1"/>
  <c r="AD528" i="6" s="1"/>
  <c r="AE528" i="6" s="1"/>
  <c r="AF528" i="6" s="1"/>
  <c r="AG528" i="6" s="1"/>
  <c r="AH528" i="6" s="1"/>
  <c r="AI528" i="6" s="1"/>
  <c r="AJ528" i="6" s="1"/>
  <c r="AK528" i="6" s="1"/>
  <c r="AL528" i="6" s="1"/>
  <c r="AM528" i="6" s="1"/>
  <c r="AN528" i="6" s="1"/>
  <c r="AO528" i="6" s="1"/>
  <c r="AS528" i="6" s="1"/>
  <c r="AT528" i="6" s="1"/>
  <c r="AU528" i="6" s="1"/>
  <c r="AV528" i="6" s="1"/>
  <c r="AW528" i="6" s="1"/>
  <c r="AX528" i="6" s="1"/>
  <c r="AY528" i="6" s="1"/>
  <c r="AZ528" i="6" s="1"/>
  <c r="BA528" i="6" s="1"/>
  <c r="BB528" i="6" s="1"/>
  <c r="BC528" i="6" s="1"/>
  <c r="BD528" i="6" s="1"/>
  <c r="BH528" i="6" s="1"/>
  <c r="BI528" i="6" s="1"/>
  <c r="BJ528" i="6" s="1"/>
  <c r="BK528" i="6" s="1"/>
  <c r="BL528" i="6" s="1"/>
  <c r="BM528" i="6" s="1"/>
  <c r="BN528" i="6" s="1"/>
  <c r="BO528" i="6" s="1"/>
  <c r="BP528" i="6" s="1"/>
  <c r="BQ528" i="6" s="1"/>
  <c r="BR528" i="6" s="1"/>
  <c r="BS528" i="6" s="1"/>
  <c r="BW528" i="6" s="1"/>
  <c r="BX528" i="6" s="1"/>
  <c r="BY528" i="6" s="1"/>
  <c r="BZ528" i="6" s="1"/>
  <c r="CA528" i="6" s="1"/>
  <c r="CB528" i="6" s="1"/>
  <c r="CC528" i="6" s="1"/>
  <c r="CD528" i="6" s="1"/>
  <c r="CE528" i="6" s="1"/>
  <c r="CF528" i="6" s="1"/>
  <c r="CG528" i="6" s="1"/>
  <c r="CH528" i="6" s="1"/>
  <c r="CL528" i="6" s="1"/>
  <c r="CM528" i="6" s="1"/>
  <c r="CN528" i="6" s="1"/>
  <c r="CO528" i="6" s="1"/>
  <c r="CP528" i="6" s="1"/>
  <c r="CQ528" i="6" s="1"/>
  <c r="CR528" i="6" s="1"/>
  <c r="CS528" i="6" s="1"/>
  <c r="CT528" i="6" s="1"/>
  <c r="CU528" i="6" s="1"/>
  <c r="CV528" i="6" s="1"/>
  <c r="CW528" i="6" s="1"/>
  <c r="CX527" i="6"/>
  <c r="BE527" i="6"/>
  <c r="AC527" i="6"/>
  <c r="N527" i="6"/>
  <c r="O527" i="6"/>
  <c r="P527" i="6" s="1"/>
  <c r="Q527" i="6" s="1"/>
  <c r="R527" i="6" s="1"/>
  <c r="S527" i="6" s="1"/>
  <c r="T527" i="6" s="1"/>
  <c r="U527" i="6" s="1"/>
  <c r="V527" i="6" s="1"/>
  <c r="W527" i="6" s="1"/>
  <c r="X527" i="6" s="1"/>
  <c r="Y527" i="6" s="1"/>
  <c r="Z527" i="6" s="1"/>
  <c r="CX526" i="6"/>
  <c r="BE526" i="6"/>
  <c r="AC526" i="6"/>
  <c r="N526" i="6"/>
  <c r="O526" i="6"/>
  <c r="P526" i="6" s="1"/>
  <c r="Q526" i="6" s="1"/>
  <c r="R526" i="6" s="1"/>
  <c r="S526" i="6" s="1"/>
  <c r="T526" i="6" s="1"/>
  <c r="U526" i="6" s="1"/>
  <c r="V526" i="6" s="1"/>
  <c r="W526" i="6" s="1"/>
  <c r="X526" i="6" s="1"/>
  <c r="Y526" i="6" s="1"/>
  <c r="Z526" i="6" s="1"/>
  <c r="CX525" i="6"/>
  <c r="BE525" i="6"/>
  <c r="AC525" i="6"/>
  <c r="N525" i="6"/>
  <c r="O525" i="6"/>
  <c r="P525" i="6" s="1"/>
  <c r="Q525" i="6" s="1"/>
  <c r="R525" i="6" s="1"/>
  <c r="S525" i="6" s="1"/>
  <c r="T525" i="6" s="1"/>
  <c r="U525" i="6" s="1"/>
  <c r="V525" i="6" s="1"/>
  <c r="W525" i="6" s="1"/>
  <c r="X525" i="6" s="1"/>
  <c r="Y525" i="6" s="1"/>
  <c r="Z525" i="6" s="1"/>
  <c r="CX524" i="6"/>
  <c r="BE524" i="6"/>
  <c r="AC524" i="6"/>
  <c r="N524" i="6"/>
  <c r="O524" i="6"/>
  <c r="P524" i="6" s="1"/>
  <c r="Q524" i="6" s="1"/>
  <c r="R524" i="6" s="1"/>
  <c r="S524" i="6" s="1"/>
  <c r="T524" i="6" s="1"/>
  <c r="U524" i="6" s="1"/>
  <c r="V524" i="6" s="1"/>
  <c r="W524" i="6" s="1"/>
  <c r="X524" i="6" s="1"/>
  <c r="Y524" i="6" s="1"/>
  <c r="Z524" i="6" s="1"/>
  <c r="CK523" i="6"/>
  <c r="BV523" i="6"/>
  <c r="BG523" i="6"/>
  <c r="BE523" i="6"/>
  <c r="AR523" i="6"/>
  <c r="AC523" i="6"/>
  <c r="N523" i="6"/>
  <c r="O523" i="6"/>
  <c r="P523" i="6" s="1"/>
  <c r="Q523" i="6" s="1"/>
  <c r="R523" i="6" s="1"/>
  <c r="S523" i="6" s="1"/>
  <c r="T523" i="6" s="1"/>
  <c r="U523" i="6" s="1"/>
  <c r="V523" i="6" s="1"/>
  <c r="W523" i="6" s="1"/>
  <c r="X523" i="6" s="1"/>
  <c r="Y523" i="6" s="1"/>
  <c r="Z523" i="6" s="1"/>
  <c r="AD523" i="6" s="1"/>
  <c r="AE523" i="6" s="1"/>
  <c r="AF523" i="6" s="1"/>
  <c r="AG523" i="6" s="1"/>
  <c r="AH523" i="6" s="1"/>
  <c r="AI523" i="6" s="1"/>
  <c r="AJ523" i="6" s="1"/>
  <c r="AK523" i="6" s="1"/>
  <c r="AL523" i="6" s="1"/>
  <c r="AM523" i="6" s="1"/>
  <c r="AN523" i="6" s="1"/>
  <c r="AO523" i="6" s="1"/>
  <c r="AS523" i="6" s="1"/>
  <c r="AT523" i="6" s="1"/>
  <c r="AU523" i="6" s="1"/>
  <c r="AV523" i="6" s="1"/>
  <c r="AW523" i="6" s="1"/>
  <c r="AX523" i="6" s="1"/>
  <c r="AY523" i="6" s="1"/>
  <c r="AZ523" i="6" s="1"/>
  <c r="BA523" i="6" s="1"/>
  <c r="BB523" i="6" s="1"/>
  <c r="BC523" i="6" s="1"/>
  <c r="BD523" i="6" s="1"/>
  <c r="BH523" i="6" s="1"/>
  <c r="BI523" i="6" s="1"/>
  <c r="BJ523" i="6" s="1"/>
  <c r="BK523" i="6" s="1"/>
  <c r="BL523" i="6" s="1"/>
  <c r="BM523" i="6" s="1"/>
  <c r="BN523" i="6" s="1"/>
  <c r="BO523" i="6" s="1"/>
  <c r="BP523" i="6" s="1"/>
  <c r="BQ523" i="6" s="1"/>
  <c r="BR523" i="6" s="1"/>
  <c r="BS523" i="6" s="1"/>
  <c r="BW523" i="6" s="1"/>
  <c r="BX523" i="6" s="1"/>
  <c r="BY523" i="6" s="1"/>
  <c r="BZ523" i="6" s="1"/>
  <c r="CA523" i="6" s="1"/>
  <c r="CB523" i="6" s="1"/>
  <c r="CC523" i="6" s="1"/>
  <c r="CD523" i="6" s="1"/>
  <c r="CE523" i="6" s="1"/>
  <c r="CF523" i="6" s="1"/>
  <c r="CG523" i="6" s="1"/>
  <c r="CH523" i="6" s="1"/>
  <c r="CL523" i="6" s="1"/>
  <c r="CM523" i="6" s="1"/>
  <c r="CN523" i="6" s="1"/>
  <c r="CO523" i="6" s="1"/>
  <c r="CP523" i="6" s="1"/>
  <c r="CQ523" i="6" s="1"/>
  <c r="CR523" i="6" s="1"/>
  <c r="CS523" i="6" s="1"/>
  <c r="CT523" i="6" s="1"/>
  <c r="CU523" i="6" s="1"/>
  <c r="CV523" i="6" s="1"/>
  <c r="CW523" i="6" s="1"/>
  <c r="CK522" i="6"/>
  <c r="BV522" i="6"/>
  <c r="BG522" i="6"/>
  <c r="BE522" i="6"/>
  <c r="AR522" i="6"/>
  <c r="AC522" i="6"/>
  <c r="N522" i="6"/>
  <c r="O522" i="6"/>
  <c r="P522" i="6" s="1"/>
  <c r="Q522" i="6" s="1"/>
  <c r="R522" i="6" s="1"/>
  <c r="S522" i="6" s="1"/>
  <c r="T522" i="6" s="1"/>
  <c r="U522" i="6" s="1"/>
  <c r="V522" i="6" s="1"/>
  <c r="W522" i="6" s="1"/>
  <c r="X522" i="6" s="1"/>
  <c r="Y522" i="6" s="1"/>
  <c r="Z522" i="6" s="1"/>
  <c r="AD522" i="6" s="1"/>
  <c r="AE522" i="6" s="1"/>
  <c r="AF522" i="6" s="1"/>
  <c r="AG522" i="6" s="1"/>
  <c r="AH522" i="6" s="1"/>
  <c r="AI522" i="6" s="1"/>
  <c r="AJ522" i="6" s="1"/>
  <c r="AK522" i="6" s="1"/>
  <c r="AL522" i="6" s="1"/>
  <c r="AM522" i="6" s="1"/>
  <c r="AN522" i="6" s="1"/>
  <c r="AO522" i="6" s="1"/>
  <c r="AS522" i="6" s="1"/>
  <c r="AT522" i="6" s="1"/>
  <c r="AU522" i="6" s="1"/>
  <c r="AV522" i="6" s="1"/>
  <c r="AW522" i="6" s="1"/>
  <c r="AX522" i="6" s="1"/>
  <c r="AY522" i="6" s="1"/>
  <c r="AZ522" i="6" s="1"/>
  <c r="BA522" i="6" s="1"/>
  <c r="BB522" i="6" s="1"/>
  <c r="BC522" i="6" s="1"/>
  <c r="BD522" i="6" s="1"/>
  <c r="BH522" i="6" s="1"/>
  <c r="BI522" i="6" s="1"/>
  <c r="BJ522" i="6" s="1"/>
  <c r="BK522" i="6" s="1"/>
  <c r="BL522" i="6" s="1"/>
  <c r="BM522" i="6" s="1"/>
  <c r="BN522" i="6" s="1"/>
  <c r="BO522" i="6" s="1"/>
  <c r="BP522" i="6" s="1"/>
  <c r="BQ522" i="6" s="1"/>
  <c r="BR522" i="6" s="1"/>
  <c r="BS522" i="6" s="1"/>
  <c r="BW522" i="6" s="1"/>
  <c r="BX522" i="6" s="1"/>
  <c r="BY522" i="6" s="1"/>
  <c r="BZ522" i="6" s="1"/>
  <c r="CA522" i="6" s="1"/>
  <c r="CB522" i="6" s="1"/>
  <c r="CC522" i="6" s="1"/>
  <c r="CD522" i="6" s="1"/>
  <c r="CE522" i="6" s="1"/>
  <c r="CF522" i="6" s="1"/>
  <c r="CG522" i="6" s="1"/>
  <c r="CH522" i="6" s="1"/>
  <c r="CL522" i="6" s="1"/>
  <c r="CM522" i="6" s="1"/>
  <c r="CN522" i="6" s="1"/>
  <c r="CO522" i="6" s="1"/>
  <c r="CP522" i="6" s="1"/>
  <c r="CQ522" i="6" s="1"/>
  <c r="CR522" i="6" s="1"/>
  <c r="CS522" i="6" s="1"/>
  <c r="CT522" i="6" s="1"/>
  <c r="CU522" i="6" s="1"/>
  <c r="CV522" i="6" s="1"/>
  <c r="CW522" i="6" s="1"/>
  <c r="CK521" i="6"/>
  <c r="BV521" i="6"/>
  <c r="BG521" i="6"/>
  <c r="BE521" i="6"/>
  <c r="AR521" i="6"/>
  <c r="AC521" i="6"/>
  <c r="N521" i="6"/>
  <c r="O521" i="6"/>
  <c r="P521" i="6" s="1"/>
  <c r="Q521" i="6" s="1"/>
  <c r="R521" i="6" s="1"/>
  <c r="S521" i="6" s="1"/>
  <c r="T521" i="6" s="1"/>
  <c r="U521" i="6" s="1"/>
  <c r="V521" i="6" s="1"/>
  <c r="W521" i="6" s="1"/>
  <c r="X521" i="6" s="1"/>
  <c r="Y521" i="6" s="1"/>
  <c r="Z521" i="6" s="1"/>
  <c r="AD521" i="6" s="1"/>
  <c r="AE521" i="6" s="1"/>
  <c r="AF521" i="6" s="1"/>
  <c r="AG521" i="6" s="1"/>
  <c r="AH521" i="6" s="1"/>
  <c r="AI521" i="6" s="1"/>
  <c r="AJ521" i="6" s="1"/>
  <c r="AK521" i="6" s="1"/>
  <c r="AL521" i="6" s="1"/>
  <c r="AM521" i="6" s="1"/>
  <c r="AN521" i="6" s="1"/>
  <c r="AO521" i="6" s="1"/>
  <c r="AS521" i="6" s="1"/>
  <c r="AT521" i="6" s="1"/>
  <c r="AU521" i="6" s="1"/>
  <c r="AV521" i="6" s="1"/>
  <c r="AW521" i="6" s="1"/>
  <c r="AX521" i="6" s="1"/>
  <c r="AY521" i="6" s="1"/>
  <c r="AZ521" i="6" s="1"/>
  <c r="BA521" i="6" s="1"/>
  <c r="BB521" i="6" s="1"/>
  <c r="BC521" i="6" s="1"/>
  <c r="BD521" i="6" s="1"/>
  <c r="BH521" i="6" s="1"/>
  <c r="BI521" i="6" s="1"/>
  <c r="BJ521" i="6" s="1"/>
  <c r="BK521" i="6" s="1"/>
  <c r="BL521" i="6" s="1"/>
  <c r="BM521" i="6" s="1"/>
  <c r="BN521" i="6" s="1"/>
  <c r="BO521" i="6" s="1"/>
  <c r="BP521" i="6" s="1"/>
  <c r="BQ521" i="6" s="1"/>
  <c r="BR521" i="6" s="1"/>
  <c r="BS521" i="6" s="1"/>
  <c r="BW521" i="6" s="1"/>
  <c r="BX521" i="6" s="1"/>
  <c r="BY521" i="6" s="1"/>
  <c r="BZ521" i="6" s="1"/>
  <c r="CA521" i="6" s="1"/>
  <c r="CB521" i="6" s="1"/>
  <c r="CC521" i="6" s="1"/>
  <c r="CD521" i="6" s="1"/>
  <c r="CE521" i="6" s="1"/>
  <c r="CF521" i="6" s="1"/>
  <c r="CG521" i="6" s="1"/>
  <c r="CH521" i="6" s="1"/>
  <c r="CL521" i="6" s="1"/>
  <c r="CM521" i="6" s="1"/>
  <c r="CN521" i="6" s="1"/>
  <c r="CO521" i="6" s="1"/>
  <c r="CP521" i="6" s="1"/>
  <c r="CQ521" i="6" s="1"/>
  <c r="CR521" i="6" s="1"/>
  <c r="CS521" i="6" s="1"/>
  <c r="CT521" i="6" s="1"/>
  <c r="CU521" i="6" s="1"/>
  <c r="CV521" i="6" s="1"/>
  <c r="CW521" i="6" s="1"/>
  <c r="CK520" i="6"/>
  <c r="BV520" i="6"/>
  <c r="BG520" i="6"/>
  <c r="BE520" i="6"/>
  <c r="AR520" i="6"/>
  <c r="AC520" i="6"/>
  <c r="N520" i="6"/>
  <c r="O520" i="6"/>
  <c r="P520" i="6" s="1"/>
  <c r="Q520" i="6" s="1"/>
  <c r="R520" i="6" s="1"/>
  <c r="S520" i="6" s="1"/>
  <c r="T520" i="6" s="1"/>
  <c r="U520" i="6" s="1"/>
  <c r="V520" i="6" s="1"/>
  <c r="W520" i="6" s="1"/>
  <c r="X520" i="6" s="1"/>
  <c r="Y520" i="6" s="1"/>
  <c r="Z520" i="6" s="1"/>
  <c r="AD520" i="6" s="1"/>
  <c r="AE520" i="6" s="1"/>
  <c r="AF520" i="6" s="1"/>
  <c r="AG520" i="6" s="1"/>
  <c r="AH520" i="6" s="1"/>
  <c r="AI520" i="6" s="1"/>
  <c r="AJ520" i="6" s="1"/>
  <c r="AK520" i="6" s="1"/>
  <c r="AL520" i="6" s="1"/>
  <c r="AM520" i="6" s="1"/>
  <c r="AN520" i="6" s="1"/>
  <c r="AO520" i="6" s="1"/>
  <c r="AS520" i="6" s="1"/>
  <c r="AT520" i="6" s="1"/>
  <c r="AU520" i="6" s="1"/>
  <c r="AV520" i="6" s="1"/>
  <c r="AW520" i="6" s="1"/>
  <c r="AX520" i="6" s="1"/>
  <c r="AY520" i="6" s="1"/>
  <c r="AZ520" i="6" s="1"/>
  <c r="BA520" i="6" s="1"/>
  <c r="BB520" i="6" s="1"/>
  <c r="BC520" i="6" s="1"/>
  <c r="BD520" i="6" s="1"/>
  <c r="BH520" i="6" s="1"/>
  <c r="BI520" i="6" s="1"/>
  <c r="BJ520" i="6" s="1"/>
  <c r="BK520" i="6" s="1"/>
  <c r="BL520" i="6" s="1"/>
  <c r="BM520" i="6" s="1"/>
  <c r="BN520" i="6" s="1"/>
  <c r="BO520" i="6" s="1"/>
  <c r="BP520" i="6" s="1"/>
  <c r="BQ520" i="6" s="1"/>
  <c r="BR520" i="6" s="1"/>
  <c r="BS520" i="6" s="1"/>
  <c r="BW520" i="6" s="1"/>
  <c r="BX520" i="6" s="1"/>
  <c r="BY520" i="6" s="1"/>
  <c r="BZ520" i="6" s="1"/>
  <c r="CA520" i="6" s="1"/>
  <c r="CB520" i="6" s="1"/>
  <c r="CC520" i="6" s="1"/>
  <c r="CD520" i="6" s="1"/>
  <c r="CE520" i="6" s="1"/>
  <c r="CF520" i="6" s="1"/>
  <c r="CG520" i="6" s="1"/>
  <c r="CH520" i="6" s="1"/>
  <c r="CL520" i="6" s="1"/>
  <c r="CM520" i="6" s="1"/>
  <c r="CN520" i="6" s="1"/>
  <c r="CO520" i="6" s="1"/>
  <c r="CP520" i="6" s="1"/>
  <c r="CQ520" i="6" s="1"/>
  <c r="CR520" i="6" s="1"/>
  <c r="CS520" i="6" s="1"/>
  <c r="CT520" i="6" s="1"/>
  <c r="CU520" i="6" s="1"/>
  <c r="CV520" i="6" s="1"/>
  <c r="CW520" i="6" s="1"/>
  <c r="CK519" i="6"/>
  <c r="BV519" i="6"/>
  <c r="BG519" i="6"/>
  <c r="BE519" i="6"/>
  <c r="AR519" i="6"/>
  <c r="AC519" i="6"/>
  <c r="N519" i="6"/>
  <c r="O519" i="6"/>
  <c r="P519" i="6" s="1"/>
  <c r="Q519" i="6" s="1"/>
  <c r="R519" i="6" s="1"/>
  <c r="S519" i="6" s="1"/>
  <c r="T519" i="6" s="1"/>
  <c r="U519" i="6" s="1"/>
  <c r="V519" i="6" s="1"/>
  <c r="W519" i="6" s="1"/>
  <c r="X519" i="6" s="1"/>
  <c r="Y519" i="6" s="1"/>
  <c r="Z519" i="6" s="1"/>
  <c r="AD519" i="6" s="1"/>
  <c r="AE519" i="6" s="1"/>
  <c r="AF519" i="6" s="1"/>
  <c r="AG519" i="6" s="1"/>
  <c r="AH519" i="6" s="1"/>
  <c r="AI519" i="6" s="1"/>
  <c r="AJ519" i="6" s="1"/>
  <c r="AK519" i="6" s="1"/>
  <c r="AL519" i="6" s="1"/>
  <c r="AM519" i="6" s="1"/>
  <c r="AN519" i="6" s="1"/>
  <c r="AO519" i="6" s="1"/>
  <c r="AS519" i="6" s="1"/>
  <c r="AT519" i="6" s="1"/>
  <c r="AU519" i="6" s="1"/>
  <c r="AV519" i="6" s="1"/>
  <c r="AW519" i="6" s="1"/>
  <c r="AX519" i="6" s="1"/>
  <c r="AY519" i="6" s="1"/>
  <c r="AZ519" i="6" s="1"/>
  <c r="BA519" i="6" s="1"/>
  <c r="BB519" i="6" s="1"/>
  <c r="BC519" i="6" s="1"/>
  <c r="BD519" i="6" s="1"/>
  <c r="BH519" i="6" s="1"/>
  <c r="BI519" i="6" s="1"/>
  <c r="BJ519" i="6" s="1"/>
  <c r="BK519" i="6" s="1"/>
  <c r="BL519" i="6" s="1"/>
  <c r="BM519" i="6" s="1"/>
  <c r="BN519" i="6" s="1"/>
  <c r="BO519" i="6" s="1"/>
  <c r="BP519" i="6" s="1"/>
  <c r="BQ519" i="6" s="1"/>
  <c r="BR519" i="6" s="1"/>
  <c r="BS519" i="6" s="1"/>
  <c r="BW519" i="6" s="1"/>
  <c r="BX519" i="6" s="1"/>
  <c r="BY519" i="6" s="1"/>
  <c r="BZ519" i="6" s="1"/>
  <c r="CA519" i="6" s="1"/>
  <c r="CB519" i="6" s="1"/>
  <c r="CC519" i="6" s="1"/>
  <c r="CD519" i="6" s="1"/>
  <c r="CE519" i="6" s="1"/>
  <c r="CF519" i="6" s="1"/>
  <c r="CG519" i="6" s="1"/>
  <c r="CH519" i="6" s="1"/>
  <c r="CL519" i="6" s="1"/>
  <c r="CM519" i="6" s="1"/>
  <c r="CN519" i="6" s="1"/>
  <c r="CO519" i="6" s="1"/>
  <c r="CP519" i="6" s="1"/>
  <c r="CQ519" i="6" s="1"/>
  <c r="CR519" i="6" s="1"/>
  <c r="CS519" i="6" s="1"/>
  <c r="CT519" i="6" s="1"/>
  <c r="CU519" i="6" s="1"/>
  <c r="CV519" i="6" s="1"/>
  <c r="CW519" i="6" s="1"/>
  <c r="CK518" i="6"/>
  <c r="BV518" i="6"/>
  <c r="BG518" i="6"/>
  <c r="AR518" i="6"/>
  <c r="AC518" i="6"/>
  <c r="N518" i="6"/>
  <c r="O518" i="6"/>
  <c r="P518" i="6" s="1"/>
  <c r="Q518" i="6" s="1"/>
  <c r="R518" i="6" s="1"/>
  <c r="S518" i="6" s="1"/>
  <c r="T518" i="6" s="1"/>
  <c r="U518" i="6" s="1"/>
  <c r="V518" i="6" s="1"/>
  <c r="W518" i="6" s="1"/>
  <c r="X518" i="6" s="1"/>
  <c r="Y518" i="6" s="1"/>
  <c r="Z518" i="6" s="1"/>
  <c r="CK517" i="6"/>
  <c r="BV517" i="6"/>
  <c r="BG517" i="6"/>
  <c r="AR517" i="6"/>
  <c r="AC517" i="6"/>
  <c r="N517" i="6"/>
  <c r="O517" i="6"/>
  <c r="P517" i="6" s="1"/>
  <c r="Q517" i="6" s="1"/>
  <c r="R517" i="6" s="1"/>
  <c r="S517" i="6" s="1"/>
  <c r="T517" i="6" s="1"/>
  <c r="U517" i="6" s="1"/>
  <c r="V517" i="6" s="1"/>
  <c r="W517" i="6" s="1"/>
  <c r="X517" i="6" s="1"/>
  <c r="Y517" i="6" s="1"/>
  <c r="Z517" i="6" s="1"/>
  <c r="O516" i="6"/>
  <c r="P516" i="6" s="1"/>
  <c r="Q516" i="6" s="1"/>
  <c r="R516" i="6" s="1"/>
  <c r="S516" i="6" s="1"/>
  <c r="T516" i="6" s="1"/>
  <c r="U516" i="6" s="1"/>
  <c r="V516" i="6" s="1"/>
  <c r="W516" i="6" s="1"/>
  <c r="X516" i="6" s="1"/>
  <c r="Y516" i="6" s="1"/>
  <c r="CK515" i="6"/>
  <c r="BV515" i="6"/>
  <c r="BG515" i="6"/>
  <c r="BE515" i="6"/>
  <c r="AR515" i="6"/>
  <c r="AC515" i="6"/>
  <c r="N515" i="6"/>
  <c r="O515" i="6"/>
  <c r="P515" i="6" s="1"/>
  <c r="Q515" i="6" s="1"/>
  <c r="R515" i="6" s="1"/>
  <c r="S515" i="6" s="1"/>
  <c r="T515" i="6" s="1"/>
  <c r="U515" i="6" s="1"/>
  <c r="V515" i="6" s="1"/>
  <c r="W515" i="6" s="1"/>
  <c r="X515" i="6" s="1"/>
  <c r="Y515" i="6" s="1"/>
  <c r="Z515" i="6" s="1"/>
  <c r="AD515" i="6" s="1"/>
  <c r="AE515" i="6" s="1"/>
  <c r="AF515" i="6" s="1"/>
  <c r="AG515" i="6" s="1"/>
  <c r="AH515" i="6" s="1"/>
  <c r="AI515" i="6" s="1"/>
  <c r="AJ515" i="6" s="1"/>
  <c r="AK515" i="6" s="1"/>
  <c r="AL515" i="6" s="1"/>
  <c r="AM515" i="6" s="1"/>
  <c r="AN515" i="6" s="1"/>
  <c r="AO515" i="6" s="1"/>
  <c r="AS515" i="6" s="1"/>
  <c r="AT515" i="6" s="1"/>
  <c r="AU515" i="6" s="1"/>
  <c r="AV515" i="6" s="1"/>
  <c r="AW515" i="6" s="1"/>
  <c r="AX515" i="6" s="1"/>
  <c r="AY515" i="6" s="1"/>
  <c r="AZ515" i="6" s="1"/>
  <c r="BA515" i="6" s="1"/>
  <c r="BB515" i="6" s="1"/>
  <c r="BC515" i="6" s="1"/>
  <c r="BD515" i="6" s="1"/>
  <c r="BH515" i="6" s="1"/>
  <c r="BI515" i="6" s="1"/>
  <c r="BJ515" i="6" s="1"/>
  <c r="BK515" i="6" s="1"/>
  <c r="BL515" i="6" s="1"/>
  <c r="BM515" i="6" s="1"/>
  <c r="BN515" i="6" s="1"/>
  <c r="BO515" i="6" s="1"/>
  <c r="BP515" i="6" s="1"/>
  <c r="BQ515" i="6" s="1"/>
  <c r="BR515" i="6" s="1"/>
  <c r="BS515" i="6" s="1"/>
  <c r="BW515" i="6" s="1"/>
  <c r="BX515" i="6" s="1"/>
  <c r="BY515" i="6" s="1"/>
  <c r="BZ515" i="6" s="1"/>
  <c r="CA515" i="6" s="1"/>
  <c r="CB515" i="6" s="1"/>
  <c r="CC515" i="6" s="1"/>
  <c r="CD515" i="6" s="1"/>
  <c r="CE515" i="6" s="1"/>
  <c r="CF515" i="6" s="1"/>
  <c r="CG515" i="6" s="1"/>
  <c r="CH515" i="6" s="1"/>
  <c r="CL515" i="6" s="1"/>
  <c r="CM515" i="6" s="1"/>
  <c r="CN515" i="6" s="1"/>
  <c r="CO515" i="6" s="1"/>
  <c r="CP515" i="6" s="1"/>
  <c r="CQ515" i="6" s="1"/>
  <c r="CR515" i="6" s="1"/>
  <c r="CS515" i="6" s="1"/>
  <c r="CT515" i="6" s="1"/>
  <c r="CU515" i="6" s="1"/>
  <c r="CV515" i="6" s="1"/>
  <c r="CW515" i="6" s="1"/>
  <c r="CK514" i="6"/>
  <c r="BV514" i="6"/>
  <c r="BG514" i="6"/>
  <c r="AR514" i="6"/>
  <c r="AC514" i="6"/>
  <c r="N514" i="6"/>
  <c r="O514" i="6"/>
  <c r="P514" i="6" s="1"/>
  <c r="Q514" i="6" s="1"/>
  <c r="R514" i="6" s="1"/>
  <c r="S514" i="6" s="1"/>
  <c r="T514" i="6" s="1"/>
  <c r="U514" i="6" s="1"/>
  <c r="V514" i="6" s="1"/>
  <c r="W514" i="6" s="1"/>
  <c r="X514" i="6" s="1"/>
  <c r="Y514" i="6" s="1"/>
  <c r="Z514" i="6" s="1"/>
  <c r="AR513" i="6"/>
  <c r="AC513" i="6"/>
  <c r="N513" i="6"/>
  <c r="O513" i="6"/>
  <c r="CX512" i="6"/>
  <c r="AC512" i="6"/>
  <c r="N512" i="6"/>
  <c r="O512" i="6"/>
  <c r="P512" i="6" s="1"/>
  <c r="Q512" i="6" s="1"/>
  <c r="R512" i="6" s="1"/>
  <c r="S512" i="6" s="1"/>
  <c r="T512" i="6" s="1"/>
  <c r="U512" i="6" s="1"/>
  <c r="V512" i="6" s="1"/>
  <c r="W512" i="6" s="1"/>
  <c r="X512" i="6" s="1"/>
  <c r="Y512" i="6" s="1"/>
  <c r="Z512" i="6" s="1"/>
  <c r="CK511" i="6"/>
  <c r="BV511" i="6"/>
  <c r="BG511" i="6"/>
  <c r="BE511" i="6"/>
  <c r="AR511" i="6"/>
  <c r="AC511" i="6"/>
  <c r="N511" i="6"/>
  <c r="O511" i="6"/>
  <c r="P511" i="6" s="1"/>
  <c r="Q511" i="6" s="1"/>
  <c r="R511" i="6" s="1"/>
  <c r="S511" i="6" s="1"/>
  <c r="T511" i="6" s="1"/>
  <c r="U511" i="6" s="1"/>
  <c r="V511" i="6" s="1"/>
  <c r="W511" i="6" s="1"/>
  <c r="X511" i="6" s="1"/>
  <c r="Y511" i="6" s="1"/>
  <c r="Z511" i="6" s="1"/>
  <c r="AD511" i="6" s="1"/>
  <c r="AE511" i="6" s="1"/>
  <c r="AF511" i="6" s="1"/>
  <c r="AG511" i="6" s="1"/>
  <c r="AH511" i="6" s="1"/>
  <c r="AI511" i="6" s="1"/>
  <c r="AJ511" i="6" s="1"/>
  <c r="AK511" i="6" s="1"/>
  <c r="AL511" i="6" s="1"/>
  <c r="AM511" i="6" s="1"/>
  <c r="AN511" i="6" s="1"/>
  <c r="AO511" i="6" s="1"/>
  <c r="AS511" i="6" s="1"/>
  <c r="AT511" i="6" s="1"/>
  <c r="AU511" i="6" s="1"/>
  <c r="AV511" i="6" s="1"/>
  <c r="AW511" i="6" s="1"/>
  <c r="AX511" i="6" s="1"/>
  <c r="AY511" i="6" s="1"/>
  <c r="AZ511" i="6" s="1"/>
  <c r="BA511" i="6" s="1"/>
  <c r="BB511" i="6" s="1"/>
  <c r="BC511" i="6" s="1"/>
  <c r="BD511" i="6" s="1"/>
  <c r="BH511" i="6" s="1"/>
  <c r="BI511" i="6" s="1"/>
  <c r="BJ511" i="6" s="1"/>
  <c r="BK511" i="6" s="1"/>
  <c r="BL511" i="6" s="1"/>
  <c r="BM511" i="6" s="1"/>
  <c r="BN511" i="6" s="1"/>
  <c r="BO511" i="6" s="1"/>
  <c r="BP511" i="6" s="1"/>
  <c r="BQ511" i="6" s="1"/>
  <c r="BR511" i="6" s="1"/>
  <c r="BS511" i="6" s="1"/>
  <c r="BW511" i="6" s="1"/>
  <c r="BX511" i="6" s="1"/>
  <c r="BY511" i="6" s="1"/>
  <c r="BZ511" i="6" s="1"/>
  <c r="CA511" i="6" s="1"/>
  <c r="CB511" i="6" s="1"/>
  <c r="CC511" i="6" s="1"/>
  <c r="CD511" i="6" s="1"/>
  <c r="CE511" i="6" s="1"/>
  <c r="CF511" i="6" s="1"/>
  <c r="CG511" i="6" s="1"/>
  <c r="CH511" i="6" s="1"/>
  <c r="CL511" i="6" s="1"/>
  <c r="CM511" i="6" s="1"/>
  <c r="CN511" i="6" s="1"/>
  <c r="CO511" i="6" s="1"/>
  <c r="CP511" i="6" s="1"/>
  <c r="CQ511" i="6" s="1"/>
  <c r="CR511" i="6" s="1"/>
  <c r="CS511" i="6" s="1"/>
  <c r="CT511" i="6" s="1"/>
  <c r="CU511" i="6" s="1"/>
  <c r="CV511" i="6" s="1"/>
  <c r="CW511" i="6" s="1"/>
  <c r="CX510" i="6"/>
  <c r="AC510" i="6"/>
  <c r="N510" i="6"/>
  <c r="O510" i="6"/>
  <c r="P510" i="6" s="1"/>
  <c r="Q510" i="6" s="1"/>
  <c r="R510" i="6" s="1"/>
  <c r="S510" i="6" s="1"/>
  <c r="T510" i="6" s="1"/>
  <c r="U510" i="6" s="1"/>
  <c r="V510" i="6" s="1"/>
  <c r="W510" i="6" s="1"/>
  <c r="X510" i="6" s="1"/>
  <c r="Y510" i="6" s="1"/>
  <c r="Z510" i="6" s="1"/>
  <c r="O509" i="6"/>
  <c r="P509" i="6" s="1"/>
  <c r="Q509" i="6" s="1"/>
  <c r="R509" i="6" s="1"/>
  <c r="S509" i="6" s="1"/>
  <c r="T509" i="6" s="1"/>
  <c r="U509" i="6" s="1"/>
  <c r="V509" i="6" s="1"/>
  <c r="W509" i="6" s="1"/>
  <c r="X509" i="6" s="1"/>
  <c r="Y509" i="6" s="1"/>
  <c r="CK508" i="6"/>
  <c r="BV508" i="6"/>
  <c r="BG508" i="6"/>
  <c r="BE508" i="6"/>
  <c r="AR508" i="6"/>
  <c r="AC508" i="6"/>
  <c r="O508" i="6"/>
  <c r="P508" i="6" s="1"/>
  <c r="Q508" i="6" s="1"/>
  <c r="R508" i="6" s="1"/>
  <c r="S508" i="6" s="1"/>
  <c r="T508" i="6" s="1"/>
  <c r="U508" i="6" s="1"/>
  <c r="V508" i="6" s="1"/>
  <c r="W508" i="6" s="1"/>
  <c r="X508" i="6" s="1"/>
  <c r="Y508" i="6" s="1"/>
  <c r="Z508" i="6" s="1"/>
  <c r="AD508" i="6" s="1"/>
  <c r="AE508" i="6" s="1"/>
  <c r="AF508" i="6" s="1"/>
  <c r="AG508" i="6" s="1"/>
  <c r="AH508" i="6" s="1"/>
  <c r="AI508" i="6" s="1"/>
  <c r="AJ508" i="6" s="1"/>
  <c r="AK508" i="6" s="1"/>
  <c r="AL508" i="6" s="1"/>
  <c r="AM508" i="6" s="1"/>
  <c r="AN508" i="6" s="1"/>
  <c r="AO508" i="6" s="1"/>
  <c r="AS508" i="6" s="1"/>
  <c r="AT508" i="6" s="1"/>
  <c r="AU508" i="6" s="1"/>
  <c r="AV508" i="6" s="1"/>
  <c r="AW508" i="6" s="1"/>
  <c r="AX508" i="6" s="1"/>
  <c r="AY508" i="6" s="1"/>
  <c r="AZ508" i="6" s="1"/>
  <c r="BA508" i="6" s="1"/>
  <c r="BB508" i="6" s="1"/>
  <c r="BC508" i="6" s="1"/>
  <c r="BD508" i="6" s="1"/>
  <c r="BH508" i="6" s="1"/>
  <c r="BI508" i="6" s="1"/>
  <c r="BJ508" i="6" s="1"/>
  <c r="BK508" i="6" s="1"/>
  <c r="BL508" i="6" s="1"/>
  <c r="BM508" i="6" s="1"/>
  <c r="BN508" i="6" s="1"/>
  <c r="BO508" i="6" s="1"/>
  <c r="BP508" i="6" s="1"/>
  <c r="BQ508" i="6" s="1"/>
  <c r="BR508" i="6" s="1"/>
  <c r="BS508" i="6" s="1"/>
  <c r="BW508" i="6" s="1"/>
  <c r="BX508" i="6" s="1"/>
  <c r="BY508" i="6" s="1"/>
  <c r="BZ508" i="6" s="1"/>
  <c r="CA508" i="6" s="1"/>
  <c r="CB508" i="6" s="1"/>
  <c r="CC508" i="6" s="1"/>
  <c r="CD508" i="6" s="1"/>
  <c r="CE508" i="6" s="1"/>
  <c r="CF508" i="6" s="1"/>
  <c r="CG508" i="6" s="1"/>
  <c r="CH508" i="6" s="1"/>
  <c r="CL508" i="6" s="1"/>
  <c r="CM508" i="6" s="1"/>
  <c r="CN508" i="6" s="1"/>
  <c r="CO508" i="6" s="1"/>
  <c r="CP508" i="6" s="1"/>
  <c r="CQ508" i="6" s="1"/>
  <c r="CR508" i="6" s="1"/>
  <c r="CS508" i="6" s="1"/>
  <c r="CT508" i="6" s="1"/>
  <c r="CU508" i="6" s="1"/>
  <c r="CV508" i="6" s="1"/>
  <c r="CW508" i="6" s="1"/>
  <c r="N508" i="6"/>
  <c r="CK507" i="6"/>
  <c r="BV507" i="6"/>
  <c r="BG507" i="6"/>
  <c r="BE507" i="6"/>
  <c r="AR507" i="6"/>
  <c r="AC507" i="6"/>
  <c r="O507" i="6"/>
  <c r="N507" i="6"/>
  <c r="BW506" i="6"/>
  <c r="BX506" i="6" s="1"/>
  <c r="BY506" i="6" s="1"/>
  <c r="BZ506" i="6" s="1"/>
  <c r="CA506" i="6" s="1"/>
  <c r="CB506" i="6" s="1"/>
  <c r="CC506" i="6" s="1"/>
  <c r="CD506" i="6" s="1"/>
  <c r="CE506" i="6" s="1"/>
  <c r="CF506" i="6" s="1"/>
  <c r="CG506" i="6" s="1"/>
  <c r="CH506" i="6" s="1"/>
  <c r="CL506" i="6" s="1"/>
  <c r="CM506" i="6" s="1"/>
  <c r="CN506" i="6" s="1"/>
  <c r="CO506" i="6" s="1"/>
  <c r="CP506" i="6" s="1"/>
  <c r="CQ506" i="6" s="1"/>
  <c r="CR506" i="6" s="1"/>
  <c r="CS506" i="6" s="1"/>
  <c r="CT506" i="6" s="1"/>
  <c r="CU506" i="6" s="1"/>
  <c r="CV506" i="6" s="1"/>
  <c r="CW506" i="6" s="1"/>
  <c r="BH506" i="6"/>
  <c r="BI506" i="6" s="1"/>
  <c r="BJ506" i="6" s="1"/>
  <c r="BK506" i="6" s="1"/>
  <c r="BL506" i="6" s="1"/>
  <c r="BM506" i="6" s="1"/>
  <c r="BN506" i="6" s="1"/>
  <c r="BO506" i="6" s="1"/>
  <c r="BP506" i="6" s="1"/>
  <c r="BQ506" i="6" s="1"/>
  <c r="BR506" i="6" s="1"/>
  <c r="AS506" i="6"/>
  <c r="AT506" i="6" s="1"/>
  <c r="AU506" i="6" s="1"/>
  <c r="AV506" i="6" s="1"/>
  <c r="AW506" i="6" s="1"/>
  <c r="AX506" i="6" s="1"/>
  <c r="AY506" i="6" s="1"/>
  <c r="AZ506" i="6" s="1"/>
  <c r="BA506" i="6" s="1"/>
  <c r="BB506" i="6" s="1"/>
  <c r="BC506" i="6" s="1"/>
  <c r="O506" i="6"/>
  <c r="P506" i="6" s="1"/>
  <c r="Q506" i="6" s="1"/>
  <c r="R506" i="6" s="1"/>
  <c r="S506" i="6" s="1"/>
  <c r="T506" i="6" s="1"/>
  <c r="U506" i="6" s="1"/>
  <c r="V506" i="6" s="1"/>
  <c r="W506" i="6" s="1"/>
  <c r="X506" i="6" s="1"/>
  <c r="Y506" i="6" s="1"/>
  <c r="CK505" i="6"/>
  <c r="BV505" i="6"/>
  <c r="BG505" i="6"/>
  <c r="BE505" i="6"/>
  <c r="AR505" i="6"/>
  <c r="AC505" i="6"/>
  <c r="N505" i="6"/>
  <c r="O505" i="6"/>
  <c r="P505" i="6" s="1"/>
  <c r="Q505" i="6" s="1"/>
  <c r="R505" i="6" s="1"/>
  <c r="S505" i="6" s="1"/>
  <c r="T505" i="6" s="1"/>
  <c r="U505" i="6" s="1"/>
  <c r="V505" i="6" s="1"/>
  <c r="W505" i="6" s="1"/>
  <c r="X505" i="6" s="1"/>
  <c r="Y505" i="6" s="1"/>
  <c r="Z505" i="6" s="1"/>
  <c r="AD505" i="6" s="1"/>
  <c r="AE505" i="6" s="1"/>
  <c r="AF505" i="6" s="1"/>
  <c r="AG505" i="6" s="1"/>
  <c r="AH505" i="6" s="1"/>
  <c r="AI505" i="6" s="1"/>
  <c r="AJ505" i="6" s="1"/>
  <c r="AK505" i="6" s="1"/>
  <c r="AL505" i="6" s="1"/>
  <c r="AM505" i="6" s="1"/>
  <c r="AN505" i="6" s="1"/>
  <c r="AO505" i="6" s="1"/>
  <c r="AS505" i="6" s="1"/>
  <c r="AT505" i="6" s="1"/>
  <c r="AU505" i="6" s="1"/>
  <c r="AV505" i="6" s="1"/>
  <c r="AW505" i="6" s="1"/>
  <c r="AX505" i="6" s="1"/>
  <c r="AY505" i="6" s="1"/>
  <c r="AZ505" i="6" s="1"/>
  <c r="BA505" i="6" s="1"/>
  <c r="BB505" i="6" s="1"/>
  <c r="BC505" i="6" s="1"/>
  <c r="BD505" i="6" s="1"/>
  <c r="BH505" i="6" s="1"/>
  <c r="BI505" i="6" s="1"/>
  <c r="BJ505" i="6" s="1"/>
  <c r="BK505" i="6" s="1"/>
  <c r="BL505" i="6" s="1"/>
  <c r="BM505" i="6" s="1"/>
  <c r="BN505" i="6" s="1"/>
  <c r="BO505" i="6" s="1"/>
  <c r="BP505" i="6" s="1"/>
  <c r="BQ505" i="6" s="1"/>
  <c r="BR505" i="6" s="1"/>
  <c r="BS505" i="6" s="1"/>
  <c r="BW505" i="6" s="1"/>
  <c r="BX505" i="6" s="1"/>
  <c r="BY505" i="6" s="1"/>
  <c r="BZ505" i="6" s="1"/>
  <c r="CA505" i="6" s="1"/>
  <c r="CB505" i="6" s="1"/>
  <c r="CC505" i="6" s="1"/>
  <c r="CD505" i="6" s="1"/>
  <c r="CE505" i="6" s="1"/>
  <c r="CF505" i="6" s="1"/>
  <c r="CG505" i="6" s="1"/>
  <c r="CH505" i="6" s="1"/>
  <c r="CL505" i="6" s="1"/>
  <c r="CM505" i="6" s="1"/>
  <c r="CN505" i="6" s="1"/>
  <c r="CO505" i="6" s="1"/>
  <c r="CP505" i="6" s="1"/>
  <c r="CQ505" i="6" s="1"/>
  <c r="CR505" i="6" s="1"/>
  <c r="CS505" i="6" s="1"/>
  <c r="CT505" i="6" s="1"/>
  <c r="CU505" i="6" s="1"/>
  <c r="CV505" i="6" s="1"/>
  <c r="CW505" i="6" s="1"/>
  <c r="CK504" i="6"/>
  <c r="BV504" i="6"/>
  <c r="BG504" i="6"/>
  <c r="AR504" i="6"/>
  <c r="AC504" i="6"/>
  <c r="N504" i="6"/>
  <c r="O504" i="6"/>
  <c r="P504" i="6" s="1"/>
  <c r="Q504" i="6" s="1"/>
  <c r="R504" i="6" s="1"/>
  <c r="S504" i="6" s="1"/>
  <c r="T504" i="6" s="1"/>
  <c r="U504" i="6" s="1"/>
  <c r="V504" i="6" s="1"/>
  <c r="W504" i="6" s="1"/>
  <c r="X504" i="6" s="1"/>
  <c r="Y504" i="6" s="1"/>
  <c r="Z504" i="6" s="1"/>
  <c r="CK503" i="6"/>
  <c r="BV503" i="6"/>
  <c r="BG503" i="6"/>
  <c r="AR503" i="6"/>
  <c r="AC503" i="6"/>
  <c r="N503" i="6"/>
  <c r="O503" i="6"/>
  <c r="P503" i="6" s="1"/>
  <c r="Q503" i="6" s="1"/>
  <c r="R503" i="6" s="1"/>
  <c r="S503" i="6" s="1"/>
  <c r="T503" i="6" s="1"/>
  <c r="U503" i="6" s="1"/>
  <c r="V503" i="6" s="1"/>
  <c r="W503" i="6" s="1"/>
  <c r="X503" i="6" s="1"/>
  <c r="Y503" i="6" s="1"/>
  <c r="Z503" i="6" s="1"/>
  <c r="CK502" i="6"/>
  <c r="BV502" i="6"/>
  <c r="BG502" i="6"/>
  <c r="AR502" i="6"/>
  <c r="AC502" i="6"/>
  <c r="N502" i="6"/>
  <c r="O502" i="6"/>
  <c r="P502" i="6" s="1"/>
  <c r="Q502" i="6" s="1"/>
  <c r="R502" i="6" s="1"/>
  <c r="S502" i="6" s="1"/>
  <c r="T502" i="6" s="1"/>
  <c r="U502" i="6" s="1"/>
  <c r="V502" i="6" s="1"/>
  <c r="W502" i="6" s="1"/>
  <c r="X502" i="6" s="1"/>
  <c r="Y502" i="6" s="1"/>
  <c r="Z502" i="6" s="1"/>
  <c r="CK501" i="6"/>
  <c r="BV501" i="6"/>
  <c r="BG501" i="6"/>
  <c r="AR501" i="6"/>
  <c r="AC501" i="6"/>
  <c r="N501" i="6"/>
  <c r="O501" i="6"/>
  <c r="P501" i="6" s="1"/>
  <c r="Q501" i="6" s="1"/>
  <c r="R501" i="6" s="1"/>
  <c r="S501" i="6" s="1"/>
  <c r="T501" i="6" s="1"/>
  <c r="U501" i="6" s="1"/>
  <c r="V501" i="6" s="1"/>
  <c r="W501" i="6" s="1"/>
  <c r="X501" i="6" s="1"/>
  <c r="Y501" i="6" s="1"/>
  <c r="Z501" i="6" s="1"/>
  <c r="CX500" i="6"/>
  <c r="AC500" i="6"/>
  <c r="N500" i="6"/>
  <c r="O500" i="6"/>
  <c r="CK499" i="6"/>
  <c r="BV499" i="6"/>
  <c r="BG499" i="6"/>
  <c r="AR499" i="6"/>
  <c r="AC499" i="6"/>
  <c r="N499" i="6"/>
  <c r="O499" i="6"/>
  <c r="P499" i="6" s="1"/>
  <c r="Q499" i="6" s="1"/>
  <c r="R499" i="6" s="1"/>
  <c r="S499" i="6" s="1"/>
  <c r="T499" i="6" s="1"/>
  <c r="CK498" i="6"/>
  <c r="BV498" i="6"/>
  <c r="BG498" i="6"/>
  <c r="AR498" i="6"/>
  <c r="AC498" i="6"/>
  <c r="N498" i="6"/>
  <c r="O498" i="6"/>
  <c r="AR497" i="6"/>
  <c r="AC497" i="6"/>
  <c r="N497" i="6"/>
  <c r="O497" i="6"/>
  <c r="CX496" i="6"/>
  <c r="BE496" i="6"/>
  <c r="AC496" i="6"/>
  <c r="N496" i="6"/>
  <c r="O496" i="6"/>
  <c r="P496" i="6" s="1"/>
  <c r="Q496" i="6" s="1"/>
  <c r="R496" i="6" s="1"/>
  <c r="S496" i="6" s="1"/>
  <c r="T496" i="6" s="1"/>
  <c r="U496" i="6" s="1"/>
  <c r="V496" i="6" s="1"/>
  <c r="W496" i="6" s="1"/>
  <c r="X496" i="6" s="1"/>
  <c r="Y496" i="6" s="1"/>
  <c r="Z496" i="6" s="1"/>
  <c r="CX495" i="6"/>
  <c r="BE495" i="6"/>
  <c r="AC495" i="6"/>
  <c r="N495" i="6"/>
  <c r="O495" i="6"/>
  <c r="P495" i="6" s="1"/>
  <c r="Q495" i="6" s="1"/>
  <c r="R495" i="6" s="1"/>
  <c r="S495" i="6" s="1"/>
  <c r="T495" i="6" s="1"/>
  <c r="U495" i="6" s="1"/>
  <c r="V495" i="6" s="1"/>
  <c r="W495" i="6" s="1"/>
  <c r="X495" i="6" s="1"/>
  <c r="Y495" i="6" s="1"/>
  <c r="Z495" i="6" s="1"/>
  <c r="AD495" i="6" s="1"/>
  <c r="AE495" i="6" s="1"/>
  <c r="AF495" i="6" s="1"/>
  <c r="AG495" i="6" s="1"/>
  <c r="AH495" i="6" s="1"/>
  <c r="AI495" i="6" s="1"/>
  <c r="AJ495" i="6" s="1"/>
  <c r="AK495" i="6" s="1"/>
  <c r="AL495" i="6" s="1"/>
  <c r="AM495" i="6" s="1"/>
  <c r="AN495" i="6" s="1"/>
  <c r="AO495" i="6" s="1"/>
  <c r="CI495" i="6" s="1"/>
  <c r="CK494" i="6"/>
  <c r="BV494" i="6"/>
  <c r="BG494" i="6"/>
  <c r="BE494" i="6"/>
  <c r="AR494" i="6"/>
  <c r="AC494" i="6"/>
  <c r="N494" i="6"/>
  <c r="O494" i="6"/>
  <c r="P494" i="6" s="1"/>
  <c r="Q494" i="6" s="1"/>
  <c r="R494" i="6" s="1"/>
  <c r="S494" i="6" s="1"/>
  <c r="T494" i="6" s="1"/>
  <c r="U494" i="6" s="1"/>
  <c r="V494" i="6" s="1"/>
  <c r="W494" i="6" s="1"/>
  <c r="X494" i="6" s="1"/>
  <c r="Y494" i="6" s="1"/>
  <c r="Z494" i="6" s="1"/>
  <c r="AD494" i="6" s="1"/>
  <c r="AE494" i="6" s="1"/>
  <c r="AF494" i="6" s="1"/>
  <c r="AG494" i="6" s="1"/>
  <c r="AH494" i="6" s="1"/>
  <c r="AI494" i="6" s="1"/>
  <c r="AJ494" i="6" s="1"/>
  <c r="AK494" i="6" s="1"/>
  <c r="AL494" i="6" s="1"/>
  <c r="AM494" i="6" s="1"/>
  <c r="AN494" i="6" s="1"/>
  <c r="AO494" i="6" s="1"/>
  <c r="AS494" i="6" s="1"/>
  <c r="AT494" i="6" s="1"/>
  <c r="AU494" i="6" s="1"/>
  <c r="AV494" i="6" s="1"/>
  <c r="AW494" i="6" s="1"/>
  <c r="AX494" i="6" s="1"/>
  <c r="AY494" i="6" s="1"/>
  <c r="AZ494" i="6" s="1"/>
  <c r="BA494" i="6" s="1"/>
  <c r="BB494" i="6" s="1"/>
  <c r="BC494" i="6" s="1"/>
  <c r="BD494" i="6" s="1"/>
  <c r="BH494" i="6" s="1"/>
  <c r="BI494" i="6" s="1"/>
  <c r="BJ494" i="6" s="1"/>
  <c r="BK494" i="6" s="1"/>
  <c r="BL494" i="6" s="1"/>
  <c r="BM494" i="6" s="1"/>
  <c r="BN494" i="6" s="1"/>
  <c r="BO494" i="6" s="1"/>
  <c r="BP494" i="6" s="1"/>
  <c r="BQ494" i="6" s="1"/>
  <c r="BR494" i="6" s="1"/>
  <c r="BS494" i="6" s="1"/>
  <c r="BW494" i="6" s="1"/>
  <c r="BX494" i="6" s="1"/>
  <c r="BY494" i="6" s="1"/>
  <c r="BZ494" i="6" s="1"/>
  <c r="CA494" i="6" s="1"/>
  <c r="CB494" i="6" s="1"/>
  <c r="CC494" i="6" s="1"/>
  <c r="CD494" i="6" s="1"/>
  <c r="CE494" i="6" s="1"/>
  <c r="CF494" i="6" s="1"/>
  <c r="CG494" i="6" s="1"/>
  <c r="CH494" i="6" s="1"/>
  <c r="CL494" i="6" s="1"/>
  <c r="CM494" i="6" s="1"/>
  <c r="CN494" i="6" s="1"/>
  <c r="CO494" i="6" s="1"/>
  <c r="CP494" i="6" s="1"/>
  <c r="CQ494" i="6" s="1"/>
  <c r="CR494" i="6" s="1"/>
  <c r="CS494" i="6" s="1"/>
  <c r="CT494" i="6" s="1"/>
  <c r="CU494" i="6" s="1"/>
  <c r="CV494" i="6" s="1"/>
  <c r="CW494" i="6" s="1"/>
  <c r="CX493" i="6"/>
  <c r="BE493" i="6"/>
  <c r="AC493" i="6"/>
  <c r="N493" i="6"/>
  <c r="O493" i="6"/>
  <c r="P493" i="6" s="1"/>
  <c r="Q493" i="6" s="1"/>
  <c r="R493" i="6" s="1"/>
  <c r="S493" i="6" s="1"/>
  <c r="T493" i="6" s="1"/>
  <c r="U493" i="6" s="1"/>
  <c r="V493" i="6" s="1"/>
  <c r="W493" i="6" s="1"/>
  <c r="X493" i="6" s="1"/>
  <c r="Y493" i="6" s="1"/>
  <c r="Z493" i="6" s="1"/>
  <c r="CX492" i="6"/>
  <c r="BE492" i="6"/>
  <c r="AC492" i="6"/>
  <c r="N492" i="6"/>
  <c r="O492" i="6"/>
  <c r="P492" i="6" s="1"/>
  <c r="Q492" i="6" s="1"/>
  <c r="R492" i="6" s="1"/>
  <c r="S492" i="6" s="1"/>
  <c r="T492" i="6" s="1"/>
  <c r="U492" i="6" s="1"/>
  <c r="V492" i="6" s="1"/>
  <c r="W492" i="6" s="1"/>
  <c r="X492" i="6" s="1"/>
  <c r="Y492" i="6" s="1"/>
  <c r="Z492" i="6" s="1"/>
  <c r="CX491" i="6"/>
  <c r="BE491" i="6"/>
  <c r="AC491" i="6"/>
  <c r="N491" i="6"/>
  <c r="O491" i="6"/>
  <c r="P491" i="6" s="1"/>
  <c r="Q491" i="6" s="1"/>
  <c r="R491" i="6" s="1"/>
  <c r="S491" i="6" s="1"/>
  <c r="T491" i="6" s="1"/>
  <c r="U491" i="6" s="1"/>
  <c r="V491" i="6" s="1"/>
  <c r="W491" i="6" s="1"/>
  <c r="X491" i="6" s="1"/>
  <c r="Y491" i="6" s="1"/>
  <c r="Z491" i="6" s="1"/>
  <c r="CX490" i="6"/>
  <c r="BE490" i="6"/>
  <c r="AC490" i="6"/>
  <c r="N490" i="6"/>
  <c r="O490" i="6"/>
  <c r="P490" i="6" s="1"/>
  <c r="Q490" i="6" s="1"/>
  <c r="R490" i="6" s="1"/>
  <c r="S490" i="6" s="1"/>
  <c r="T490" i="6" s="1"/>
  <c r="U490" i="6" s="1"/>
  <c r="V490" i="6" s="1"/>
  <c r="W490" i="6" s="1"/>
  <c r="X490" i="6" s="1"/>
  <c r="Y490" i="6" s="1"/>
  <c r="Z490" i="6" s="1"/>
  <c r="BE489" i="6"/>
  <c r="AR489" i="6"/>
  <c r="AC489" i="6"/>
  <c r="N489" i="6"/>
  <c r="O489" i="6"/>
  <c r="P489" i="6" s="1"/>
  <c r="Q489" i="6" s="1"/>
  <c r="R489" i="6" s="1"/>
  <c r="S489" i="6" s="1"/>
  <c r="T489" i="6" s="1"/>
  <c r="U489" i="6" s="1"/>
  <c r="V489" i="6" s="1"/>
  <c r="W489" i="6" s="1"/>
  <c r="X489" i="6" s="1"/>
  <c r="Y489" i="6" s="1"/>
  <c r="Z489" i="6" s="1"/>
  <c r="AD489" i="6" s="1"/>
  <c r="AE489" i="6" s="1"/>
  <c r="AF489" i="6" s="1"/>
  <c r="AG489" i="6" s="1"/>
  <c r="AH489" i="6" s="1"/>
  <c r="AI489" i="6" s="1"/>
  <c r="AJ489" i="6" s="1"/>
  <c r="AK489" i="6" s="1"/>
  <c r="AL489" i="6" s="1"/>
  <c r="AM489" i="6" s="1"/>
  <c r="AN489" i="6" s="1"/>
  <c r="AO489" i="6" s="1"/>
  <c r="AS489" i="6" s="1"/>
  <c r="AT489" i="6" s="1"/>
  <c r="AU489" i="6" s="1"/>
  <c r="AV489" i="6" s="1"/>
  <c r="AW489" i="6" s="1"/>
  <c r="AX489" i="6" s="1"/>
  <c r="AY489" i="6" s="1"/>
  <c r="AZ489" i="6" s="1"/>
  <c r="BA489" i="6" s="1"/>
  <c r="BB489" i="6" s="1"/>
  <c r="BC489" i="6" s="1"/>
  <c r="BD489" i="6" s="1"/>
  <c r="CK488" i="6"/>
  <c r="BV488" i="6"/>
  <c r="BG488" i="6"/>
  <c r="BE488" i="6"/>
  <c r="AR488" i="6"/>
  <c r="AC488" i="6"/>
  <c r="N488" i="6"/>
  <c r="O488" i="6"/>
  <c r="P488" i="6" s="1"/>
  <c r="Q488" i="6" s="1"/>
  <c r="R488" i="6" s="1"/>
  <c r="S488" i="6" s="1"/>
  <c r="T488" i="6" s="1"/>
  <c r="U488" i="6" s="1"/>
  <c r="V488" i="6" s="1"/>
  <c r="W488" i="6" s="1"/>
  <c r="X488" i="6" s="1"/>
  <c r="Y488" i="6" s="1"/>
  <c r="Z488" i="6" s="1"/>
  <c r="AD488" i="6" s="1"/>
  <c r="AE488" i="6" s="1"/>
  <c r="AF488" i="6" s="1"/>
  <c r="AG488" i="6" s="1"/>
  <c r="AH488" i="6" s="1"/>
  <c r="AI488" i="6" s="1"/>
  <c r="AJ488" i="6" s="1"/>
  <c r="AK488" i="6" s="1"/>
  <c r="AL488" i="6" s="1"/>
  <c r="AM488" i="6" s="1"/>
  <c r="AN488" i="6" s="1"/>
  <c r="AO488" i="6" s="1"/>
  <c r="AS488" i="6" s="1"/>
  <c r="AT488" i="6" s="1"/>
  <c r="AU488" i="6" s="1"/>
  <c r="AV488" i="6" s="1"/>
  <c r="AW488" i="6" s="1"/>
  <c r="AX488" i="6" s="1"/>
  <c r="AY488" i="6" s="1"/>
  <c r="AZ488" i="6" s="1"/>
  <c r="BA488" i="6" s="1"/>
  <c r="BB488" i="6" s="1"/>
  <c r="BC488" i="6" s="1"/>
  <c r="BD488" i="6" s="1"/>
  <c r="BH488" i="6" s="1"/>
  <c r="BI488" i="6" s="1"/>
  <c r="BJ488" i="6" s="1"/>
  <c r="BK488" i="6" s="1"/>
  <c r="BL488" i="6" s="1"/>
  <c r="BM488" i="6" s="1"/>
  <c r="BN488" i="6" s="1"/>
  <c r="BO488" i="6" s="1"/>
  <c r="BP488" i="6" s="1"/>
  <c r="BQ488" i="6" s="1"/>
  <c r="BR488" i="6" s="1"/>
  <c r="BS488" i="6" s="1"/>
  <c r="BW488" i="6" s="1"/>
  <c r="BX488" i="6" s="1"/>
  <c r="BY488" i="6" s="1"/>
  <c r="BZ488" i="6" s="1"/>
  <c r="CA488" i="6" s="1"/>
  <c r="CB488" i="6" s="1"/>
  <c r="CC488" i="6" s="1"/>
  <c r="CD488" i="6" s="1"/>
  <c r="CE488" i="6" s="1"/>
  <c r="CF488" i="6" s="1"/>
  <c r="CG488" i="6" s="1"/>
  <c r="CH488" i="6" s="1"/>
  <c r="CL488" i="6" s="1"/>
  <c r="CM488" i="6" s="1"/>
  <c r="CN488" i="6" s="1"/>
  <c r="CO488" i="6" s="1"/>
  <c r="CP488" i="6" s="1"/>
  <c r="CQ488" i="6" s="1"/>
  <c r="CR488" i="6" s="1"/>
  <c r="CS488" i="6" s="1"/>
  <c r="CT488" i="6" s="1"/>
  <c r="CU488" i="6" s="1"/>
  <c r="CV488" i="6" s="1"/>
  <c r="CW488" i="6" s="1"/>
  <c r="CK487" i="6"/>
  <c r="BV487" i="6"/>
  <c r="BG487" i="6"/>
  <c r="BE487" i="6"/>
  <c r="AR487" i="6"/>
  <c r="AC487" i="6"/>
  <c r="N487" i="6"/>
  <c r="O487" i="6"/>
  <c r="P487" i="6" s="1"/>
  <c r="Q487" i="6" s="1"/>
  <c r="R487" i="6" s="1"/>
  <c r="S487" i="6" s="1"/>
  <c r="T487" i="6" s="1"/>
  <c r="U487" i="6" s="1"/>
  <c r="V487" i="6" s="1"/>
  <c r="W487" i="6" s="1"/>
  <c r="X487" i="6" s="1"/>
  <c r="Y487" i="6" s="1"/>
  <c r="Z487" i="6" s="1"/>
  <c r="AD487" i="6" s="1"/>
  <c r="AE487" i="6" s="1"/>
  <c r="AF487" i="6" s="1"/>
  <c r="AG487" i="6" s="1"/>
  <c r="AH487" i="6" s="1"/>
  <c r="AI487" i="6" s="1"/>
  <c r="AJ487" i="6" s="1"/>
  <c r="AK487" i="6" s="1"/>
  <c r="AL487" i="6" s="1"/>
  <c r="AM487" i="6" s="1"/>
  <c r="AN487" i="6" s="1"/>
  <c r="AO487" i="6" s="1"/>
  <c r="AS487" i="6" s="1"/>
  <c r="AT487" i="6" s="1"/>
  <c r="AU487" i="6" s="1"/>
  <c r="AV487" i="6" s="1"/>
  <c r="AW487" i="6" s="1"/>
  <c r="AX487" i="6" s="1"/>
  <c r="AY487" i="6" s="1"/>
  <c r="AZ487" i="6" s="1"/>
  <c r="BA487" i="6" s="1"/>
  <c r="BB487" i="6" s="1"/>
  <c r="BC487" i="6" s="1"/>
  <c r="BD487" i="6" s="1"/>
  <c r="BH487" i="6" s="1"/>
  <c r="BI487" i="6" s="1"/>
  <c r="BJ487" i="6" s="1"/>
  <c r="BK487" i="6" s="1"/>
  <c r="BL487" i="6" s="1"/>
  <c r="BM487" i="6" s="1"/>
  <c r="BN487" i="6" s="1"/>
  <c r="BO487" i="6" s="1"/>
  <c r="BP487" i="6" s="1"/>
  <c r="BQ487" i="6" s="1"/>
  <c r="BR487" i="6" s="1"/>
  <c r="BS487" i="6" s="1"/>
  <c r="BW487" i="6" s="1"/>
  <c r="BX487" i="6" s="1"/>
  <c r="BY487" i="6" s="1"/>
  <c r="BZ487" i="6" s="1"/>
  <c r="CA487" i="6" s="1"/>
  <c r="CB487" i="6" s="1"/>
  <c r="CC487" i="6" s="1"/>
  <c r="CD487" i="6" s="1"/>
  <c r="CE487" i="6" s="1"/>
  <c r="CF487" i="6" s="1"/>
  <c r="CG487" i="6" s="1"/>
  <c r="CH487" i="6" s="1"/>
  <c r="CL487" i="6" s="1"/>
  <c r="CM487" i="6" s="1"/>
  <c r="CN487" i="6" s="1"/>
  <c r="CO487" i="6" s="1"/>
  <c r="CP487" i="6" s="1"/>
  <c r="CQ487" i="6" s="1"/>
  <c r="CR487" i="6" s="1"/>
  <c r="CS487" i="6" s="1"/>
  <c r="CT487" i="6" s="1"/>
  <c r="CU487" i="6" s="1"/>
  <c r="CV487" i="6" s="1"/>
  <c r="CW487" i="6" s="1"/>
  <c r="CK486" i="6"/>
  <c r="BV486" i="6"/>
  <c r="BG486" i="6"/>
  <c r="AR486" i="6"/>
  <c r="AC486" i="6"/>
  <c r="N486" i="6"/>
  <c r="O486" i="6"/>
  <c r="BE485" i="6"/>
  <c r="AR485" i="6"/>
  <c r="AC485" i="6"/>
  <c r="N485" i="6"/>
  <c r="O485" i="6"/>
  <c r="P485" i="6" s="1"/>
  <c r="Q485" i="6" s="1"/>
  <c r="R485" i="6" s="1"/>
  <c r="S485" i="6" s="1"/>
  <c r="T485" i="6" s="1"/>
  <c r="U485" i="6" s="1"/>
  <c r="V485" i="6" s="1"/>
  <c r="W485" i="6" s="1"/>
  <c r="X485" i="6" s="1"/>
  <c r="Y485" i="6" s="1"/>
  <c r="Z485" i="6" s="1"/>
  <c r="BE484" i="6"/>
  <c r="AR484" i="6"/>
  <c r="AC484" i="6"/>
  <c r="N484" i="6"/>
  <c r="O484" i="6"/>
  <c r="P484" i="6" s="1"/>
  <c r="Q484" i="6" s="1"/>
  <c r="R484" i="6" s="1"/>
  <c r="S484" i="6" s="1"/>
  <c r="T484" i="6" s="1"/>
  <c r="U484" i="6" s="1"/>
  <c r="V484" i="6" s="1"/>
  <c r="W484" i="6" s="1"/>
  <c r="X484" i="6" s="1"/>
  <c r="Y484" i="6" s="1"/>
  <c r="Z484" i="6" s="1"/>
  <c r="BE483" i="6"/>
  <c r="AR483" i="6"/>
  <c r="AC483" i="6"/>
  <c r="N483" i="6"/>
  <c r="O483" i="6"/>
  <c r="P483" i="6" s="1"/>
  <c r="Q483" i="6" s="1"/>
  <c r="R483" i="6" s="1"/>
  <c r="S483" i="6" s="1"/>
  <c r="T483" i="6" s="1"/>
  <c r="U483" i="6" s="1"/>
  <c r="V483" i="6" s="1"/>
  <c r="W483" i="6" s="1"/>
  <c r="X483" i="6" s="1"/>
  <c r="Y483" i="6" s="1"/>
  <c r="Z483" i="6" s="1"/>
  <c r="CK482" i="6"/>
  <c r="BV482" i="6"/>
  <c r="BG482" i="6"/>
  <c r="BE482" i="6"/>
  <c r="AR482" i="6"/>
  <c r="AC482" i="6"/>
  <c r="N482" i="6"/>
  <c r="O482" i="6"/>
  <c r="P482" i="6" s="1"/>
  <c r="Q482" i="6" s="1"/>
  <c r="R482" i="6" s="1"/>
  <c r="S482" i="6" s="1"/>
  <c r="T482" i="6" s="1"/>
  <c r="U482" i="6" s="1"/>
  <c r="V482" i="6" s="1"/>
  <c r="W482" i="6" s="1"/>
  <c r="X482" i="6" s="1"/>
  <c r="Y482" i="6" s="1"/>
  <c r="Z482" i="6" s="1"/>
  <c r="AD482" i="6" s="1"/>
  <c r="AE482" i="6" s="1"/>
  <c r="AF482" i="6" s="1"/>
  <c r="AG482" i="6" s="1"/>
  <c r="AH482" i="6" s="1"/>
  <c r="AI482" i="6" s="1"/>
  <c r="AJ482" i="6" s="1"/>
  <c r="AK482" i="6" s="1"/>
  <c r="AL482" i="6" s="1"/>
  <c r="AM482" i="6" s="1"/>
  <c r="AN482" i="6" s="1"/>
  <c r="AO482" i="6" s="1"/>
  <c r="AS482" i="6" s="1"/>
  <c r="AT482" i="6" s="1"/>
  <c r="AU482" i="6" s="1"/>
  <c r="AV482" i="6" s="1"/>
  <c r="AW482" i="6" s="1"/>
  <c r="AX482" i="6" s="1"/>
  <c r="AY482" i="6" s="1"/>
  <c r="AZ482" i="6" s="1"/>
  <c r="BA482" i="6" s="1"/>
  <c r="BB482" i="6" s="1"/>
  <c r="BC482" i="6" s="1"/>
  <c r="BD482" i="6" s="1"/>
  <c r="BH482" i="6" s="1"/>
  <c r="BI482" i="6" s="1"/>
  <c r="BJ482" i="6" s="1"/>
  <c r="BK482" i="6" s="1"/>
  <c r="BL482" i="6" s="1"/>
  <c r="BM482" i="6" s="1"/>
  <c r="BN482" i="6" s="1"/>
  <c r="BO482" i="6" s="1"/>
  <c r="BP482" i="6" s="1"/>
  <c r="BQ482" i="6" s="1"/>
  <c r="BR482" i="6" s="1"/>
  <c r="BS482" i="6" s="1"/>
  <c r="BW482" i="6" s="1"/>
  <c r="BX482" i="6" s="1"/>
  <c r="BY482" i="6" s="1"/>
  <c r="BZ482" i="6" s="1"/>
  <c r="CA482" i="6" s="1"/>
  <c r="CB482" i="6" s="1"/>
  <c r="CC482" i="6" s="1"/>
  <c r="CD482" i="6" s="1"/>
  <c r="CE482" i="6" s="1"/>
  <c r="CF482" i="6" s="1"/>
  <c r="CG482" i="6" s="1"/>
  <c r="CH482" i="6" s="1"/>
  <c r="CL482" i="6" s="1"/>
  <c r="CM482" i="6" s="1"/>
  <c r="CN482" i="6" s="1"/>
  <c r="CO482" i="6" s="1"/>
  <c r="CP482" i="6" s="1"/>
  <c r="CQ482" i="6" s="1"/>
  <c r="CR482" i="6" s="1"/>
  <c r="CS482" i="6" s="1"/>
  <c r="CT482" i="6" s="1"/>
  <c r="CU482" i="6" s="1"/>
  <c r="CV482" i="6" s="1"/>
  <c r="CW482" i="6" s="1"/>
  <c r="CK481" i="6"/>
  <c r="BV481" i="6"/>
  <c r="BG481" i="6"/>
  <c r="BE481" i="6"/>
  <c r="AR481" i="6"/>
  <c r="AC481" i="6"/>
  <c r="N481" i="6"/>
  <c r="O481" i="6"/>
  <c r="P481" i="6" s="1"/>
  <c r="Q481" i="6" s="1"/>
  <c r="R481" i="6" s="1"/>
  <c r="S481" i="6" s="1"/>
  <c r="T481" i="6" s="1"/>
  <c r="U481" i="6" s="1"/>
  <c r="V481" i="6" s="1"/>
  <c r="W481" i="6" s="1"/>
  <c r="X481" i="6" s="1"/>
  <c r="Y481" i="6" s="1"/>
  <c r="Z481" i="6" s="1"/>
  <c r="AD481" i="6" s="1"/>
  <c r="AE481" i="6" s="1"/>
  <c r="AF481" i="6" s="1"/>
  <c r="AG481" i="6" s="1"/>
  <c r="AH481" i="6" s="1"/>
  <c r="AI481" i="6" s="1"/>
  <c r="AJ481" i="6" s="1"/>
  <c r="AK481" i="6" s="1"/>
  <c r="AL481" i="6" s="1"/>
  <c r="AM481" i="6" s="1"/>
  <c r="AN481" i="6" s="1"/>
  <c r="AO481" i="6" s="1"/>
  <c r="AS481" i="6" s="1"/>
  <c r="AT481" i="6" s="1"/>
  <c r="AU481" i="6" s="1"/>
  <c r="AV481" i="6" s="1"/>
  <c r="AW481" i="6" s="1"/>
  <c r="AX481" i="6" s="1"/>
  <c r="AY481" i="6" s="1"/>
  <c r="AZ481" i="6" s="1"/>
  <c r="BA481" i="6" s="1"/>
  <c r="BB481" i="6" s="1"/>
  <c r="BC481" i="6" s="1"/>
  <c r="BD481" i="6" s="1"/>
  <c r="BH481" i="6" s="1"/>
  <c r="BI481" i="6" s="1"/>
  <c r="BJ481" i="6" s="1"/>
  <c r="BK481" i="6" s="1"/>
  <c r="BL481" i="6" s="1"/>
  <c r="BM481" i="6" s="1"/>
  <c r="BN481" i="6" s="1"/>
  <c r="BO481" i="6" s="1"/>
  <c r="BP481" i="6" s="1"/>
  <c r="BQ481" i="6" s="1"/>
  <c r="BR481" i="6" s="1"/>
  <c r="BS481" i="6" s="1"/>
  <c r="BW481" i="6" s="1"/>
  <c r="BX481" i="6" s="1"/>
  <c r="BY481" i="6" s="1"/>
  <c r="BZ481" i="6" s="1"/>
  <c r="CA481" i="6" s="1"/>
  <c r="CB481" i="6" s="1"/>
  <c r="CC481" i="6" s="1"/>
  <c r="CD481" i="6" s="1"/>
  <c r="CE481" i="6" s="1"/>
  <c r="CF481" i="6" s="1"/>
  <c r="CG481" i="6" s="1"/>
  <c r="CH481" i="6" s="1"/>
  <c r="CL481" i="6" s="1"/>
  <c r="CM481" i="6" s="1"/>
  <c r="CN481" i="6" s="1"/>
  <c r="CO481" i="6" s="1"/>
  <c r="CP481" i="6" s="1"/>
  <c r="CQ481" i="6" s="1"/>
  <c r="CR481" i="6" s="1"/>
  <c r="CS481" i="6" s="1"/>
  <c r="CT481" i="6" s="1"/>
  <c r="CU481" i="6" s="1"/>
  <c r="CV481" i="6" s="1"/>
  <c r="CW481" i="6" s="1"/>
  <c r="CK480" i="6"/>
  <c r="BV480" i="6"/>
  <c r="BG480" i="6"/>
  <c r="BE480" i="6"/>
  <c r="AR480" i="6"/>
  <c r="AC480" i="6"/>
  <c r="N480" i="6"/>
  <c r="O480" i="6"/>
  <c r="P480" i="6" s="1"/>
  <c r="Q480" i="6" s="1"/>
  <c r="R480" i="6" s="1"/>
  <c r="S480" i="6" s="1"/>
  <c r="T480" i="6" s="1"/>
  <c r="U480" i="6" s="1"/>
  <c r="V480" i="6" s="1"/>
  <c r="W480" i="6" s="1"/>
  <c r="X480" i="6" s="1"/>
  <c r="Y480" i="6" s="1"/>
  <c r="Z480" i="6" s="1"/>
  <c r="AD480" i="6" s="1"/>
  <c r="AE480" i="6" s="1"/>
  <c r="AF480" i="6" s="1"/>
  <c r="AG480" i="6" s="1"/>
  <c r="AH480" i="6" s="1"/>
  <c r="AI480" i="6" s="1"/>
  <c r="AJ480" i="6" s="1"/>
  <c r="AK480" i="6" s="1"/>
  <c r="AL480" i="6" s="1"/>
  <c r="AM480" i="6" s="1"/>
  <c r="AN480" i="6" s="1"/>
  <c r="AO480" i="6" s="1"/>
  <c r="AS480" i="6" s="1"/>
  <c r="AT480" i="6" s="1"/>
  <c r="AU480" i="6" s="1"/>
  <c r="AV480" i="6" s="1"/>
  <c r="AW480" i="6" s="1"/>
  <c r="AX480" i="6" s="1"/>
  <c r="AY480" i="6" s="1"/>
  <c r="AZ480" i="6" s="1"/>
  <c r="BA480" i="6" s="1"/>
  <c r="BB480" i="6" s="1"/>
  <c r="BC480" i="6" s="1"/>
  <c r="BD480" i="6" s="1"/>
  <c r="BH480" i="6" s="1"/>
  <c r="BI480" i="6" s="1"/>
  <c r="BJ480" i="6" s="1"/>
  <c r="BK480" i="6" s="1"/>
  <c r="BL480" i="6" s="1"/>
  <c r="BM480" i="6" s="1"/>
  <c r="BN480" i="6" s="1"/>
  <c r="BO480" i="6" s="1"/>
  <c r="BP480" i="6" s="1"/>
  <c r="BQ480" i="6" s="1"/>
  <c r="BR480" i="6" s="1"/>
  <c r="BS480" i="6" s="1"/>
  <c r="BW480" i="6" s="1"/>
  <c r="BX480" i="6" s="1"/>
  <c r="BY480" i="6" s="1"/>
  <c r="BZ480" i="6" s="1"/>
  <c r="CA480" i="6" s="1"/>
  <c r="CB480" i="6" s="1"/>
  <c r="CC480" i="6" s="1"/>
  <c r="CD480" i="6" s="1"/>
  <c r="CE480" i="6" s="1"/>
  <c r="CF480" i="6" s="1"/>
  <c r="CG480" i="6" s="1"/>
  <c r="CH480" i="6" s="1"/>
  <c r="CL480" i="6" s="1"/>
  <c r="CM480" i="6" s="1"/>
  <c r="CN480" i="6" s="1"/>
  <c r="CO480" i="6" s="1"/>
  <c r="CP480" i="6" s="1"/>
  <c r="CQ480" i="6" s="1"/>
  <c r="CR480" i="6" s="1"/>
  <c r="CS480" i="6" s="1"/>
  <c r="CT480" i="6" s="1"/>
  <c r="CU480" i="6" s="1"/>
  <c r="CV480" i="6" s="1"/>
  <c r="CW480" i="6" s="1"/>
  <c r="CK479" i="6"/>
  <c r="BV479" i="6"/>
  <c r="BG479" i="6"/>
  <c r="BE479" i="6"/>
  <c r="AR479" i="6"/>
  <c r="AC479" i="6"/>
  <c r="N479" i="6"/>
  <c r="O479" i="6"/>
  <c r="P479" i="6" s="1"/>
  <c r="Q479" i="6" s="1"/>
  <c r="R479" i="6" s="1"/>
  <c r="S479" i="6" s="1"/>
  <c r="T479" i="6" s="1"/>
  <c r="U479" i="6" s="1"/>
  <c r="V479" i="6" s="1"/>
  <c r="W479" i="6" s="1"/>
  <c r="X479" i="6" s="1"/>
  <c r="Y479" i="6" s="1"/>
  <c r="Z479" i="6" s="1"/>
  <c r="AD479" i="6" s="1"/>
  <c r="AE479" i="6" s="1"/>
  <c r="AF479" i="6" s="1"/>
  <c r="AG479" i="6" s="1"/>
  <c r="AH479" i="6" s="1"/>
  <c r="AI479" i="6" s="1"/>
  <c r="AJ479" i="6" s="1"/>
  <c r="AK479" i="6" s="1"/>
  <c r="AL479" i="6" s="1"/>
  <c r="AM479" i="6" s="1"/>
  <c r="AN479" i="6" s="1"/>
  <c r="AO479" i="6" s="1"/>
  <c r="AS479" i="6" s="1"/>
  <c r="AT479" i="6" s="1"/>
  <c r="AU479" i="6" s="1"/>
  <c r="AV479" i="6" s="1"/>
  <c r="AW479" i="6" s="1"/>
  <c r="AX479" i="6" s="1"/>
  <c r="AY479" i="6" s="1"/>
  <c r="AZ479" i="6" s="1"/>
  <c r="BA479" i="6" s="1"/>
  <c r="BB479" i="6" s="1"/>
  <c r="BC479" i="6" s="1"/>
  <c r="BD479" i="6" s="1"/>
  <c r="BH479" i="6" s="1"/>
  <c r="BI479" i="6" s="1"/>
  <c r="BJ479" i="6" s="1"/>
  <c r="BK479" i="6" s="1"/>
  <c r="BL479" i="6" s="1"/>
  <c r="BM479" i="6" s="1"/>
  <c r="BN479" i="6" s="1"/>
  <c r="BO479" i="6" s="1"/>
  <c r="BP479" i="6" s="1"/>
  <c r="BQ479" i="6" s="1"/>
  <c r="BR479" i="6" s="1"/>
  <c r="BS479" i="6" s="1"/>
  <c r="BW479" i="6" s="1"/>
  <c r="BX479" i="6" s="1"/>
  <c r="BY479" i="6" s="1"/>
  <c r="BZ479" i="6" s="1"/>
  <c r="CA479" i="6" s="1"/>
  <c r="CB479" i="6" s="1"/>
  <c r="CC479" i="6" s="1"/>
  <c r="CD479" i="6" s="1"/>
  <c r="CE479" i="6" s="1"/>
  <c r="CF479" i="6" s="1"/>
  <c r="CG479" i="6" s="1"/>
  <c r="CH479" i="6" s="1"/>
  <c r="CL479" i="6" s="1"/>
  <c r="CM479" i="6" s="1"/>
  <c r="CN479" i="6" s="1"/>
  <c r="CO479" i="6" s="1"/>
  <c r="CP479" i="6" s="1"/>
  <c r="CQ479" i="6" s="1"/>
  <c r="CR479" i="6" s="1"/>
  <c r="CS479" i="6" s="1"/>
  <c r="CT479" i="6" s="1"/>
  <c r="CU479" i="6" s="1"/>
  <c r="CV479" i="6" s="1"/>
  <c r="CW479" i="6" s="1"/>
  <c r="BV478" i="6"/>
  <c r="BG478" i="6"/>
  <c r="BE478" i="6"/>
  <c r="AR478" i="6"/>
  <c r="AC478" i="6"/>
  <c r="N478" i="6"/>
  <c r="O478" i="6"/>
  <c r="P478" i="6" s="1"/>
  <c r="Q478" i="6" s="1"/>
  <c r="R478" i="6" s="1"/>
  <c r="S478" i="6" s="1"/>
  <c r="T478" i="6" s="1"/>
  <c r="U478" i="6" s="1"/>
  <c r="V478" i="6" s="1"/>
  <c r="W478" i="6" s="1"/>
  <c r="X478" i="6" s="1"/>
  <c r="Y478" i="6" s="1"/>
  <c r="Z478" i="6" s="1"/>
  <c r="AD478" i="6" s="1"/>
  <c r="AE478" i="6" s="1"/>
  <c r="AF478" i="6" s="1"/>
  <c r="AG478" i="6" s="1"/>
  <c r="AH478" i="6" s="1"/>
  <c r="AI478" i="6" s="1"/>
  <c r="AJ478" i="6" s="1"/>
  <c r="AK478" i="6" s="1"/>
  <c r="AL478" i="6" s="1"/>
  <c r="AM478" i="6" s="1"/>
  <c r="AN478" i="6" s="1"/>
  <c r="AO478" i="6" s="1"/>
  <c r="AS478" i="6" s="1"/>
  <c r="AT478" i="6" s="1"/>
  <c r="AU478" i="6" s="1"/>
  <c r="AV478" i="6" s="1"/>
  <c r="AW478" i="6" s="1"/>
  <c r="AX478" i="6" s="1"/>
  <c r="AY478" i="6" s="1"/>
  <c r="AZ478" i="6" s="1"/>
  <c r="BA478" i="6" s="1"/>
  <c r="BB478" i="6" s="1"/>
  <c r="BC478" i="6" s="1"/>
  <c r="BD478" i="6" s="1"/>
  <c r="BH478" i="6" s="1"/>
  <c r="BI478" i="6" s="1"/>
  <c r="BJ478" i="6" s="1"/>
  <c r="BK478" i="6" s="1"/>
  <c r="BL478" i="6" s="1"/>
  <c r="BM478" i="6" s="1"/>
  <c r="BN478" i="6" s="1"/>
  <c r="BO478" i="6" s="1"/>
  <c r="BP478" i="6" s="1"/>
  <c r="BQ478" i="6" s="1"/>
  <c r="BR478" i="6" s="1"/>
  <c r="BS478" i="6" s="1"/>
  <c r="BW478" i="6" s="1"/>
  <c r="BX478" i="6" s="1"/>
  <c r="BY478" i="6" s="1"/>
  <c r="BZ478" i="6" s="1"/>
  <c r="CA478" i="6" s="1"/>
  <c r="CB478" i="6" s="1"/>
  <c r="CC478" i="6" s="1"/>
  <c r="CD478" i="6" s="1"/>
  <c r="CE478" i="6" s="1"/>
  <c r="CF478" i="6" s="1"/>
  <c r="CG478" i="6" s="1"/>
  <c r="CH478" i="6" s="1"/>
  <c r="CL478" i="6" s="1"/>
  <c r="CM478" i="6" s="1"/>
  <c r="CN478" i="6" s="1"/>
  <c r="CO478" i="6" s="1"/>
  <c r="CP478" i="6" s="1"/>
  <c r="CQ478" i="6" s="1"/>
  <c r="CK477" i="6"/>
  <c r="BV477" i="6"/>
  <c r="BG477" i="6"/>
  <c r="BE477" i="6"/>
  <c r="AR477" i="6"/>
  <c r="AC477" i="6"/>
  <c r="N477" i="6"/>
  <c r="O477" i="6"/>
  <c r="P477" i="6" s="1"/>
  <c r="Q477" i="6" s="1"/>
  <c r="R477" i="6" s="1"/>
  <c r="S477" i="6" s="1"/>
  <c r="T477" i="6" s="1"/>
  <c r="U477" i="6" s="1"/>
  <c r="V477" i="6" s="1"/>
  <c r="W477" i="6" s="1"/>
  <c r="X477" i="6" s="1"/>
  <c r="Y477" i="6" s="1"/>
  <c r="Z477" i="6" s="1"/>
  <c r="AD477" i="6" s="1"/>
  <c r="AE477" i="6" s="1"/>
  <c r="AF477" i="6" s="1"/>
  <c r="AG477" i="6" s="1"/>
  <c r="AH477" i="6" s="1"/>
  <c r="AI477" i="6" s="1"/>
  <c r="AJ477" i="6" s="1"/>
  <c r="AK477" i="6" s="1"/>
  <c r="AL477" i="6" s="1"/>
  <c r="AM477" i="6" s="1"/>
  <c r="AN477" i="6" s="1"/>
  <c r="AO477" i="6" s="1"/>
  <c r="AS477" i="6" s="1"/>
  <c r="AT477" i="6" s="1"/>
  <c r="AU477" i="6" s="1"/>
  <c r="AV477" i="6" s="1"/>
  <c r="AW477" i="6" s="1"/>
  <c r="AX477" i="6" s="1"/>
  <c r="AY477" i="6" s="1"/>
  <c r="AZ477" i="6" s="1"/>
  <c r="BA477" i="6" s="1"/>
  <c r="BB477" i="6" s="1"/>
  <c r="BC477" i="6" s="1"/>
  <c r="BD477" i="6" s="1"/>
  <c r="BH477" i="6" s="1"/>
  <c r="BI477" i="6" s="1"/>
  <c r="BJ477" i="6" s="1"/>
  <c r="BK477" i="6" s="1"/>
  <c r="BL477" i="6" s="1"/>
  <c r="BM477" i="6" s="1"/>
  <c r="BN477" i="6" s="1"/>
  <c r="BO477" i="6" s="1"/>
  <c r="BP477" i="6" s="1"/>
  <c r="BQ477" i="6" s="1"/>
  <c r="BR477" i="6" s="1"/>
  <c r="BS477" i="6" s="1"/>
  <c r="BW477" i="6" s="1"/>
  <c r="BX477" i="6" s="1"/>
  <c r="BY477" i="6" s="1"/>
  <c r="BZ477" i="6" s="1"/>
  <c r="CA477" i="6" s="1"/>
  <c r="CB477" i="6" s="1"/>
  <c r="CC477" i="6" s="1"/>
  <c r="CD477" i="6" s="1"/>
  <c r="CE477" i="6" s="1"/>
  <c r="CF477" i="6" s="1"/>
  <c r="CG477" i="6" s="1"/>
  <c r="CH477" i="6" s="1"/>
  <c r="CL477" i="6" s="1"/>
  <c r="CM477" i="6" s="1"/>
  <c r="CN477" i="6" s="1"/>
  <c r="CO477" i="6" s="1"/>
  <c r="CP477" i="6" s="1"/>
  <c r="CQ477" i="6" s="1"/>
  <c r="CR477" i="6" s="1"/>
  <c r="CK476" i="6"/>
  <c r="BV476" i="6"/>
  <c r="BG476" i="6"/>
  <c r="AR476" i="6"/>
  <c r="AC476" i="6"/>
  <c r="N476" i="6"/>
  <c r="O476" i="6"/>
  <c r="CK475" i="6"/>
  <c r="BV475" i="6"/>
  <c r="BG475" i="6"/>
  <c r="AR475" i="6"/>
  <c r="AC475" i="6"/>
  <c r="N475" i="6"/>
  <c r="O475" i="6"/>
  <c r="CK474" i="6"/>
  <c r="BV474" i="6"/>
  <c r="BG474" i="6"/>
  <c r="AR474" i="6"/>
  <c r="AC474" i="6"/>
  <c r="N474" i="6"/>
  <c r="O474" i="6"/>
  <c r="CK473" i="6"/>
  <c r="BV473" i="6"/>
  <c r="BG473" i="6"/>
  <c r="AR473" i="6"/>
  <c r="AC473" i="6"/>
  <c r="N473" i="6"/>
  <c r="O473" i="6"/>
  <c r="P473" i="6" s="1"/>
  <c r="Q473" i="6" s="1"/>
  <c r="R473" i="6" s="1"/>
  <c r="S473" i="6" s="1"/>
  <c r="T473" i="6" s="1"/>
  <c r="U473" i="6" s="1"/>
  <c r="V473" i="6" s="1"/>
  <c r="W473" i="6" s="1"/>
  <c r="X473" i="6" s="1"/>
  <c r="Y473" i="6" s="1"/>
  <c r="Z473" i="6" s="1"/>
  <c r="CK472" i="6"/>
  <c r="BV472" i="6"/>
  <c r="BG472" i="6"/>
  <c r="AR472" i="6"/>
  <c r="AC472" i="6"/>
  <c r="N472" i="6"/>
  <c r="O472" i="6"/>
  <c r="CK471" i="6"/>
  <c r="BV471" i="6"/>
  <c r="BG471" i="6"/>
  <c r="AR471" i="6"/>
  <c r="AC471" i="6"/>
  <c r="N471" i="6"/>
  <c r="O471" i="6"/>
  <c r="P471" i="6" s="1"/>
  <c r="Q471" i="6" s="1"/>
  <c r="R471" i="6" s="1"/>
  <c r="S471" i="6" s="1"/>
  <c r="T471" i="6" s="1"/>
  <c r="U471" i="6" s="1"/>
  <c r="V471" i="6" s="1"/>
  <c r="W471" i="6" s="1"/>
  <c r="X471" i="6" s="1"/>
  <c r="Y471" i="6" s="1"/>
  <c r="Z471" i="6" s="1"/>
  <c r="CK470" i="6"/>
  <c r="BV470" i="6"/>
  <c r="BG470" i="6"/>
  <c r="AR470" i="6"/>
  <c r="AC470" i="6"/>
  <c r="N470" i="6"/>
  <c r="O470" i="6"/>
  <c r="P470" i="6" s="1"/>
  <c r="Q470" i="6" s="1"/>
  <c r="R470" i="6" s="1"/>
  <c r="S470" i="6" s="1"/>
  <c r="T470" i="6" s="1"/>
  <c r="U470" i="6" s="1"/>
  <c r="V470" i="6" s="1"/>
  <c r="W470" i="6" s="1"/>
  <c r="X470" i="6" s="1"/>
  <c r="Y470" i="6" s="1"/>
  <c r="Z470" i="6" s="1"/>
  <c r="AR469" i="6"/>
  <c r="AC469" i="6"/>
  <c r="N469" i="6"/>
  <c r="O469" i="6"/>
  <c r="P469" i="6" s="1"/>
  <c r="Q469" i="6" s="1"/>
  <c r="R469" i="6" s="1"/>
  <c r="S469" i="6" s="1"/>
  <c r="T469" i="6" s="1"/>
  <c r="U469" i="6" s="1"/>
  <c r="V469" i="6" s="1"/>
  <c r="W469" i="6" s="1"/>
  <c r="X469" i="6" s="1"/>
  <c r="Y469" i="6" s="1"/>
  <c r="Z469" i="6" s="1"/>
  <c r="CK468" i="6"/>
  <c r="BV468" i="6"/>
  <c r="BG468" i="6"/>
  <c r="AR468" i="6"/>
  <c r="AC468" i="6"/>
  <c r="N468" i="6"/>
  <c r="O468" i="6"/>
  <c r="P468" i="6" s="1"/>
  <c r="Q468" i="6" s="1"/>
  <c r="R468" i="6" s="1"/>
  <c r="S468" i="6" s="1"/>
  <c r="T468" i="6" s="1"/>
  <c r="U468" i="6" s="1"/>
  <c r="V468" i="6" s="1"/>
  <c r="W468" i="6" s="1"/>
  <c r="X468" i="6" s="1"/>
  <c r="Y468" i="6" s="1"/>
  <c r="Z468" i="6" s="1"/>
  <c r="CK467" i="6"/>
  <c r="BV467" i="6"/>
  <c r="BG467" i="6"/>
  <c r="AR467" i="6"/>
  <c r="AC467" i="6"/>
  <c r="N467" i="6"/>
  <c r="O467" i="6"/>
  <c r="P467" i="6" s="1"/>
  <c r="Q467" i="6" s="1"/>
  <c r="R467" i="6" s="1"/>
  <c r="CK466" i="6"/>
  <c r="BV466" i="6"/>
  <c r="BG466" i="6"/>
  <c r="BE466" i="6"/>
  <c r="AR466" i="6"/>
  <c r="AC466" i="6"/>
  <c r="N466" i="6"/>
  <c r="O466" i="6"/>
  <c r="P466" i="6" s="1"/>
  <c r="Q466" i="6" s="1"/>
  <c r="R466" i="6" s="1"/>
  <c r="S466" i="6" s="1"/>
  <c r="T466" i="6" s="1"/>
  <c r="U466" i="6" s="1"/>
  <c r="V466" i="6" s="1"/>
  <c r="W466" i="6" s="1"/>
  <c r="X466" i="6" s="1"/>
  <c r="Y466" i="6" s="1"/>
  <c r="Z466" i="6" s="1"/>
  <c r="AD466" i="6" s="1"/>
  <c r="AE466" i="6" s="1"/>
  <c r="AF466" i="6" s="1"/>
  <c r="AG466" i="6" s="1"/>
  <c r="AH466" i="6" s="1"/>
  <c r="AI466" i="6" s="1"/>
  <c r="AJ466" i="6" s="1"/>
  <c r="AK466" i="6" s="1"/>
  <c r="AL466" i="6" s="1"/>
  <c r="AM466" i="6" s="1"/>
  <c r="AN466" i="6" s="1"/>
  <c r="AO466" i="6" s="1"/>
  <c r="AS466" i="6" s="1"/>
  <c r="AT466" i="6" s="1"/>
  <c r="AU466" i="6" s="1"/>
  <c r="AV466" i="6" s="1"/>
  <c r="AW466" i="6" s="1"/>
  <c r="AX466" i="6" s="1"/>
  <c r="AY466" i="6" s="1"/>
  <c r="AZ466" i="6" s="1"/>
  <c r="BA466" i="6" s="1"/>
  <c r="BB466" i="6" s="1"/>
  <c r="BC466" i="6" s="1"/>
  <c r="BD466" i="6" s="1"/>
  <c r="BH466" i="6" s="1"/>
  <c r="BI466" i="6" s="1"/>
  <c r="BJ466" i="6" s="1"/>
  <c r="BK466" i="6" s="1"/>
  <c r="BL466" i="6" s="1"/>
  <c r="BM466" i="6" s="1"/>
  <c r="BN466" i="6" s="1"/>
  <c r="BO466" i="6" s="1"/>
  <c r="BP466" i="6" s="1"/>
  <c r="BQ466" i="6" s="1"/>
  <c r="BR466" i="6" s="1"/>
  <c r="BS466" i="6" s="1"/>
  <c r="BW466" i="6" s="1"/>
  <c r="BX466" i="6" s="1"/>
  <c r="BY466" i="6" s="1"/>
  <c r="BZ466" i="6" s="1"/>
  <c r="CA466" i="6" s="1"/>
  <c r="CB466" i="6" s="1"/>
  <c r="CC466" i="6" s="1"/>
  <c r="CD466" i="6" s="1"/>
  <c r="CE466" i="6" s="1"/>
  <c r="CF466" i="6" s="1"/>
  <c r="CG466" i="6" s="1"/>
  <c r="CH466" i="6" s="1"/>
  <c r="CL466" i="6" s="1"/>
  <c r="CM466" i="6" s="1"/>
  <c r="CN466" i="6" s="1"/>
  <c r="CO466" i="6" s="1"/>
  <c r="CP466" i="6" s="1"/>
  <c r="CQ466" i="6" s="1"/>
  <c r="CR466" i="6" s="1"/>
  <c r="CS466" i="6" s="1"/>
  <c r="CT466" i="6" s="1"/>
  <c r="CU466" i="6" s="1"/>
  <c r="CV466" i="6" s="1"/>
  <c r="CW466" i="6" s="1"/>
  <c r="CK465" i="6"/>
  <c r="BV465" i="6"/>
  <c r="BG465" i="6"/>
  <c r="BE465" i="6"/>
  <c r="AR465" i="6"/>
  <c r="AC465" i="6"/>
  <c r="N465" i="6"/>
  <c r="O465" i="6"/>
  <c r="P465" i="6" s="1"/>
  <c r="Q465" i="6" s="1"/>
  <c r="R465" i="6" s="1"/>
  <c r="S465" i="6" s="1"/>
  <c r="T465" i="6" s="1"/>
  <c r="U465" i="6" s="1"/>
  <c r="V465" i="6" s="1"/>
  <c r="W465" i="6" s="1"/>
  <c r="X465" i="6" s="1"/>
  <c r="Y465" i="6" s="1"/>
  <c r="Z465" i="6" s="1"/>
  <c r="AD465" i="6" s="1"/>
  <c r="AE465" i="6" s="1"/>
  <c r="AF465" i="6" s="1"/>
  <c r="AG465" i="6" s="1"/>
  <c r="AH465" i="6" s="1"/>
  <c r="AI465" i="6" s="1"/>
  <c r="AJ465" i="6" s="1"/>
  <c r="AK465" i="6" s="1"/>
  <c r="AL465" i="6" s="1"/>
  <c r="AM465" i="6" s="1"/>
  <c r="AN465" i="6" s="1"/>
  <c r="AO465" i="6" s="1"/>
  <c r="AS465" i="6" s="1"/>
  <c r="AT465" i="6" s="1"/>
  <c r="AU465" i="6" s="1"/>
  <c r="AV465" i="6" s="1"/>
  <c r="AW465" i="6" s="1"/>
  <c r="AX465" i="6" s="1"/>
  <c r="AY465" i="6" s="1"/>
  <c r="AZ465" i="6" s="1"/>
  <c r="BA465" i="6" s="1"/>
  <c r="BB465" i="6" s="1"/>
  <c r="BC465" i="6" s="1"/>
  <c r="BD465" i="6" s="1"/>
  <c r="BH465" i="6" s="1"/>
  <c r="BI465" i="6" s="1"/>
  <c r="BJ465" i="6" s="1"/>
  <c r="BK465" i="6" s="1"/>
  <c r="BL465" i="6" s="1"/>
  <c r="BM465" i="6" s="1"/>
  <c r="BN465" i="6" s="1"/>
  <c r="BO465" i="6" s="1"/>
  <c r="BP465" i="6" s="1"/>
  <c r="BQ465" i="6" s="1"/>
  <c r="BR465" i="6" s="1"/>
  <c r="BS465" i="6" s="1"/>
  <c r="BW465" i="6" s="1"/>
  <c r="BX465" i="6" s="1"/>
  <c r="BY465" i="6" s="1"/>
  <c r="BZ465" i="6" s="1"/>
  <c r="CA465" i="6" s="1"/>
  <c r="CB465" i="6" s="1"/>
  <c r="CC465" i="6" s="1"/>
  <c r="CD465" i="6" s="1"/>
  <c r="CE465" i="6" s="1"/>
  <c r="CF465" i="6" s="1"/>
  <c r="CG465" i="6" s="1"/>
  <c r="CH465" i="6" s="1"/>
  <c r="CL465" i="6" s="1"/>
  <c r="CM465" i="6" s="1"/>
  <c r="CN465" i="6" s="1"/>
  <c r="CO465" i="6" s="1"/>
  <c r="CP465" i="6" s="1"/>
  <c r="CQ465" i="6" s="1"/>
  <c r="CR465" i="6" s="1"/>
  <c r="CS465" i="6" s="1"/>
  <c r="CT465" i="6" s="1"/>
  <c r="CU465" i="6" s="1"/>
  <c r="CV465" i="6" s="1"/>
  <c r="CW465" i="6" s="1"/>
  <c r="CX464" i="6"/>
  <c r="BE464" i="6"/>
  <c r="AC464" i="6"/>
  <c r="N464" i="6"/>
  <c r="O464" i="6"/>
  <c r="P464" i="6" s="1"/>
  <c r="Q464" i="6" s="1"/>
  <c r="R464" i="6" s="1"/>
  <c r="S464" i="6" s="1"/>
  <c r="T464" i="6" s="1"/>
  <c r="U464" i="6" s="1"/>
  <c r="V464" i="6" s="1"/>
  <c r="W464" i="6" s="1"/>
  <c r="X464" i="6" s="1"/>
  <c r="Y464" i="6" s="1"/>
  <c r="Z464" i="6" s="1"/>
  <c r="CK463" i="6"/>
  <c r="BV463" i="6"/>
  <c r="BG463" i="6"/>
  <c r="BE463" i="6"/>
  <c r="AR463" i="6"/>
  <c r="AC463" i="6"/>
  <c r="N463" i="6"/>
  <c r="O463" i="6"/>
  <c r="P463" i="6" s="1"/>
  <c r="Q463" i="6" s="1"/>
  <c r="R463" i="6" s="1"/>
  <c r="S463" i="6" s="1"/>
  <c r="T463" i="6" s="1"/>
  <c r="U463" i="6" s="1"/>
  <c r="V463" i="6" s="1"/>
  <c r="W463" i="6" s="1"/>
  <c r="X463" i="6" s="1"/>
  <c r="Y463" i="6" s="1"/>
  <c r="Z463" i="6" s="1"/>
  <c r="AD463" i="6" s="1"/>
  <c r="AE463" i="6" s="1"/>
  <c r="AF463" i="6" s="1"/>
  <c r="AG463" i="6" s="1"/>
  <c r="AH463" i="6" s="1"/>
  <c r="AI463" i="6" s="1"/>
  <c r="AJ463" i="6" s="1"/>
  <c r="AK463" i="6" s="1"/>
  <c r="AL463" i="6" s="1"/>
  <c r="AM463" i="6" s="1"/>
  <c r="AN463" i="6" s="1"/>
  <c r="AO463" i="6" s="1"/>
  <c r="AS463" i="6" s="1"/>
  <c r="AT463" i="6" s="1"/>
  <c r="AU463" i="6" s="1"/>
  <c r="AV463" i="6" s="1"/>
  <c r="AW463" i="6" s="1"/>
  <c r="AX463" i="6" s="1"/>
  <c r="AY463" i="6" s="1"/>
  <c r="AZ463" i="6" s="1"/>
  <c r="BA463" i="6" s="1"/>
  <c r="BB463" i="6" s="1"/>
  <c r="BC463" i="6" s="1"/>
  <c r="BD463" i="6" s="1"/>
  <c r="BH463" i="6" s="1"/>
  <c r="BI463" i="6" s="1"/>
  <c r="BJ463" i="6" s="1"/>
  <c r="BK463" i="6" s="1"/>
  <c r="BL463" i="6" s="1"/>
  <c r="BM463" i="6" s="1"/>
  <c r="BN463" i="6" s="1"/>
  <c r="BO463" i="6" s="1"/>
  <c r="BP463" i="6" s="1"/>
  <c r="BQ463" i="6" s="1"/>
  <c r="BR463" i="6" s="1"/>
  <c r="BS463" i="6" s="1"/>
  <c r="BW463" i="6" s="1"/>
  <c r="BX463" i="6" s="1"/>
  <c r="BY463" i="6" s="1"/>
  <c r="BZ463" i="6" s="1"/>
  <c r="CA463" i="6" s="1"/>
  <c r="CB463" i="6" s="1"/>
  <c r="CC463" i="6" s="1"/>
  <c r="CD463" i="6" s="1"/>
  <c r="CE463" i="6" s="1"/>
  <c r="CF463" i="6" s="1"/>
  <c r="CG463" i="6" s="1"/>
  <c r="CH463" i="6" s="1"/>
  <c r="CL463" i="6" s="1"/>
  <c r="CM463" i="6" s="1"/>
  <c r="CN463" i="6" s="1"/>
  <c r="CO463" i="6" s="1"/>
  <c r="CP463" i="6" s="1"/>
  <c r="CQ463" i="6" s="1"/>
  <c r="CR463" i="6" s="1"/>
  <c r="CS463" i="6" s="1"/>
  <c r="CT463" i="6" s="1"/>
  <c r="CU463" i="6" s="1"/>
  <c r="CV463" i="6" s="1"/>
  <c r="CW463" i="6" s="1"/>
  <c r="CK462" i="6"/>
  <c r="BV462" i="6"/>
  <c r="BG462" i="6"/>
  <c r="BE462" i="6"/>
  <c r="AR462" i="6"/>
  <c r="AC462" i="6"/>
  <c r="N462" i="6"/>
  <c r="O462" i="6"/>
  <c r="P462" i="6" s="1"/>
  <c r="Q462" i="6" s="1"/>
  <c r="R462" i="6" s="1"/>
  <c r="S462" i="6" s="1"/>
  <c r="T462" i="6" s="1"/>
  <c r="U462" i="6" s="1"/>
  <c r="V462" i="6" s="1"/>
  <c r="W462" i="6" s="1"/>
  <c r="X462" i="6" s="1"/>
  <c r="Y462" i="6" s="1"/>
  <c r="Z462" i="6" s="1"/>
  <c r="AD462" i="6" s="1"/>
  <c r="AE462" i="6" s="1"/>
  <c r="AF462" i="6" s="1"/>
  <c r="AG462" i="6" s="1"/>
  <c r="AH462" i="6" s="1"/>
  <c r="AI462" i="6" s="1"/>
  <c r="AJ462" i="6" s="1"/>
  <c r="AK462" i="6" s="1"/>
  <c r="AL462" i="6" s="1"/>
  <c r="AM462" i="6" s="1"/>
  <c r="AN462" i="6" s="1"/>
  <c r="AO462" i="6" s="1"/>
  <c r="AS462" i="6" s="1"/>
  <c r="AT462" i="6" s="1"/>
  <c r="AU462" i="6" s="1"/>
  <c r="AV462" i="6" s="1"/>
  <c r="AW462" i="6" s="1"/>
  <c r="AX462" i="6" s="1"/>
  <c r="AY462" i="6" s="1"/>
  <c r="AZ462" i="6" s="1"/>
  <c r="BA462" i="6" s="1"/>
  <c r="BB462" i="6" s="1"/>
  <c r="BC462" i="6" s="1"/>
  <c r="BD462" i="6" s="1"/>
  <c r="BH462" i="6" s="1"/>
  <c r="BI462" i="6" s="1"/>
  <c r="BJ462" i="6" s="1"/>
  <c r="BK462" i="6" s="1"/>
  <c r="BL462" i="6" s="1"/>
  <c r="BM462" i="6" s="1"/>
  <c r="BN462" i="6" s="1"/>
  <c r="BO462" i="6" s="1"/>
  <c r="BP462" i="6" s="1"/>
  <c r="BQ462" i="6" s="1"/>
  <c r="BR462" i="6" s="1"/>
  <c r="BS462" i="6" s="1"/>
  <c r="BW462" i="6" s="1"/>
  <c r="BX462" i="6" s="1"/>
  <c r="BY462" i="6" s="1"/>
  <c r="BZ462" i="6" s="1"/>
  <c r="CA462" i="6" s="1"/>
  <c r="CB462" i="6" s="1"/>
  <c r="CC462" i="6" s="1"/>
  <c r="CD462" i="6" s="1"/>
  <c r="CE462" i="6" s="1"/>
  <c r="CF462" i="6" s="1"/>
  <c r="CG462" i="6" s="1"/>
  <c r="CH462" i="6" s="1"/>
  <c r="CL462" i="6" s="1"/>
  <c r="CM462" i="6" s="1"/>
  <c r="CN462" i="6" s="1"/>
  <c r="CO462" i="6" s="1"/>
  <c r="CP462" i="6" s="1"/>
  <c r="CQ462" i="6" s="1"/>
  <c r="CR462" i="6" s="1"/>
  <c r="CS462" i="6" s="1"/>
  <c r="CT462" i="6" s="1"/>
  <c r="CU462" i="6" s="1"/>
  <c r="CV462" i="6" s="1"/>
  <c r="CW462" i="6" s="1"/>
  <c r="CK461" i="6"/>
  <c r="BV461" i="6"/>
  <c r="BG461" i="6"/>
  <c r="BE461" i="6"/>
  <c r="AR461" i="6"/>
  <c r="AC461" i="6"/>
  <c r="N461" i="6"/>
  <c r="O461" i="6"/>
  <c r="P461" i="6" s="1"/>
  <c r="Q461" i="6" s="1"/>
  <c r="R461" i="6" s="1"/>
  <c r="S461" i="6" s="1"/>
  <c r="T461" i="6" s="1"/>
  <c r="U461" i="6" s="1"/>
  <c r="V461" i="6" s="1"/>
  <c r="W461" i="6" s="1"/>
  <c r="X461" i="6" s="1"/>
  <c r="Y461" i="6" s="1"/>
  <c r="Z461" i="6" s="1"/>
  <c r="AD461" i="6" s="1"/>
  <c r="AE461" i="6" s="1"/>
  <c r="AF461" i="6" s="1"/>
  <c r="AG461" i="6" s="1"/>
  <c r="AH461" i="6" s="1"/>
  <c r="AI461" i="6" s="1"/>
  <c r="AJ461" i="6" s="1"/>
  <c r="AK461" i="6" s="1"/>
  <c r="AL461" i="6" s="1"/>
  <c r="AM461" i="6" s="1"/>
  <c r="AN461" i="6" s="1"/>
  <c r="AO461" i="6" s="1"/>
  <c r="AS461" i="6" s="1"/>
  <c r="AT461" i="6" s="1"/>
  <c r="AU461" i="6" s="1"/>
  <c r="AV461" i="6" s="1"/>
  <c r="AW461" i="6" s="1"/>
  <c r="AX461" i="6" s="1"/>
  <c r="AY461" i="6" s="1"/>
  <c r="AZ461" i="6" s="1"/>
  <c r="BA461" i="6" s="1"/>
  <c r="BB461" i="6" s="1"/>
  <c r="BC461" i="6" s="1"/>
  <c r="BD461" i="6" s="1"/>
  <c r="BH461" i="6" s="1"/>
  <c r="BI461" i="6" s="1"/>
  <c r="BJ461" i="6" s="1"/>
  <c r="BK461" i="6" s="1"/>
  <c r="BL461" i="6" s="1"/>
  <c r="BM461" i="6" s="1"/>
  <c r="BN461" i="6" s="1"/>
  <c r="BO461" i="6" s="1"/>
  <c r="BP461" i="6" s="1"/>
  <c r="BQ461" i="6" s="1"/>
  <c r="BR461" i="6" s="1"/>
  <c r="BS461" i="6" s="1"/>
  <c r="BW461" i="6" s="1"/>
  <c r="BX461" i="6" s="1"/>
  <c r="BY461" i="6" s="1"/>
  <c r="BZ461" i="6" s="1"/>
  <c r="CA461" i="6" s="1"/>
  <c r="CB461" i="6" s="1"/>
  <c r="CC461" i="6" s="1"/>
  <c r="CD461" i="6" s="1"/>
  <c r="CE461" i="6" s="1"/>
  <c r="CF461" i="6" s="1"/>
  <c r="CG461" i="6" s="1"/>
  <c r="CH461" i="6" s="1"/>
  <c r="CL461" i="6" s="1"/>
  <c r="CM461" i="6" s="1"/>
  <c r="CN461" i="6" s="1"/>
  <c r="CO461" i="6" s="1"/>
  <c r="CP461" i="6" s="1"/>
  <c r="CQ461" i="6" s="1"/>
  <c r="CR461" i="6" s="1"/>
  <c r="CS461" i="6" s="1"/>
  <c r="CT461" i="6" s="1"/>
  <c r="CU461" i="6" s="1"/>
  <c r="CV461" i="6" s="1"/>
  <c r="CW461" i="6" s="1"/>
  <c r="CK460" i="6"/>
  <c r="BV460" i="6"/>
  <c r="BG460" i="6"/>
  <c r="BE460" i="6"/>
  <c r="AR460" i="6"/>
  <c r="AC460" i="6"/>
  <c r="N460" i="6"/>
  <c r="O460" i="6"/>
  <c r="P460" i="6" s="1"/>
  <c r="Q460" i="6" s="1"/>
  <c r="R460" i="6" s="1"/>
  <c r="S460" i="6" s="1"/>
  <c r="T460" i="6" s="1"/>
  <c r="U460" i="6" s="1"/>
  <c r="V460" i="6" s="1"/>
  <c r="W460" i="6" s="1"/>
  <c r="X460" i="6" s="1"/>
  <c r="Y460" i="6" s="1"/>
  <c r="Z460" i="6" s="1"/>
  <c r="AD460" i="6" s="1"/>
  <c r="AE460" i="6" s="1"/>
  <c r="AF460" i="6" s="1"/>
  <c r="AG460" i="6" s="1"/>
  <c r="AH460" i="6" s="1"/>
  <c r="AI460" i="6" s="1"/>
  <c r="AJ460" i="6" s="1"/>
  <c r="AK460" i="6" s="1"/>
  <c r="AL460" i="6" s="1"/>
  <c r="AM460" i="6" s="1"/>
  <c r="AN460" i="6" s="1"/>
  <c r="AO460" i="6" s="1"/>
  <c r="AS460" i="6" s="1"/>
  <c r="AT460" i="6" s="1"/>
  <c r="AU460" i="6" s="1"/>
  <c r="AV460" i="6" s="1"/>
  <c r="AW460" i="6" s="1"/>
  <c r="AX460" i="6" s="1"/>
  <c r="AY460" i="6" s="1"/>
  <c r="AZ460" i="6" s="1"/>
  <c r="BA460" i="6" s="1"/>
  <c r="BB460" i="6" s="1"/>
  <c r="BC460" i="6" s="1"/>
  <c r="BD460" i="6" s="1"/>
  <c r="BH460" i="6" s="1"/>
  <c r="BI460" i="6" s="1"/>
  <c r="BJ460" i="6" s="1"/>
  <c r="BK460" i="6" s="1"/>
  <c r="BL460" i="6" s="1"/>
  <c r="BM460" i="6" s="1"/>
  <c r="BN460" i="6" s="1"/>
  <c r="BO460" i="6" s="1"/>
  <c r="BP460" i="6" s="1"/>
  <c r="BQ460" i="6" s="1"/>
  <c r="BR460" i="6" s="1"/>
  <c r="BS460" i="6" s="1"/>
  <c r="BW460" i="6" s="1"/>
  <c r="BX460" i="6" s="1"/>
  <c r="BY460" i="6" s="1"/>
  <c r="BZ460" i="6" s="1"/>
  <c r="CA460" i="6" s="1"/>
  <c r="CB460" i="6" s="1"/>
  <c r="CC460" i="6" s="1"/>
  <c r="CD460" i="6" s="1"/>
  <c r="CE460" i="6" s="1"/>
  <c r="CF460" i="6" s="1"/>
  <c r="CG460" i="6" s="1"/>
  <c r="CH460" i="6" s="1"/>
  <c r="CL460" i="6" s="1"/>
  <c r="CM460" i="6" s="1"/>
  <c r="CN460" i="6" s="1"/>
  <c r="CO460" i="6" s="1"/>
  <c r="CP460" i="6" s="1"/>
  <c r="CQ460" i="6" s="1"/>
  <c r="CR460" i="6" s="1"/>
  <c r="CS460" i="6" s="1"/>
  <c r="CT460" i="6" s="1"/>
  <c r="CU460" i="6" s="1"/>
  <c r="CV460" i="6" s="1"/>
  <c r="CW460" i="6" s="1"/>
  <c r="CK459" i="6"/>
  <c r="BV459" i="6"/>
  <c r="BG459" i="6"/>
  <c r="BE459" i="6"/>
  <c r="AR459" i="6"/>
  <c r="AC459" i="6"/>
  <c r="N459" i="6"/>
  <c r="O459" i="6"/>
  <c r="P459" i="6" s="1"/>
  <c r="Q459" i="6" s="1"/>
  <c r="R459" i="6" s="1"/>
  <c r="S459" i="6" s="1"/>
  <c r="T459" i="6" s="1"/>
  <c r="U459" i="6" s="1"/>
  <c r="V459" i="6" s="1"/>
  <c r="W459" i="6" s="1"/>
  <c r="X459" i="6" s="1"/>
  <c r="Y459" i="6" s="1"/>
  <c r="Z459" i="6" s="1"/>
  <c r="AD459" i="6" s="1"/>
  <c r="AE459" i="6" s="1"/>
  <c r="AF459" i="6" s="1"/>
  <c r="AG459" i="6" s="1"/>
  <c r="AH459" i="6" s="1"/>
  <c r="AI459" i="6" s="1"/>
  <c r="AJ459" i="6" s="1"/>
  <c r="AK459" i="6" s="1"/>
  <c r="AL459" i="6" s="1"/>
  <c r="AM459" i="6" s="1"/>
  <c r="AN459" i="6" s="1"/>
  <c r="AO459" i="6" s="1"/>
  <c r="AS459" i="6" s="1"/>
  <c r="AT459" i="6" s="1"/>
  <c r="AU459" i="6" s="1"/>
  <c r="AV459" i="6" s="1"/>
  <c r="AW459" i="6" s="1"/>
  <c r="AX459" i="6" s="1"/>
  <c r="AY459" i="6" s="1"/>
  <c r="AZ459" i="6" s="1"/>
  <c r="BA459" i="6" s="1"/>
  <c r="BB459" i="6" s="1"/>
  <c r="BC459" i="6" s="1"/>
  <c r="BD459" i="6" s="1"/>
  <c r="BH459" i="6" s="1"/>
  <c r="BI459" i="6" s="1"/>
  <c r="BJ459" i="6" s="1"/>
  <c r="BK459" i="6" s="1"/>
  <c r="BL459" i="6" s="1"/>
  <c r="BM459" i="6" s="1"/>
  <c r="BN459" i="6" s="1"/>
  <c r="BO459" i="6" s="1"/>
  <c r="BP459" i="6" s="1"/>
  <c r="BQ459" i="6" s="1"/>
  <c r="BR459" i="6" s="1"/>
  <c r="BS459" i="6" s="1"/>
  <c r="BW459" i="6" s="1"/>
  <c r="BX459" i="6" s="1"/>
  <c r="BY459" i="6" s="1"/>
  <c r="BZ459" i="6" s="1"/>
  <c r="CA459" i="6" s="1"/>
  <c r="CB459" i="6" s="1"/>
  <c r="CC459" i="6" s="1"/>
  <c r="CD459" i="6" s="1"/>
  <c r="CE459" i="6" s="1"/>
  <c r="CF459" i="6" s="1"/>
  <c r="CG459" i="6" s="1"/>
  <c r="CH459" i="6" s="1"/>
  <c r="CL459" i="6" s="1"/>
  <c r="CM459" i="6" s="1"/>
  <c r="CN459" i="6" s="1"/>
  <c r="CO459" i="6" s="1"/>
  <c r="CP459" i="6" s="1"/>
  <c r="CQ459" i="6" s="1"/>
  <c r="CR459" i="6" s="1"/>
  <c r="CS459" i="6" s="1"/>
  <c r="CT459" i="6" s="1"/>
  <c r="CU459" i="6" s="1"/>
  <c r="CV459" i="6" s="1"/>
  <c r="CW459" i="6" s="1"/>
  <c r="BE458" i="6"/>
  <c r="AR458" i="6"/>
  <c r="AC458" i="6"/>
  <c r="N458" i="6"/>
  <c r="O458" i="6"/>
  <c r="P458" i="6" s="1"/>
  <c r="Q458" i="6" s="1"/>
  <c r="R458" i="6" s="1"/>
  <c r="S458" i="6" s="1"/>
  <c r="T458" i="6" s="1"/>
  <c r="U458" i="6" s="1"/>
  <c r="V458" i="6" s="1"/>
  <c r="W458" i="6" s="1"/>
  <c r="X458" i="6" s="1"/>
  <c r="Y458" i="6" s="1"/>
  <c r="Z458" i="6" s="1"/>
  <c r="CK457" i="6"/>
  <c r="BV457" i="6"/>
  <c r="BG457" i="6"/>
  <c r="BE457" i="6"/>
  <c r="AR457" i="6"/>
  <c r="AC457" i="6"/>
  <c r="N457" i="6"/>
  <c r="O457" i="6"/>
  <c r="P457" i="6" s="1"/>
  <c r="Q457" i="6" s="1"/>
  <c r="R457" i="6" s="1"/>
  <c r="S457" i="6" s="1"/>
  <c r="T457" i="6" s="1"/>
  <c r="U457" i="6" s="1"/>
  <c r="V457" i="6" s="1"/>
  <c r="W457" i="6" s="1"/>
  <c r="X457" i="6" s="1"/>
  <c r="Y457" i="6" s="1"/>
  <c r="Z457" i="6" s="1"/>
  <c r="AD457" i="6" s="1"/>
  <c r="AE457" i="6" s="1"/>
  <c r="AF457" i="6" s="1"/>
  <c r="AG457" i="6" s="1"/>
  <c r="AH457" i="6" s="1"/>
  <c r="AI457" i="6" s="1"/>
  <c r="AJ457" i="6" s="1"/>
  <c r="AK457" i="6" s="1"/>
  <c r="AL457" i="6" s="1"/>
  <c r="AM457" i="6" s="1"/>
  <c r="AN457" i="6" s="1"/>
  <c r="AO457" i="6" s="1"/>
  <c r="AS457" i="6" s="1"/>
  <c r="AT457" i="6" s="1"/>
  <c r="AU457" i="6" s="1"/>
  <c r="AV457" i="6" s="1"/>
  <c r="AW457" i="6" s="1"/>
  <c r="AX457" i="6" s="1"/>
  <c r="AY457" i="6" s="1"/>
  <c r="AZ457" i="6" s="1"/>
  <c r="BA457" i="6" s="1"/>
  <c r="BB457" i="6" s="1"/>
  <c r="BC457" i="6" s="1"/>
  <c r="BD457" i="6" s="1"/>
  <c r="BH457" i="6" s="1"/>
  <c r="BI457" i="6" s="1"/>
  <c r="BJ457" i="6" s="1"/>
  <c r="BK457" i="6" s="1"/>
  <c r="BL457" i="6" s="1"/>
  <c r="BM457" i="6" s="1"/>
  <c r="BN457" i="6" s="1"/>
  <c r="BO457" i="6" s="1"/>
  <c r="BP457" i="6" s="1"/>
  <c r="BQ457" i="6" s="1"/>
  <c r="BR457" i="6" s="1"/>
  <c r="BS457" i="6" s="1"/>
  <c r="BW457" i="6" s="1"/>
  <c r="BX457" i="6" s="1"/>
  <c r="BY457" i="6" s="1"/>
  <c r="BZ457" i="6" s="1"/>
  <c r="CA457" i="6" s="1"/>
  <c r="CB457" i="6" s="1"/>
  <c r="CC457" i="6" s="1"/>
  <c r="CD457" i="6" s="1"/>
  <c r="CE457" i="6" s="1"/>
  <c r="CF457" i="6" s="1"/>
  <c r="CG457" i="6" s="1"/>
  <c r="CH457" i="6" s="1"/>
  <c r="CL457" i="6" s="1"/>
  <c r="CM457" i="6" s="1"/>
  <c r="CN457" i="6" s="1"/>
  <c r="CO457" i="6" s="1"/>
  <c r="CP457" i="6" s="1"/>
  <c r="CQ457" i="6" s="1"/>
  <c r="CR457" i="6" s="1"/>
  <c r="CS457" i="6" s="1"/>
  <c r="CT457" i="6" s="1"/>
  <c r="CU457" i="6" s="1"/>
  <c r="CV457" i="6" s="1"/>
  <c r="CW457" i="6" s="1"/>
  <c r="CK456" i="6"/>
  <c r="BV456" i="6"/>
  <c r="BG456" i="6"/>
  <c r="BE456" i="6"/>
  <c r="AR456" i="6"/>
  <c r="AC456" i="6"/>
  <c r="N456" i="6"/>
  <c r="O456" i="6"/>
  <c r="P456" i="6" s="1"/>
  <c r="Q456" i="6" s="1"/>
  <c r="R456" i="6" s="1"/>
  <c r="S456" i="6" s="1"/>
  <c r="T456" i="6" s="1"/>
  <c r="U456" i="6" s="1"/>
  <c r="V456" i="6" s="1"/>
  <c r="W456" i="6" s="1"/>
  <c r="X456" i="6" s="1"/>
  <c r="Y456" i="6" s="1"/>
  <c r="Z456" i="6" s="1"/>
  <c r="AD456" i="6" s="1"/>
  <c r="AE456" i="6" s="1"/>
  <c r="AF456" i="6" s="1"/>
  <c r="AG456" i="6" s="1"/>
  <c r="AH456" i="6" s="1"/>
  <c r="AI456" i="6" s="1"/>
  <c r="AJ456" i="6" s="1"/>
  <c r="AK456" i="6" s="1"/>
  <c r="AL456" i="6" s="1"/>
  <c r="AM456" i="6" s="1"/>
  <c r="AN456" i="6" s="1"/>
  <c r="AO456" i="6" s="1"/>
  <c r="AS456" i="6" s="1"/>
  <c r="AT456" i="6" s="1"/>
  <c r="AU456" i="6" s="1"/>
  <c r="AV456" i="6" s="1"/>
  <c r="AW456" i="6" s="1"/>
  <c r="AX456" i="6" s="1"/>
  <c r="AY456" i="6" s="1"/>
  <c r="AZ456" i="6" s="1"/>
  <c r="BA456" i="6" s="1"/>
  <c r="BB456" i="6" s="1"/>
  <c r="BC456" i="6" s="1"/>
  <c r="BD456" i="6" s="1"/>
  <c r="BH456" i="6" s="1"/>
  <c r="BI456" i="6" s="1"/>
  <c r="BJ456" i="6" s="1"/>
  <c r="BK456" i="6" s="1"/>
  <c r="BL456" i="6" s="1"/>
  <c r="BM456" i="6" s="1"/>
  <c r="BN456" i="6" s="1"/>
  <c r="BO456" i="6" s="1"/>
  <c r="BP456" i="6" s="1"/>
  <c r="BQ456" i="6" s="1"/>
  <c r="BR456" i="6" s="1"/>
  <c r="BS456" i="6" s="1"/>
  <c r="BW456" i="6" s="1"/>
  <c r="BX456" i="6" s="1"/>
  <c r="BY456" i="6" s="1"/>
  <c r="BZ456" i="6" s="1"/>
  <c r="CA456" i="6" s="1"/>
  <c r="CB456" i="6" s="1"/>
  <c r="CC456" i="6" s="1"/>
  <c r="CD456" i="6" s="1"/>
  <c r="CE456" i="6" s="1"/>
  <c r="CF456" i="6" s="1"/>
  <c r="CG456" i="6" s="1"/>
  <c r="CH456" i="6" s="1"/>
  <c r="CL456" i="6" s="1"/>
  <c r="CM456" i="6" s="1"/>
  <c r="CN456" i="6" s="1"/>
  <c r="CO456" i="6" s="1"/>
  <c r="CP456" i="6" s="1"/>
  <c r="CQ456" i="6" s="1"/>
  <c r="CR456" i="6" s="1"/>
  <c r="CS456" i="6" s="1"/>
  <c r="CT456" i="6" s="1"/>
  <c r="CU456" i="6" s="1"/>
  <c r="CV456" i="6" s="1"/>
  <c r="CW456" i="6" s="1"/>
  <c r="BG455" i="6"/>
  <c r="BE455" i="6"/>
  <c r="AR455" i="6"/>
  <c r="AC455" i="6"/>
  <c r="N455" i="6"/>
  <c r="O455" i="6"/>
  <c r="P455" i="6" s="1"/>
  <c r="Q455" i="6" s="1"/>
  <c r="R455" i="6" s="1"/>
  <c r="S455" i="6" s="1"/>
  <c r="T455" i="6" s="1"/>
  <c r="U455" i="6" s="1"/>
  <c r="V455" i="6" s="1"/>
  <c r="W455" i="6" s="1"/>
  <c r="X455" i="6" s="1"/>
  <c r="Y455" i="6" s="1"/>
  <c r="Z455" i="6" s="1"/>
  <c r="AD455" i="6" s="1"/>
  <c r="AE455" i="6" s="1"/>
  <c r="AF455" i="6" s="1"/>
  <c r="AG455" i="6" s="1"/>
  <c r="AH455" i="6" s="1"/>
  <c r="AI455" i="6" s="1"/>
  <c r="AJ455" i="6" s="1"/>
  <c r="AK455" i="6" s="1"/>
  <c r="AL455" i="6" s="1"/>
  <c r="AM455" i="6" s="1"/>
  <c r="AN455" i="6" s="1"/>
  <c r="AO455" i="6" s="1"/>
  <c r="AS455" i="6" s="1"/>
  <c r="AT455" i="6" s="1"/>
  <c r="AU455" i="6" s="1"/>
  <c r="AV455" i="6" s="1"/>
  <c r="AW455" i="6" s="1"/>
  <c r="AX455" i="6" s="1"/>
  <c r="AY455" i="6" s="1"/>
  <c r="AZ455" i="6" s="1"/>
  <c r="BA455" i="6" s="1"/>
  <c r="BB455" i="6" s="1"/>
  <c r="BC455" i="6" s="1"/>
  <c r="BD455" i="6" s="1"/>
  <c r="BH455" i="6" s="1"/>
  <c r="BI455" i="6" s="1"/>
  <c r="BJ455" i="6" s="1"/>
  <c r="BK455" i="6" s="1"/>
  <c r="BL455" i="6" s="1"/>
  <c r="BM455" i="6" s="1"/>
  <c r="BN455" i="6" s="1"/>
  <c r="BO455" i="6" s="1"/>
  <c r="BP455" i="6" s="1"/>
  <c r="BQ455" i="6" s="1"/>
  <c r="BR455" i="6" s="1"/>
  <c r="BS455" i="6" s="1"/>
  <c r="BW455" i="6" s="1"/>
  <c r="BX455" i="6" s="1"/>
  <c r="BY455" i="6" s="1"/>
  <c r="BZ455" i="6" s="1"/>
  <c r="CA455" i="6" s="1"/>
  <c r="CB455" i="6" s="1"/>
  <c r="CC455" i="6" s="1"/>
  <c r="CD455" i="6" s="1"/>
  <c r="CE455" i="6" s="1"/>
  <c r="CF455" i="6" s="1"/>
  <c r="CG455" i="6" s="1"/>
  <c r="BG454" i="6"/>
  <c r="BE454" i="6"/>
  <c r="AR454" i="6"/>
  <c r="AC454" i="6"/>
  <c r="O454" i="6"/>
  <c r="P454" i="6" s="1"/>
  <c r="Q454" i="6" s="1"/>
  <c r="R454" i="6" s="1"/>
  <c r="S454" i="6" s="1"/>
  <c r="T454" i="6" s="1"/>
  <c r="U454" i="6" s="1"/>
  <c r="V454" i="6" s="1"/>
  <c r="W454" i="6" s="1"/>
  <c r="X454" i="6" s="1"/>
  <c r="Y454" i="6" s="1"/>
  <c r="Z454" i="6" s="1"/>
  <c r="AD454" i="6" s="1"/>
  <c r="AE454" i="6" s="1"/>
  <c r="AF454" i="6" s="1"/>
  <c r="AG454" i="6" s="1"/>
  <c r="AH454" i="6" s="1"/>
  <c r="AI454" i="6" s="1"/>
  <c r="AJ454" i="6" s="1"/>
  <c r="AK454" i="6" s="1"/>
  <c r="AL454" i="6" s="1"/>
  <c r="AM454" i="6" s="1"/>
  <c r="AN454" i="6" s="1"/>
  <c r="AO454" i="6" s="1"/>
  <c r="AS454" i="6" s="1"/>
  <c r="AT454" i="6" s="1"/>
  <c r="AU454" i="6" s="1"/>
  <c r="AV454" i="6" s="1"/>
  <c r="AW454" i="6" s="1"/>
  <c r="AX454" i="6" s="1"/>
  <c r="AY454" i="6" s="1"/>
  <c r="AZ454" i="6" s="1"/>
  <c r="BA454" i="6" s="1"/>
  <c r="BB454" i="6" s="1"/>
  <c r="BC454" i="6" s="1"/>
  <c r="BD454" i="6" s="1"/>
  <c r="BH454" i="6" s="1"/>
  <c r="BI454" i="6" s="1"/>
  <c r="BJ454" i="6" s="1"/>
  <c r="BK454" i="6" s="1"/>
  <c r="BL454" i="6" s="1"/>
  <c r="BM454" i="6" s="1"/>
  <c r="BN454" i="6" s="1"/>
  <c r="BO454" i="6" s="1"/>
  <c r="BP454" i="6" s="1"/>
  <c r="BQ454" i="6" s="1"/>
  <c r="BR454" i="6" s="1"/>
  <c r="BS454" i="6" s="1"/>
  <c r="BW454" i="6" s="1"/>
  <c r="BX454" i="6" s="1"/>
  <c r="BY454" i="6" s="1"/>
  <c r="BZ454" i="6" s="1"/>
  <c r="CA454" i="6" s="1"/>
  <c r="CB454" i="6" s="1"/>
  <c r="CC454" i="6" s="1"/>
  <c r="CD454" i="6" s="1"/>
  <c r="CE454" i="6" s="1"/>
  <c r="CF454" i="6" s="1"/>
  <c r="CG454" i="6" s="1"/>
  <c r="N454" i="6"/>
  <c r="BE453" i="6"/>
  <c r="AR453" i="6"/>
  <c r="AC453" i="6"/>
  <c r="N453" i="6"/>
  <c r="O453" i="6"/>
  <c r="P453" i="6" s="1"/>
  <c r="Q453" i="6" s="1"/>
  <c r="R453" i="6" s="1"/>
  <c r="S453" i="6" s="1"/>
  <c r="T453" i="6" s="1"/>
  <c r="U453" i="6" s="1"/>
  <c r="V453" i="6" s="1"/>
  <c r="W453" i="6" s="1"/>
  <c r="X453" i="6" s="1"/>
  <c r="Y453" i="6" s="1"/>
  <c r="Z453" i="6" s="1"/>
  <c r="CK452" i="6"/>
  <c r="BV452" i="6"/>
  <c r="BG452" i="6"/>
  <c r="BE452" i="6"/>
  <c r="AR452" i="6"/>
  <c r="AC452" i="6"/>
  <c r="N452" i="6"/>
  <c r="O452" i="6"/>
  <c r="P452" i="6" s="1"/>
  <c r="Q452" i="6" s="1"/>
  <c r="R452" i="6" s="1"/>
  <c r="S452" i="6" s="1"/>
  <c r="T452" i="6" s="1"/>
  <c r="U452" i="6" s="1"/>
  <c r="V452" i="6" s="1"/>
  <c r="W452" i="6" s="1"/>
  <c r="X452" i="6" s="1"/>
  <c r="Y452" i="6" s="1"/>
  <c r="Z452" i="6" s="1"/>
  <c r="AD452" i="6" s="1"/>
  <c r="AE452" i="6" s="1"/>
  <c r="AF452" i="6" s="1"/>
  <c r="AG452" i="6" s="1"/>
  <c r="AH452" i="6" s="1"/>
  <c r="AI452" i="6" s="1"/>
  <c r="AJ452" i="6" s="1"/>
  <c r="AK452" i="6" s="1"/>
  <c r="AL452" i="6" s="1"/>
  <c r="AM452" i="6" s="1"/>
  <c r="AN452" i="6" s="1"/>
  <c r="AO452" i="6" s="1"/>
  <c r="AS452" i="6" s="1"/>
  <c r="AT452" i="6" s="1"/>
  <c r="AU452" i="6" s="1"/>
  <c r="AV452" i="6" s="1"/>
  <c r="AW452" i="6" s="1"/>
  <c r="AX452" i="6" s="1"/>
  <c r="AY452" i="6" s="1"/>
  <c r="AZ452" i="6" s="1"/>
  <c r="BA452" i="6" s="1"/>
  <c r="BB452" i="6" s="1"/>
  <c r="BC452" i="6" s="1"/>
  <c r="BD452" i="6" s="1"/>
  <c r="BH452" i="6" s="1"/>
  <c r="BI452" i="6" s="1"/>
  <c r="BJ452" i="6" s="1"/>
  <c r="BK452" i="6" s="1"/>
  <c r="BL452" i="6" s="1"/>
  <c r="BM452" i="6" s="1"/>
  <c r="BN452" i="6" s="1"/>
  <c r="BO452" i="6" s="1"/>
  <c r="BP452" i="6" s="1"/>
  <c r="BQ452" i="6" s="1"/>
  <c r="BR452" i="6" s="1"/>
  <c r="BS452" i="6" s="1"/>
  <c r="BW452" i="6" s="1"/>
  <c r="BX452" i="6" s="1"/>
  <c r="BY452" i="6" s="1"/>
  <c r="BZ452" i="6" s="1"/>
  <c r="CA452" i="6" s="1"/>
  <c r="CB452" i="6" s="1"/>
  <c r="CC452" i="6" s="1"/>
  <c r="CD452" i="6" s="1"/>
  <c r="CE452" i="6" s="1"/>
  <c r="CF452" i="6" s="1"/>
  <c r="CG452" i="6" s="1"/>
  <c r="CH452" i="6" s="1"/>
  <c r="CL452" i="6" s="1"/>
  <c r="CM452" i="6" s="1"/>
  <c r="CN452" i="6" s="1"/>
  <c r="CO452" i="6" s="1"/>
  <c r="CP452" i="6" s="1"/>
  <c r="CQ452" i="6" s="1"/>
  <c r="CR452" i="6" s="1"/>
  <c r="CS452" i="6" s="1"/>
  <c r="CT452" i="6" s="1"/>
  <c r="CU452" i="6" s="1"/>
  <c r="CV452" i="6" s="1"/>
  <c r="CW452" i="6" s="1"/>
  <c r="CK451" i="6"/>
  <c r="BV451" i="6"/>
  <c r="BG451" i="6"/>
  <c r="BE451" i="6"/>
  <c r="AR451" i="6"/>
  <c r="AC451" i="6"/>
  <c r="N451" i="6"/>
  <c r="O451" i="6"/>
  <c r="P451" i="6" s="1"/>
  <c r="Q451" i="6" s="1"/>
  <c r="R451" i="6" s="1"/>
  <c r="S451" i="6" s="1"/>
  <c r="T451" i="6" s="1"/>
  <c r="U451" i="6" s="1"/>
  <c r="V451" i="6" s="1"/>
  <c r="W451" i="6" s="1"/>
  <c r="X451" i="6" s="1"/>
  <c r="Y451" i="6" s="1"/>
  <c r="Z451" i="6" s="1"/>
  <c r="AD451" i="6" s="1"/>
  <c r="AE451" i="6" s="1"/>
  <c r="AF451" i="6" s="1"/>
  <c r="AG451" i="6" s="1"/>
  <c r="AH451" i="6" s="1"/>
  <c r="AI451" i="6" s="1"/>
  <c r="AJ451" i="6" s="1"/>
  <c r="AK451" i="6" s="1"/>
  <c r="AL451" i="6" s="1"/>
  <c r="AM451" i="6" s="1"/>
  <c r="AN451" i="6" s="1"/>
  <c r="AO451" i="6" s="1"/>
  <c r="AS451" i="6" s="1"/>
  <c r="AT451" i="6" s="1"/>
  <c r="AU451" i="6" s="1"/>
  <c r="AV451" i="6" s="1"/>
  <c r="AW451" i="6" s="1"/>
  <c r="AX451" i="6" s="1"/>
  <c r="AY451" i="6" s="1"/>
  <c r="AZ451" i="6" s="1"/>
  <c r="BA451" i="6" s="1"/>
  <c r="BB451" i="6" s="1"/>
  <c r="BC451" i="6" s="1"/>
  <c r="BD451" i="6" s="1"/>
  <c r="BH451" i="6" s="1"/>
  <c r="BI451" i="6" s="1"/>
  <c r="BJ451" i="6" s="1"/>
  <c r="BK451" i="6" s="1"/>
  <c r="BL451" i="6" s="1"/>
  <c r="BM451" i="6" s="1"/>
  <c r="BN451" i="6" s="1"/>
  <c r="BO451" i="6" s="1"/>
  <c r="BP451" i="6" s="1"/>
  <c r="BQ451" i="6" s="1"/>
  <c r="BR451" i="6" s="1"/>
  <c r="BS451" i="6" s="1"/>
  <c r="BW451" i="6" s="1"/>
  <c r="BX451" i="6" s="1"/>
  <c r="BY451" i="6" s="1"/>
  <c r="BZ451" i="6" s="1"/>
  <c r="CA451" i="6" s="1"/>
  <c r="CB451" i="6" s="1"/>
  <c r="CC451" i="6" s="1"/>
  <c r="CD451" i="6" s="1"/>
  <c r="CE451" i="6" s="1"/>
  <c r="CF451" i="6" s="1"/>
  <c r="CG451" i="6" s="1"/>
  <c r="CH451" i="6" s="1"/>
  <c r="CL451" i="6" s="1"/>
  <c r="CM451" i="6" s="1"/>
  <c r="CN451" i="6" s="1"/>
  <c r="CO451" i="6" s="1"/>
  <c r="CP451" i="6" s="1"/>
  <c r="CQ451" i="6" s="1"/>
  <c r="CR451" i="6" s="1"/>
  <c r="CS451" i="6" s="1"/>
  <c r="CT451" i="6" s="1"/>
  <c r="CU451" i="6" s="1"/>
  <c r="CV451" i="6" s="1"/>
  <c r="CW451" i="6" s="1"/>
  <c r="BG450" i="6"/>
  <c r="BE450" i="6"/>
  <c r="AR450" i="6"/>
  <c r="AC450" i="6"/>
  <c r="N450" i="6"/>
  <c r="O450" i="6"/>
  <c r="P450" i="6" s="1"/>
  <c r="Q450" i="6" s="1"/>
  <c r="R450" i="6" s="1"/>
  <c r="S450" i="6" s="1"/>
  <c r="T450" i="6" s="1"/>
  <c r="U450" i="6" s="1"/>
  <c r="V450" i="6" s="1"/>
  <c r="W450" i="6" s="1"/>
  <c r="X450" i="6" s="1"/>
  <c r="Y450" i="6" s="1"/>
  <c r="Z450" i="6" s="1"/>
  <c r="AD450" i="6" s="1"/>
  <c r="AE450" i="6" s="1"/>
  <c r="AF450" i="6" s="1"/>
  <c r="AG450" i="6" s="1"/>
  <c r="AH450" i="6" s="1"/>
  <c r="AI450" i="6" s="1"/>
  <c r="AJ450" i="6" s="1"/>
  <c r="AK450" i="6" s="1"/>
  <c r="AL450" i="6" s="1"/>
  <c r="AM450" i="6" s="1"/>
  <c r="AN450" i="6" s="1"/>
  <c r="AO450" i="6" s="1"/>
  <c r="AS450" i="6" s="1"/>
  <c r="AT450" i="6" s="1"/>
  <c r="AU450" i="6" s="1"/>
  <c r="AV450" i="6" s="1"/>
  <c r="AW450" i="6" s="1"/>
  <c r="AX450" i="6" s="1"/>
  <c r="AY450" i="6" s="1"/>
  <c r="AZ450" i="6" s="1"/>
  <c r="BA450" i="6" s="1"/>
  <c r="BB450" i="6" s="1"/>
  <c r="BC450" i="6" s="1"/>
  <c r="BD450" i="6" s="1"/>
  <c r="BH450" i="6" s="1"/>
  <c r="BI450" i="6" s="1"/>
  <c r="BJ450" i="6" s="1"/>
  <c r="BK450" i="6" s="1"/>
  <c r="BL450" i="6" s="1"/>
  <c r="BM450" i="6" s="1"/>
  <c r="BN450" i="6" s="1"/>
  <c r="BO450" i="6" s="1"/>
  <c r="BP450" i="6" s="1"/>
  <c r="BQ450" i="6" s="1"/>
  <c r="BR450" i="6" s="1"/>
  <c r="BS450" i="6" s="1"/>
  <c r="BW450" i="6" s="1"/>
  <c r="BX450" i="6" s="1"/>
  <c r="BY450" i="6" s="1"/>
  <c r="BZ450" i="6" s="1"/>
  <c r="CA450" i="6" s="1"/>
  <c r="CB450" i="6" s="1"/>
  <c r="CC450" i="6" s="1"/>
  <c r="CD450" i="6" s="1"/>
  <c r="CE450" i="6" s="1"/>
  <c r="CF450" i="6" s="1"/>
  <c r="BG449" i="6"/>
  <c r="BE449" i="6"/>
  <c r="AR449" i="6"/>
  <c r="AC449" i="6"/>
  <c r="N449" i="6"/>
  <c r="O449" i="6"/>
  <c r="P449" i="6" s="1"/>
  <c r="Q449" i="6" s="1"/>
  <c r="R449" i="6" s="1"/>
  <c r="S449" i="6" s="1"/>
  <c r="T449" i="6" s="1"/>
  <c r="U449" i="6" s="1"/>
  <c r="V449" i="6" s="1"/>
  <c r="W449" i="6" s="1"/>
  <c r="X449" i="6" s="1"/>
  <c r="Y449" i="6" s="1"/>
  <c r="Z449" i="6" s="1"/>
  <c r="AD449" i="6" s="1"/>
  <c r="AE449" i="6" s="1"/>
  <c r="AF449" i="6" s="1"/>
  <c r="AG449" i="6" s="1"/>
  <c r="AH449" i="6" s="1"/>
  <c r="AI449" i="6" s="1"/>
  <c r="AJ449" i="6" s="1"/>
  <c r="AK449" i="6" s="1"/>
  <c r="AL449" i="6" s="1"/>
  <c r="AM449" i="6" s="1"/>
  <c r="AN449" i="6" s="1"/>
  <c r="AO449" i="6" s="1"/>
  <c r="AS449" i="6" s="1"/>
  <c r="AT449" i="6" s="1"/>
  <c r="AU449" i="6" s="1"/>
  <c r="AV449" i="6" s="1"/>
  <c r="AW449" i="6" s="1"/>
  <c r="AX449" i="6" s="1"/>
  <c r="AY449" i="6" s="1"/>
  <c r="AZ449" i="6" s="1"/>
  <c r="BA449" i="6" s="1"/>
  <c r="BB449" i="6" s="1"/>
  <c r="BC449" i="6" s="1"/>
  <c r="BD449" i="6" s="1"/>
  <c r="BH449" i="6" s="1"/>
  <c r="BI449" i="6" s="1"/>
  <c r="BJ449" i="6" s="1"/>
  <c r="BK449" i="6" s="1"/>
  <c r="BL449" i="6" s="1"/>
  <c r="BM449" i="6" s="1"/>
  <c r="BN449" i="6" s="1"/>
  <c r="BO449" i="6" s="1"/>
  <c r="BP449" i="6" s="1"/>
  <c r="BQ449" i="6" s="1"/>
  <c r="BR449" i="6" s="1"/>
  <c r="BS449" i="6" s="1"/>
  <c r="BW449" i="6" s="1"/>
  <c r="BX449" i="6" s="1"/>
  <c r="BY449" i="6" s="1"/>
  <c r="BZ449" i="6" s="1"/>
  <c r="CA449" i="6" s="1"/>
  <c r="CB449" i="6" s="1"/>
  <c r="CC449" i="6" s="1"/>
  <c r="CD449" i="6" s="1"/>
  <c r="CE449" i="6" s="1"/>
  <c r="CF449" i="6" s="1"/>
  <c r="CX448" i="6"/>
  <c r="BE448" i="6"/>
  <c r="AC448" i="6"/>
  <c r="N448" i="6"/>
  <c r="O448" i="6"/>
  <c r="P448" i="6" s="1"/>
  <c r="Q448" i="6" s="1"/>
  <c r="R448" i="6" s="1"/>
  <c r="S448" i="6" s="1"/>
  <c r="T448" i="6" s="1"/>
  <c r="U448" i="6" s="1"/>
  <c r="V448" i="6" s="1"/>
  <c r="W448" i="6" s="1"/>
  <c r="X448" i="6" s="1"/>
  <c r="Y448" i="6" s="1"/>
  <c r="Z448" i="6" s="1"/>
  <c r="BV447" i="6"/>
  <c r="BG447" i="6"/>
  <c r="BE447" i="6"/>
  <c r="AR447" i="6"/>
  <c r="AC447" i="6"/>
  <c r="N447" i="6"/>
  <c r="O447" i="6"/>
  <c r="P447" i="6" s="1"/>
  <c r="Q447" i="6" s="1"/>
  <c r="R447" i="6" s="1"/>
  <c r="S447" i="6" s="1"/>
  <c r="T447" i="6" s="1"/>
  <c r="U447" i="6" s="1"/>
  <c r="V447" i="6" s="1"/>
  <c r="W447" i="6" s="1"/>
  <c r="X447" i="6" s="1"/>
  <c r="Y447" i="6" s="1"/>
  <c r="Z447" i="6" s="1"/>
  <c r="AD447" i="6" s="1"/>
  <c r="AE447" i="6" s="1"/>
  <c r="AF447" i="6" s="1"/>
  <c r="AG447" i="6" s="1"/>
  <c r="AH447" i="6" s="1"/>
  <c r="AI447" i="6" s="1"/>
  <c r="AJ447" i="6" s="1"/>
  <c r="AK447" i="6" s="1"/>
  <c r="AL447" i="6" s="1"/>
  <c r="AM447" i="6" s="1"/>
  <c r="AN447" i="6" s="1"/>
  <c r="AO447" i="6" s="1"/>
  <c r="AS447" i="6" s="1"/>
  <c r="AT447" i="6" s="1"/>
  <c r="AU447" i="6" s="1"/>
  <c r="AV447" i="6" s="1"/>
  <c r="AW447" i="6" s="1"/>
  <c r="AX447" i="6" s="1"/>
  <c r="AY447" i="6" s="1"/>
  <c r="AZ447" i="6" s="1"/>
  <c r="BA447" i="6" s="1"/>
  <c r="BB447" i="6" s="1"/>
  <c r="BC447" i="6" s="1"/>
  <c r="BD447" i="6" s="1"/>
  <c r="BH447" i="6" s="1"/>
  <c r="BI447" i="6" s="1"/>
  <c r="BJ447" i="6" s="1"/>
  <c r="BK447" i="6" s="1"/>
  <c r="BL447" i="6" s="1"/>
  <c r="BM447" i="6" s="1"/>
  <c r="BN447" i="6" s="1"/>
  <c r="BO447" i="6" s="1"/>
  <c r="BP447" i="6" s="1"/>
  <c r="BQ447" i="6" s="1"/>
  <c r="BR447" i="6" s="1"/>
  <c r="BS447" i="6" s="1"/>
  <c r="BW447" i="6" s="1"/>
  <c r="BX447" i="6" s="1"/>
  <c r="BY447" i="6" s="1"/>
  <c r="BZ447" i="6" s="1"/>
  <c r="CA447" i="6" s="1"/>
  <c r="CB447" i="6" s="1"/>
  <c r="CC447" i="6" s="1"/>
  <c r="CD447" i="6" s="1"/>
  <c r="CE447" i="6" s="1"/>
  <c r="CF447" i="6" s="1"/>
  <c r="CG447" i="6" s="1"/>
  <c r="CH447" i="6" s="1"/>
  <c r="CL447" i="6" s="1"/>
  <c r="CM447" i="6" s="1"/>
  <c r="CN447" i="6" s="1"/>
  <c r="CO447" i="6" s="1"/>
  <c r="CP447" i="6" s="1"/>
  <c r="CQ447" i="6" s="1"/>
  <c r="BV446" i="6"/>
  <c r="BG446" i="6"/>
  <c r="BE446" i="6"/>
  <c r="AR446" i="6"/>
  <c r="AC446" i="6"/>
  <c r="O446" i="6"/>
  <c r="P446" i="6" s="1"/>
  <c r="Q446" i="6" s="1"/>
  <c r="R446" i="6" s="1"/>
  <c r="S446" i="6" s="1"/>
  <c r="T446" i="6" s="1"/>
  <c r="U446" i="6" s="1"/>
  <c r="V446" i="6" s="1"/>
  <c r="W446" i="6" s="1"/>
  <c r="X446" i="6" s="1"/>
  <c r="Y446" i="6" s="1"/>
  <c r="Z446" i="6" s="1"/>
  <c r="AD446" i="6" s="1"/>
  <c r="AE446" i="6" s="1"/>
  <c r="AF446" i="6" s="1"/>
  <c r="AG446" i="6" s="1"/>
  <c r="AH446" i="6" s="1"/>
  <c r="AI446" i="6" s="1"/>
  <c r="AJ446" i="6" s="1"/>
  <c r="AK446" i="6" s="1"/>
  <c r="AL446" i="6" s="1"/>
  <c r="AM446" i="6" s="1"/>
  <c r="AN446" i="6" s="1"/>
  <c r="AO446" i="6" s="1"/>
  <c r="AS446" i="6" s="1"/>
  <c r="AT446" i="6" s="1"/>
  <c r="AU446" i="6" s="1"/>
  <c r="AV446" i="6" s="1"/>
  <c r="AW446" i="6" s="1"/>
  <c r="AX446" i="6" s="1"/>
  <c r="AY446" i="6" s="1"/>
  <c r="AZ446" i="6" s="1"/>
  <c r="BA446" i="6" s="1"/>
  <c r="BB446" i="6" s="1"/>
  <c r="BC446" i="6" s="1"/>
  <c r="BD446" i="6" s="1"/>
  <c r="BH446" i="6" s="1"/>
  <c r="BI446" i="6" s="1"/>
  <c r="BJ446" i="6" s="1"/>
  <c r="BK446" i="6" s="1"/>
  <c r="BL446" i="6" s="1"/>
  <c r="BM446" i="6" s="1"/>
  <c r="BN446" i="6" s="1"/>
  <c r="BO446" i="6" s="1"/>
  <c r="BP446" i="6" s="1"/>
  <c r="BQ446" i="6" s="1"/>
  <c r="BR446" i="6" s="1"/>
  <c r="BS446" i="6" s="1"/>
  <c r="BW446" i="6" s="1"/>
  <c r="BX446" i="6" s="1"/>
  <c r="BY446" i="6" s="1"/>
  <c r="BZ446" i="6" s="1"/>
  <c r="CA446" i="6" s="1"/>
  <c r="CB446" i="6" s="1"/>
  <c r="CC446" i="6" s="1"/>
  <c r="CD446" i="6" s="1"/>
  <c r="CE446" i="6" s="1"/>
  <c r="CF446" i="6" s="1"/>
  <c r="CG446" i="6" s="1"/>
  <c r="CH446" i="6" s="1"/>
  <c r="CL446" i="6" s="1"/>
  <c r="CM446" i="6" s="1"/>
  <c r="CN446" i="6" s="1"/>
  <c r="CO446" i="6" s="1"/>
  <c r="CP446" i="6" s="1"/>
  <c r="CQ446" i="6" s="1"/>
  <c r="N446" i="6"/>
  <c r="BV445" i="6"/>
  <c r="BG445" i="6"/>
  <c r="BE445" i="6"/>
  <c r="AR445" i="6"/>
  <c r="AC445" i="6"/>
  <c r="N445" i="6"/>
  <c r="O445" i="6"/>
  <c r="P445" i="6" s="1"/>
  <c r="Q445" i="6" s="1"/>
  <c r="R445" i="6" s="1"/>
  <c r="S445" i="6" s="1"/>
  <c r="T445" i="6" s="1"/>
  <c r="U445" i="6" s="1"/>
  <c r="V445" i="6" s="1"/>
  <c r="W445" i="6" s="1"/>
  <c r="X445" i="6" s="1"/>
  <c r="Y445" i="6" s="1"/>
  <c r="Z445" i="6" s="1"/>
  <c r="AD445" i="6" s="1"/>
  <c r="AE445" i="6" s="1"/>
  <c r="AF445" i="6" s="1"/>
  <c r="AG445" i="6" s="1"/>
  <c r="AH445" i="6" s="1"/>
  <c r="AI445" i="6" s="1"/>
  <c r="AJ445" i="6" s="1"/>
  <c r="AK445" i="6" s="1"/>
  <c r="AL445" i="6" s="1"/>
  <c r="AM445" i="6" s="1"/>
  <c r="AN445" i="6" s="1"/>
  <c r="AO445" i="6" s="1"/>
  <c r="AS445" i="6" s="1"/>
  <c r="AT445" i="6" s="1"/>
  <c r="AU445" i="6" s="1"/>
  <c r="AV445" i="6" s="1"/>
  <c r="AW445" i="6" s="1"/>
  <c r="AX445" i="6" s="1"/>
  <c r="AY445" i="6" s="1"/>
  <c r="AZ445" i="6" s="1"/>
  <c r="BA445" i="6" s="1"/>
  <c r="BB445" i="6" s="1"/>
  <c r="BC445" i="6" s="1"/>
  <c r="BD445" i="6" s="1"/>
  <c r="BH445" i="6" s="1"/>
  <c r="BI445" i="6" s="1"/>
  <c r="BJ445" i="6" s="1"/>
  <c r="BK445" i="6" s="1"/>
  <c r="BL445" i="6" s="1"/>
  <c r="BM445" i="6" s="1"/>
  <c r="BN445" i="6" s="1"/>
  <c r="BO445" i="6" s="1"/>
  <c r="BP445" i="6" s="1"/>
  <c r="BQ445" i="6" s="1"/>
  <c r="BR445" i="6" s="1"/>
  <c r="BS445" i="6" s="1"/>
  <c r="BW445" i="6" s="1"/>
  <c r="BX445" i="6" s="1"/>
  <c r="BY445" i="6" s="1"/>
  <c r="BZ445" i="6" s="1"/>
  <c r="CA445" i="6" s="1"/>
  <c r="CB445" i="6" s="1"/>
  <c r="CC445" i="6" s="1"/>
  <c r="CD445" i="6" s="1"/>
  <c r="CE445" i="6" s="1"/>
  <c r="CF445" i="6" s="1"/>
  <c r="CG445" i="6" s="1"/>
  <c r="CH445" i="6" s="1"/>
  <c r="CL445" i="6" s="1"/>
  <c r="CM445" i="6" s="1"/>
  <c r="CN445" i="6" s="1"/>
  <c r="CO445" i="6" s="1"/>
  <c r="CP445" i="6" s="1"/>
  <c r="CQ445" i="6" s="1"/>
  <c r="CX444" i="6"/>
  <c r="BE444" i="6"/>
  <c r="AC444" i="6"/>
  <c r="N444" i="6"/>
  <c r="O444" i="6"/>
  <c r="P444" i="6" s="1"/>
  <c r="Q444" i="6" s="1"/>
  <c r="R444" i="6" s="1"/>
  <c r="S444" i="6" s="1"/>
  <c r="T444" i="6" s="1"/>
  <c r="U444" i="6" s="1"/>
  <c r="V444" i="6" s="1"/>
  <c r="W444" i="6" s="1"/>
  <c r="X444" i="6" s="1"/>
  <c r="Y444" i="6" s="1"/>
  <c r="Z444" i="6" s="1"/>
  <c r="BV443" i="6"/>
  <c r="BG443" i="6"/>
  <c r="BE443" i="6"/>
  <c r="AR443" i="6"/>
  <c r="AC443" i="6"/>
  <c r="N443" i="6"/>
  <c r="O443" i="6"/>
  <c r="P443" i="6" s="1"/>
  <c r="Q443" i="6" s="1"/>
  <c r="R443" i="6" s="1"/>
  <c r="S443" i="6" s="1"/>
  <c r="T443" i="6" s="1"/>
  <c r="U443" i="6" s="1"/>
  <c r="V443" i="6" s="1"/>
  <c r="W443" i="6" s="1"/>
  <c r="X443" i="6" s="1"/>
  <c r="Y443" i="6" s="1"/>
  <c r="Z443" i="6" s="1"/>
  <c r="AD443" i="6" s="1"/>
  <c r="AE443" i="6" s="1"/>
  <c r="AF443" i="6" s="1"/>
  <c r="AG443" i="6" s="1"/>
  <c r="AH443" i="6" s="1"/>
  <c r="AI443" i="6" s="1"/>
  <c r="AJ443" i="6" s="1"/>
  <c r="AK443" i="6" s="1"/>
  <c r="AL443" i="6" s="1"/>
  <c r="AM443" i="6" s="1"/>
  <c r="AN443" i="6" s="1"/>
  <c r="AO443" i="6" s="1"/>
  <c r="AS443" i="6" s="1"/>
  <c r="AT443" i="6" s="1"/>
  <c r="AU443" i="6" s="1"/>
  <c r="AV443" i="6" s="1"/>
  <c r="AW443" i="6" s="1"/>
  <c r="AX443" i="6" s="1"/>
  <c r="AY443" i="6" s="1"/>
  <c r="AZ443" i="6" s="1"/>
  <c r="BA443" i="6" s="1"/>
  <c r="BB443" i="6" s="1"/>
  <c r="BC443" i="6" s="1"/>
  <c r="BD443" i="6" s="1"/>
  <c r="BH443" i="6" s="1"/>
  <c r="BI443" i="6" s="1"/>
  <c r="BJ443" i="6" s="1"/>
  <c r="BK443" i="6" s="1"/>
  <c r="BL443" i="6" s="1"/>
  <c r="BM443" i="6" s="1"/>
  <c r="BN443" i="6" s="1"/>
  <c r="BO443" i="6" s="1"/>
  <c r="BP443" i="6" s="1"/>
  <c r="BQ443" i="6" s="1"/>
  <c r="BR443" i="6" s="1"/>
  <c r="BS443" i="6" s="1"/>
  <c r="BW443" i="6" s="1"/>
  <c r="BX443" i="6" s="1"/>
  <c r="BY443" i="6" s="1"/>
  <c r="BZ443" i="6" s="1"/>
  <c r="CA443" i="6" s="1"/>
  <c r="CB443" i="6" s="1"/>
  <c r="CC443" i="6" s="1"/>
  <c r="CD443" i="6" s="1"/>
  <c r="CE443" i="6" s="1"/>
  <c r="CF443" i="6" s="1"/>
  <c r="BV442" i="6"/>
  <c r="BG442" i="6"/>
  <c r="BE442" i="6"/>
  <c r="AR442" i="6"/>
  <c r="AC442" i="6"/>
  <c r="N442" i="6"/>
  <c r="O442" i="6"/>
  <c r="P442" i="6" s="1"/>
  <c r="Q442" i="6" s="1"/>
  <c r="R442" i="6" s="1"/>
  <c r="S442" i="6" s="1"/>
  <c r="T442" i="6" s="1"/>
  <c r="U442" i="6" s="1"/>
  <c r="V442" i="6" s="1"/>
  <c r="W442" i="6" s="1"/>
  <c r="X442" i="6" s="1"/>
  <c r="Y442" i="6" s="1"/>
  <c r="Z442" i="6" s="1"/>
  <c r="AD442" i="6" s="1"/>
  <c r="AE442" i="6" s="1"/>
  <c r="AF442" i="6" s="1"/>
  <c r="AG442" i="6" s="1"/>
  <c r="AH442" i="6" s="1"/>
  <c r="AI442" i="6" s="1"/>
  <c r="AJ442" i="6" s="1"/>
  <c r="AK442" i="6" s="1"/>
  <c r="AL442" i="6" s="1"/>
  <c r="AM442" i="6" s="1"/>
  <c r="AN442" i="6" s="1"/>
  <c r="AO442" i="6" s="1"/>
  <c r="AS442" i="6" s="1"/>
  <c r="AT442" i="6" s="1"/>
  <c r="AU442" i="6" s="1"/>
  <c r="AV442" i="6" s="1"/>
  <c r="AW442" i="6" s="1"/>
  <c r="AX442" i="6" s="1"/>
  <c r="AY442" i="6" s="1"/>
  <c r="AZ442" i="6" s="1"/>
  <c r="BA442" i="6" s="1"/>
  <c r="BB442" i="6" s="1"/>
  <c r="BC442" i="6" s="1"/>
  <c r="BD442" i="6" s="1"/>
  <c r="BH442" i="6" s="1"/>
  <c r="BI442" i="6" s="1"/>
  <c r="BJ442" i="6" s="1"/>
  <c r="BK442" i="6" s="1"/>
  <c r="BL442" i="6" s="1"/>
  <c r="BM442" i="6" s="1"/>
  <c r="BN442" i="6" s="1"/>
  <c r="BO442" i="6" s="1"/>
  <c r="BP442" i="6" s="1"/>
  <c r="BQ442" i="6" s="1"/>
  <c r="BR442" i="6" s="1"/>
  <c r="BS442" i="6" s="1"/>
  <c r="BW442" i="6" s="1"/>
  <c r="BX442" i="6" s="1"/>
  <c r="BY442" i="6" s="1"/>
  <c r="BZ442" i="6" s="1"/>
  <c r="CA442" i="6" s="1"/>
  <c r="CB442" i="6" s="1"/>
  <c r="CC442" i="6" s="1"/>
  <c r="CD442" i="6" s="1"/>
  <c r="CE442" i="6" s="1"/>
  <c r="CF442" i="6" s="1"/>
  <c r="CG442" i="6" s="1"/>
  <c r="CH442" i="6" s="1"/>
  <c r="CL442" i="6" s="1"/>
  <c r="CM442" i="6" s="1"/>
  <c r="CN442" i="6" s="1"/>
  <c r="CO442" i="6" s="1"/>
  <c r="CP442" i="6" s="1"/>
  <c r="CQ442" i="6" s="1"/>
  <c r="CR442" i="6" s="1"/>
  <c r="CS442" i="6" s="1"/>
  <c r="CT442" i="6" s="1"/>
  <c r="CU442" i="6" s="1"/>
  <c r="BV441" i="6"/>
  <c r="BG441" i="6"/>
  <c r="BE441" i="6"/>
  <c r="AR441" i="6"/>
  <c r="AC441" i="6"/>
  <c r="N441" i="6"/>
  <c r="O441" i="6"/>
  <c r="P441" i="6" s="1"/>
  <c r="Q441" i="6" s="1"/>
  <c r="R441" i="6" s="1"/>
  <c r="S441" i="6" s="1"/>
  <c r="T441" i="6" s="1"/>
  <c r="U441" i="6" s="1"/>
  <c r="V441" i="6" s="1"/>
  <c r="W441" i="6" s="1"/>
  <c r="X441" i="6" s="1"/>
  <c r="Y441" i="6" s="1"/>
  <c r="Z441" i="6" s="1"/>
  <c r="AD441" i="6" s="1"/>
  <c r="AE441" i="6" s="1"/>
  <c r="AF441" i="6" s="1"/>
  <c r="AG441" i="6" s="1"/>
  <c r="AH441" i="6" s="1"/>
  <c r="AI441" i="6" s="1"/>
  <c r="AJ441" i="6" s="1"/>
  <c r="AK441" i="6" s="1"/>
  <c r="AL441" i="6" s="1"/>
  <c r="AM441" i="6" s="1"/>
  <c r="AN441" i="6" s="1"/>
  <c r="AO441" i="6" s="1"/>
  <c r="AS441" i="6" s="1"/>
  <c r="AT441" i="6" s="1"/>
  <c r="AU441" i="6" s="1"/>
  <c r="AV441" i="6" s="1"/>
  <c r="AW441" i="6" s="1"/>
  <c r="AX441" i="6" s="1"/>
  <c r="AY441" i="6" s="1"/>
  <c r="AZ441" i="6" s="1"/>
  <c r="BA441" i="6" s="1"/>
  <c r="BB441" i="6" s="1"/>
  <c r="BC441" i="6" s="1"/>
  <c r="BD441" i="6" s="1"/>
  <c r="BH441" i="6" s="1"/>
  <c r="BI441" i="6" s="1"/>
  <c r="BJ441" i="6" s="1"/>
  <c r="BK441" i="6" s="1"/>
  <c r="BL441" i="6" s="1"/>
  <c r="BM441" i="6" s="1"/>
  <c r="BN441" i="6" s="1"/>
  <c r="BO441" i="6" s="1"/>
  <c r="BP441" i="6" s="1"/>
  <c r="BQ441" i="6" s="1"/>
  <c r="BR441" i="6" s="1"/>
  <c r="BS441" i="6" s="1"/>
  <c r="BW441" i="6" s="1"/>
  <c r="BX441" i="6" s="1"/>
  <c r="BY441" i="6" s="1"/>
  <c r="BZ441" i="6" s="1"/>
  <c r="CA441" i="6" s="1"/>
  <c r="CB441" i="6" s="1"/>
  <c r="CC441" i="6" s="1"/>
  <c r="CD441" i="6" s="1"/>
  <c r="CE441" i="6" s="1"/>
  <c r="CF441" i="6" s="1"/>
  <c r="CG441" i="6" s="1"/>
  <c r="CH441" i="6" s="1"/>
  <c r="CL441" i="6" s="1"/>
  <c r="CM441" i="6" s="1"/>
  <c r="CN441" i="6" s="1"/>
  <c r="CO441" i="6" s="1"/>
  <c r="CP441" i="6" s="1"/>
  <c r="CQ441" i="6" s="1"/>
  <c r="BE440" i="6"/>
  <c r="AR440" i="6"/>
  <c r="AC440" i="6"/>
  <c r="N440" i="6"/>
  <c r="O440" i="6"/>
  <c r="P440" i="6" s="1"/>
  <c r="Q440" i="6" s="1"/>
  <c r="R440" i="6" s="1"/>
  <c r="S440" i="6" s="1"/>
  <c r="T440" i="6" s="1"/>
  <c r="U440" i="6" s="1"/>
  <c r="V440" i="6" s="1"/>
  <c r="W440" i="6" s="1"/>
  <c r="X440" i="6" s="1"/>
  <c r="Y440" i="6" s="1"/>
  <c r="Z440" i="6" s="1"/>
  <c r="CX439" i="6"/>
  <c r="BE439" i="6"/>
  <c r="AC439" i="6"/>
  <c r="N439" i="6"/>
  <c r="O439" i="6"/>
  <c r="P439" i="6" s="1"/>
  <c r="Q439" i="6" s="1"/>
  <c r="R439" i="6" s="1"/>
  <c r="S439" i="6" s="1"/>
  <c r="T439" i="6" s="1"/>
  <c r="U439" i="6" s="1"/>
  <c r="V439" i="6" s="1"/>
  <c r="W439" i="6" s="1"/>
  <c r="X439" i="6" s="1"/>
  <c r="Y439" i="6" s="1"/>
  <c r="Z439" i="6" s="1"/>
  <c r="BE438" i="6"/>
  <c r="AR438" i="6"/>
  <c r="AC438" i="6"/>
  <c r="N438" i="6"/>
  <c r="O438" i="6"/>
  <c r="P438" i="6" s="1"/>
  <c r="Q438" i="6" s="1"/>
  <c r="R438" i="6" s="1"/>
  <c r="S438" i="6" s="1"/>
  <c r="T438" i="6" s="1"/>
  <c r="U438" i="6" s="1"/>
  <c r="V438" i="6" s="1"/>
  <c r="W438" i="6" s="1"/>
  <c r="X438" i="6" s="1"/>
  <c r="Y438" i="6" s="1"/>
  <c r="Z438" i="6" s="1"/>
  <c r="BE437" i="6"/>
  <c r="AR437" i="6"/>
  <c r="AC437" i="6"/>
  <c r="N437" i="6"/>
  <c r="O437" i="6"/>
  <c r="P437" i="6" s="1"/>
  <c r="Q437" i="6" s="1"/>
  <c r="R437" i="6" s="1"/>
  <c r="S437" i="6" s="1"/>
  <c r="T437" i="6" s="1"/>
  <c r="U437" i="6" s="1"/>
  <c r="V437" i="6" s="1"/>
  <c r="W437" i="6" s="1"/>
  <c r="X437" i="6" s="1"/>
  <c r="Y437" i="6" s="1"/>
  <c r="Z437" i="6" s="1"/>
  <c r="BE436" i="6"/>
  <c r="AR436" i="6"/>
  <c r="AC436" i="6"/>
  <c r="N436" i="6"/>
  <c r="O436" i="6"/>
  <c r="P436" i="6" s="1"/>
  <c r="Q436" i="6" s="1"/>
  <c r="R436" i="6" s="1"/>
  <c r="S436" i="6" s="1"/>
  <c r="T436" i="6" s="1"/>
  <c r="U436" i="6" s="1"/>
  <c r="V436" i="6" s="1"/>
  <c r="W436" i="6" s="1"/>
  <c r="X436" i="6" s="1"/>
  <c r="Y436" i="6" s="1"/>
  <c r="Z436" i="6" s="1"/>
  <c r="AD436" i="6" s="1"/>
  <c r="AE436" i="6" s="1"/>
  <c r="AF436" i="6" s="1"/>
  <c r="AG436" i="6" s="1"/>
  <c r="AH436" i="6" s="1"/>
  <c r="AI436" i="6" s="1"/>
  <c r="AJ436" i="6" s="1"/>
  <c r="AK436" i="6" s="1"/>
  <c r="AL436" i="6" s="1"/>
  <c r="AM436" i="6" s="1"/>
  <c r="AN436" i="6" s="1"/>
  <c r="AO436" i="6" s="1"/>
  <c r="BE435" i="6"/>
  <c r="AR435" i="6"/>
  <c r="AC435" i="6"/>
  <c r="N435" i="6"/>
  <c r="O435" i="6"/>
  <c r="P435" i="6" s="1"/>
  <c r="Q435" i="6" s="1"/>
  <c r="R435" i="6" s="1"/>
  <c r="S435" i="6" s="1"/>
  <c r="T435" i="6" s="1"/>
  <c r="U435" i="6" s="1"/>
  <c r="V435" i="6" s="1"/>
  <c r="W435" i="6" s="1"/>
  <c r="X435" i="6" s="1"/>
  <c r="Y435" i="6" s="1"/>
  <c r="Z435" i="6" s="1"/>
  <c r="CK434" i="6"/>
  <c r="BV434" i="6"/>
  <c r="BG434" i="6"/>
  <c r="BE434" i="6"/>
  <c r="AR434" i="6"/>
  <c r="AC434" i="6"/>
  <c r="N434" i="6"/>
  <c r="O434" i="6"/>
  <c r="P434" i="6" s="1"/>
  <c r="Q434" i="6" s="1"/>
  <c r="R434" i="6" s="1"/>
  <c r="S434" i="6" s="1"/>
  <c r="T434" i="6" s="1"/>
  <c r="U434" i="6" s="1"/>
  <c r="V434" i="6" s="1"/>
  <c r="W434" i="6" s="1"/>
  <c r="X434" i="6" s="1"/>
  <c r="Y434" i="6" s="1"/>
  <c r="Z434" i="6" s="1"/>
  <c r="AD434" i="6" s="1"/>
  <c r="AE434" i="6" s="1"/>
  <c r="AF434" i="6" s="1"/>
  <c r="AG434" i="6" s="1"/>
  <c r="AH434" i="6" s="1"/>
  <c r="AI434" i="6" s="1"/>
  <c r="AJ434" i="6" s="1"/>
  <c r="AK434" i="6" s="1"/>
  <c r="AL434" i="6" s="1"/>
  <c r="AM434" i="6" s="1"/>
  <c r="AN434" i="6" s="1"/>
  <c r="AO434" i="6" s="1"/>
  <c r="AS434" i="6" s="1"/>
  <c r="AT434" i="6" s="1"/>
  <c r="AU434" i="6" s="1"/>
  <c r="AV434" i="6" s="1"/>
  <c r="AW434" i="6" s="1"/>
  <c r="AX434" i="6" s="1"/>
  <c r="AY434" i="6" s="1"/>
  <c r="AZ434" i="6" s="1"/>
  <c r="BA434" i="6" s="1"/>
  <c r="BB434" i="6" s="1"/>
  <c r="BC434" i="6" s="1"/>
  <c r="BD434" i="6" s="1"/>
  <c r="BH434" i="6" s="1"/>
  <c r="BI434" i="6" s="1"/>
  <c r="BJ434" i="6" s="1"/>
  <c r="BK434" i="6" s="1"/>
  <c r="BL434" i="6" s="1"/>
  <c r="BM434" i="6" s="1"/>
  <c r="BN434" i="6" s="1"/>
  <c r="BO434" i="6" s="1"/>
  <c r="BP434" i="6" s="1"/>
  <c r="BQ434" i="6" s="1"/>
  <c r="BR434" i="6" s="1"/>
  <c r="BS434" i="6" s="1"/>
  <c r="BW434" i="6" s="1"/>
  <c r="BX434" i="6" s="1"/>
  <c r="BY434" i="6" s="1"/>
  <c r="BZ434" i="6" s="1"/>
  <c r="CA434" i="6" s="1"/>
  <c r="CB434" i="6" s="1"/>
  <c r="CC434" i="6" s="1"/>
  <c r="CD434" i="6" s="1"/>
  <c r="CE434" i="6" s="1"/>
  <c r="CF434" i="6" s="1"/>
  <c r="CG434" i="6" s="1"/>
  <c r="CH434" i="6" s="1"/>
  <c r="CL434" i="6" s="1"/>
  <c r="CM434" i="6" s="1"/>
  <c r="CN434" i="6" s="1"/>
  <c r="CO434" i="6" s="1"/>
  <c r="CP434" i="6" s="1"/>
  <c r="CQ434" i="6" s="1"/>
  <c r="CR434" i="6" s="1"/>
  <c r="CS434" i="6" s="1"/>
  <c r="CT434" i="6" s="1"/>
  <c r="CU434" i="6" s="1"/>
  <c r="CV434" i="6" s="1"/>
  <c r="CW434" i="6" s="1"/>
  <c r="CK433" i="6"/>
  <c r="BV433" i="6"/>
  <c r="BG433" i="6"/>
  <c r="BE433" i="6"/>
  <c r="AR433" i="6"/>
  <c r="AC433" i="6"/>
  <c r="N433" i="6"/>
  <c r="O433" i="6"/>
  <c r="P433" i="6" s="1"/>
  <c r="Q433" i="6" s="1"/>
  <c r="R433" i="6" s="1"/>
  <c r="S433" i="6" s="1"/>
  <c r="T433" i="6" s="1"/>
  <c r="U433" i="6" s="1"/>
  <c r="V433" i="6" s="1"/>
  <c r="W433" i="6" s="1"/>
  <c r="X433" i="6" s="1"/>
  <c r="Y433" i="6" s="1"/>
  <c r="Z433" i="6" s="1"/>
  <c r="AD433" i="6" s="1"/>
  <c r="AE433" i="6" s="1"/>
  <c r="AF433" i="6" s="1"/>
  <c r="AG433" i="6" s="1"/>
  <c r="AH433" i="6" s="1"/>
  <c r="AI433" i="6" s="1"/>
  <c r="AJ433" i="6" s="1"/>
  <c r="AK433" i="6" s="1"/>
  <c r="AL433" i="6" s="1"/>
  <c r="AM433" i="6" s="1"/>
  <c r="AN433" i="6" s="1"/>
  <c r="AO433" i="6" s="1"/>
  <c r="AS433" i="6" s="1"/>
  <c r="AT433" i="6" s="1"/>
  <c r="AU433" i="6" s="1"/>
  <c r="AV433" i="6" s="1"/>
  <c r="AW433" i="6" s="1"/>
  <c r="AX433" i="6" s="1"/>
  <c r="AY433" i="6" s="1"/>
  <c r="AZ433" i="6" s="1"/>
  <c r="BA433" i="6" s="1"/>
  <c r="BB433" i="6" s="1"/>
  <c r="BC433" i="6" s="1"/>
  <c r="BD433" i="6" s="1"/>
  <c r="BH433" i="6" s="1"/>
  <c r="BI433" i="6" s="1"/>
  <c r="BJ433" i="6" s="1"/>
  <c r="BK433" i="6" s="1"/>
  <c r="BL433" i="6" s="1"/>
  <c r="BM433" i="6" s="1"/>
  <c r="BN433" i="6" s="1"/>
  <c r="BO433" i="6" s="1"/>
  <c r="BP433" i="6" s="1"/>
  <c r="BQ433" i="6" s="1"/>
  <c r="BR433" i="6" s="1"/>
  <c r="BS433" i="6" s="1"/>
  <c r="BW433" i="6" s="1"/>
  <c r="BX433" i="6" s="1"/>
  <c r="BY433" i="6" s="1"/>
  <c r="BZ433" i="6" s="1"/>
  <c r="CA433" i="6" s="1"/>
  <c r="CB433" i="6" s="1"/>
  <c r="CC433" i="6" s="1"/>
  <c r="CD433" i="6" s="1"/>
  <c r="CE433" i="6" s="1"/>
  <c r="CF433" i="6" s="1"/>
  <c r="CG433" i="6" s="1"/>
  <c r="CH433" i="6" s="1"/>
  <c r="CL433" i="6" s="1"/>
  <c r="CM433" i="6" s="1"/>
  <c r="CN433" i="6" s="1"/>
  <c r="CO433" i="6" s="1"/>
  <c r="CP433" i="6" s="1"/>
  <c r="CQ433" i="6" s="1"/>
  <c r="CR433" i="6" s="1"/>
  <c r="CS433" i="6" s="1"/>
  <c r="CT433" i="6" s="1"/>
  <c r="CU433" i="6" s="1"/>
  <c r="CV433" i="6" s="1"/>
  <c r="CW433" i="6" s="1"/>
  <c r="CK432" i="6"/>
  <c r="BV432" i="6"/>
  <c r="BG432" i="6"/>
  <c r="BE432" i="6"/>
  <c r="AR432" i="6"/>
  <c r="AC432" i="6"/>
  <c r="N432" i="6"/>
  <c r="O432" i="6"/>
  <c r="P432" i="6" s="1"/>
  <c r="Q432" i="6" s="1"/>
  <c r="R432" i="6" s="1"/>
  <c r="S432" i="6" s="1"/>
  <c r="T432" i="6" s="1"/>
  <c r="U432" i="6" s="1"/>
  <c r="V432" i="6" s="1"/>
  <c r="W432" i="6" s="1"/>
  <c r="X432" i="6" s="1"/>
  <c r="Y432" i="6" s="1"/>
  <c r="Z432" i="6" s="1"/>
  <c r="AD432" i="6" s="1"/>
  <c r="AE432" i="6" s="1"/>
  <c r="AF432" i="6" s="1"/>
  <c r="AG432" i="6" s="1"/>
  <c r="AH432" i="6" s="1"/>
  <c r="AI432" i="6" s="1"/>
  <c r="AJ432" i="6" s="1"/>
  <c r="AK432" i="6" s="1"/>
  <c r="AL432" i="6" s="1"/>
  <c r="AM432" i="6" s="1"/>
  <c r="AN432" i="6" s="1"/>
  <c r="AO432" i="6" s="1"/>
  <c r="AS432" i="6" s="1"/>
  <c r="AT432" i="6" s="1"/>
  <c r="AU432" i="6" s="1"/>
  <c r="AV432" i="6" s="1"/>
  <c r="AW432" i="6" s="1"/>
  <c r="AX432" i="6" s="1"/>
  <c r="AY432" i="6" s="1"/>
  <c r="AZ432" i="6" s="1"/>
  <c r="BA432" i="6" s="1"/>
  <c r="BB432" i="6" s="1"/>
  <c r="BC432" i="6" s="1"/>
  <c r="BD432" i="6" s="1"/>
  <c r="BH432" i="6" s="1"/>
  <c r="BI432" i="6" s="1"/>
  <c r="BJ432" i="6" s="1"/>
  <c r="BK432" i="6" s="1"/>
  <c r="BL432" i="6" s="1"/>
  <c r="BM432" i="6" s="1"/>
  <c r="BN432" i="6" s="1"/>
  <c r="BO432" i="6" s="1"/>
  <c r="BP432" i="6" s="1"/>
  <c r="BQ432" i="6" s="1"/>
  <c r="BR432" i="6" s="1"/>
  <c r="BS432" i="6" s="1"/>
  <c r="BW432" i="6" s="1"/>
  <c r="BX432" i="6" s="1"/>
  <c r="BY432" i="6" s="1"/>
  <c r="BZ432" i="6" s="1"/>
  <c r="CA432" i="6" s="1"/>
  <c r="CB432" i="6" s="1"/>
  <c r="CC432" i="6" s="1"/>
  <c r="CD432" i="6" s="1"/>
  <c r="CE432" i="6" s="1"/>
  <c r="CF432" i="6" s="1"/>
  <c r="CG432" i="6" s="1"/>
  <c r="CH432" i="6" s="1"/>
  <c r="CL432" i="6" s="1"/>
  <c r="CM432" i="6" s="1"/>
  <c r="CN432" i="6" s="1"/>
  <c r="CO432" i="6" s="1"/>
  <c r="CP432" i="6" s="1"/>
  <c r="CQ432" i="6" s="1"/>
  <c r="CR432" i="6" s="1"/>
  <c r="CS432" i="6" s="1"/>
  <c r="CT432" i="6" s="1"/>
  <c r="CU432" i="6" s="1"/>
  <c r="CV432" i="6" s="1"/>
  <c r="CW432" i="6" s="1"/>
  <c r="CX431" i="6"/>
  <c r="BE431" i="6"/>
  <c r="AC431" i="6"/>
  <c r="N431" i="6"/>
  <c r="O431" i="6"/>
  <c r="P431" i="6" s="1"/>
  <c r="Q431" i="6" s="1"/>
  <c r="R431" i="6" s="1"/>
  <c r="S431" i="6" s="1"/>
  <c r="T431" i="6" s="1"/>
  <c r="U431" i="6" s="1"/>
  <c r="V431" i="6" s="1"/>
  <c r="W431" i="6" s="1"/>
  <c r="X431" i="6" s="1"/>
  <c r="Y431" i="6" s="1"/>
  <c r="Z431" i="6" s="1"/>
  <c r="CK430" i="6"/>
  <c r="BV430" i="6"/>
  <c r="BG430" i="6"/>
  <c r="AR430" i="6"/>
  <c r="AC430" i="6"/>
  <c r="N430" i="6"/>
  <c r="O430" i="6"/>
  <c r="CK429" i="6"/>
  <c r="BV429" i="6"/>
  <c r="BG429" i="6"/>
  <c r="AR429" i="6"/>
  <c r="AC429" i="6"/>
  <c r="N429" i="6"/>
  <c r="O429" i="6"/>
  <c r="P429" i="6" s="1"/>
  <c r="Q429" i="6" s="1"/>
  <c r="R429" i="6" s="1"/>
  <c r="S429" i="6" s="1"/>
  <c r="T429" i="6" s="1"/>
  <c r="U429" i="6" s="1"/>
  <c r="V429" i="6" s="1"/>
  <c r="W429" i="6" s="1"/>
  <c r="X429" i="6" s="1"/>
  <c r="Y429" i="6" s="1"/>
  <c r="Z429" i="6" s="1"/>
  <c r="CK428" i="6"/>
  <c r="BV428" i="6"/>
  <c r="BG428" i="6"/>
  <c r="AR428" i="6"/>
  <c r="AC428" i="6"/>
  <c r="N428" i="6"/>
  <c r="O428" i="6"/>
  <c r="AR427" i="6"/>
  <c r="AC427" i="6"/>
  <c r="N427" i="6"/>
  <c r="O427" i="6"/>
  <c r="P427" i="6" s="1"/>
  <c r="Q427" i="6" s="1"/>
  <c r="R427" i="6" s="1"/>
  <c r="S427" i="6" s="1"/>
  <c r="T427" i="6" s="1"/>
  <c r="U427" i="6" s="1"/>
  <c r="V427" i="6" s="1"/>
  <c r="W427" i="6" s="1"/>
  <c r="X427" i="6" s="1"/>
  <c r="Y427" i="6" s="1"/>
  <c r="Z427" i="6" s="1"/>
  <c r="CK426" i="6"/>
  <c r="BV426" i="6"/>
  <c r="BG426" i="6"/>
  <c r="AR426" i="6"/>
  <c r="AC426" i="6"/>
  <c r="N426" i="6"/>
  <c r="O426" i="6"/>
  <c r="CX425" i="6"/>
  <c r="AC425" i="6"/>
  <c r="N425" i="6"/>
  <c r="O425" i="6"/>
  <c r="CK424" i="6"/>
  <c r="BV424" i="6"/>
  <c r="BG424" i="6"/>
  <c r="AR424" i="6"/>
  <c r="AC424" i="6"/>
  <c r="N424" i="6"/>
  <c r="O424" i="6"/>
  <c r="AR423" i="6"/>
  <c r="AC423" i="6"/>
  <c r="N423" i="6"/>
  <c r="O423" i="6"/>
  <c r="P423" i="6" s="1"/>
  <c r="Q423" i="6" s="1"/>
  <c r="R423" i="6" s="1"/>
  <c r="S423" i="6" s="1"/>
  <c r="T423" i="6" s="1"/>
  <c r="U423" i="6" s="1"/>
  <c r="V423" i="6" s="1"/>
  <c r="W423" i="6" s="1"/>
  <c r="X423" i="6" s="1"/>
  <c r="Y423" i="6" s="1"/>
  <c r="Z423" i="6" s="1"/>
  <c r="CK422" i="6"/>
  <c r="BV422" i="6"/>
  <c r="BG422" i="6"/>
  <c r="AR422" i="6"/>
  <c r="AC422" i="6"/>
  <c r="N422" i="6"/>
  <c r="O422" i="6"/>
  <c r="CK421" i="6"/>
  <c r="BV421" i="6"/>
  <c r="BG421" i="6"/>
  <c r="AR421" i="6"/>
  <c r="AC421" i="6"/>
  <c r="N421" i="6"/>
  <c r="O421" i="6"/>
  <c r="CX420" i="6"/>
  <c r="AC420" i="6"/>
  <c r="N420" i="6"/>
  <c r="O420" i="6"/>
  <c r="CX419" i="6"/>
  <c r="AC419" i="6"/>
  <c r="N419" i="6"/>
  <c r="O419" i="6"/>
  <c r="P419" i="6" s="1"/>
  <c r="Q419" i="6" s="1"/>
  <c r="R419" i="6" s="1"/>
  <c r="S419" i="6" s="1"/>
  <c r="T419" i="6" s="1"/>
  <c r="U419" i="6" s="1"/>
  <c r="V419" i="6" s="1"/>
  <c r="W419" i="6" s="1"/>
  <c r="X419" i="6" s="1"/>
  <c r="Y419" i="6" s="1"/>
  <c r="Z419" i="6" s="1"/>
  <c r="CX418" i="6"/>
  <c r="AC418" i="6"/>
  <c r="N418" i="6"/>
  <c r="O418" i="6"/>
  <c r="CK417" i="6"/>
  <c r="BV417" i="6"/>
  <c r="BG417" i="6"/>
  <c r="AR417" i="6"/>
  <c r="AC417" i="6"/>
  <c r="N417" i="6"/>
  <c r="O417" i="6"/>
  <c r="P417" i="6" s="1"/>
  <c r="Q417" i="6" s="1"/>
  <c r="R417" i="6" s="1"/>
  <c r="S417" i="6" s="1"/>
  <c r="T417" i="6" s="1"/>
  <c r="U417" i="6" s="1"/>
  <c r="V417" i="6" s="1"/>
  <c r="W417" i="6" s="1"/>
  <c r="X417" i="6" s="1"/>
  <c r="Y417" i="6" s="1"/>
  <c r="Z417" i="6" s="1"/>
  <c r="BG416" i="6"/>
  <c r="AR416" i="6"/>
  <c r="AC416" i="6"/>
  <c r="N416" i="6"/>
  <c r="O416" i="6"/>
  <c r="CK415" i="6"/>
  <c r="BV415" i="6"/>
  <c r="BG415" i="6"/>
  <c r="AR415" i="6"/>
  <c r="AC415" i="6"/>
  <c r="N415" i="6"/>
  <c r="O415" i="6"/>
  <c r="P415" i="6" s="1"/>
  <c r="Q415" i="6" s="1"/>
  <c r="R415" i="6" s="1"/>
  <c r="S415" i="6" s="1"/>
  <c r="T415" i="6" s="1"/>
  <c r="U415" i="6" s="1"/>
  <c r="V415" i="6" s="1"/>
  <c r="W415" i="6" s="1"/>
  <c r="X415" i="6" s="1"/>
  <c r="Y415" i="6" s="1"/>
  <c r="Z415" i="6" s="1"/>
  <c r="CK414" i="6"/>
  <c r="BV414" i="6"/>
  <c r="BG414" i="6"/>
  <c r="AR414" i="6"/>
  <c r="AC414" i="6"/>
  <c r="N414" i="6"/>
  <c r="O414" i="6"/>
  <c r="P414" i="6" s="1"/>
  <c r="Q414" i="6" s="1"/>
  <c r="R414" i="6" s="1"/>
  <c r="S414" i="6" s="1"/>
  <c r="T414" i="6" s="1"/>
  <c r="U414" i="6" s="1"/>
  <c r="V414" i="6" s="1"/>
  <c r="W414" i="6" s="1"/>
  <c r="X414" i="6" s="1"/>
  <c r="Y414" i="6" s="1"/>
  <c r="Z414" i="6" s="1"/>
  <c r="CK413" i="6"/>
  <c r="BV413" i="6"/>
  <c r="BG413" i="6"/>
  <c r="AR413" i="6"/>
  <c r="AC413" i="6"/>
  <c r="N413" i="6"/>
  <c r="O413" i="6"/>
  <c r="AR412" i="6"/>
  <c r="AC412" i="6"/>
  <c r="N412" i="6"/>
  <c r="O412" i="6"/>
  <c r="P412" i="6" s="1"/>
  <c r="Q412" i="6" s="1"/>
  <c r="R412" i="6" s="1"/>
  <c r="S412" i="6" s="1"/>
  <c r="T412" i="6" s="1"/>
  <c r="U412" i="6" s="1"/>
  <c r="V412" i="6" s="1"/>
  <c r="W412" i="6" s="1"/>
  <c r="X412" i="6" s="1"/>
  <c r="Y412" i="6" s="1"/>
  <c r="Z412" i="6" s="1"/>
  <c r="CK411" i="6"/>
  <c r="BV411" i="6"/>
  <c r="BG411" i="6"/>
  <c r="AR411" i="6"/>
  <c r="AC411" i="6"/>
  <c r="N411" i="6"/>
  <c r="O411" i="6"/>
  <c r="CK410" i="6"/>
  <c r="BV410" i="6"/>
  <c r="BG410" i="6"/>
  <c r="AR410" i="6"/>
  <c r="AC410" i="6"/>
  <c r="N410" i="6"/>
  <c r="O410" i="6"/>
  <c r="CK409" i="6"/>
  <c r="BV409" i="6"/>
  <c r="BG409" i="6"/>
  <c r="BE409" i="6"/>
  <c r="AR409" i="6"/>
  <c r="AC409" i="6"/>
  <c r="N409" i="6"/>
  <c r="O409" i="6"/>
  <c r="P409" i="6" s="1"/>
  <c r="Q409" i="6" s="1"/>
  <c r="R409" i="6" s="1"/>
  <c r="S409" i="6" s="1"/>
  <c r="T409" i="6" s="1"/>
  <c r="U409" i="6" s="1"/>
  <c r="V409" i="6" s="1"/>
  <c r="W409" i="6" s="1"/>
  <c r="X409" i="6" s="1"/>
  <c r="Y409" i="6" s="1"/>
  <c r="Z409" i="6" s="1"/>
  <c r="AD409" i="6" s="1"/>
  <c r="AE409" i="6" s="1"/>
  <c r="AF409" i="6" s="1"/>
  <c r="AG409" i="6" s="1"/>
  <c r="AH409" i="6" s="1"/>
  <c r="AI409" i="6" s="1"/>
  <c r="AJ409" i="6" s="1"/>
  <c r="AK409" i="6" s="1"/>
  <c r="AL409" i="6" s="1"/>
  <c r="AM409" i="6" s="1"/>
  <c r="AN409" i="6" s="1"/>
  <c r="AO409" i="6" s="1"/>
  <c r="AS409" i="6" s="1"/>
  <c r="AT409" i="6" s="1"/>
  <c r="AU409" i="6" s="1"/>
  <c r="AV409" i="6" s="1"/>
  <c r="AW409" i="6" s="1"/>
  <c r="AX409" i="6" s="1"/>
  <c r="AY409" i="6" s="1"/>
  <c r="AZ409" i="6" s="1"/>
  <c r="BA409" i="6" s="1"/>
  <c r="BB409" i="6" s="1"/>
  <c r="BC409" i="6" s="1"/>
  <c r="BD409" i="6" s="1"/>
  <c r="BH409" i="6" s="1"/>
  <c r="BI409" i="6" s="1"/>
  <c r="BJ409" i="6" s="1"/>
  <c r="BK409" i="6" s="1"/>
  <c r="BL409" i="6" s="1"/>
  <c r="BM409" i="6" s="1"/>
  <c r="BN409" i="6" s="1"/>
  <c r="BO409" i="6" s="1"/>
  <c r="BP409" i="6" s="1"/>
  <c r="BQ409" i="6" s="1"/>
  <c r="BR409" i="6" s="1"/>
  <c r="BS409" i="6" s="1"/>
  <c r="BW409" i="6" s="1"/>
  <c r="BX409" i="6" s="1"/>
  <c r="BY409" i="6" s="1"/>
  <c r="BZ409" i="6" s="1"/>
  <c r="CA409" i="6" s="1"/>
  <c r="CB409" i="6" s="1"/>
  <c r="CC409" i="6" s="1"/>
  <c r="CD409" i="6" s="1"/>
  <c r="CE409" i="6" s="1"/>
  <c r="CF409" i="6" s="1"/>
  <c r="CG409" i="6" s="1"/>
  <c r="CH409" i="6" s="1"/>
  <c r="CL409" i="6" s="1"/>
  <c r="CM409" i="6" s="1"/>
  <c r="CN409" i="6" s="1"/>
  <c r="CO409" i="6" s="1"/>
  <c r="CP409" i="6" s="1"/>
  <c r="CQ409" i="6" s="1"/>
  <c r="CR409" i="6" s="1"/>
  <c r="CS409" i="6" s="1"/>
  <c r="CT409" i="6" s="1"/>
  <c r="CU409" i="6" s="1"/>
  <c r="CV409" i="6" s="1"/>
  <c r="CW409" i="6" s="1"/>
  <c r="CK408" i="6"/>
  <c r="BV408" i="6"/>
  <c r="BG408" i="6"/>
  <c r="AR408" i="6"/>
  <c r="AC408" i="6"/>
  <c r="N408" i="6"/>
  <c r="O408" i="6"/>
  <c r="CX407" i="6"/>
  <c r="AC407" i="6"/>
  <c r="N407" i="6"/>
  <c r="O407" i="6"/>
  <c r="CK406" i="6"/>
  <c r="BV406" i="6"/>
  <c r="BG406" i="6"/>
  <c r="AR406" i="6"/>
  <c r="AC406" i="6"/>
  <c r="N406" i="6"/>
  <c r="O406" i="6"/>
  <c r="CK405" i="6"/>
  <c r="BV405" i="6"/>
  <c r="BG405" i="6"/>
  <c r="AR405" i="6"/>
  <c r="AC405" i="6"/>
  <c r="N405" i="6"/>
  <c r="O405" i="6"/>
  <c r="P405" i="6" s="1"/>
  <c r="Q405" i="6" s="1"/>
  <c r="R405" i="6" s="1"/>
  <c r="S405" i="6" s="1"/>
  <c r="T405" i="6" s="1"/>
  <c r="U405" i="6" s="1"/>
  <c r="V405" i="6" s="1"/>
  <c r="W405" i="6" s="1"/>
  <c r="X405" i="6" s="1"/>
  <c r="Y405" i="6" s="1"/>
  <c r="Z405" i="6" s="1"/>
  <c r="AD405" i="6" s="1"/>
  <c r="AR404" i="6"/>
  <c r="AC404" i="6"/>
  <c r="N404" i="6"/>
  <c r="O404" i="6"/>
  <c r="P404" i="6" s="1"/>
  <c r="Q404" i="6" s="1"/>
  <c r="R404" i="6" s="1"/>
  <c r="S404" i="6" s="1"/>
  <c r="T404" i="6" s="1"/>
  <c r="U404" i="6" s="1"/>
  <c r="V404" i="6" s="1"/>
  <c r="W404" i="6" s="1"/>
  <c r="X404" i="6" s="1"/>
  <c r="Y404" i="6" s="1"/>
  <c r="Z404" i="6" s="1"/>
  <c r="CK403" i="6"/>
  <c r="BV403" i="6"/>
  <c r="BG403" i="6"/>
  <c r="AR403" i="6"/>
  <c r="N403" i="6"/>
  <c r="I403" i="6"/>
  <c r="CK402" i="6"/>
  <c r="BV402" i="6"/>
  <c r="BG402" i="6"/>
  <c r="AR402" i="6"/>
  <c r="AC402" i="6"/>
  <c r="N402" i="6"/>
  <c r="O402" i="6"/>
  <c r="P402" i="6" s="1"/>
  <c r="Q402" i="6" s="1"/>
  <c r="R402" i="6" s="1"/>
  <c r="S402" i="6" s="1"/>
  <c r="T402" i="6" s="1"/>
  <c r="U402" i="6" s="1"/>
  <c r="V402" i="6" s="1"/>
  <c r="W402" i="6" s="1"/>
  <c r="X402" i="6" s="1"/>
  <c r="Y402" i="6" s="1"/>
  <c r="Z402" i="6" s="1"/>
  <c r="CK401" i="6"/>
  <c r="BV401" i="6"/>
  <c r="BG401" i="6"/>
  <c r="AR401" i="6"/>
  <c r="AC401" i="6"/>
  <c r="N401" i="6"/>
  <c r="O401" i="6"/>
  <c r="P401" i="6" s="1"/>
  <c r="Q401" i="6" s="1"/>
  <c r="R401" i="6" s="1"/>
  <c r="S401" i="6" s="1"/>
  <c r="T401" i="6" s="1"/>
  <c r="U401" i="6" s="1"/>
  <c r="V401" i="6" s="1"/>
  <c r="W401" i="6" s="1"/>
  <c r="X401" i="6" s="1"/>
  <c r="Y401" i="6" s="1"/>
  <c r="Z401" i="6" s="1"/>
  <c r="CX400" i="6"/>
  <c r="AC400" i="6"/>
  <c r="N400" i="6"/>
  <c r="O400" i="6"/>
  <c r="CK399" i="6"/>
  <c r="BV399" i="6"/>
  <c r="BG399" i="6"/>
  <c r="AR399" i="6"/>
  <c r="AC399" i="6"/>
  <c r="N399" i="6"/>
  <c r="O399" i="6"/>
  <c r="CK398" i="6"/>
  <c r="BV398" i="6"/>
  <c r="BG398" i="6"/>
  <c r="AR398" i="6"/>
  <c r="AC398" i="6"/>
  <c r="N398" i="6"/>
  <c r="O398" i="6"/>
  <c r="P398" i="6" s="1"/>
  <c r="Q398" i="6" s="1"/>
  <c r="R398" i="6" s="1"/>
  <c r="S398" i="6" s="1"/>
  <c r="T398" i="6" s="1"/>
  <c r="U398" i="6" s="1"/>
  <c r="V398" i="6" s="1"/>
  <c r="W398" i="6" s="1"/>
  <c r="X398" i="6" s="1"/>
  <c r="Y398" i="6" s="1"/>
  <c r="Z398" i="6" s="1"/>
  <c r="CK397" i="6"/>
  <c r="BV397" i="6"/>
  <c r="BG397" i="6"/>
  <c r="BE397" i="6"/>
  <c r="AR397" i="6"/>
  <c r="AC397" i="6"/>
  <c r="N397" i="6"/>
  <c r="O397" i="6"/>
  <c r="P397" i="6" s="1"/>
  <c r="Q397" i="6" s="1"/>
  <c r="R397" i="6" s="1"/>
  <c r="S397" i="6" s="1"/>
  <c r="T397" i="6" s="1"/>
  <c r="U397" i="6" s="1"/>
  <c r="V397" i="6" s="1"/>
  <c r="W397" i="6" s="1"/>
  <c r="X397" i="6" s="1"/>
  <c r="Y397" i="6" s="1"/>
  <c r="Z397" i="6" s="1"/>
  <c r="AD397" i="6" s="1"/>
  <c r="AE397" i="6" s="1"/>
  <c r="AF397" i="6" s="1"/>
  <c r="AG397" i="6" s="1"/>
  <c r="AH397" i="6" s="1"/>
  <c r="AI397" i="6" s="1"/>
  <c r="AJ397" i="6" s="1"/>
  <c r="AK397" i="6" s="1"/>
  <c r="AL397" i="6" s="1"/>
  <c r="AM397" i="6" s="1"/>
  <c r="AN397" i="6" s="1"/>
  <c r="AO397" i="6" s="1"/>
  <c r="AS397" i="6" s="1"/>
  <c r="AT397" i="6" s="1"/>
  <c r="AU397" i="6" s="1"/>
  <c r="AV397" i="6" s="1"/>
  <c r="AW397" i="6" s="1"/>
  <c r="AX397" i="6" s="1"/>
  <c r="AY397" i="6" s="1"/>
  <c r="AZ397" i="6" s="1"/>
  <c r="BA397" i="6" s="1"/>
  <c r="BB397" i="6" s="1"/>
  <c r="BC397" i="6" s="1"/>
  <c r="BD397" i="6" s="1"/>
  <c r="BH397" i="6" s="1"/>
  <c r="BI397" i="6" s="1"/>
  <c r="BJ397" i="6" s="1"/>
  <c r="BK397" i="6" s="1"/>
  <c r="BL397" i="6" s="1"/>
  <c r="BM397" i="6" s="1"/>
  <c r="BN397" i="6" s="1"/>
  <c r="BO397" i="6" s="1"/>
  <c r="BP397" i="6" s="1"/>
  <c r="BQ397" i="6" s="1"/>
  <c r="BR397" i="6" s="1"/>
  <c r="BS397" i="6" s="1"/>
  <c r="BW397" i="6" s="1"/>
  <c r="BX397" i="6" s="1"/>
  <c r="BY397" i="6" s="1"/>
  <c r="BZ397" i="6" s="1"/>
  <c r="CA397" i="6" s="1"/>
  <c r="CB397" i="6" s="1"/>
  <c r="CC397" i="6" s="1"/>
  <c r="CD397" i="6" s="1"/>
  <c r="CE397" i="6" s="1"/>
  <c r="CF397" i="6" s="1"/>
  <c r="CG397" i="6" s="1"/>
  <c r="CH397" i="6" s="1"/>
  <c r="CL397" i="6" s="1"/>
  <c r="CM397" i="6" s="1"/>
  <c r="CN397" i="6" s="1"/>
  <c r="CO397" i="6" s="1"/>
  <c r="CP397" i="6" s="1"/>
  <c r="CQ397" i="6" s="1"/>
  <c r="CR397" i="6" s="1"/>
  <c r="CS397" i="6" s="1"/>
  <c r="CT397" i="6" s="1"/>
  <c r="CU397" i="6" s="1"/>
  <c r="CV397" i="6" s="1"/>
  <c r="CW397" i="6" s="1"/>
  <c r="CK396" i="6"/>
  <c r="BV396" i="6"/>
  <c r="BG396" i="6"/>
  <c r="AR396" i="6"/>
  <c r="AC396" i="6"/>
  <c r="N396" i="6"/>
  <c r="O396" i="6"/>
  <c r="CK395" i="6"/>
  <c r="BV395" i="6"/>
  <c r="BG395" i="6"/>
  <c r="AR395" i="6"/>
  <c r="AC395" i="6"/>
  <c r="N395" i="6"/>
  <c r="O395" i="6"/>
  <c r="P395" i="6" s="1"/>
  <c r="Q395" i="6" s="1"/>
  <c r="R395" i="6" s="1"/>
  <c r="S395" i="6" s="1"/>
  <c r="T395" i="6" s="1"/>
  <c r="U395" i="6" s="1"/>
  <c r="V395" i="6" s="1"/>
  <c r="W395" i="6" s="1"/>
  <c r="X395" i="6" s="1"/>
  <c r="Y395" i="6" s="1"/>
  <c r="Z395" i="6" s="1"/>
  <c r="CK394" i="6"/>
  <c r="BV394" i="6"/>
  <c r="BG394" i="6"/>
  <c r="BE394" i="6"/>
  <c r="AR394" i="6"/>
  <c r="AC394" i="6"/>
  <c r="N394" i="6"/>
  <c r="O394" i="6"/>
  <c r="P394" i="6" s="1"/>
  <c r="Q394" i="6" s="1"/>
  <c r="R394" i="6" s="1"/>
  <c r="S394" i="6" s="1"/>
  <c r="T394" i="6" s="1"/>
  <c r="U394" i="6" s="1"/>
  <c r="V394" i="6" s="1"/>
  <c r="W394" i="6" s="1"/>
  <c r="X394" i="6" s="1"/>
  <c r="Y394" i="6" s="1"/>
  <c r="Z394" i="6" s="1"/>
  <c r="AD394" i="6" s="1"/>
  <c r="AE394" i="6" s="1"/>
  <c r="AF394" i="6" s="1"/>
  <c r="AG394" i="6" s="1"/>
  <c r="AH394" i="6" s="1"/>
  <c r="AI394" i="6" s="1"/>
  <c r="AJ394" i="6" s="1"/>
  <c r="AK394" i="6" s="1"/>
  <c r="AL394" i="6" s="1"/>
  <c r="AM394" i="6" s="1"/>
  <c r="AN394" i="6" s="1"/>
  <c r="AO394" i="6" s="1"/>
  <c r="AS394" i="6" s="1"/>
  <c r="AT394" i="6" s="1"/>
  <c r="AU394" i="6" s="1"/>
  <c r="AV394" i="6" s="1"/>
  <c r="AW394" i="6" s="1"/>
  <c r="AX394" i="6" s="1"/>
  <c r="AY394" i="6" s="1"/>
  <c r="AZ394" i="6" s="1"/>
  <c r="BA394" i="6" s="1"/>
  <c r="BB394" i="6" s="1"/>
  <c r="BC394" i="6" s="1"/>
  <c r="BD394" i="6" s="1"/>
  <c r="BH394" i="6" s="1"/>
  <c r="BI394" i="6" s="1"/>
  <c r="BJ394" i="6" s="1"/>
  <c r="BK394" i="6" s="1"/>
  <c r="BL394" i="6" s="1"/>
  <c r="BM394" i="6" s="1"/>
  <c r="BN394" i="6" s="1"/>
  <c r="BO394" i="6" s="1"/>
  <c r="BP394" i="6" s="1"/>
  <c r="BQ394" i="6" s="1"/>
  <c r="BR394" i="6" s="1"/>
  <c r="BS394" i="6" s="1"/>
  <c r="BW394" i="6" s="1"/>
  <c r="BX394" i="6" s="1"/>
  <c r="BY394" i="6" s="1"/>
  <c r="BZ394" i="6" s="1"/>
  <c r="CA394" i="6" s="1"/>
  <c r="CB394" i="6" s="1"/>
  <c r="CC394" i="6" s="1"/>
  <c r="CD394" i="6" s="1"/>
  <c r="CE394" i="6" s="1"/>
  <c r="CF394" i="6" s="1"/>
  <c r="CG394" i="6" s="1"/>
  <c r="CH394" i="6" s="1"/>
  <c r="CL394" i="6" s="1"/>
  <c r="CM394" i="6" s="1"/>
  <c r="CN394" i="6" s="1"/>
  <c r="CO394" i="6" s="1"/>
  <c r="CP394" i="6" s="1"/>
  <c r="CQ394" i="6" s="1"/>
  <c r="CR394" i="6" s="1"/>
  <c r="CS394" i="6" s="1"/>
  <c r="CT394" i="6" s="1"/>
  <c r="CU394" i="6" s="1"/>
  <c r="CV394" i="6" s="1"/>
  <c r="CW394" i="6" s="1"/>
  <c r="CK393" i="6"/>
  <c r="BV393" i="6"/>
  <c r="BG393" i="6"/>
  <c r="AR393" i="6"/>
  <c r="AC393" i="6"/>
  <c r="N393" i="6"/>
  <c r="O393" i="6"/>
  <c r="AR392" i="6"/>
  <c r="AC392" i="6"/>
  <c r="N392" i="6"/>
  <c r="O392" i="6"/>
  <c r="CK391" i="6"/>
  <c r="BV391" i="6"/>
  <c r="BG391" i="6"/>
  <c r="BE391" i="6"/>
  <c r="AR391" i="6"/>
  <c r="AC391" i="6"/>
  <c r="N391" i="6"/>
  <c r="O391" i="6"/>
  <c r="P391" i="6" s="1"/>
  <c r="Q391" i="6" s="1"/>
  <c r="R391" i="6" s="1"/>
  <c r="S391" i="6" s="1"/>
  <c r="T391" i="6" s="1"/>
  <c r="U391" i="6" s="1"/>
  <c r="V391" i="6" s="1"/>
  <c r="W391" i="6" s="1"/>
  <c r="X391" i="6" s="1"/>
  <c r="Y391" i="6" s="1"/>
  <c r="Z391" i="6" s="1"/>
  <c r="AD391" i="6" s="1"/>
  <c r="AE391" i="6" s="1"/>
  <c r="AF391" i="6" s="1"/>
  <c r="AG391" i="6" s="1"/>
  <c r="AH391" i="6" s="1"/>
  <c r="AI391" i="6" s="1"/>
  <c r="AJ391" i="6" s="1"/>
  <c r="AK391" i="6" s="1"/>
  <c r="AL391" i="6" s="1"/>
  <c r="AM391" i="6" s="1"/>
  <c r="AN391" i="6" s="1"/>
  <c r="AO391" i="6" s="1"/>
  <c r="AS391" i="6" s="1"/>
  <c r="AT391" i="6" s="1"/>
  <c r="AU391" i="6" s="1"/>
  <c r="AV391" i="6" s="1"/>
  <c r="AW391" i="6" s="1"/>
  <c r="AX391" i="6" s="1"/>
  <c r="AY391" i="6" s="1"/>
  <c r="AZ391" i="6" s="1"/>
  <c r="BA391" i="6" s="1"/>
  <c r="BB391" i="6" s="1"/>
  <c r="BC391" i="6" s="1"/>
  <c r="BD391" i="6" s="1"/>
  <c r="BH391" i="6" s="1"/>
  <c r="BI391" i="6" s="1"/>
  <c r="BJ391" i="6" s="1"/>
  <c r="BK391" i="6" s="1"/>
  <c r="BL391" i="6" s="1"/>
  <c r="BM391" i="6" s="1"/>
  <c r="BN391" i="6" s="1"/>
  <c r="BO391" i="6" s="1"/>
  <c r="BP391" i="6" s="1"/>
  <c r="BQ391" i="6" s="1"/>
  <c r="BR391" i="6" s="1"/>
  <c r="BS391" i="6" s="1"/>
  <c r="BW391" i="6" s="1"/>
  <c r="BX391" i="6" s="1"/>
  <c r="BY391" i="6" s="1"/>
  <c r="BZ391" i="6" s="1"/>
  <c r="CA391" i="6" s="1"/>
  <c r="CB391" i="6" s="1"/>
  <c r="CC391" i="6" s="1"/>
  <c r="CD391" i="6" s="1"/>
  <c r="CE391" i="6" s="1"/>
  <c r="CF391" i="6" s="1"/>
  <c r="CG391" i="6" s="1"/>
  <c r="CH391" i="6" s="1"/>
  <c r="CL391" i="6" s="1"/>
  <c r="CM391" i="6" s="1"/>
  <c r="CN391" i="6" s="1"/>
  <c r="CO391" i="6" s="1"/>
  <c r="CP391" i="6" s="1"/>
  <c r="CQ391" i="6" s="1"/>
  <c r="CR391" i="6" s="1"/>
  <c r="CS391" i="6" s="1"/>
  <c r="CT391" i="6" s="1"/>
  <c r="CU391" i="6" s="1"/>
  <c r="CV391" i="6" s="1"/>
  <c r="CW391" i="6" s="1"/>
  <c r="CK390" i="6"/>
  <c r="BV390" i="6"/>
  <c r="BG390" i="6"/>
  <c r="AR390" i="6"/>
  <c r="AC390" i="6"/>
  <c r="N390" i="6"/>
  <c r="O390" i="6"/>
  <c r="P390" i="6" s="1"/>
  <c r="Q390" i="6" s="1"/>
  <c r="R390" i="6" s="1"/>
  <c r="S390" i="6" s="1"/>
  <c r="T390" i="6" s="1"/>
  <c r="U390" i="6" s="1"/>
  <c r="V390" i="6" s="1"/>
  <c r="W390" i="6" s="1"/>
  <c r="X390" i="6" s="1"/>
  <c r="Y390" i="6" s="1"/>
  <c r="Z390" i="6" s="1"/>
  <c r="AR389" i="6"/>
  <c r="AC389" i="6"/>
  <c r="N389" i="6"/>
  <c r="O389" i="6"/>
  <c r="P389" i="6" s="1"/>
  <c r="Q389" i="6" s="1"/>
  <c r="R389" i="6" s="1"/>
  <c r="S389" i="6" s="1"/>
  <c r="T389" i="6" s="1"/>
  <c r="U389" i="6" s="1"/>
  <c r="V389" i="6" s="1"/>
  <c r="W389" i="6" s="1"/>
  <c r="X389" i="6" s="1"/>
  <c r="Y389" i="6" s="1"/>
  <c r="Z389" i="6" s="1"/>
  <c r="AD389" i="6" s="1"/>
  <c r="CK388" i="6"/>
  <c r="BV388" i="6"/>
  <c r="BG388" i="6"/>
  <c r="AR388" i="6"/>
  <c r="AC388" i="6"/>
  <c r="N388" i="6"/>
  <c r="O388" i="6"/>
  <c r="CK387" i="6"/>
  <c r="BV387" i="6"/>
  <c r="BG387" i="6"/>
  <c r="AR387" i="6"/>
  <c r="AC387" i="6"/>
  <c r="N387" i="6"/>
  <c r="O387" i="6"/>
  <c r="CK386" i="6"/>
  <c r="BV386" i="6"/>
  <c r="BG386" i="6"/>
  <c r="AR386" i="6"/>
  <c r="AC386" i="6"/>
  <c r="N386" i="6"/>
  <c r="O386" i="6"/>
  <c r="P386" i="6" s="1"/>
  <c r="Q386" i="6" s="1"/>
  <c r="R386" i="6" s="1"/>
  <c r="S386" i="6" s="1"/>
  <c r="T386" i="6" s="1"/>
  <c r="U386" i="6" s="1"/>
  <c r="V386" i="6" s="1"/>
  <c r="W386" i="6" s="1"/>
  <c r="X386" i="6" s="1"/>
  <c r="Y386" i="6" s="1"/>
  <c r="Z386" i="6" s="1"/>
  <c r="CK385" i="6"/>
  <c r="BV385" i="6"/>
  <c r="BG385" i="6"/>
  <c r="AR385" i="6"/>
  <c r="AC385" i="6"/>
  <c r="N385" i="6"/>
  <c r="O385" i="6"/>
  <c r="CK384" i="6"/>
  <c r="BV384" i="6"/>
  <c r="BG384" i="6"/>
  <c r="AR384" i="6"/>
  <c r="AC384" i="6"/>
  <c r="N384" i="6"/>
  <c r="O384" i="6"/>
  <c r="CK383" i="6"/>
  <c r="BV383" i="6"/>
  <c r="BG383" i="6"/>
  <c r="AR383" i="6"/>
  <c r="AC383" i="6"/>
  <c r="N383" i="6"/>
  <c r="O383" i="6"/>
  <c r="CK382" i="6"/>
  <c r="BV382" i="6"/>
  <c r="BG382" i="6"/>
  <c r="AR382" i="6"/>
  <c r="AC382" i="6"/>
  <c r="N382" i="6"/>
  <c r="O382" i="6"/>
  <c r="CK381" i="6"/>
  <c r="BV381" i="6"/>
  <c r="BG381" i="6"/>
  <c r="AR381" i="6"/>
  <c r="AC381" i="6"/>
  <c r="N381" i="6"/>
  <c r="O381" i="6"/>
  <c r="CX380" i="6"/>
  <c r="AC380" i="6"/>
  <c r="N380" i="6"/>
  <c r="O380" i="6"/>
  <c r="CK379" i="6"/>
  <c r="BV379" i="6"/>
  <c r="BG379" i="6"/>
  <c r="AR379" i="6"/>
  <c r="AC379" i="6"/>
  <c r="N379" i="6"/>
  <c r="O379" i="6"/>
  <c r="P379" i="6" s="1"/>
  <c r="Q379" i="6" s="1"/>
  <c r="R379" i="6" s="1"/>
  <c r="S379" i="6" s="1"/>
  <c r="T379" i="6" s="1"/>
  <c r="U379" i="6" s="1"/>
  <c r="V379" i="6" s="1"/>
  <c r="W379" i="6" s="1"/>
  <c r="X379" i="6" s="1"/>
  <c r="Y379" i="6" s="1"/>
  <c r="Z379" i="6" s="1"/>
  <c r="BG378" i="6"/>
  <c r="AR378" i="6"/>
  <c r="AC378" i="6"/>
  <c r="N378" i="6"/>
  <c r="O378" i="6"/>
  <c r="P378" i="6" s="1"/>
  <c r="Q378" i="6" s="1"/>
  <c r="R378" i="6" s="1"/>
  <c r="S378" i="6" s="1"/>
  <c r="T378" i="6" s="1"/>
  <c r="U378" i="6" s="1"/>
  <c r="V378" i="6" s="1"/>
  <c r="W378" i="6" s="1"/>
  <c r="X378" i="6" s="1"/>
  <c r="Y378" i="6" s="1"/>
  <c r="Z378" i="6" s="1"/>
  <c r="AD378" i="6" s="1"/>
  <c r="CK377" i="6"/>
  <c r="BV377" i="6"/>
  <c r="BG377" i="6"/>
  <c r="AR377" i="6"/>
  <c r="AC377" i="6"/>
  <c r="N377" i="6"/>
  <c r="O377" i="6"/>
  <c r="BV376" i="6"/>
  <c r="BG376" i="6"/>
  <c r="AR376" i="6"/>
  <c r="AC376" i="6"/>
  <c r="N376" i="6"/>
  <c r="O376" i="6"/>
  <c r="P376" i="6" s="1"/>
  <c r="Q376" i="6" s="1"/>
  <c r="R376" i="6" s="1"/>
  <c r="S376" i="6" s="1"/>
  <c r="T376" i="6" s="1"/>
  <c r="U376" i="6" s="1"/>
  <c r="V376" i="6" s="1"/>
  <c r="W376" i="6" s="1"/>
  <c r="X376" i="6" s="1"/>
  <c r="Y376" i="6" s="1"/>
  <c r="Z376" i="6" s="1"/>
  <c r="CK375" i="6"/>
  <c r="BV375" i="6"/>
  <c r="BG375" i="6"/>
  <c r="AR375" i="6"/>
  <c r="AC375" i="6"/>
  <c r="N375" i="6"/>
  <c r="O375" i="6"/>
  <c r="CK374" i="6"/>
  <c r="BV374" i="6"/>
  <c r="BG374" i="6"/>
  <c r="AR374" i="6"/>
  <c r="AC374" i="6"/>
  <c r="N374" i="6"/>
  <c r="O374" i="6"/>
  <c r="P374" i="6" s="1"/>
  <c r="Q374" i="6" s="1"/>
  <c r="R374" i="6" s="1"/>
  <c r="S374" i="6" s="1"/>
  <c r="T374" i="6" s="1"/>
  <c r="U374" i="6" s="1"/>
  <c r="V374" i="6" s="1"/>
  <c r="W374" i="6" s="1"/>
  <c r="X374" i="6" s="1"/>
  <c r="Y374" i="6" s="1"/>
  <c r="Z374" i="6" s="1"/>
  <c r="CK373" i="6"/>
  <c r="BV373" i="6"/>
  <c r="BG373" i="6"/>
  <c r="AR373" i="6"/>
  <c r="AC373" i="6"/>
  <c r="N373" i="6"/>
  <c r="O373" i="6"/>
  <c r="AR372" i="6"/>
  <c r="AC372" i="6"/>
  <c r="N372" i="6"/>
  <c r="O372" i="6"/>
  <c r="CK371" i="6"/>
  <c r="BV371" i="6"/>
  <c r="BG371" i="6"/>
  <c r="AR371" i="6"/>
  <c r="AC371" i="6"/>
  <c r="N371" i="6"/>
  <c r="O371" i="6"/>
  <c r="P371" i="6" s="1"/>
  <c r="Q371" i="6" s="1"/>
  <c r="R371" i="6" s="1"/>
  <c r="S371" i="6" s="1"/>
  <c r="T371" i="6" s="1"/>
  <c r="U371" i="6" s="1"/>
  <c r="V371" i="6" s="1"/>
  <c r="W371" i="6" s="1"/>
  <c r="X371" i="6" s="1"/>
  <c r="Y371" i="6" s="1"/>
  <c r="Z371" i="6" s="1"/>
  <c r="CK370" i="6"/>
  <c r="BV370" i="6"/>
  <c r="BG370" i="6"/>
  <c r="AR370" i="6"/>
  <c r="AC370" i="6"/>
  <c r="N370" i="6"/>
  <c r="O370" i="6"/>
  <c r="CK369" i="6"/>
  <c r="BV369" i="6"/>
  <c r="BG369" i="6"/>
  <c r="AR369" i="6"/>
  <c r="AC369" i="6"/>
  <c r="N369" i="6"/>
  <c r="O369" i="6"/>
  <c r="CK368" i="6"/>
  <c r="BV368" i="6"/>
  <c r="BG368" i="6"/>
  <c r="AR368" i="6"/>
  <c r="AC368" i="6"/>
  <c r="N368" i="6"/>
  <c r="O368" i="6"/>
  <c r="P368" i="6" s="1"/>
  <c r="Q368" i="6" s="1"/>
  <c r="R368" i="6" s="1"/>
  <c r="S368" i="6" s="1"/>
  <c r="T368" i="6" s="1"/>
  <c r="U368" i="6" s="1"/>
  <c r="V368" i="6" s="1"/>
  <c r="W368" i="6" s="1"/>
  <c r="X368" i="6" s="1"/>
  <c r="Y368" i="6" s="1"/>
  <c r="Z368" i="6" s="1"/>
  <c r="CX367" i="6"/>
  <c r="AC367" i="6"/>
  <c r="N367" i="6"/>
  <c r="O367" i="6"/>
  <c r="CK366" i="6"/>
  <c r="BV366" i="6"/>
  <c r="BG366" i="6"/>
  <c r="AR366" i="6"/>
  <c r="AC366" i="6"/>
  <c r="N366" i="6"/>
  <c r="O366" i="6"/>
  <c r="P366" i="6" s="1"/>
  <c r="Q366" i="6" s="1"/>
  <c r="R366" i="6" s="1"/>
  <c r="S366" i="6" s="1"/>
  <c r="T366" i="6" s="1"/>
  <c r="U366" i="6" s="1"/>
  <c r="V366" i="6" s="1"/>
  <c r="W366" i="6" s="1"/>
  <c r="X366" i="6" s="1"/>
  <c r="Y366" i="6" s="1"/>
  <c r="Z366" i="6" s="1"/>
  <c r="CK365" i="6"/>
  <c r="BV365" i="6"/>
  <c r="BG365" i="6"/>
  <c r="BE365" i="6"/>
  <c r="AR365" i="6"/>
  <c r="AC365" i="6"/>
  <c r="N365" i="6"/>
  <c r="O365" i="6"/>
  <c r="P365" i="6" s="1"/>
  <c r="Q365" i="6" s="1"/>
  <c r="R365" i="6" s="1"/>
  <c r="S365" i="6" s="1"/>
  <c r="T365" i="6" s="1"/>
  <c r="U365" i="6" s="1"/>
  <c r="V365" i="6" s="1"/>
  <c r="W365" i="6" s="1"/>
  <c r="X365" i="6" s="1"/>
  <c r="Y365" i="6" s="1"/>
  <c r="Z365" i="6" s="1"/>
  <c r="AD365" i="6" s="1"/>
  <c r="AE365" i="6" s="1"/>
  <c r="AF365" i="6" s="1"/>
  <c r="AG365" i="6" s="1"/>
  <c r="AH365" i="6" s="1"/>
  <c r="AI365" i="6" s="1"/>
  <c r="AJ365" i="6" s="1"/>
  <c r="AK365" i="6" s="1"/>
  <c r="AL365" i="6" s="1"/>
  <c r="AM365" i="6" s="1"/>
  <c r="AN365" i="6" s="1"/>
  <c r="AO365" i="6" s="1"/>
  <c r="AS365" i="6" s="1"/>
  <c r="AT365" i="6" s="1"/>
  <c r="AU365" i="6" s="1"/>
  <c r="AV365" i="6" s="1"/>
  <c r="AW365" i="6" s="1"/>
  <c r="AX365" i="6" s="1"/>
  <c r="AY365" i="6" s="1"/>
  <c r="AZ365" i="6" s="1"/>
  <c r="BA365" i="6" s="1"/>
  <c r="BB365" i="6" s="1"/>
  <c r="BC365" i="6" s="1"/>
  <c r="BD365" i="6" s="1"/>
  <c r="BH365" i="6" s="1"/>
  <c r="BI365" i="6" s="1"/>
  <c r="BJ365" i="6" s="1"/>
  <c r="BK365" i="6" s="1"/>
  <c r="BL365" i="6" s="1"/>
  <c r="BM365" i="6" s="1"/>
  <c r="BN365" i="6" s="1"/>
  <c r="BO365" i="6" s="1"/>
  <c r="BP365" i="6" s="1"/>
  <c r="BQ365" i="6" s="1"/>
  <c r="BR365" i="6" s="1"/>
  <c r="BS365" i="6" s="1"/>
  <c r="BW365" i="6" s="1"/>
  <c r="BX365" i="6" s="1"/>
  <c r="BY365" i="6" s="1"/>
  <c r="BZ365" i="6" s="1"/>
  <c r="CA365" i="6" s="1"/>
  <c r="CB365" i="6" s="1"/>
  <c r="CC365" i="6" s="1"/>
  <c r="CD365" i="6" s="1"/>
  <c r="CE365" i="6" s="1"/>
  <c r="CF365" i="6" s="1"/>
  <c r="CG365" i="6" s="1"/>
  <c r="CH365" i="6" s="1"/>
  <c r="CL365" i="6" s="1"/>
  <c r="CM365" i="6" s="1"/>
  <c r="CN365" i="6" s="1"/>
  <c r="CO365" i="6" s="1"/>
  <c r="CP365" i="6" s="1"/>
  <c r="CQ365" i="6" s="1"/>
  <c r="CR365" i="6" s="1"/>
  <c r="CS365" i="6" s="1"/>
  <c r="CT365" i="6" s="1"/>
  <c r="CU365" i="6" s="1"/>
  <c r="CV365" i="6" s="1"/>
  <c r="CW365" i="6" s="1"/>
  <c r="CX364" i="6"/>
  <c r="BE364" i="6"/>
  <c r="AC364" i="6"/>
  <c r="N364" i="6"/>
  <c r="O364" i="6"/>
  <c r="P364" i="6" s="1"/>
  <c r="Q364" i="6" s="1"/>
  <c r="R364" i="6" s="1"/>
  <c r="S364" i="6" s="1"/>
  <c r="T364" i="6" s="1"/>
  <c r="U364" i="6" s="1"/>
  <c r="V364" i="6" s="1"/>
  <c r="W364" i="6" s="1"/>
  <c r="X364" i="6" s="1"/>
  <c r="Y364" i="6" s="1"/>
  <c r="Z364" i="6" s="1"/>
  <c r="CK363" i="6"/>
  <c r="BV363" i="6"/>
  <c r="BG363" i="6"/>
  <c r="AR363" i="6"/>
  <c r="AC363" i="6"/>
  <c r="N363" i="6"/>
  <c r="O363" i="6"/>
  <c r="CK362" i="6"/>
  <c r="BV362" i="6"/>
  <c r="BG362" i="6"/>
  <c r="AR362" i="6"/>
  <c r="AC362" i="6"/>
  <c r="N362" i="6"/>
  <c r="O362" i="6"/>
  <c r="CK361" i="6"/>
  <c r="BV361" i="6"/>
  <c r="BG361" i="6"/>
  <c r="AR361" i="6"/>
  <c r="AC361" i="6"/>
  <c r="N361" i="6"/>
  <c r="O361" i="6"/>
  <c r="CK360" i="6"/>
  <c r="BV360" i="6"/>
  <c r="BG360" i="6"/>
  <c r="BE360" i="6"/>
  <c r="AR360" i="6"/>
  <c r="AC360" i="6"/>
  <c r="N360" i="6"/>
  <c r="O360" i="6"/>
  <c r="P360" i="6" s="1"/>
  <c r="Q360" i="6" s="1"/>
  <c r="R360" i="6" s="1"/>
  <c r="S360" i="6" s="1"/>
  <c r="T360" i="6" s="1"/>
  <c r="U360" i="6" s="1"/>
  <c r="V360" i="6" s="1"/>
  <c r="W360" i="6" s="1"/>
  <c r="X360" i="6" s="1"/>
  <c r="Y360" i="6" s="1"/>
  <c r="Z360" i="6" s="1"/>
  <c r="AD360" i="6" s="1"/>
  <c r="AE360" i="6" s="1"/>
  <c r="AF360" i="6" s="1"/>
  <c r="AG360" i="6" s="1"/>
  <c r="AH360" i="6" s="1"/>
  <c r="AI360" i="6" s="1"/>
  <c r="AJ360" i="6" s="1"/>
  <c r="AK360" i="6" s="1"/>
  <c r="AL360" i="6" s="1"/>
  <c r="AM360" i="6" s="1"/>
  <c r="AN360" i="6" s="1"/>
  <c r="AO360" i="6" s="1"/>
  <c r="AS360" i="6" s="1"/>
  <c r="AT360" i="6" s="1"/>
  <c r="AU360" i="6" s="1"/>
  <c r="AV360" i="6" s="1"/>
  <c r="AW360" i="6" s="1"/>
  <c r="AX360" i="6" s="1"/>
  <c r="AY360" i="6" s="1"/>
  <c r="AZ360" i="6" s="1"/>
  <c r="BA360" i="6" s="1"/>
  <c r="BB360" i="6" s="1"/>
  <c r="BC360" i="6" s="1"/>
  <c r="BD360" i="6" s="1"/>
  <c r="BH360" i="6" s="1"/>
  <c r="BI360" i="6" s="1"/>
  <c r="BJ360" i="6" s="1"/>
  <c r="BK360" i="6" s="1"/>
  <c r="BL360" i="6" s="1"/>
  <c r="BM360" i="6" s="1"/>
  <c r="BN360" i="6" s="1"/>
  <c r="BO360" i="6" s="1"/>
  <c r="BP360" i="6" s="1"/>
  <c r="BQ360" i="6" s="1"/>
  <c r="BR360" i="6" s="1"/>
  <c r="BS360" i="6" s="1"/>
  <c r="BW360" i="6" s="1"/>
  <c r="BX360" i="6" s="1"/>
  <c r="BY360" i="6" s="1"/>
  <c r="BZ360" i="6" s="1"/>
  <c r="CA360" i="6" s="1"/>
  <c r="CB360" i="6" s="1"/>
  <c r="CC360" i="6" s="1"/>
  <c r="CD360" i="6" s="1"/>
  <c r="CE360" i="6" s="1"/>
  <c r="CF360" i="6" s="1"/>
  <c r="CG360" i="6" s="1"/>
  <c r="CH360" i="6" s="1"/>
  <c r="CL360" i="6" s="1"/>
  <c r="CM360" i="6" s="1"/>
  <c r="CN360" i="6" s="1"/>
  <c r="CO360" i="6" s="1"/>
  <c r="CP360" i="6" s="1"/>
  <c r="CQ360" i="6" s="1"/>
  <c r="CR360" i="6" s="1"/>
  <c r="CS360" i="6" s="1"/>
  <c r="CT360" i="6" s="1"/>
  <c r="CU360" i="6" s="1"/>
  <c r="CV360" i="6" s="1"/>
  <c r="CW360" i="6" s="1"/>
  <c r="CK359" i="6"/>
  <c r="BV359" i="6"/>
  <c r="BG359" i="6"/>
  <c r="AR359" i="6"/>
  <c r="AC359" i="6"/>
  <c r="N359" i="6"/>
  <c r="O359" i="6"/>
  <c r="P359" i="6" s="1"/>
  <c r="Q359" i="6" s="1"/>
  <c r="R359" i="6" s="1"/>
  <c r="S359" i="6" s="1"/>
  <c r="T359" i="6" s="1"/>
  <c r="U359" i="6" s="1"/>
  <c r="V359" i="6" s="1"/>
  <c r="W359" i="6" s="1"/>
  <c r="X359" i="6" s="1"/>
  <c r="Y359" i="6" s="1"/>
  <c r="Z359" i="6" s="1"/>
  <c r="CK358" i="6"/>
  <c r="BV358" i="6"/>
  <c r="BG358" i="6"/>
  <c r="BE358" i="6"/>
  <c r="AR358" i="6"/>
  <c r="AC358" i="6"/>
  <c r="N358" i="6"/>
  <c r="O358" i="6"/>
  <c r="P358" i="6" s="1"/>
  <c r="Q358" i="6" s="1"/>
  <c r="R358" i="6" s="1"/>
  <c r="S358" i="6" s="1"/>
  <c r="T358" i="6" s="1"/>
  <c r="U358" i="6" s="1"/>
  <c r="V358" i="6" s="1"/>
  <c r="W358" i="6" s="1"/>
  <c r="X358" i="6" s="1"/>
  <c r="Y358" i="6" s="1"/>
  <c r="Z358" i="6" s="1"/>
  <c r="AD358" i="6" s="1"/>
  <c r="AE358" i="6" s="1"/>
  <c r="AF358" i="6" s="1"/>
  <c r="AG358" i="6" s="1"/>
  <c r="AH358" i="6" s="1"/>
  <c r="AI358" i="6" s="1"/>
  <c r="AJ358" i="6" s="1"/>
  <c r="AK358" i="6" s="1"/>
  <c r="AL358" i="6" s="1"/>
  <c r="AM358" i="6" s="1"/>
  <c r="AN358" i="6" s="1"/>
  <c r="AO358" i="6" s="1"/>
  <c r="AS358" i="6" s="1"/>
  <c r="AT358" i="6" s="1"/>
  <c r="AU358" i="6" s="1"/>
  <c r="AV358" i="6" s="1"/>
  <c r="AW358" i="6" s="1"/>
  <c r="AX358" i="6" s="1"/>
  <c r="AY358" i="6" s="1"/>
  <c r="AZ358" i="6" s="1"/>
  <c r="BA358" i="6" s="1"/>
  <c r="BB358" i="6" s="1"/>
  <c r="BC358" i="6" s="1"/>
  <c r="BD358" i="6" s="1"/>
  <c r="BH358" i="6" s="1"/>
  <c r="BI358" i="6" s="1"/>
  <c r="BJ358" i="6" s="1"/>
  <c r="BK358" i="6" s="1"/>
  <c r="BL358" i="6" s="1"/>
  <c r="BM358" i="6" s="1"/>
  <c r="BN358" i="6" s="1"/>
  <c r="BO358" i="6" s="1"/>
  <c r="BP358" i="6" s="1"/>
  <c r="BQ358" i="6" s="1"/>
  <c r="BR358" i="6" s="1"/>
  <c r="BS358" i="6" s="1"/>
  <c r="BW358" i="6" s="1"/>
  <c r="BX358" i="6" s="1"/>
  <c r="BY358" i="6" s="1"/>
  <c r="BZ358" i="6" s="1"/>
  <c r="CA358" i="6" s="1"/>
  <c r="CB358" i="6" s="1"/>
  <c r="CC358" i="6" s="1"/>
  <c r="CD358" i="6" s="1"/>
  <c r="CE358" i="6" s="1"/>
  <c r="CF358" i="6" s="1"/>
  <c r="CG358" i="6" s="1"/>
  <c r="CH358" i="6" s="1"/>
  <c r="CL358" i="6" s="1"/>
  <c r="CM358" i="6" s="1"/>
  <c r="CN358" i="6" s="1"/>
  <c r="CO358" i="6" s="1"/>
  <c r="CP358" i="6" s="1"/>
  <c r="CQ358" i="6" s="1"/>
  <c r="CR358" i="6" s="1"/>
  <c r="CS358" i="6" s="1"/>
  <c r="CT358" i="6" s="1"/>
  <c r="CU358" i="6" s="1"/>
  <c r="CV358" i="6" s="1"/>
  <c r="CW358" i="6" s="1"/>
  <c r="CK357" i="6"/>
  <c r="BV357" i="6"/>
  <c r="BG357" i="6"/>
  <c r="BE357" i="6"/>
  <c r="AR357" i="6"/>
  <c r="AC357" i="6"/>
  <c r="N357" i="6"/>
  <c r="O357" i="6"/>
  <c r="P357" i="6" s="1"/>
  <c r="Q357" i="6" s="1"/>
  <c r="R357" i="6" s="1"/>
  <c r="S357" i="6" s="1"/>
  <c r="T357" i="6" s="1"/>
  <c r="U357" i="6" s="1"/>
  <c r="V357" i="6" s="1"/>
  <c r="W357" i="6" s="1"/>
  <c r="X357" i="6" s="1"/>
  <c r="Y357" i="6" s="1"/>
  <c r="Z357" i="6" s="1"/>
  <c r="AD357" i="6" s="1"/>
  <c r="AE357" i="6" s="1"/>
  <c r="AF357" i="6" s="1"/>
  <c r="AG357" i="6" s="1"/>
  <c r="AH357" i="6" s="1"/>
  <c r="AI357" i="6" s="1"/>
  <c r="AJ357" i="6" s="1"/>
  <c r="AK357" i="6" s="1"/>
  <c r="AL357" i="6" s="1"/>
  <c r="AM357" i="6" s="1"/>
  <c r="AN357" i="6" s="1"/>
  <c r="AO357" i="6" s="1"/>
  <c r="AS357" i="6" s="1"/>
  <c r="AT357" i="6" s="1"/>
  <c r="AU357" i="6" s="1"/>
  <c r="AV357" i="6" s="1"/>
  <c r="AW357" i="6" s="1"/>
  <c r="AX357" i="6" s="1"/>
  <c r="AY357" i="6" s="1"/>
  <c r="AZ357" i="6" s="1"/>
  <c r="BA357" i="6" s="1"/>
  <c r="BB357" i="6" s="1"/>
  <c r="BC357" i="6" s="1"/>
  <c r="BD357" i="6" s="1"/>
  <c r="BH357" i="6" s="1"/>
  <c r="BI357" i="6" s="1"/>
  <c r="BJ357" i="6" s="1"/>
  <c r="BK357" i="6" s="1"/>
  <c r="BL357" i="6" s="1"/>
  <c r="BM357" i="6" s="1"/>
  <c r="BN357" i="6" s="1"/>
  <c r="BO357" i="6" s="1"/>
  <c r="BP357" i="6" s="1"/>
  <c r="BQ357" i="6" s="1"/>
  <c r="BR357" i="6" s="1"/>
  <c r="BS357" i="6" s="1"/>
  <c r="BW357" i="6" s="1"/>
  <c r="BX357" i="6" s="1"/>
  <c r="BY357" i="6" s="1"/>
  <c r="BZ357" i="6" s="1"/>
  <c r="CA357" i="6" s="1"/>
  <c r="CB357" i="6" s="1"/>
  <c r="CC357" i="6" s="1"/>
  <c r="CD357" i="6" s="1"/>
  <c r="CE357" i="6" s="1"/>
  <c r="CF357" i="6" s="1"/>
  <c r="CG357" i="6" s="1"/>
  <c r="CH357" i="6" s="1"/>
  <c r="CL357" i="6" s="1"/>
  <c r="CM357" i="6" s="1"/>
  <c r="CN357" i="6" s="1"/>
  <c r="CO357" i="6" s="1"/>
  <c r="CP357" i="6" s="1"/>
  <c r="CQ357" i="6" s="1"/>
  <c r="CR357" i="6" s="1"/>
  <c r="CS357" i="6" s="1"/>
  <c r="CT357" i="6" s="1"/>
  <c r="CU357" i="6" s="1"/>
  <c r="CV357" i="6" s="1"/>
  <c r="CW357" i="6" s="1"/>
  <c r="CK356" i="6"/>
  <c r="BV356" i="6"/>
  <c r="BG356" i="6"/>
  <c r="AR356" i="6"/>
  <c r="AC356" i="6"/>
  <c r="N356" i="6"/>
  <c r="O356" i="6"/>
  <c r="CK355" i="6"/>
  <c r="BV355" i="6"/>
  <c r="BG355" i="6"/>
  <c r="AR355" i="6"/>
  <c r="AC355" i="6"/>
  <c r="N355" i="6"/>
  <c r="O355" i="6"/>
  <c r="P355" i="6" s="1"/>
  <c r="Q355" i="6" s="1"/>
  <c r="R355" i="6" s="1"/>
  <c r="S355" i="6" s="1"/>
  <c r="T355" i="6" s="1"/>
  <c r="U355" i="6" s="1"/>
  <c r="V355" i="6" s="1"/>
  <c r="W355" i="6" s="1"/>
  <c r="X355" i="6" s="1"/>
  <c r="Y355" i="6" s="1"/>
  <c r="Z355" i="6" s="1"/>
  <c r="CK354" i="6"/>
  <c r="BV354" i="6"/>
  <c r="BG354" i="6"/>
  <c r="AR354" i="6"/>
  <c r="AC354" i="6"/>
  <c r="N354" i="6"/>
  <c r="O354" i="6"/>
  <c r="P354" i="6" s="1"/>
  <c r="Q354" i="6" s="1"/>
  <c r="R354" i="6" s="1"/>
  <c r="S354" i="6" s="1"/>
  <c r="T354" i="6" s="1"/>
  <c r="U354" i="6" s="1"/>
  <c r="V354" i="6" s="1"/>
  <c r="W354" i="6" s="1"/>
  <c r="X354" i="6" s="1"/>
  <c r="Y354" i="6" s="1"/>
  <c r="Z354" i="6" s="1"/>
  <c r="CX353" i="6"/>
  <c r="AC353" i="6"/>
  <c r="N353" i="6"/>
  <c r="O353" i="6"/>
  <c r="CK352" i="6"/>
  <c r="BV352" i="6"/>
  <c r="BG352" i="6"/>
  <c r="AR352" i="6"/>
  <c r="AC352" i="6"/>
  <c r="N352" i="6"/>
  <c r="O352" i="6"/>
  <c r="CK351" i="6"/>
  <c r="BV351" i="6"/>
  <c r="BG351" i="6"/>
  <c r="AR351" i="6"/>
  <c r="AC351" i="6"/>
  <c r="N351" i="6"/>
  <c r="O351" i="6"/>
  <c r="P351" i="6" s="1"/>
  <c r="Q351" i="6" s="1"/>
  <c r="R351" i="6" s="1"/>
  <c r="S351" i="6" s="1"/>
  <c r="T351" i="6" s="1"/>
  <c r="U351" i="6" s="1"/>
  <c r="V351" i="6" s="1"/>
  <c r="W351" i="6" s="1"/>
  <c r="X351" i="6" s="1"/>
  <c r="Y351" i="6" s="1"/>
  <c r="Z351" i="6" s="1"/>
  <c r="CK350" i="6"/>
  <c r="BV350" i="6"/>
  <c r="BG350" i="6"/>
  <c r="BE350" i="6"/>
  <c r="AR350" i="6"/>
  <c r="AC350" i="6"/>
  <c r="N350" i="6"/>
  <c r="O350" i="6"/>
  <c r="P350" i="6" s="1"/>
  <c r="Q350" i="6" s="1"/>
  <c r="R350" i="6" s="1"/>
  <c r="S350" i="6" s="1"/>
  <c r="T350" i="6" s="1"/>
  <c r="U350" i="6" s="1"/>
  <c r="V350" i="6" s="1"/>
  <c r="W350" i="6" s="1"/>
  <c r="X350" i="6" s="1"/>
  <c r="Y350" i="6" s="1"/>
  <c r="Z350" i="6" s="1"/>
  <c r="AD350" i="6" s="1"/>
  <c r="AE350" i="6" s="1"/>
  <c r="AF350" i="6" s="1"/>
  <c r="AG350" i="6" s="1"/>
  <c r="AH350" i="6" s="1"/>
  <c r="AI350" i="6" s="1"/>
  <c r="AJ350" i="6" s="1"/>
  <c r="AK350" i="6" s="1"/>
  <c r="AL350" i="6" s="1"/>
  <c r="AM350" i="6" s="1"/>
  <c r="AN350" i="6" s="1"/>
  <c r="AO350" i="6" s="1"/>
  <c r="AS350" i="6" s="1"/>
  <c r="AT350" i="6" s="1"/>
  <c r="AU350" i="6" s="1"/>
  <c r="AV350" i="6" s="1"/>
  <c r="AW350" i="6" s="1"/>
  <c r="AX350" i="6" s="1"/>
  <c r="AY350" i="6" s="1"/>
  <c r="AZ350" i="6" s="1"/>
  <c r="BA350" i="6" s="1"/>
  <c r="BB350" i="6" s="1"/>
  <c r="BC350" i="6" s="1"/>
  <c r="BD350" i="6" s="1"/>
  <c r="BH350" i="6" s="1"/>
  <c r="BI350" i="6" s="1"/>
  <c r="BJ350" i="6" s="1"/>
  <c r="BK350" i="6" s="1"/>
  <c r="BL350" i="6" s="1"/>
  <c r="BM350" i="6" s="1"/>
  <c r="BN350" i="6" s="1"/>
  <c r="BO350" i="6" s="1"/>
  <c r="BP350" i="6" s="1"/>
  <c r="BQ350" i="6" s="1"/>
  <c r="BR350" i="6" s="1"/>
  <c r="BS350" i="6" s="1"/>
  <c r="BW350" i="6" s="1"/>
  <c r="BX350" i="6" s="1"/>
  <c r="BY350" i="6" s="1"/>
  <c r="BZ350" i="6" s="1"/>
  <c r="CA350" i="6" s="1"/>
  <c r="CB350" i="6" s="1"/>
  <c r="CC350" i="6" s="1"/>
  <c r="CD350" i="6" s="1"/>
  <c r="CE350" i="6" s="1"/>
  <c r="CF350" i="6" s="1"/>
  <c r="CG350" i="6" s="1"/>
  <c r="CH350" i="6" s="1"/>
  <c r="CL350" i="6" s="1"/>
  <c r="CM350" i="6" s="1"/>
  <c r="CN350" i="6" s="1"/>
  <c r="CO350" i="6" s="1"/>
  <c r="CP350" i="6" s="1"/>
  <c r="CQ350" i="6" s="1"/>
  <c r="CR350" i="6" s="1"/>
  <c r="CS350" i="6" s="1"/>
  <c r="CT350" i="6" s="1"/>
  <c r="CU350" i="6" s="1"/>
  <c r="CV350" i="6" s="1"/>
  <c r="CW350" i="6" s="1"/>
  <c r="CK349" i="6"/>
  <c r="BV349" i="6"/>
  <c r="BG349" i="6"/>
  <c r="BE349" i="6"/>
  <c r="AR349" i="6"/>
  <c r="AC349" i="6"/>
  <c r="N349" i="6"/>
  <c r="O349" i="6"/>
  <c r="P349" i="6" s="1"/>
  <c r="Q349" i="6" s="1"/>
  <c r="R349" i="6" s="1"/>
  <c r="S349" i="6" s="1"/>
  <c r="T349" i="6" s="1"/>
  <c r="U349" i="6" s="1"/>
  <c r="V349" i="6" s="1"/>
  <c r="W349" i="6" s="1"/>
  <c r="X349" i="6" s="1"/>
  <c r="Y349" i="6" s="1"/>
  <c r="Z349" i="6" s="1"/>
  <c r="AD349" i="6" s="1"/>
  <c r="AE349" i="6" s="1"/>
  <c r="AF349" i="6" s="1"/>
  <c r="AG349" i="6" s="1"/>
  <c r="AH349" i="6" s="1"/>
  <c r="AI349" i="6" s="1"/>
  <c r="AJ349" i="6" s="1"/>
  <c r="AK349" i="6" s="1"/>
  <c r="AL349" i="6" s="1"/>
  <c r="AM349" i="6" s="1"/>
  <c r="AN349" i="6" s="1"/>
  <c r="AO349" i="6" s="1"/>
  <c r="AS349" i="6" s="1"/>
  <c r="AT349" i="6" s="1"/>
  <c r="AU349" i="6" s="1"/>
  <c r="AV349" i="6" s="1"/>
  <c r="AW349" i="6" s="1"/>
  <c r="AX349" i="6" s="1"/>
  <c r="AY349" i="6" s="1"/>
  <c r="AZ349" i="6" s="1"/>
  <c r="BA349" i="6" s="1"/>
  <c r="BB349" i="6" s="1"/>
  <c r="BC349" i="6" s="1"/>
  <c r="BD349" i="6" s="1"/>
  <c r="BH349" i="6" s="1"/>
  <c r="BI349" i="6" s="1"/>
  <c r="BJ349" i="6" s="1"/>
  <c r="BK349" i="6" s="1"/>
  <c r="BL349" i="6" s="1"/>
  <c r="BM349" i="6" s="1"/>
  <c r="BN349" i="6" s="1"/>
  <c r="BO349" i="6" s="1"/>
  <c r="BP349" i="6" s="1"/>
  <c r="BQ349" i="6" s="1"/>
  <c r="BR349" i="6" s="1"/>
  <c r="BS349" i="6" s="1"/>
  <c r="BW349" i="6" s="1"/>
  <c r="BX349" i="6" s="1"/>
  <c r="BY349" i="6" s="1"/>
  <c r="BZ349" i="6" s="1"/>
  <c r="CA349" i="6" s="1"/>
  <c r="CB349" i="6" s="1"/>
  <c r="CC349" i="6" s="1"/>
  <c r="CD349" i="6" s="1"/>
  <c r="CE349" i="6" s="1"/>
  <c r="CF349" i="6" s="1"/>
  <c r="CG349" i="6" s="1"/>
  <c r="CH349" i="6" s="1"/>
  <c r="CL349" i="6" s="1"/>
  <c r="CM349" i="6" s="1"/>
  <c r="CN349" i="6" s="1"/>
  <c r="CO349" i="6" s="1"/>
  <c r="CP349" i="6" s="1"/>
  <c r="CQ349" i="6" s="1"/>
  <c r="CR349" i="6" s="1"/>
  <c r="CS349" i="6" s="1"/>
  <c r="CT349" i="6" s="1"/>
  <c r="CU349" i="6" s="1"/>
  <c r="CV349" i="6" s="1"/>
  <c r="CW349" i="6" s="1"/>
  <c r="CK348" i="6"/>
  <c r="BV348" i="6"/>
  <c r="BG348" i="6"/>
  <c r="BE348" i="6"/>
  <c r="AR348" i="6"/>
  <c r="AC348" i="6"/>
  <c r="N348" i="6"/>
  <c r="O348" i="6"/>
  <c r="P348" i="6" s="1"/>
  <c r="Q348" i="6" s="1"/>
  <c r="R348" i="6" s="1"/>
  <c r="S348" i="6" s="1"/>
  <c r="T348" i="6" s="1"/>
  <c r="U348" i="6" s="1"/>
  <c r="V348" i="6" s="1"/>
  <c r="W348" i="6" s="1"/>
  <c r="X348" i="6" s="1"/>
  <c r="Y348" i="6" s="1"/>
  <c r="Z348" i="6" s="1"/>
  <c r="AD348" i="6" s="1"/>
  <c r="AE348" i="6" s="1"/>
  <c r="AF348" i="6" s="1"/>
  <c r="AG348" i="6" s="1"/>
  <c r="AH348" i="6" s="1"/>
  <c r="AI348" i="6" s="1"/>
  <c r="AJ348" i="6" s="1"/>
  <c r="AK348" i="6" s="1"/>
  <c r="AL348" i="6" s="1"/>
  <c r="AM348" i="6" s="1"/>
  <c r="AN348" i="6" s="1"/>
  <c r="AO348" i="6" s="1"/>
  <c r="AS348" i="6" s="1"/>
  <c r="AT348" i="6" s="1"/>
  <c r="AU348" i="6" s="1"/>
  <c r="AV348" i="6" s="1"/>
  <c r="AW348" i="6" s="1"/>
  <c r="AX348" i="6" s="1"/>
  <c r="AY348" i="6" s="1"/>
  <c r="AZ348" i="6" s="1"/>
  <c r="BA348" i="6" s="1"/>
  <c r="BB348" i="6" s="1"/>
  <c r="BC348" i="6" s="1"/>
  <c r="BD348" i="6" s="1"/>
  <c r="BH348" i="6" s="1"/>
  <c r="BI348" i="6" s="1"/>
  <c r="BJ348" i="6" s="1"/>
  <c r="BK348" i="6" s="1"/>
  <c r="BL348" i="6" s="1"/>
  <c r="BM348" i="6" s="1"/>
  <c r="BN348" i="6" s="1"/>
  <c r="BO348" i="6" s="1"/>
  <c r="BP348" i="6" s="1"/>
  <c r="BQ348" i="6" s="1"/>
  <c r="BR348" i="6" s="1"/>
  <c r="BS348" i="6" s="1"/>
  <c r="BW348" i="6" s="1"/>
  <c r="BX348" i="6" s="1"/>
  <c r="BY348" i="6" s="1"/>
  <c r="BZ348" i="6" s="1"/>
  <c r="CA348" i="6" s="1"/>
  <c r="CB348" i="6" s="1"/>
  <c r="CC348" i="6" s="1"/>
  <c r="CD348" i="6" s="1"/>
  <c r="CE348" i="6" s="1"/>
  <c r="CF348" i="6" s="1"/>
  <c r="CG348" i="6" s="1"/>
  <c r="CH348" i="6" s="1"/>
  <c r="CL348" i="6" s="1"/>
  <c r="CM348" i="6" s="1"/>
  <c r="CN348" i="6" s="1"/>
  <c r="CO348" i="6" s="1"/>
  <c r="CP348" i="6" s="1"/>
  <c r="CQ348" i="6" s="1"/>
  <c r="CR348" i="6" s="1"/>
  <c r="CS348" i="6" s="1"/>
  <c r="CT348" i="6" s="1"/>
  <c r="CU348" i="6" s="1"/>
  <c r="CV348" i="6" s="1"/>
  <c r="CW348" i="6" s="1"/>
  <c r="CX347" i="6"/>
  <c r="AC347" i="6"/>
  <c r="N347" i="6"/>
  <c r="O347" i="6"/>
  <c r="CK346" i="6"/>
  <c r="BV346" i="6"/>
  <c r="BG346" i="6"/>
  <c r="AR346" i="6"/>
  <c r="AC346" i="6"/>
  <c r="N346" i="6"/>
  <c r="O346" i="6"/>
  <c r="P346" i="6" s="1"/>
  <c r="Q346" i="6" s="1"/>
  <c r="R346" i="6" s="1"/>
  <c r="S346" i="6" s="1"/>
  <c r="T346" i="6" s="1"/>
  <c r="U346" i="6" s="1"/>
  <c r="V346" i="6" s="1"/>
  <c r="W346" i="6" s="1"/>
  <c r="X346" i="6" s="1"/>
  <c r="Y346" i="6" s="1"/>
  <c r="Z346" i="6" s="1"/>
  <c r="AD346" i="6" s="1"/>
  <c r="CX345" i="6"/>
  <c r="BE345" i="6"/>
  <c r="AC345" i="6"/>
  <c r="N345" i="6"/>
  <c r="O345" i="6"/>
  <c r="P345" i="6" s="1"/>
  <c r="Q345" i="6" s="1"/>
  <c r="R345" i="6" s="1"/>
  <c r="S345" i="6" s="1"/>
  <c r="T345" i="6" s="1"/>
  <c r="U345" i="6" s="1"/>
  <c r="V345" i="6" s="1"/>
  <c r="W345" i="6" s="1"/>
  <c r="X345" i="6" s="1"/>
  <c r="Y345" i="6" s="1"/>
  <c r="Z345" i="6" s="1"/>
  <c r="BE344" i="6"/>
  <c r="AR344" i="6"/>
  <c r="AC344" i="6"/>
  <c r="N344" i="6"/>
  <c r="O344" i="6"/>
  <c r="P344" i="6" s="1"/>
  <c r="Q344" i="6" s="1"/>
  <c r="R344" i="6" s="1"/>
  <c r="S344" i="6" s="1"/>
  <c r="T344" i="6" s="1"/>
  <c r="U344" i="6" s="1"/>
  <c r="V344" i="6" s="1"/>
  <c r="W344" i="6" s="1"/>
  <c r="X344" i="6" s="1"/>
  <c r="Y344" i="6" s="1"/>
  <c r="Z344" i="6" s="1"/>
  <c r="CX343" i="6"/>
  <c r="AC343" i="6"/>
  <c r="N343" i="6"/>
  <c r="O343" i="6"/>
  <c r="P343" i="6" s="1"/>
  <c r="Q343" i="6" s="1"/>
  <c r="R343" i="6" s="1"/>
  <c r="S343" i="6" s="1"/>
  <c r="T343" i="6" s="1"/>
  <c r="U343" i="6" s="1"/>
  <c r="V343" i="6" s="1"/>
  <c r="W343" i="6" s="1"/>
  <c r="X343" i="6" s="1"/>
  <c r="Y343" i="6" s="1"/>
  <c r="Z343" i="6" s="1"/>
  <c r="CK342" i="6"/>
  <c r="BV342" i="6"/>
  <c r="BG342" i="6"/>
  <c r="AR342" i="6"/>
  <c r="AC342" i="6"/>
  <c r="N342" i="6"/>
  <c r="O342" i="6"/>
  <c r="P342" i="6" s="1"/>
  <c r="Q342" i="6" s="1"/>
  <c r="R342" i="6" s="1"/>
  <c r="S342" i="6" s="1"/>
  <c r="T342" i="6" s="1"/>
  <c r="U342" i="6" s="1"/>
  <c r="V342" i="6" s="1"/>
  <c r="W342" i="6" s="1"/>
  <c r="X342" i="6" s="1"/>
  <c r="Y342" i="6" s="1"/>
  <c r="Z342" i="6" s="1"/>
  <c r="CX341" i="6"/>
  <c r="AC341" i="6"/>
  <c r="N341" i="6"/>
  <c r="O341" i="6"/>
  <c r="CX340" i="6"/>
  <c r="AC340" i="6"/>
  <c r="N340" i="6"/>
  <c r="O340" i="6"/>
  <c r="P340" i="6" s="1"/>
  <c r="Q340" i="6" s="1"/>
  <c r="R340" i="6" s="1"/>
  <c r="S340" i="6" s="1"/>
  <c r="T340" i="6" s="1"/>
  <c r="U340" i="6" s="1"/>
  <c r="V340" i="6" s="1"/>
  <c r="W340" i="6" s="1"/>
  <c r="X340" i="6" s="1"/>
  <c r="Y340" i="6" s="1"/>
  <c r="Z340" i="6" s="1"/>
  <c r="CX339" i="6"/>
  <c r="BE339" i="6"/>
  <c r="AC339" i="6"/>
  <c r="N339" i="6"/>
  <c r="O339" i="6"/>
  <c r="CK338" i="6"/>
  <c r="BV338" i="6"/>
  <c r="BG338" i="6"/>
  <c r="BE338" i="6"/>
  <c r="AR338" i="6"/>
  <c r="AC338" i="6"/>
  <c r="N338" i="6"/>
  <c r="O338" i="6"/>
  <c r="P338" i="6" s="1"/>
  <c r="Q338" i="6" s="1"/>
  <c r="R338" i="6" s="1"/>
  <c r="S338" i="6" s="1"/>
  <c r="T338" i="6" s="1"/>
  <c r="U338" i="6" s="1"/>
  <c r="V338" i="6" s="1"/>
  <c r="W338" i="6" s="1"/>
  <c r="X338" i="6" s="1"/>
  <c r="Y338" i="6" s="1"/>
  <c r="Z338" i="6" s="1"/>
  <c r="AD338" i="6" s="1"/>
  <c r="AE338" i="6" s="1"/>
  <c r="AF338" i="6" s="1"/>
  <c r="AG338" i="6" s="1"/>
  <c r="AH338" i="6" s="1"/>
  <c r="AI338" i="6" s="1"/>
  <c r="AJ338" i="6" s="1"/>
  <c r="AK338" i="6" s="1"/>
  <c r="AL338" i="6" s="1"/>
  <c r="AM338" i="6" s="1"/>
  <c r="AN338" i="6" s="1"/>
  <c r="AO338" i="6" s="1"/>
  <c r="AS338" i="6" s="1"/>
  <c r="AT338" i="6" s="1"/>
  <c r="AU338" i="6" s="1"/>
  <c r="AV338" i="6" s="1"/>
  <c r="AW338" i="6" s="1"/>
  <c r="AX338" i="6" s="1"/>
  <c r="AY338" i="6" s="1"/>
  <c r="AZ338" i="6" s="1"/>
  <c r="BA338" i="6" s="1"/>
  <c r="BB338" i="6" s="1"/>
  <c r="BC338" i="6" s="1"/>
  <c r="BD338" i="6" s="1"/>
  <c r="BH338" i="6" s="1"/>
  <c r="BI338" i="6" s="1"/>
  <c r="BJ338" i="6" s="1"/>
  <c r="BK338" i="6" s="1"/>
  <c r="BL338" i="6" s="1"/>
  <c r="BM338" i="6" s="1"/>
  <c r="BN338" i="6" s="1"/>
  <c r="BO338" i="6" s="1"/>
  <c r="BP338" i="6" s="1"/>
  <c r="BQ338" i="6" s="1"/>
  <c r="BR338" i="6" s="1"/>
  <c r="BS338" i="6" s="1"/>
  <c r="BW338" i="6" s="1"/>
  <c r="BX338" i="6" s="1"/>
  <c r="BY338" i="6" s="1"/>
  <c r="BZ338" i="6" s="1"/>
  <c r="CA338" i="6" s="1"/>
  <c r="CB338" i="6" s="1"/>
  <c r="CC338" i="6" s="1"/>
  <c r="CD338" i="6" s="1"/>
  <c r="CE338" i="6" s="1"/>
  <c r="CF338" i="6" s="1"/>
  <c r="CG338" i="6" s="1"/>
  <c r="CH338" i="6" s="1"/>
  <c r="CL338" i="6" s="1"/>
  <c r="CM338" i="6" s="1"/>
  <c r="CN338" i="6" s="1"/>
  <c r="CO338" i="6" s="1"/>
  <c r="CP338" i="6" s="1"/>
  <c r="CQ338" i="6" s="1"/>
  <c r="CR338" i="6" s="1"/>
  <c r="CS338" i="6" s="1"/>
  <c r="CT338" i="6" s="1"/>
  <c r="CU338" i="6" s="1"/>
  <c r="CV338" i="6" s="1"/>
  <c r="CW338" i="6" s="1"/>
  <c r="BE337" i="6"/>
  <c r="AR337" i="6"/>
  <c r="AC337" i="6"/>
  <c r="N337" i="6"/>
  <c r="O337" i="6"/>
  <c r="P337" i="6" s="1"/>
  <c r="Q337" i="6" s="1"/>
  <c r="R337" i="6" s="1"/>
  <c r="S337" i="6" s="1"/>
  <c r="T337" i="6" s="1"/>
  <c r="U337" i="6" s="1"/>
  <c r="V337" i="6" s="1"/>
  <c r="W337" i="6" s="1"/>
  <c r="X337" i="6" s="1"/>
  <c r="Y337" i="6" s="1"/>
  <c r="Z337" i="6" s="1"/>
  <c r="BE336" i="6"/>
  <c r="AR336" i="6"/>
  <c r="AC336" i="6"/>
  <c r="N336" i="6"/>
  <c r="O336" i="6"/>
  <c r="P336" i="6" s="1"/>
  <c r="Q336" i="6" s="1"/>
  <c r="R336" i="6" s="1"/>
  <c r="S336" i="6" s="1"/>
  <c r="T336" i="6" s="1"/>
  <c r="U336" i="6" s="1"/>
  <c r="V336" i="6" s="1"/>
  <c r="W336" i="6" s="1"/>
  <c r="X336" i="6" s="1"/>
  <c r="Y336" i="6" s="1"/>
  <c r="Z336" i="6" s="1"/>
  <c r="CX335" i="6"/>
  <c r="BE335" i="6"/>
  <c r="AC335" i="6"/>
  <c r="N335" i="6"/>
  <c r="O335" i="6"/>
  <c r="P335" i="6" s="1"/>
  <c r="Q335" i="6" s="1"/>
  <c r="R335" i="6" s="1"/>
  <c r="S335" i="6" s="1"/>
  <c r="T335" i="6" s="1"/>
  <c r="U335" i="6" s="1"/>
  <c r="V335" i="6" s="1"/>
  <c r="W335" i="6" s="1"/>
  <c r="X335" i="6" s="1"/>
  <c r="Y335" i="6" s="1"/>
  <c r="Z335" i="6" s="1"/>
  <c r="CX334" i="6"/>
  <c r="BE334" i="6"/>
  <c r="AC334" i="6"/>
  <c r="N334" i="6"/>
  <c r="O334" i="6"/>
  <c r="P334" i="6" s="1"/>
  <c r="Q334" i="6" s="1"/>
  <c r="R334" i="6" s="1"/>
  <c r="S334" i="6" s="1"/>
  <c r="T334" i="6" s="1"/>
  <c r="U334" i="6" s="1"/>
  <c r="V334" i="6" s="1"/>
  <c r="W334" i="6" s="1"/>
  <c r="X334" i="6" s="1"/>
  <c r="Y334" i="6" s="1"/>
  <c r="Z334" i="6" s="1"/>
  <c r="CX333" i="6"/>
  <c r="BE333" i="6"/>
  <c r="AC333" i="6"/>
  <c r="N333" i="6"/>
  <c r="O333" i="6"/>
  <c r="P333" i="6" s="1"/>
  <c r="Q333" i="6" s="1"/>
  <c r="R333" i="6" s="1"/>
  <c r="S333" i="6" s="1"/>
  <c r="T333" i="6" s="1"/>
  <c r="U333" i="6" s="1"/>
  <c r="V333" i="6" s="1"/>
  <c r="W333" i="6" s="1"/>
  <c r="X333" i="6" s="1"/>
  <c r="Y333" i="6" s="1"/>
  <c r="Z333" i="6" s="1"/>
  <c r="CX332" i="6"/>
  <c r="BE332" i="6"/>
  <c r="AC332" i="6"/>
  <c r="N332" i="6"/>
  <c r="O332" i="6"/>
  <c r="P332" i="6" s="1"/>
  <c r="Q332" i="6" s="1"/>
  <c r="R332" i="6" s="1"/>
  <c r="S332" i="6" s="1"/>
  <c r="T332" i="6" s="1"/>
  <c r="U332" i="6" s="1"/>
  <c r="V332" i="6" s="1"/>
  <c r="W332" i="6" s="1"/>
  <c r="X332" i="6" s="1"/>
  <c r="Y332" i="6" s="1"/>
  <c r="Z332" i="6" s="1"/>
  <c r="CX331" i="6"/>
  <c r="BE331" i="6"/>
  <c r="AC331" i="6"/>
  <c r="N331" i="6"/>
  <c r="O331" i="6"/>
  <c r="P331" i="6" s="1"/>
  <c r="Q331" i="6" s="1"/>
  <c r="R331" i="6" s="1"/>
  <c r="S331" i="6" s="1"/>
  <c r="T331" i="6" s="1"/>
  <c r="U331" i="6" s="1"/>
  <c r="V331" i="6" s="1"/>
  <c r="W331" i="6" s="1"/>
  <c r="X331" i="6" s="1"/>
  <c r="Y331" i="6" s="1"/>
  <c r="Z331" i="6" s="1"/>
  <c r="CX330" i="6"/>
  <c r="BE330" i="6"/>
  <c r="AC330" i="6"/>
  <c r="N330" i="6"/>
  <c r="O330" i="6"/>
  <c r="P330" i="6" s="1"/>
  <c r="Q330" i="6" s="1"/>
  <c r="R330" i="6" s="1"/>
  <c r="S330" i="6" s="1"/>
  <c r="T330" i="6" s="1"/>
  <c r="U330" i="6" s="1"/>
  <c r="V330" i="6" s="1"/>
  <c r="W330" i="6" s="1"/>
  <c r="X330" i="6" s="1"/>
  <c r="Y330" i="6" s="1"/>
  <c r="Z330" i="6" s="1"/>
  <c r="CX329" i="6"/>
  <c r="BE329" i="6"/>
  <c r="AC329" i="6"/>
  <c r="N329" i="6"/>
  <c r="O329" i="6"/>
  <c r="P329" i="6" s="1"/>
  <c r="Q329" i="6" s="1"/>
  <c r="R329" i="6" s="1"/>
  <c r="S329" i="6" s="1"/>
  <c r="T329" i="6" s="1"/>
  <c r="U329" i="6" s="1"/>
  <c r="V329" i="6" s="1"/>
  <c r="W329" i="6" s="1"/>
  <c r="X329" i="6" s="1"/>
  <c r="Y329" i="6" s="1"/>
  <c r="Z329" i="6" s="1"/>
  <c r="CX328" i="6"/>
  <c r="BE328" i="6"/>
  <c r="AC328" i="6"/>
  <c r="N328" i="6"/>
  <c r="O328" i="6"/>
  <c r="P328" i="6" s="1"/>
  <c r="Q328" i="6" s="1"/>
  <c r="R328" i="6" s="1"/>
  <c r="S328" i="6" s="1"/>
  <c r="T328" i="6" s="1"/>
  <c r="U328" i="6" s="1"/>
  <c r="V328" i="6" s="1"/>
  <c r="W328" i="6" s="1"/>
  <c r="X328" i="6" s="1"/>
  <c r="Y328" i="6" s="1"/>
  <c r="Z328" i="6" s="1"/>
  <c r="CX327" i="6"/>
  <c r="BE327" i="6"/>
  <c r="AC327" i="6"/>
  <c r="N327" i="6"/>
  <c r="O327" i="6"/>
  <c r="P327" i="6" s="1"/>
  <c r="Q327" i="6" s="1"/>
  <c r="R327" i="6" s="1"/>
  <c r="S327" i="6" s="1"/>
  <c r="T327" i="6" s="1"/>
  <c r="U327" i="6" s="1"/>
  <c r="V327" i="6" s="1"/>
  <c r="W327" i="6" s="1"/>
  <c r="X327" i="6" s="1"/>
  <c r="Y327" i="6" s="1"/>
  <c r="Z327" i="6" s="1"/>
  <c r="BE326" i="6"/>
  <c r="AR326" i="6"/>
  <c r="AC326" i="6"/>
  <c r="N326" i="6"/>
  <c r="O326" i="6"/>
  <c r="P326" i="6" s="1"/>
  <c r="Q326" i="6" s="1"/>
  <c r="R326" i="6" s="1"/>
  <c r="S326" i="6" s="1"/>
  <c r="T326" i="6" s="1"/>
  <c r="U326" i="6" s="1"/>
  <c r="V326" i="6" s="1"/>
  <c r="W326" i="6" s="1"/>
  <c r="X326" i="6" s="1"/>
  <c r="Y326" i="6" s="1"/>
  <c r="Z326" i="6" s="1"/>
  <c r="BE325" i="6"/>
  <c r="AR325" i="6"/>
  <c r="AC325" i="6"/>
  <c r="N325" i="6"/>
  <c r="O325" i="6"/>
  <c r="P325" i="6" s="1"/>
  <c r="Q325" i="6" s="1"/>
  <c r="R325" i="6" s="1"/>
  <c r="S325" i="6" s="1"/>
  <c r="T325" i="6" s="1"/>
  <c r="U325" i="6" s="1"/>
  <c r="V325" i="6" s="1"/>
  <c r="W325" i="6" s="1"/>
  <c r="X325" i="6" s="1"/>
  <c r="Y325" i="6" s="1"/>
  <c r="Z325" i="6" s="1"/>
  <c r="CK324" i="6"/>
  <c r="BV324" i="6"/>
  <c r="BG324" i="6"/>
  <c r="BE324" i="6"/>
  <c r="AR324" i="6"/>
  <c r="AC324" i="6"/>
  <c r="N324" i="6"/>
  <c r="O324" i="6"/>
  <c r="P324" i="6" s="1"/>
  <c r="Q324" i="6" s="1"/>
  <c r="R324" i="6" s="1"/>
  <c r="S324" i="6" s="1"/>
  <c r="T324" i="6" s="1"/>
  <c r="U324" i="6" s="1"/>
  <c r="V324" i="6" s="1"/>
  <c r="W324" i="6" s="1"/>
  <c r="X324" i="6" s="1"/>
  <c r="Y324" i="6" s="1"/>
  <c r="Z324" i="6" s="1"/>
  <c r="AD324" i="6" s="1"/>
  <c r="AE324" i="6" s="1"/>
  <c r="AF324" i="6" s="1"/>
  <c r="AG324" i="6" s="1"/>
  <c r="AH324" i="6" s="1"/>
  <c r="AI324" i="6" s="1"/>
  <c r="AJ324" i="6" s="1"/>
  <c r="AK324" i="6" s="1"/>
  <c r="AL324" i="6" s="1"/>
  <c r="AM324" i="6" s="1"/>
  <c r="AN324" i="6" s="1"/>
  <c r="AO324" i="6" s="1"/>
  <c r="AS324" i="6" s="1"/>
  <c r="AT324" i="6" s="1"/>
  <c r="AU324" i="6" s="1"/>
  <c r="AV324" i="6" s="1"/>
  <c r="AW324" i="6" s="1"/>
  <c r="AX324" i="6" s="1"/>
  <c r="AY324" i="6" s="1"/>
  <c r="AZ324" i="6" s="1"/>
  <c r="BA324" i="6" s="1"/>
  <c r="BB324" i="6" s="1"/>
  <c r="BC324" i="6" s="1"/>
  <c r="BD324" i="6" s="1"/>
  <c r="BH324" i="6" s="1"/>
  <c r="BI324" i="6" s="1"/>
  <c r="BJ324" i="6" s="1"/>
  <c r="BK324" i="6" s="1"/>
  <c r="BL324" i="6" s="1"/>
  <c r="BM324" i="6" s="1"/>
  <c r="BN324" i="6" s="1"/>
  <c r="BO324" i="6" s="1"/>
  <c r="BP324" i="6" s="1"/>
  <c r="BQ324" i="6" s="1"/>
  <c r="BR324" i="6" s="1"/>
  <c r="BS324" i="6" s="1"/>
  <c r="BW324" i="6" s="1"/>
  <c r="BX324" i="6" s="1"/>
  <c r="BY324" i="6" s="1"/>
  <c r="BZ324" i="6" s="1"/>
  <c r="CA324" i="6" s="1"/>
  <c r="CB324" i="6" s="1"/>
  <c r="CC324" i="6" s="1"/>
  <c r="CD324" i="6" s="1"/>
  <c r="CE324" i="6" s="1"/>
  <c r="CF324" i="6" s="1"/>
  <c r="CG324" i="6" s="1"/>
  <c r="CH324" i="6" s="1"/>
  <c r="CL324" i="6" s="1"/>
  <c r="CM324" i="6" s="1"/>
  <c r="CN324" i="6" s="1"/>
  <c r="CO324" i="6" s="1"/>
  <c r="CP324" i="6" s="1"/>
  <c r="CQ324" i="6" s="1"/>
  <c r="CR324" i="6" s="1"/>
  <c r="CS324" i="6" s="1"/>
  <c r="CT324" i="6" s="1"/>
  <c r="CU324" i="6" s="1"/>
  <c r="CV324" i="6" s="1"/>
  <c r="CW324" i="6" s="1"/>
  <c r="BE323" i="6"/>
  <c r="AR323" i="6"/>
  <c r="AC323" i="6"/>
  <c r="N323" i="6"/>
  <c r="O323" i="6"/>
  <c r="P323" i="6" s="1"/>
  <c r="Q323" i="6" s="1"/>
  <c r="R323" i="6" s="1"/>
  <c r="S323" i="6" s="1"/>
  <c r="T323" i="6" s="1"/>
  <c r="U323" i="6" s="1"/>
  <c r="V323" i="6" s="1"/>
  <c r="W323" i="6" s="1"/>
  <c r="X323" i="6" s="1"/>
  <c r="Y323" i="6" s="1"/>
  <c r="Z323" i="6" s="1"/>
  <c r="AD323" i="6" s="1"/>
  <c r="AE323" i="6" s="1"/>
  <c r="AF323" i="6" s="1"/>
  <c r="AG323" i="6" s="1"/>
  <c r="AH323" i="6" s="1"/>
  <c r="AI323" i="6" s="1"/>
  <c r="AJ323" i="6" s="1"/>
  <c r="AK323" i="6" s="1"/>
  <c r="AL323" i="6" s="1"/>
  <c r="AM323" i="6" s="1"/>
  <c r="AN323" i="6" s="1"/>
  <c r="AO323" i="6" s="1"/>
  <c r="AS323" i="6" s="1"/>
  <c r="AT323" i="6" s="1"/>
  <c r="AU323" i="6" s="1"/>
  <c r="AV323" i="6" s="1"/>
  <c r="AW323" i="6" s="1"/>
  <c r="AX323" i="6" s="1"/>
  <c r="AY323" i="6" s="1"/>
  <c r="AZ323" i="6" s="1"/>
  <c r="BA323" i="6" s="1"/>
  <c r="BB323" i="6" s="1"/>
  <c r="BC323" i="6" s="1"/>
  <c r="BD323" i="6" s="1"/>
  <c r="BH323" i="6" s="1"/>
  <c r="BI323" i="6" s="1"/>
  <c r="BJ323" i="6" s="1"/>
  <c r="BK323" i="6" s="1"/>
  <c r="BL323" i="6" s="1"/>
  <c r="BM323" i="6" s="1"/>
  <c r="BN323" i="6" s="1"/>
  <c r="BO323" i="6" s="1"/>
  <c r="BP323" i="6" s="1"/>
  <c r="BQ323" i="6" s="1"/>
  <c r="CK322" i="6"/>
  <c r="BV322" i="6"/>
  <c r="BG322" i="6"/>
  <c r="BE322" i="6"/>
  <c r="AR322" i="6"/>
  <c r="AC322" i="6"/>
  <c r="N322" i="6"/>
  <c r="O322" i="6"/>
  <c r="P322" i="6" s="1"/>
  <c r="Q322" i="6" s="1"/>
  <c r="R322" i="6" s="1"/>
  <c r="S322" i="6" s="1"/>
  <c r="T322" i="6" s="1"/>
  <c r="U322" i="6" s="1"/>
  <c r="V322" i="6" s="1"/>
  <c r="W322" i="6" s="1"/>
  <c r="X322" i="6" s="1"/>
  <c r="Y322" i="6" s="1"/>
  <c r="Z322" i="6" s="1"/>
  <c r="AD322" i="6" s="1"/>
  <c r="AE322" i="6" s="1"/>
  <c r="AF322" i="6" s="1"/>
  <c r="AG322" i="6" s="1"/>
  <c r="AH322" i="6" s="1"/>
  <c r="AI322" i="6" s="1"/>
  <c r="AJ322" i="6" s="1"/>
  <c r="AK322" i="6" s="1"/>
  <c r="AL322" i="6" s="1"/>
  <c r="AM322" i="6" s="1"/>
  <c r="AN322" i="6" s="1"/>
  <c r="AO322" i="6" s="1"/>
  <c r="AS322" i="6" s="1"/>
  <c r="AT322" i="6" s="1"/>
  <c r="AU322" i="6" s="1"/>
  <c r="AV322" i="6" s="1"/>
  <c r="AW322" i="6" s="1"/>
  <c r="AX322" i="6" s="1"/>
  <c r="AY322" i="6" s="1"/>
  <c r="AZ322" i="6" s="1"/>
  <c r="BA322" i="6" s="1"/>
  <c r="BB322" i="6" s="1"/>
  <c r="BC322" i="6" s="1"/>
  <c r="BD322" i="6" s="1"/>
  <c r="BH322" i="6" s="1"/>
  <c r="BI322" i="6" s="1"/>
  <c r="BJ322" i="6" s="1"/>
  <c r="BK322" i="6" s="1"/>
  <c r="BL322" i="6" s="1"/>
  <c r="BM322" i="6" s="1"/>
  <c r="BN322" i="6" s="1"/>
  <c r="BO322" i="6" s="1"/>
  <c r="BP322" i="6" s="1"/>
  <c r="BQ322" i="6" s="1"/>
  <c r="BR322" i="6" s="1"/>
  <c r="BS322" i="6" s="1"/>
  <c r="BW322" i="6" s="1"/>
  <c r="BX322" i="6" s="1"/>
  <c r="BY322" i="6" s="1"/>
  <c r="BZ322" i="6" s="1"/>
  <c r="CA322" i="6" s="1"/>
  <c r="CB322" i="6" s="1"/>
  <c r="CC322" i="6" s="1"/>
  <c r="CD322" i="6" s="1"/>
  <c r="CE322" i="6" s="1"/>
  <c r="CF322" i="6" s="1"/>
  <c r="CG322" i="6" s="1"/>
  <c r="CH322" i="6" s="1"/>
  <c r="CL322" i="6" s="1"/>
  <c r="CM322" i="6" s="1"/>
  <c r="CN322" i="6" s="1"/>
  <c r="CO322" i="6" s="1"/>
  <c r="CP322" i="6" s="1"/>
  <c r="CQ322" i="6" s="1"/>
  <c r="CR322" i="6" s="1"/>
  <c r="CS322" i="6" s="1"/>
  <c r="CT322" i="6" s="1"/>
  <c r="CU322" i="6" s="1"/>
  <c r="CV322" i="6" s="1"/>
  <c r="CW322" i="6" s="1"/>
  <c r="BG321" i="6"/>
  <c r="BE321" i="6"/>
  <c r="AR321" i="6"/>
  <c r="AC321" i="6"/>
  <c r="N321" i="6"/>
  <c r="O321" i="6"/>
  <c r="P321" i="6" s="1"/>
  <c r="Q321" i="6" s="1"/>
  <c r="R321" i="6" s="1"/>
  <c r="S321" i="6" s="1"/>
  <c r="T321" i="6" s="1"/>
  <c r="U321" i="6" s="1"/>
  <c r="V321" i="6" s="1"/>
  <c r="W321" i="6" s="1"/>
  <c r="X321" i="6" s="1"/>
  <c r="Y321" i="6" s="1"/>
  <c r="Z321" i="6" s="1"/>
  <c r="AD321" i="6" s="1"/>
  <c r="AE321" i="6" s="1"/>
  <c r="AF321" i="6" s="1"/>
  <c r="AG321" i="6" s="1"/>
  <c r="AH321" i="6" s="1"/>
  <c r="AI321" i="6" s="1"/>
  <c r="AJ321" i="6" s="1"/>
  <c r="AK321" i="6" s="1"/>
  <c r="AL321" i="6" s="1"/>
  <c r="AM321" i="6" s="1"/>
  <c r="AN321" i="6" s="1"/>
  <c r="AO321" i="6" s="1"/>
  <c r="AS321" i="6" s="1"/>
  <c r="AT321" i="6" s="1"/>
  <c r="AU321" i="6" s="1"/>
  <c r="AV321" i="6" s="1"/>
  <c r="AW321" i="6" s="1"/>
  <c r="AX321" i="6" s="1"/>
  <c r="AY321" i="6" s="1"/>
  <c r="AZ321" i="6" s="1"/>
  <c r="BA321" i="6" s="1"/>
  <c r="BB321" i="6" s="1"/>
  <c r="BC321" i="6" s="1"/>
  <c r="BD321" i="6" s="1"/>
  <c r="BH321" i="6" s="1"/>
  <c r="BI321" i="6" s="1"/>
  <c r="BJ321" i="6" s="1"/>
  <c r="BK321" i="6" s="1"/>
  <c r="BL321" i="6" s="1"/>
  <c r="BM321" i="6" s="1"/>
  <c r="BN321" i="6" s="1"/>
  <c r="BO321" i="6" s="1"/>
  <c r="BP321" i="6" s="1"/>
  <c r="BQ321" i="6" s="1"/>
  <c r="BR321" i="6" s="1"/>
  <c r="BS321" i="6" s="1"/>
  <c r="BW321" i="6" s="1"/>
  <c r="BX321" i="6" s="1"/>
  <c r="BY321" i="6" s="1"/>
  <c r="BZ321" i="6" s="1"/>
  <c r="CA321" i="6" s="1"/>
  <c r="CB321" i="6" s="1"/>
  <c r="BV320" i="6"/>
  <c r="BG320" i="6"/>
  <c r="BE320" i="6"/>
  <c r="AR320" i="6"/>
  <c r="AC320" i="6"/>
  <c r="N320" i="6"/>
  <c r="O320" i="6"/>
  <c r="P320" i="6" s="1"/>
  <c r="Q320" i="6" s="1"/>
  <c r="R320" i="6" s="1"/>
  <c r="S320" i="6" s="1"/>
  <c r="T320" i="6" s="1"/>
  <c r="U320" i="6" s="1"/>
  <c r="V320" i="6" s="1"/>
  <c r="W320" i="6" s="1"/>
  <c r="X320" i="6" s="1"/>
  <c r="Y320" i="6" s="1"/>
  <c r="Z320" i="6" s="1"/>
  <c r="AD320" i="6" s="1"/>
  <c r="AE320" i="6" s="1"/>
  <c r="AF320" i="6" s="1"/>
  <c r="AG320" i="6" s="1"/>
  <c r="AH320" i="6" s="1"/>
  <c r="AI320" i="6" s="1"/>
  <c r="AJ320" i="6" s="1"/>
  <c r="AK320" i="6" s="1"/>
  <c r="AL320" i="6" s="1"/>
  <c r="AM320" i="6" s="1"/>
  <c r="AN320" i="6" s="1"/>
  <c r="AO320" i="6" s="1"/>
  <c r="AS320" i="6" s="1"/>
  <c r="AT320" i="6" s="1"/>
  <c r="AU320" i="6" s="1"/>
  <c r="AV320" i="6" s="1"/>
  <c r="AW320" i="6" s="1"/>
  <c r="AX320" i="6" s="1"/>
  <c r="AY320" i="6" s="1"/>
  <c r="AZ320" i="6" s="1"/>
  <c r="BA320" i="6" s="1"/>
  <c r="BB320" i="6" s="1"/>
  <c r="BC320" i="6" s="1"/>
  <c r="BD320" i="6" s="1"/>
  <c r="BH320" i="6" s="1"/>
  <c r="BI320" i="6" s="1"/>
  <c r="BJ320" i="6" s="1"/>
  <c r="BK320" i="6" s="1"/>
  <c r="BL320" i="6" s="1"/>
  <c r="BM320" i="6" s="1"/>
  <c r="BN320" i="6" s="1"/>
  <c r="BO320" i="6" s="1"/>
  <c r="BP320" i="6" s="1"/>
  <c r="BQ320" i="6" s="1"/>
  <c r="BR320" i="6" s="1"/>
  <c r="BS320" i="6" s="1"/>
  <c r="BW320" i="6" s="1"/>
  <c r="BX320" i="6" s="1"/>
  <c r="BY320" i="6" s="1"/>
  <c r="BZ320" i="6" s="1"/>
  <c r="CA320" i="6" s="1"/>
  <c r="CB320" i="6" s="1"/>
  <c r="CC320" i="6" s="1"/>
  <c r="CD320" i="6" s="1"/>
  <c r="CE320" i="6" s="1"/>
  <c r="CF320" i="6" s="1"/>
  <c r="CG320" i="6" s="1"/>
  <c r="CX319" i="6"/>
  <c r="BE319" i="6"/>
  <c r="AC319" i="6"/>
  <c r="N319" i="6"/>
  <c r="O319" i="6"/>
  <c r="P319" i="6" s="1"/>
  <c r="Q319" i="6" s="1"/>
  <c r="R319" i="6" s="1"/>
  <c r="S319" i="6" s="1"/>
  <c r="T319" i="6" s="1"/>
  <c r="U319" i="6" s="1"/>
  <c r="V319" i="6" s="1"/>
  <c r="W319" i="6" s="1"/>
  <c r="X319" i="6" s="1"/>
  <c r="Y319" i="6" s="1"/>
  <c r="Z319" i="6" s="1"/>
  <c r="CX318" i="6"/>
  <c r="CI318" i="6"/>
  <c r="BE318" i="6"/>
  <c r="N318" i="6"/>
  <c r="O318" i="6"/>
  <c r="P318" i="6" s="1"/>
  <c r="Q318" i="6" s="1"/>
  <c r="R318" i="6" s="1"/>
  <c r="S318" i="6" s="1"/>
  <c r="T318" i="6" s="1"/>
  <c r="U318" i="6" s="1"/>
  <c r="V318" i="6" s="1"/>
  <c r="W318" i="6" s="1"/>
  <c r="X318" i="6" s="1"/>
  <c r="Y318" i="6" s="1"/>
  <c r="Z318" i="6" s="1"/>
  <c r="BT318" i="6" s="1"/>
  <c r="CK317" i="6"/>
  <c r="BV317" i="6"/>
  <c r="BG317" i="6"/>
  <c r="BE317" i="6"/>
  <c r="AR317" i="6"/>
  <c r="AC317" i="6"/>
  <c r="N317" i="6"/>
  <c r="O317" i="6"/>
  <c r="P317" i="6" s="1"/>
  <c r="Q317" i="6" s="1"/>
  <c r="R317" i="6" s="1"/>
  <c r="S317" i="6" s="1"/>
  <c r="T317" i="6" s="1"/>
  <c r="U317" i="6" s="1"/>
  <c r="V317" i="6" s="1"/>
  <c r="W317" i="6" s="1"/>
  <c r="X317" i="6" s="1"/>
  <c r="Y317" i="6" s="1"/>
  <c r="Z317" i="6" s="1"/>
  <c r="AD317" i="6" s="1"/>
  <c r="AE317" i="6" s="1"/>
  <c r="AF317" i="6" s="1"/>
  <c r="AG317" i="6" s="1"/>
  <c r="AH317" i="6" s="1"/>
  <c r="AI317" i="6" s="1"/>
  <c r="AJ317" i="6" s="1"/>
  <c r="AK317" i="6" s="1"/>
  <c r="AL317" i="6" s="1"/>
  <c r="AM317" i="6" s="1"/>
  <c r="AN317" i="6" s="1"/>
  <c r="AO317" i="6" s="1"/>
  <c r="AS317" i="6" s="1"/>
  <c r="AT317" i="6" s="1"/>
  <c r="AU317" i="6" s="1"/>
  <c r="AV317" i="6" s="1"/>
  <c r="AW317" i="6" s="1"/>
  <c r="AX317" i="6" s="1"/>
  <c r="AY317" i="6" s="1"/>
  <c r="AZ317" i="6" s="1"/>
  <c r="BA317" i="6" s="1"/>
  <c r="BB317" i="6" s="1"/>
  <c r="BC317" i="6" s="1"/>
  <c r="BD317" i="6" s="1"/>
  <c r="BH317" i="6" s="1"/>
  <c r="BI317" i="6" s="1"/>
  <c r="BJ317" i="6" s="1"/>
  <c r="BK317" i="6" s="1"/>
  <c r="BL317" i="6" s="1"/>
  <c r="BM317" i="6" s="1"/>
  <c r="BN317" i="6" s="1"/>
  <c r="BO317" i="6" s="1"/>
  <c r="BP317" i="6" s="1"/>
  <c r="BQ317" i="6" s="1"/>
  <c r="BR317" i="6" s="1"/>
  <c r="BS317" i="6" s="1"/>
  <c r="BW317" i="6" s="1"/>
  <c r="BX317" i="6" s="1"/>
  <c r="BY317" i="6" s="1"/>
  <c r="BZ317" i="6" s="1"/>
  <c r="CA317" i="6" s="1"/>
  <c r="CB317" i="6" s="1"/>
  <c r="CC317" i="6" s="1"/>
  <c r="CD317" i="6" s="1"/>
  <c r="CE317" i="6" s="1"/>
  <c r="CF317" i="6" s="1"/>
  <c r="CG317" i="6" s="1"/>
  <c r="CH317" i="6" s="1"/>
  <c r="CL317" i="6" s="1"/>
  <c r="CM317" i="6" s="1"/>
  <c r="CN317" i="6" s="1"/>
  <c r="CO317" i="6" s="1"/>
  <c r="CP317" i="6" s="1"/>
  <c r="CQ317" i="6" s="1"/>
  <c r="CR317" i="6" s="1"/>
  <c r="CS317" i="6" s="1"/>
  <c r="CT317" i="6" s="1"/>
  <c r="CU317" i="6" s="1"/>
  <c r="CV317" i="6" s="1"/>
  <c r="CW317" i="6" s="1"/>
  <c r="CK316" i="6"/>
  <c r="BV316" i="6"/>
  <c r="BG316" i="6"/>
  <c r="BE316" i="6"/>
  <c r="AR316" i="6"/>
  <c r="AC316" i="6"/>
  <c r="N316" i="6"/>
  <c r="O316" i="6"/>
  <c r="P316" i="6" s="1"/>
  <c r="Q316" i="6" s="1"/>
  <c r="R316" i="6" s="1"/>
  <c r="S316" i="6" s="1"/>
  <c r="T316" i="6" s="1"/>
  <c r="U316" i="6" s="1"/>
  <c r="V316" i="6" s="1"/>
  <c r="W316" i="6" s="1"/>
  <c r="X316" i="6" s="1"/>
  <c r="Y316" i="6" s="1"/>
  <c r="Z316" i="6" s="1"/>
  <c r="AD316" i="6" s="1"/>
  <c r="AE316" i="6" s="1"/>
  <c r="AF316" i="6" s="1"/>
  <c r="AG316" i="6" s="1"/>
  <c r="AH316" i="6" s="1"/>
  <c r="AI316" i="6" s="1"/>
  <c r="AJ316" i="6" s="1"/>
  <c r="AK316" i="6" s="1"/>
  <c r="AL316" i="6" s="1"/>
  <c r="AM316" i="6" s="1"/>
  <c r="AN316" i="6" s="1"/>
  <c r="AO316" i="6" s="1"/>
  <c r="AS316" i="6" s="1"/>
  <c r="AT316" i="6" s="1"/>
  <c r="AU316" i="6" s="1"/>
  <c r="AV316" i="6" s="1"/>
  <c r="AW316" i="6" s="1"/>
  <c r="AX316" i="6" s="1"/>
  <c r="AY316" i="6" s="1"/>
  <c r="AZ316" i="6" s="1"/>
  <c r="BA316" i="6" s="1"/>
  <c r="BB316" i="6" s="1"/>
  <c r="BC316" i="6" s="1"/>
  <c r="BD316" i="6" s="1"/>
  <c r="BH316" i="6" s="1"/>
  <c r="BI316" i="6" s="1"/>
  <c r="BJ316" i="6" s="1"/>
  <c r="BK316" i="6" s="1"/>
  <c r="BL316" i="6" s="1"/>
  <c r="BM316" i="6" s="1"/>
  <c r="BN316" i="6" s="1"/>
  <c r="BO316" i="6" s="1"/>
  <c r="BP316" i="6" s="1"/>
  <c r="BQ316" i="6" s="1"/>
  <c r="BR316" i="6" s="1"/>
  <c r="BS316" i="6" s="1"/>
  <c r="BW316" i="6" s="1"/>
  <c r="BX316" i="6" s="1"/>
  <c r="BY316" i="6" s="1"/>
  <c r="BZ316" i="6" s="1"/>
  <c r="CA316" i="6" s="1"/>
  <c r="CB316" i="6" s="1"/>
  <c r="CC316" i="6" s="1"/>
  <c r="CD316" i="6" s="1"/>
  <c r="CE316" i="6" s="1"/>
  <c r="CF316" i="6" s="1"/>
  <c r="CG316" i="6" s="1"/>
  <c r="CH316" i="6" s="1"/>
  <c r="CL316" i="6" s="1"/>
  <c r="CM316" i="6" s="1"/>
  <c r="CN316" i="6" s="1"/>
  <c r="CO316" i="6" s="1"/>
  <c r="CP316" i="6" s="1"/>
  <c r="CQ316" i="6" s="1"/>
  <c r="CR316" i="6" s="1"/>
  <c r="CS316" i="6" s="1"/>
  <c r="CT316" i="6" s="1"/>
  <c r="CU316" i="6" s="1"/>
  <c r="CV316" i="6" s="1"/>
  <c r="CW316" i="6" s="1"/>
  <c r="CK315" i="6"/>
  <c r="BV315" i="6"/>
  <c r="BG315" i="6"/>
  <c r="BE315" i="6"/>
  <c r="AR315" i="6"/>
  <c r="AC315" i="6"/>
  <c r="N315" i="6"/>
  <c r="O315" i="6"/>
  <c r="P315" i="6" s="1"/>
  <c r="Q315" i="6" s="1"/>
  <c r="R315" i="6" s="1"/>
  <c r="S315" i="6" s="1"/>
  <c r="T315" i="6" s="1"/>
  <c r="U315" i="6" s="1"/>
  <c r="V315" i="6" s="1"/>
  <c r="W315" i="6" s="1"/>
  <c r="X315" i="6" s="1"/>
  <c r="Y315" i="6" s="1"/>
  <c r="Z315" i="6" s="1"/>
  <c r="AD315" i="6" s="1"/>
  <c r="AE315" i="6" s="1"/>
  <c r="AF315" i="6" s="1"/>
  <c r="AG315" i="6" s="1"/>
  <c r="AH315" i="6" s="1"/>
  <c r="AI315" i="6" s="1"/>
  <c r="AJ315" i="6" s="1"/>
  <c r="AK315" i="6" s="1"/>
  <c r="AL315" i="6" s="1"/>
  <c r="AM315" i="6" s="1"/>
  <c r="AN315" i="6" s="1"/>
  <c r="AO315" i="6" s="1"/>
  <c r="AS315" i="6" s="1"/>
  <c r="AT315" i="6" s="1"/>
  <c r="AU315" i="6" s="1"/>
  <c r="AV315" i="6" s="1"/>
  <c r="AW315" i="6" s="1"/>
  <c r="AX315" i="6" s="1"/>
  <c r="AY315" i="6" s="1"/>
  <c r="AZ315" i="6" s="1"/>
  <c r="BA315" i="6" s="1"/>
  <c r="BB315" i="6" s="1"/>
  <c r="BC315" i="6" s="1"/>
  <c r="BD315" i="6" s="1"/>
  <c r="BH315" i="6" s="1"/>
  <c r="BI315" i="6" s="1"/>
  <c r="BJ315" i="6" s="1"/>
  <c r="BK315" i="6" s="1"/>
  <c r="BL315" i="6" s="1"/>
  <c r="BM315" i="6" s="1"/>
  <c r="BN315" i="6" s="1"/>
  <c r="BO315" i="6" s="1"/>
  <c r="BP315" i="6" s="1"/>
  <c r="BQ315" i="6" s="1"/>
  <c r="BR315" i="6" s="1"/>
  <c r="BS315" i="6" s="1"/>
  <c r="BW315" i="6" s="1"/>
  <c r="BX315" i="6" s="1"/>
  <c r="BY315" i="6" s="1"/>
  <c r="BZ315" i="6" s="1"/>
  <c r="CA315" i="6" s="1"/>
  <c r="CB315" i="6" s="1"/>
  <c r="CC315" i="6" s="1"/>
  <c r="CD315" i="6" s="1"/>
  <c r="CE315" i="6" s="1"/>
  <c r="CF315" i="6" s="1"/>
  <c r="CG315" i="6" s="1"/>
  <c r="CH315" i="6" s="1"/>
  <c r="CL315" i="6" s="1"/>
  <c r="CM315" i="6" s="1"/>
  <c r="CN315" i="6" s="1"/>
  <c r="CO315" i="6" s="1"/>
  <c r="CP315" i="6" s="1"/>
  <c r="CQ315" i="6" s="1"/>
  <c r="CR315" i="6" s="1"/>
  <c r="CS315" i="6" s="1"/>
  <c r="CT315" i="6" s="1"/>
  <c r="CU315" i="6" s="1"/>
  <c r="CV315" i="6" s="1"/>
  <c r="CW315" i="6" s="1"/>
  <c r="CK314" i="6"/>
  <c r="BV314" i="6"/>
  <c r="BG314" i="6"/>
  <c r="BE314" i="6"/>
  <c r="AR314" i="6"/>
  <c r="AC314" i="6"/>
  <c r="N314" i="6"/>
  <c r="O314" i="6"/>
  <c r="P314" i="6" s="1"/>
  <c r="Q314" i="6" s="1"/>
  <c r="R314" i="6" s="1"/>
  <c r="S314" i="6" s="1"/>
  <c r="T314" i="6" s="1"/>
  <c r="U314" i="6" s="1"/>
  <c r="V314" i="6" s="1"/>
  <c r="W314" i="6" s="1"/>
  <c r="X314" i="6" s="1"/>
  <c r="Y314" i="6" s="1"/>
  <c r="Z314" i="6" s="1"/>
  <c r="AD314" i="6" s="1"/>
  <c r="AE314" i="6" s="1"/>
  <c r="AF314" i="6" s="1"/>
  <c r="AG314" i="6" s="1"/>
  <c r="AH314" i="6" s="1"/>
  <c r="AI314" i="6" s="1"/>
  <c r="AJ314" i="6" s="1"/>
  <c r="AK314" i="6" s="1"/>
  <c r="AL314" i="6" s="1"/>
  <c r="AM314" i="6" s="1"/>
  <c r="AN314" i="6" s="1"/>
  <c r="AO314" i="6" s="1"/>
  <c r="AS314" i="6" s="1"/>
  <c r="AT314" i="6" s="1"/>
  <c r="AU314" i="6" s="1"/>
  <c r="AV314" i="6" s="1"/>
  <c r="AW314" i="6" s="1"/>
  <c r="AX314" i="6" s="1"/>
  <c r="AY314" i="6" s="1"/>
  <c r="AZ314" i="6" s="1"/>
  <c r="BA314" i="6" s="1"/>
  <c r="BB314" i="6" s="1"/>
  <c r="BC314" i="6" s="1"/>
  <c r="BD314" i="6" s="1"/>
  <c r="BH314" i="6" s="1"/>
  <c r="BI314" i="6" s="1"/>
  <c r="BJ314" i="6" s="1"/>
  <c r="BK314" i="6" s="1"/>
  <c r="BL314" i="6" s="1"/>
  <c r="BM314" i="6" s="1"/>
  <c r="BN314" i="6" s="1"/>
  <c r="BO314" i="6" s="1"/>
  <c r="BP314" i="6" s="1"/>
  <c r="BQ314" i="6" s="1"/>
  <c r="BR314" i="6" s="1"/>
  <c r="BS314" i="6" s="1"/>
  <c r="BW314" i="6" s="1"/>
  <c r="BX314" i="6" s="1"/>
  <c r="BY314" i="6" s="1"/>
  <c r="BZ314" i="6" s="1"/>
  <c r="CA314" i="6" s="1"/>
  <c r="CB314" i="6" s="1"/>
  <c r="CC314" i="6" s="1"/>
  <c r="CD314" i="6" s="1"/>
  <c r="CE314" i="6" s="1"/>
  <c r="CF314" i="6" s="1"/>
  <c r="CG314" i="6" s="1"/>
  <c r="CH314" i="6" s="1"/>
  <c r="CL314" i="6" s="1"/>
  <c r="CM314" i="6" s="1"/>
  <c r="CN314" i="6" s="1"/>
  <c r="CO314" i="6" s="1"/>
  <c r="CP314" i="6" s="1"/>
  <c r="CQ314" i="6" s="1"/>
  <c r="CR314" i="6" s="1"/>
  <c r="CS314" i="6" s="1"/>
  <c r="CT314" i="6" s="1"/>
  <c r="CU314" i="6" s="1"/>
  <c r="CV314" i="6" s="1"/>
  <c r="CW314" i="6" s="1"/>
  <c r="CK313" i="6"/>
  <c r="BV313" i="6"/>
  <c r="BG313" i="6"/>
  <c r="BE313" i="6"/>
  <c r="AR313" i="6"/>
  <c r="AC313" i="6"/>
  <c r="N313" i="6"/>
  <c r="O313" i="6"/>
  <c r="P313" i="6" s="1"/>
  <c r="Q313" i="6" s="1"/>
  <c r="R313" i="6" s="1"/>
  <c r="S313" i="6" s="1"/>
  <c r="T313" i="6" s="1"/>
  <c r="U313" i="6" s="1"/>
  <c r="V313" i="6" s="1"/>
  <c r="W313" i="6" s="1"/>
  <c r="X313" i="6" s="1"/>
  <c r="Y313" i="6" s="1"/>
  <c r="Z313" i="6" s="1"/>
  <c r="AD313" i="6" s="1"/>
  <c r="AE313" i="6" s="1"/>
  <c r="AF313" i="6" s="1"/>
  <c r="AG313" i="6" s="1"/>
  <c r="AH313" i="6" s="1"/>
  <c r="AI313" i="6" s="1"/>
  <c r="AJ313" i="6" s="1"/>
  <c r="AK313" i="6" s="1"/>
  <c r="AL313" i="6" s="1"/>
  <c r="AM313" i="6" s="1"/>
  <c r="AN313" i="6" s="1"/>
  <c r="AO313" i="6" s="1"/>
  <c r="AS313" i="6" s="1"/>
  <c r="AT313" i="6" s="1"/>
  <c r="AU313" i="6" s="1"/>
  <c r="AV313" i="6" s="1"/>
  <c r="AW313" i="6" s="1"/>
  <c r="AX313" i="6" s="1"/>
  <c r="AY313" i="6" s="1"/>
  <c r="AZ313" i="6" s="1"/>
  <c r="BA313" i="6" s="1"/>
  <c r="BB313" i="6" s="1"/>
  <c r="BC313" i="6" s="1"/>
  <c r="BD313" i="6" s="1"/>
  <c r="BH313" i="6" s="1"/>
  <c r="BI313" i="6" s="1"/>
  <c r="BJ313" i="6" s="1"/>
  <c r="BK313" i="6" s="1"/>
  <c r="BL313" i="6" s="1"/>
  <c r="BM313" i="6" s="1"/>
  <c r="BN313" i="6" s="1"/>
  <c r="BO313" i="6" s="1"/>
  <c r="BP313" i="6" s="1"/>
  <c r="BQ313" i="6" s="1"/>
  <c r="BR313" i="6" s="1"/>
  <c r="BS313" i="6" s="1"/>
  <c r="BW313" i="6" s="1"/>
  <c r="BX313" i="6" s="1"/>
  <c r="BY313" i="6" s="1"/>
  <c r="BZ313" i="6" s="1"/>
  <c r="CA313" i="6" s="1"/>
  <c r="CB313" i="6" s="1"/>
  <c r="CC313" i="6" s="1"/>
  <c r="CD313" i="6" s="1"/>
  <c r="CE313" i="6" s="1"/>
  <c r="CF313" i="6" s="1"/>
  <c r="CG313" i="6" s="1"/>
  <c r="CH313" i="6" s="1"/>
  <c r="CL313" i="6" s="1"/>
  <c r="CM313" i="6" s="1"/>
  <c r="CN313" i="6" s="1"/>
  <c r="CO313" i="6" s="1"/>
  <c r="CP313" i="6" s="1"/>
  <c r="CQ313" i="6" s="1"/>
  <c r="CR313" i="6" s="1"/>
  <c r="CS313" i="6" s="1"/>
  <c r="CT313" i="6" s="1"/>
  <c r="CU313" i="6" s="1"/>
  <c r="CV313" i="6" s="1"/>
  <c r="CW313" i="6" s="1"/>
  <c r="CK312" i="6"/>
  <c r="BV312" i="6"/>
  <c r="BG312" i="6"/>
  <c r="BE312" i="6"/>
  <c r="AR312" i="6"/>
  <c r="AC312" i="6"/>
  <c r="N312" i="6"/>
  <c r="O312" i="6"/>
  <c r="P312" i="6" s="1"/>
  <c r="Q312" i="6" s="1"/>
  <c r="R312" i="6" s="1"/>
  <c r="S312" i="6" s="1"/>
  <c r="T312" i="6" s="1"/>
  <c r="U312" i="6" s="1"/>
  <c r="V312" i="6" s="1"/>
  <c r="W312" i="6" s="1"/>
  <c r="X312" i="6" s="1"/>
  <c r="Y312" i="6" s="1"/>
  <c r="Z312" i="6" s="1"/>
  <c r="AD312" i="6" s="1"/>
  <c r="AE312" i="6" s="1"/>
  <c r="AF312" i="6" s="1"/>
  <c r="AG312" i="6" s="1"/>
  <c r="AH312" i="6" s="1"/>
  <c r="AI312" i="6" s="1"/>
  <c r="AJ312" i="6" s="1"/>
  <c r="AK312" i="6" s="1"/>
  <c r="AL312" i="6" s="1"/>
  <c r="AM312" i="6" s="1"/>
  <c r="AN312" i="6" s="1"/>
  <c r="AO312" i="6" s="1"/>
  <c r="AS312" i="6" s="1"/>
  <c r="AT312" i="6" s="1"/>
  <c r="AU312" i="6" s="1"/>
  <c r="AV312" i="6" s="1"/>
  <c r="AW312" i="6" s="1"/>
  <c r="AX312" i="6" s="1"/>
  <c r="AY312" i="6" s="1"/>
  <c r="AZ312" i="6" s="1"/>
  <c r="BA312" i="6" s="1"/>
  <c r="BB312" i="6" s="1"/>
  <c r="BC312" i="6" s="1"/>
  <c r="BD312" i="6" s="1"/>
  <c r="BH312" i="6" s="1"/>
  <c r="BI312" i="6" s="1"/>
  <c r="BJ312" i="6" s="1"/>
  <c r="BK312" i="6" s="1"/>
  <c r="BL312" i="6" s="1"/>
  <c r="BM312" i="6" s="1"/>
  <c r="BN312" i="6" s="1"/>
  <c r="BO312" i="6" s="1"/>
  <c r="BP312" i="6" s="1"/>
  <c r="BQ312" i="6" s="1"/>
  <c r="BR312" i="6" s="1"/>
  <c r="BS312" i="6" s="1"/>
  <c r="BW312" i="6" s="1"/>
  <c r="BX312" i="6" s="1"/>
  <c r="BY312" i="6" s="1"/>
  <c r="BZ312" i="6" s="1"/>
  <c r="CA312" i="6" s="1"/>
  <c r="CB312" i="6" s="1"/>
  <c r="CC312" i="6" s="1"/>
  <c r="CD312" i="6" s="1"/>
  <c r="CE312" i="6" s="1"/>
  <c r="CF312" i="6" s="1"/>
  <c r="CG312" i="6" s="1"/>
  <c r="CH312" i="6" s="1"/>
  <c r="CL312" i="6" s="1"/>
  <c r="CM312" i="6" s="1"/>
  <c r="CN312" i="6" s="1"/>
  <c r="CO312" i="6" s="1"/>
  <c r="CP312" i="6" s="1"/>
  <c r="CQ312" i="6" s="1"/>
  <c r="CR312" i="6" s="1"/>
  <c r="CS312" i="6" s="1"/>
  <c r="CT312" i="6" s="1"/>
  <c r="CU312" i="6" s="1"/>
  <c r="CV312" i="6" s="1"/>
  <c r="CW312" i="6" s="1"/>
  <c r="CK311" i="6"/>
  <c r="BV311" i="6"/>
  <c r="BG311" i="6"/>
  <c r="BE311" i="6"/>
  <c r="AR311" i="6"/>
  <c r="AC311" i="6"/>
  <c r="N311" i="6"/>
  <c r="O311" i="6"/>
  <c r="P311" i="6" s="1"/>
  <c r="Q311" i="6" s="1"/>
  <c r="R311" i="6" s="1"/>
  <c r="S311" i="6" s="1"/>
  <c r="T311" i="6" s="1"/>
  <c r="U311" i="6" s="1"/>
  <c r="V311" i="6" s="1"/>
  <c r="W311" i="6" s="1"/>
  <c r="X311" i="6" s="1"/>
  <c r="Y311" i="6" s="1"/>
  <c r="Z311" i="6" s="1"/>
  <c r="AD311" i="6" s="1"/>
  <c r="AE311" i="6" s="1"/>
  <c r="AF311" i="6" s="1"/>
  <c r="AG311" i="6" s="1"/>
  <c r="AH311" i="6" s="1"/>
  <c r="AI311" i="6" s="1"/>
  <c r="AJ311" i="6" s="1"/>
  <c r="AK311" i="6" s="1"/>
  <c r="AL311" i="6" s="1"/>
  <c r="AM311" i="6" s="1"/>
  <c r="AN311" i="6" s="1"/>
  <c r="AO311" i="6" s="1"/>
  <c r="AS311" i="6" s="1"/>
  <c r="AT311" i="6" s="1"/>
  <c r="AU311" i="6" s="1"/>
  <c r="AV311" i="6" s="1"/>
  <c r="AW311" i="6" s="1"/>
  <c r="AX311" i="6" s="1"/>
  <c r="AY311" i="6" s="1"/>
  <c r="AZ311" i="6" s="1"/>
  <c r="BA311" i="6" s="1"/>
  <c r="BB311" i="6" s="1"/>
  <c r="BC311" i="6" s="1"/>
  <c r="BD311" i="6" s="1"/>
  <c r="BH311" i="6" s="1"/>
  <c r="BI311" i="6" s="1"/>
  <c r="BJ311" i="6" s="1"/>
  <c r="BK311" i="6" s="1"/>
  <c r="BL311" i="6" s="1"/>
  <c r="BM311" i="6" s="1"/>
  <c r="BN311" i="6" s="1"/>
  <c r="BO311" i="6" s="1"/>
  <c r="BP311" i="6" s="1"/>
  <c r="BQ311" i="6" s="1"/>
  <c r="BR311" i="6" s="1"/>
  <c r="BS311" i="6" s="1"/>
  <c r="BW311" i="6" s="1"/>
  <c r="BX311" i="6" s="1"/>
  <c r="BY311" i="6" s="1"/>
  <c r="BZ311" i="6" s="1"/>
  <c r="CA311" i="6" s="1"/>
  <c r="CB311" i="6" s="1"/>
  <c r="CC311" i="6" s="1"/>
  <c r="CD311" i="6" s="1"/>
  <c r="CE311" i="6" s="1"/>
  <c r="CF311" i="6" s="1"/>
  <c r="CG311" i="6" s="1"/>
  <c r="CH311" i="6" s="1"/>
  <c r="CL311" i="6" s="1"/>
  <c r="CM311" i="6" s="1"/>
  <c r="CN311" i="6" s="1"/>
  <c r="CO311" i="6" s="1"/>
  <c r="CP311" i="6" s="1"/>
  <c r="CQ311" i="6" s="1"/>
  <c r="CR311" i="6" s="1"/>
  <c r="CS311" i="6" s="1"/>
  <c r="CT311" i="6" s="1"/>
  <c r="CU311" i="6" s="1"/>
  <c r="CV311" i="6" s="1"/>
  <c r="CW311" i="6" s="1"/>
  <c r="CK310" i="6"/>
  <c r="BV310" i="6"/>
  <c r="BG310" i="6"/>
  <c r="BE310" i="6"/>
  <c r="AR310" i="6"/>
  <c r="AC310" i="6"/>
  <c r="N310" i="6"/>
  <c r="O310" i="6"/>
  <c r="P310" i="6" s="1"/>
  <c r="Q310" i="6" s="1"/>
  <c r="R310" i="6" s="1"/>
  <c r="S310" i="6" s="1"/>
  <c r="T310" i="6" s="1"/>
  <c r="U310" i="6" s="1"/>
  <c r="V310" i="6" s="1"/>
  <c r="W310" i="6" s="1"/>
  <c r="X310" i="6" s="1"/>
  <c r="Y310" i="6" s="1"/>
  <c r="Z310" i="6" s="1"/>
  <c r="AD310" i="6" s="1"/>
  <c r="AE310" i="6" s="1"/>
  <c r="AF310" i="6" s="1"/>
  <c r="AG310" i="6" s="1"/>
  <c r="AH310" i="6" s="1"/>
  <c r="AI310" i="6" s="1"/>
  <c r="AJ310" i="6" s="1"/>
  <c r="AK310" i="6" s="1"/>
  <c r="AL310" i="6" s="1"/>
  <c r="AM310" i="6" s="1"/>
  <c r="AN310" i="6" s="1"/>
  <c r="AO310" i="6" s="1"/>
  <c r="AS310" i="6" s="1"/>
  <c r="AT310" i="6" s="1"/>
  <c r="AU310" i="6" s="1"/>
  <c r="AV310" i="6" s="1"/>
  <c r="AW310" i="6" s="1"/>
  <c r="AX310" i="6" s="1"/>
  <c r="AY310" i="6" s="1"/>
  <c r="AZ310" i="6" s="1"/>
  <c r="BA310" i="6" s="1"/>
  <c r="BB310" i="6" s="1"/>
  <c r="BC310" i="6" s="1"/>
  <c r="BD310" i="6" s="1"/>
  <c r="BH310" i="6" s="1"/>
  <c r="BI310" i="6" s="1"/>
  <c r="BJ310" i="6" s="1"/>
  <c r="BK310" i="6" s="1"/>
  <c r="BL310" i="6" s="1"/>
  <c r="BM310" i="6" s="1"/>
  <c r="BN310" i="6" s="1"/>
  <c r="BO310" i="6" s="1"/>
  <c r="BP310" i="6" s="1"/>
  <c r="BQ310" i="6" s="1"/>
  <c r="BR310" i="6" s="1"/>
  <c r="BS310" i="6" s="1"/>
  <c r="BW310" i="6" s="1"/>
  <c r="BX310" i="6" s="1"/>
  <c r="BY310" i="6" s="1"/>
  <c r="BZ310" i="6" s="1"/>
  <c r="CA310" i="6" s="1"/>
  <c r="CB310" i="6" s="1"/>
  <c r="CC310" i="6" s="1"/>
  <c r="CD310" i="6" s="1"/>
  <c r="CE310" i="6" s="1"/>
  <c r="CF310" i="6" s="1"/>
  <c r="CG310" i="6" s="1"/>
  <c r="CH310" i="6" s="1"/>
  <c r="CL310" i="6" s="1"/>
  <c r="CM310" i="6" s="1"/>
  <c r="CN310" i="6" s="1"/>
  <c r="CO310" i="6" s="1"/>
  <c r="CP310" i="6" s="1"/>
  <c r="CQ310" i="6" s="1"/>
  <c r="CR310" i="6" s="1"/>
  <c r="CS310" i="6" s="1"/>
  <c r="CT310" i="6" s="1"/>
  <c r="CU310" i="6" s="1"/>
  <c r="CV310" i="6" s="1"/>
  <c r="CW310" i="6" s="1"/>
  <c r="CK309" i="6"/>
  <c r="BV309" i="6"/>
  <c r="BG309" i="6"/>
  <c r="BE309" i="6"/>
  <c r="AR309" i="6"/>
  <c r="AC309" i="6"/>
  <c r="N309" i="6"/>
  <c r="O309" i="6"/>
  <c r="P309" i="6" s="1"/>
  <c r="Q309" i="6" s="1"/>
  <c r="R309" i="6" s="1"/>
  <c r="S309" i="6" s="1"/>
  <c r="T309" i="6" s="1"/>
  <c r="U309" i="6" s="1"/>
  <c r="V309" i="6" s="1"/>
  <c r="W309" i="6" s="1"/>
  <c r="X309" i="6" s="1"/>
  <c r="Y309" i="6" s="1"/>
  <c r="Z309" i="6" s="1"/>
  <c r="AD309" i="6" s="1"/>
  <c r="AE309" i="6" s="1"/>
  <c r="AF309" i="6" s="1"/>
  <c r="AG309" i="6" s="1"/>
  <c r="AH309" i="6" s="1"/>
  <c r="AI309" i="6" s="1"/>
  <c r="AJ309" i="6" s="1"/>
  <c r="AK309" i="6" s="1"/>
  <c r="AL309" i="6" s="1"/>
  <c r="AM309" i="6" s="1"/>
  <c r="AN309" i="6" s="1"/>
  <c r="AO309" i="6" s="1"/>
  <c r="AS309" i="6" s="1"/>
  <c r="AT309" i="6" s="1"/>
  <c r="AU309" i="6" s="1"/>
  <c r="AV309" i="6" s="1"/>
  <c r="AW309" i="6" s="1"/>
  <c r="AX309" i="6" s="1"/>
  <c r="AY309" i="6" s="1"/>
  <c r="AZ309" i="6" s="1"/>
  <c r="BA309" i="6" s="1"/>
  <c r="BB309" i="6" s="1"/>
  <c r="BC309" i="6" s="1"/>
  <c r="BD309" i="6" s="1"/>
  <c r="BH309" i="6" s="1"/>
  <c r="BI309" i="6" s="1"/>
  <c r="BJ309" i="6" s="1"/>
  <c r="BK309" i="6" s="1"/>
  <c r="BL309" i="6" s="1"/>
  <c r="BM309" i="6" s="1"/>
  <c r="BN309" i="6" s="1"/>
  <c r="BO309" i="6" s="1"/>
  <c r="BP309" i="6" s="1"/>
  <c r="BQ309" i="6" s="1"/>
  <c r="BR309" i="6" s="1"/>
  <c r="BS309" i="6" s="1"/>
  <c r="BW309" i="6" s="1"/>
  <c r="BX309" i="6" s="1"/>
  <c r="BY309" i="6" s="1"/>
  <c r="BZ309" i="6" s="1"/>
  <c r="CA309" i="6" s="1"/>
  <c r="CB309" i="6" s="1"/>
  <c r="CC309" i="6" s="1"/>
  <c r="CD309" i="6" s="1"/>
  <c r="CE309" i="6" s="1"/>
  <c r="CF309" i="6" s="1"/>
  <c r="CG309" i="6" s="1"/>
  <c r="CH309" i="6" s="1"/>
  <c r="CL309" i="6" s="1"/>
  <c r="CM309" i="6" s="1"/>
  <c r="CN309" i="6" s="1"/>
  <c r="CO309" i="6" s="1"/>
  <c r="CP309" i="6" s="1"/>
  <c r="CQ309" i="6" s="1"/>
  <c r="CR309" i="6" s="1"/>
  <c r="CS309" i="6" s="1"/>
  <c r="CT309" i="6" s="1"/>
  <c r="CU309" i="6" s="1"/>
  <c r="CV309" i="6" s="1"/>
  <c r="CW309" i="6" s="1"/>
  <c r="CK308" i="6"/>
  <c r="BV308" i="6"/>
  <c r="BG308" i="6"/>
  <c r="AR308" i="6"/>
  <c r="AC308" i="6"/>
  <c r="N308" i="6"/>
  <c r="O308" i="6"/>
  <c r="P308" i="6" s="1"/>
  <c r="Q308" i="6" s="1"/>
  <c r="R308" i="6" s="1"/>
  <c r="S308" i="6" s="1"/>
  <c r="T308" i="6" s="1"/>
  <c r="U308" i="6" s="1"/>
  <c r="V308" i="6" s="1"/>
  <c r="W308" i="6" s="1"/>
  <c r="X308" i="6" s="1"/>
  <c r="Y308" i="6" s="1"/>
  <c r="Z308" i="6" s="1"/>
  <c r="CK307" i="6"/>
  <c r="BV307" i="6"/>
  <c r="BG307" i="6"/>
  <c r="AR307" i="6"/>
  <c r="AC307" i="6"/>
  <c r="N307" i="6"/>
  <c r="O307" i="6"/>
  <c r="P307" i="6" s="1"/>
  <c r="Q307" i="6" s="1"/>
  <c r="R307" i="6" s="1"/>
  <c r="S307" i="6" s="1"/>
  <c r="T307" i="6" s="1"/>
  <c r="U307" i="6" s="1"/>
  <c r="V307" i="6" s="1"/>
  <c r="W307" i="6" s="1"/>
  <c r="X307" i="6" s="1"/>
  <c r="Y307" i="6" s="1"/>
  <c r="Z307" i="6" s="1"/>
  <c r="AR306" i="6"/>
  <c r="AC306" i="6"/>
  <c r="N306" i="6"/>
  <c r="O306" i="6"/>
  <c r="P306" i="6" s="1"/>
  <c r="Q306" i="6" s="1"/>
  <c r="R306" i="6" s="1"/>
  <c r="S306" i="6" s="1"/>
  <c r="T306" i="6" s="1"/>
  <c r="U306" i="6" s="1"/>
  <c r="V306" i="6" s="1"/>
  <c r="W306" i="6" s="1"/>
  <c r="X306" i="6" s="1"/>
  <c r="Y306" i="6" s="1"/>
  <c r="Z306" i="6" s="1"/>
  <c r="CK305" i="6"/>
  <c r="BV305" i="6"/>
  <c r="BG305" i="6"/>
  <c r="AR305" i="6"/>
  <c r="AC305" i="6"/>
  <c r="N305" i="6"/>
  <c r="O305" i="6"/>
  <c r="CK304" i="6"/>
  <c r="BV304" i="6"/>
  <c r="BG304" i="6"/>
  <c r="AR304" i="6"/>
  <c r="AC304" i="6"/>
  <c r="N304" i="6"/>
  <c r="O304" i="6"/>
  <c r="BV303" i="6"/>
  <c r="BG303" i="6"/>
  <c r="AR303" i="6"/>
  <c r="AC303" i="6"/>
  <c r="N303" i="6"/>
  <c r="O303" i="6"/>
  <c r="P303" i="6" s="1"/>
  <c r="Q303" i="6" s="1"/>
  <c r="R303" i="6" s="1"/>
  <c r="S303" i="6" s="1"/>
  <c r="T303" i="6" s="1"/>
  <c r="U303" i="6" s="1"/>
  <c r="V303" i="6" s="1"/>
  <c r="W303" i="6" s="1"/>
  <c r="X303" i="6" s="1"/>
  <c r="Y303" i="6" s="1"/>
  <c r="Z303" i="6" s="1"/>
  <c r="CX302" i="6"/>
  <c r="AC302" i="6"/>
  <c r="N302" i="6"/>
  <c r="O302" i="6"/>
  <c r="CX301" i="6"/>
  <c r="AC301" i="6"/>
  <c r="N301" i="6"/>
  <c r="O301" i="6"/>
  <c r="P301" i="6" s="1"/>
  <c r="Q301" i="6" s="1"/>
  <c r="R301" i="6" s="1"/>
  <c r="S301" i="6" s="1"/>
  <c r="T301" i="6" s="1"/>
  <c r="U301" i="6" s="1"/>
  <c r="V301" i="6" s="1"/>
  <c r="W301" i="6" s="1"/>
  <c r="X301" i="6" s="1"/>
  <c r="Y301" i="6" s="1"/>
  <c r="Z301" i="6" s="1"/>
  <c r="CK300" i="6"/>
  <c r="BV300" i="6"/>
  <c r="BG300" i="6"/>
  <c r="AR300" i="6"/>
  <c r="AC300" i="6"/>
  <c r="N300" i="6"/>
  <c r="O300" i="6"/>
  <c r="CK299" i="6"/>
  <c r="BV299" i="6"/>
  <c r="BG299" i="6"/>
  <c r="AR299" i="6"/>
  <c r="AC299" i="6"/>
  <c r="N299" i="6"/>
  <c r="O299" i="6"/>
  <c r="P299" i="6" s="1"/>
  <c r="Q299" i="6" s="1"/>
  <c r="R299" i="6" s="1"/>
  <c r="S299" i="6" s="1"/>
  <c r="T299" i="6" s="1"/>
  <c r="U299" i="6" s="1"/>
  <c r="V299" i="6" s="1"/>
  <c r="W299" i="6" s="1"/>
  <c r="X299" i="6" s="1"/>
  <c r="Y299" i="6" s="1"/>
  <c r="Z299" i="6" s="1"/>
  <c r="CK298" i="6"/>
  <c r="BV298" i="6"/>
  <c r="BG298" i="6"/>
  <c r="AR298" i="6"/>
  <c r="AC298" i="6"/>
  <c r="N298" i="6"/>
  <c r="O298" i="6"/>
  <c r="P298" i="6" s="1"/>
  <c r="Q298" i="6" s="1"/>
  <c r="R298" i="6" s="1"/>
  <c r="S298" i="6" s="1"/>
  <c r="T298" i="6" s="1"/>
  <c r="U298" i="6" s="1"/>
  <c r="V298" i="6" s="1"/>
  <c r="W298" i="6" s="1"/>
  <c r="X298" i="6" s="1"/>
  <c r="Y298" i="6" s="1"/>
  <c r="Z298" i="6" s="1"/>
  <c r="CK297" i="6"/>
  <c r="BV297" i="6"/>
  <c r="BG297" i="6"/>
  <c r="AR297" i="6"/>
  <c r="AC297" i="6"/>
  <c r="N297" i="6"/>
  <c r="O297" i="6"/>
  <c r="CK296" i="6"/>
  <c r="BV296" i="6"/>
  <c r="BG296" i="6"/>
  <c r="AR296" i="6"/>
  <c r="AC296" i="6"/>
  <c r="N296" i="6"/>
  <c r="O296" i="6"/>
  <c r="P296" i="6" s="1"/>
  <c r="Q296" i="6" s="1"/>
  <c r="R296" i="6" s="1"/>
  <c r="S296" i="6" s="1"/>
  <c r="T296" i="6" s="1"/>
  <c r="U296" i="6" s="1"/>
  <c r="V296" i="6" s="1"/>
  <c r="W296" i="6" s="1"/>
  <c r="X296" i="6" s="1"/>
  <c r="Y296" i="6" s="1"/>
  <c r="Z296" i="6" s="1"/>
  <c r="CK295" i="6"/>
  <c r="BV295" i="6"/>
  <c r="BG295" i="6"/>
  <c r="AR295" i="6"/>
  <c r="AC295" i="6"/>
  <c r="N295" i="6"/>
  <c r="O295" i="6"/>
  <c r="CK294" i="6"/>
  <c r="BV294" i="6"/>
  <c r="BG294" i="6"/>
  <c r="AR294" i="6"/>
  <c r="AC294" i="6"/>
  <c r="N294" i="6"/>
  <c r="O294" i="6"/>
  <c r="CK293" i="6"/>
  <c r="BV293" i="6"/>
  <c r="BG293" i="6"/>
  <c r="AR293" i="6"/>
  <c r="AC293" i="6"/>
  <c r="N293" i="6"/>
  <c r="O293" i="6"/>
  <c r="P293" i="6" s="1"/>
  <c r="Q293" i="6" s="1"/>
  <c r="R293" i="6" s="1"/>
  <c r="S293" i="6" s="1"/>
  <c r="T293" i="6" s="1"/>
  <c r="U293" i="6" s="1"/>
  <c r="V293" i="6" s="1"/>
  <c r="W293" i="6" s="1"/>
  <c r="X293" i="6" s="1"/>
  <c r="Y293" i="6" s="1"/>
  <c r="Z293" i="6" s="1"/>
  <c r="CK292" i="6"/>
  <c r="BV292" i="6"/>
  <c r="BG292" i="6"/>
  <c r="BE292" i="6"/>
  <c r="AR292" i="6"/>
  <c r="AC292" i="6"/>
  <c r="N292" i="6"/>
  <c r="O292" i="6"/>
  <c r="P292" i="6" s="1"/>
  <c r="Q292" i="6" s="1"/>
  <c r="R292" i="6" s="1"/>
  <c r="S292" i="6" s="1"/>
  <c r="T292" i="6" s="1"/>
  <c r="U292" i="6" s="1"/>
  <c r="V292" i="6" s="1"/>
  <c r="W292" i="6" s="1"/>
  <c r="X292" i="6" s="1"/>
  <c r="Y292" i="6" s="1"/>
  <c r="Z292" i="6" s="1"/>
  <c r="AD292" i="6" s="1"/>
  <c r="AE292" i="6" s="1"/>
  <c r="AF292" i="6" s="1"/>
  <c r="AG292" i="6" s="1"/>
  <c r="AH292" i="6" s="1"/>
  <c r="AI292" i="6" s="1"/>
  <c r="AJ292" i="6" s="1"/>
  <c r="AK292" i="6" s="1"/>
  <c r="AL292" i="6" s="1"/>
  <c r="AM292" i="6" s="1"/>
  <c r="AN292" i="6" s="1"/>
  <c r="AO292" i="6" s="1"/>
  <c r="AS292" i="6" s="1"/>
  <c r="AT292" i="6" s="1"/>
  <c r="AU292" i="6" s="1"/>
  <c r="AV292" i="6" s="1"/>
  <c r="AW292" i="6" s="1"/>
  <c r="AX292" i="6" s="1"/>
  <c r="AY292" i="6" s="1"/>
  <c r="AZ292" i="6" s="1"/>
  <c r="BA292" i="6" s="1"/>
  <c r="BB292" i="6" s="1"/>
  <c r="BC292" i="6" s="1"/>
  <c r="BD292" i="6" s="1"/>
  <c r="BH292" i="6" s="1"/>
  <c r="BI292" i="6" s="1"/>
  <c r="BJ292" i="6" s="1"/>
  <c r="BK292" i="6" s="1"/>
  <c r="BL292" i="6" s="1"/>
  <c r="BM292" i="6" s="1"/>
  <c r="BN292" i="6" s="1"/>
  <c r="BO292" i="6" s="1"/>
  <c r="BP292" i="6" s="1"/>
  <c r="BQ292" i="6" s="1"/>
  <c r="BR292" i="6" s="1"/>
  <c r="BS292" i="6" s="1"/>
  <c r="BW292" i="6" s="1"/>
  <c r="BX292" i="6" s="1"/>
  <c r="BY292" i="6" s="1"/>
  <c r="BZ292" i="6" s="1"/>
  <c r="CA292" i="6" s="1"/>
  <c r="CB292" i="6" s="1"/>
  <c r="CC292" i="6" s="1"/>
  <c r="CD292" i="6" s="1"/>
  <c r="CE292" i="6" s="1"/>
  <c r="CF292" i="6" s="1"/>
  <c r="CG292" i="6" s="1"/>
  <c r="CH292" i="6" s="1"/>
  <c r="CL292" i="6" s="1"/>
  <c r="CM292" i="6" s="1"/>
  <c r="CN292" i="6" s="1"/>
  <c r="CO292" i="6" s="1"/>
  <c r="CP292" i="6" s="1"/>
  <c r="CQ292" i="6" s="1"/>
  <c r="CR292" i="6" s="1"/>
  <c r="CS292" i="6" s="1"/>
  <c r="CT292" i="6" s="1"/>
  <c r="CU292" i="6" s="1"/>
  <c r="CV292" i="6" s="1"/>
  <c r="CW292" i="6" s="1"/>
  <c r="CX291" i="6"/>
  <c r="BE291" i="6"/>
  <c r="AC291" i="6"/>
  <c r="N291" i="6"/>
  <c r="O291" i="6"/>
  <c r="P291" i="6" s="1"/>
  <c r="Q291" i="6" s="1"/>
  <c r="R291" i="6" s="1"/>
  <c r="S291" i="6" s="1"/>
  <c r="T291" i="6" s="1"/>
  <c r="U291" i="6" s="1"/>
  <c r="V291" i="6" s="1"/>
  <c r="W291" i="6" s="1"/>
  <c r="X291" i="6" s="1"/>
  <c r="Y291" i="6" s="1"/>
  <c r="Z291" i="6" s="1"/>
  <c r="CX290" i="6"/>
  <c r="BE290" i="6"/>
  <c r="AC290" i="6"/>
  <c r="N290" i="6"/>
  <c r="O290" i="6"/>
  <c r="P290" i="6" s="1"/>
  <c r="Q290" i="6" s="1"/>
  <c r="R290" i="6" s="1"/>
  <c r="S290" i="6" s="1"/>
  <c r="T290" i="6" s="1"/>
  <c r="U290" i="6" s="1"/>
  <c r="V290" i="6" s="1"/>
  <c r="W290" i="6" s="1"/>
  <c r="X290" i="6" s="1"/>
  <c r="Y290" i="6" s="1"/>
  <c r="Z290" i="6" s="1"/>
  <c r="CX289" i="6"/>
  <c r="BE289" i="6"/>
  <c r="AC289" i="6"/>
  <c r="N289" i="6"/>
  <c r="O289" i="6"/>
  <c r="P289" i="6" s="1"/>
  <c r="Q289" i="6" s="1"/>
  <c r="R289" i="6" s="1"/>
  <c r="S289" i="6" s="1"/>
  <c r="T289" i="6" s="1"/>
  <c r="U289" i="6" s="1"/>
  <c r="V289" i="6" s="1"/>
  <c r="W289" i="6" s="1"/>
  <c r="X289" i="6" s="1"/>
  <c r="Y289" i="6" s="1"/>
  <c r="Z289" i="6" s="1"/>
  <c r="CX288" i="6"/>
  <c r="BE288" i="6"/>
  <c r="AC288" i="6"/>
  <c r="N288" i="6"/>
  <c r="O288" i="6"/>
  <c r="P288" i="6" s="1"/>
  <c r="Q288" i="6" s="1"/>
  <c r="R288" i="6" s="1"/>
  <c r="S288" i="6" s="1"/>
  <c r="T288" i="6" s="1"/>
  <c r="U288" i="6" s="1"/>
  <c r="V288" i="6" s="1"/>
  <c r="W288" i="6" s="1"/>
  <c r="X288" i="6" s="1"/>
  <c r="Y288" i="6" s="1"/>
  <c r="Z288" i="6" s="1"/>
  <c r="CK287" i="6"/>
  <c r="BV287" i="6"/>
  <c r="BG287" i="6"/>
  <c r="BE287" i="6"/>
  <c r="AR287" i="6"/>
  <c r="AC287" i="6"/>
  <c r="N287" i="6"/>
  <c r="O287" i="6"/>
  <c r="P287" i="6" s="1"/>
  <c r="Q287" i="6" s="1"/>
  <c r="R287" i="6" s="1"/>
  <c r="S287" i="6" s="1"/>
  <c r="T287" i="6" s="1"/>
  <c r="U287" i="6" s="1"/>
  <c r="V287" i="6" s="1"/>
  <c r="W287" i="6" s="1"/>
  <c r="X287" i="6" s="1"/>
  <c r="Y287" i="6" s="1"/>
  <c r="Z287" i="6" s="1"/>
  <c r="AD287" i="6" s="1"/>
  <c r="AE287" i="6" s="1"/>
  <c r="AF287" i="6" s="1"/>
  <c r="AG287" i="6" s="1"/>
  <c r="AH287" i="6" s="1"/>
  <c r="AI287" i="6" s="1"/>
  <c r="AJ287" i="6" s="1"/>
  <c r="AK287" i="6" s="1"/>
  <c r="AL287" i="6" s="1"/>
  <c r="AM287" i="6" s="1"/>
  <c r="AN287" i="6" s="1"/>
  <c r="AO287" i="6" s="1"/>
  <c r="AS287" i="6" s="1"/>
  <c r="AT287" i="6" s="1"/>
  <c r="AU287" i="6" s="1"/>
  <c r="AV287" i="6" s="1"/>
  <c r="AW287" i="6" s="1"/>
  <c r="AX287" i="6" s="1"/>
  <c r="AY287" i="6" s="1"/>
  <c r="AZ287" i="6" s="1"/>
  <c r="BA287" i="6" s="1"/>
  <c r="BB287" i="6" s="1"/>
  <c r="BC287" i="6" s="1"/>
  <c r="BD287" i="6" s="1"/>
  <c r="BH287" i="6" s="1"/>
  <c r="BI287" i="6" s="1"/>
  <c r="BJ287" i="6" s="1"/>
  <c r="BK287" i="6" s="1"/>
  <c r="BL287" i="6" s="1"/>
  <c r="BM287" i="6" s="1"/>
  <c r="BN287" i="6" s="1"/>
  <c r="BO287" i="6" s="1"/>
  <c r="BP287" i="6" s="1"/>
  <c r="BQ287" i="6" s="1"/>
  <c r="BR287" i="6" s="1"/>
  <c r="BS287" i="6" s="1"/>
  <c r="BW287" i="6" s="1"/>
  <c r="BX287" i="6" s="1"/>
  <c r="BY287" i="6" s="1"/>
  <c r="BZ287" i="6" s="1"/>
  <c r="CA287" i="6" s="1"/>
  <c r="CB287" i="6" s="1"/>
  <c r="CC287" i="6" s="1"/>
  <c r="CD287" i="6" s="1"/>
  <c r="CE287" i="6" s="1"/>
  <c r="CF287" i="6" s="1"/>
  <c r="CG287" i="6" s="1"/>
  <c r="CH287" i="6" s="1"/>
  <c r="CL287" i="6" s="1"/>
  <c r="CM287" i="6" s="1"/>
  <c r="CN287" i="6" s="1"/>
  <c r="CO287" i="6" s="1"/>
  <c r="CP287" i="6" s="1"/>
  <c r="CQ287" i="6" s="1"/>
  <c r="CR287" i="6" s="1"/>
  <c r="CS287" i="6" s="1"/>
  <c r="CT287" i="6" s="1"/>
  <c r="CU287" i="6" s="1"/>
  <c r="CV287" i="6" s="1"/>
  <c r="CW287" i="6" s="1"/>
  <c r="CK286" i="6"/>
  <c r="BV286" i="6"/>
  <c r="BG286" i="6"/>
  <c r="AR286" i="6"/>
  <c r="AC286" i="6"/>
  <c r="N286" i="6"/>
  <c r="O286" i="6"/>
  <c r="P286" i="6" s="1"/>
  <c r="Q286" i="6" s="1"/>
  <c r="R286" i="6" s="1"/>
  <c r="S286" i="6" s="1"/>
  <c r="T286" i="6" s="1"/>
  <c r="U286" i="6" s="1"/>
  <c r="V286" i="6" s="1"/>
  <c r="W286" i="6" s="1"/>
  <c r="X286" i="6" s="1"/>
  <c r="Y286" i="6" s="1"/>
  <c r="Z286" i="6" s="1"/>
  <c r="CK285" i="6"/>
  <c r="BV285" i="6"/>
  <c r="BG285" i="6"/>
  <c r="AR285" i="6"/>
  <c r="AC285" i="6"/>
  <c r="N285" i="6"/>
  <c r="O285" i="6"/>
  <c r="P285" i="6" s="1"/>
  <c r="Q285" i="6" s="1"/>
  <c r="R285" i="6" s="1"/>
  <c r="S285" i="6" s="1"/>
  <c r="T285" i="6" s="1"/>
  <c r="U285" i="6" s="1"/>
  <c r="V285" i="6" s="1"/>
  <c r="W285" i="6" s="1"/>
  <c r="X285" i="6" s="1"/>
  <c r="Y285" i="6" s="1"/>
  <c r="Z285" i="6" s="1"/>
  <c r="CK284" i="6"/>
  <c r="BV284" i="6"/>
  <c r="BG284" i="6"/>
  <c r="AR284" i="6"/>
  <c r="AC284" i="6"/>
  <c r="N284" i="6"/>
  <c r="O284" i="6"/>
  <c r="P284" i="6" s="1"/>
  <c r="Q284" i="6" s="1"/>
  <c r="R284" i="6" s="1"/>
  <c r="S284" i="6" s="1"/>
  <c r="T284" i="6" s="1"/>
  <c r="U284" i="6" s="1"/>
  <c r="V284" i="6" s="1"/>
  <c r="W284" i="6" s="1"/>
  <c r="X284" i="6" s="1"/>
  <c r="Y284" i="6" s="1"/>
  <c r="Z284" i="6" s="1"/>
  <c r="CK283" i="6"/>
  <c r="BV283" i="6"/>
  <c r="BG283" i="6"/>
  <c r="AR283" i="6"/>
  <c r="AC283" i="6"/>
  <c r="N283" i="6"/>
  <c r="O283" i="6"/>
  <c r="P283" i="6" s="1"/>
  <c r="Q283" i="6" s="1"/>
  <c r="R283" i="6" s="1"/>
  <c r="S283" i="6" s="1"/>
  <c r="T283" i="6" s="1"/>
  <c r="U283" i="6" s="1"/>
  <c r="V283" i="6" s="1"/>
  <c r="W283" i="6" s="1"/>
  <c r="X283" i="6" s="1"/>
  <c r="Y283" i="6" s="1"/>
  <c r="Z283" i="6" s="1"/>
  <c r="CK282" i="6"/>
  <c r="BV282" i="6"/>
  <c r="BG282" i="6"/>
  <c r="AR282" i="6"/>
  <c r="AC282" i="6"/>
  <c r="N282" i="6"/>
  <c r="O282" i="6"/>
  <c r="P282" i="6" s="1"/>
  <c r="Q282" i="6" s="1"/>
  <c r="R282" i="6" s="1"/>
  <c r="S282" i="6" s="1"/>
  <c r="T282" i="6" s="1"/>
  <c r="U282" i="6" s="1"/>
  <c r="V282" i="6" s="1"/>
  <c r="W282" i="6" s="1"/>
  <c r="X282" i="6" s="1"/>
  <c r="Y282" i="6" s="1"/>
  <c r="Z282" i="6" s="1"/>
  <c r="CK281" i="6"/>
  <c r="BV281" i="6"/>
  <c r="BG281" i="6"/>
  <c r="BE281" i="6"/>
  <c r="AR281" i="6"/>
  <c r="AC281" i="6"/>
  <c r="N281" i="6"/>
  <c r="O281" i="6"/>
  <c r="P281" i="6" s="1"/>
  <c r="Q281" i="6" s="1"/>
  <c r="R281" i="6" s="1"/>
  <c r="S281" i="6" s="1"/>
  <c r="T281" i="6" s="1"/>
  <c r="U281" i="6" s="1"/>
  <c r="V281" i="6" s="1"/>
  <c r="W281" i="6" s="1"/>
  <c r="X281" i="6" s="1"/>
  <c r="Y281" i="6" s="1"/>
  <c r="Z281" i="6" s="1"/>
  <c r="AD281" i="6" s="1"/>
  <c r="AE281" i="6" s="1"/>
  <c r="AF281" i="6" s="1"/>
  <c r="AG281" i="6" s="1"/>
  <c r="AH281" i="6" s="1"/>
  <c r="AI281" i="6" s="1"/>
  <c r="AJ281" i="6" s="1"/>
  <c r="AK281" i="6" s="1"/>
  <c r="AL281" i="6" s="1"/>
  <c r="AM281" i="6" s="1"/>
  <c r="AN281" i="6" s="1"/>
  <c r="AO281" i="6" s="1"/>
  <c r="AS281" i="6" s="1"/>
  <c r="AT281" i="6" s="1"/>
  <c r="AU281" i="6" s="1"/>
  <c r="AV281" i="6" s="1"/>
  <c r="AW281" i="6" s="1"/>
  <c r="AX281" i="6" s="1"/>
  <c r="AY281" i="6" s="1"/>
  <c r="AZ281" i="6" s="1"/>
  <c r="BA281" i="6" s="1"/>
  <c r="BB281" i="6" s="1"/>
  <c r="BC281" i="6" s="1"/>
  <c r="BD281" i="6" s="1"/>
  <c r="BH281" i="6" s="1"/>
  <c r="BI281" i="6" s="1"/>
  <c r="BJ281" i="6" s="1"/>
  <c r="BK281" i="6" s="1"/>
  <c r="BL281" i="6" s="1"/>
  <c r="BM281" i="6" s="1"/>
  <c r="BN281" i="6" s="1"/>
  <c r="BO281" i="6" s="1"/>
  <c r="BP281" i="6" s="1"/>
  <c r="BQ281" i="6" s="1"/>
  <c r="BR281" i="6" s="1"/>
  <c r="BS281" i="6" s="1"/>
  <c r="BW281" i="6" s="1"/>
  <c r="BX281" i="6" s="1"/>
  <c r="BY281" i="6" s="1"/>
  <c r="BZ281" i="6" s="1"/>
  <c r="CA281" i="6" s="1"/>
  <c r="CB281" i="6" s="1"/>
  <c r="CC281" i="6" s="1"/>
  <c r="CD281" i="6" s="1"/>
  <c r="CE281" i="6" s="1"/>
  <c r="CF281" i="6" s="1"/>
  <c r="CG281" i="6" s="1"/>
  <c r="CH281" i="6" s="1"/>
  <c r="CL281" i="6" s="1"/>
  <c r="CM281" i="6" s="1"/>
  <c r="CN281" i="6" s="1"/>
  <c r="CO281" i="6" s="1"/>
  <c r="CP281" i="6" s="1"/>
  <c r="CQ281" i="6" s="1"/>
  <c r="CR281" i="6" s="1"/>
  <c r="CS281" i="6" s="1"/>
  <c r="CT281" i="6" s="1"/>
  <c r="CU281" i="6" s="1"/>
  <c r="CV281" i="6" s="1"/>
  <c r="CW281" i="6" s="1"/>
  <c r="CK280" i="6"/>
  <c r="BV280" i="6"/>
  <c r="BG280" i="6"/>
  <c r="AR280" i="6"/>
  <c r="AC280" i="6"/>
  <c r="N280" i="6"/>
  <c r="O280" i="6"/>
  <c r="CK279" i="6"/>
  <c r="BV279" i="6"/>
  <c r="BG279" i="6"/>
  <c r="AR279" i="6"/>
  <c r="AC279" i="6"/>
  <c r="N279" i="6"/>
  <c r="O279" i="6"/>
  <c r="CK278" i="6"/>
  <c r="BV278" i="6"/>
  <c r="BG278" i="6"/>
  <c r="AR278" i="6"/>
  <c r="AC278" i="6"/>
  <c r="O278" i="6"/>
  <c r="N278" i="6"/>
  <c r="CK277" i="6"/>
  <c r="BV277" i="6"/>
  <c r="BG277" i="6"/>
  <c r="AR277" i="6"/>
  <c r="AC277" i="6"/>
  <c r="N277" i="6"/>
  <c r="O277" i="6"/>
  <c r="P277" i="6" s="1"/>
  <c r="Q277" i="6" s="1"/>
  <c r="R277" i="6" s="1"/>
  <c r="S277" i="6" s="1"/>
  <c r="T277" i="6" s="1"/>
  <c r="U277" i="6" s="1"/>
  <c r="V277" i="6" s="1"/>
  <c r="W277" i="6" s="1"/>
  <c r="X277" i="6" s="1"/>
  <c r="Y277" i="6" s="1"/>
  <c r="Z277" i="6" s="1"/>
  <c r="CK276" i="6"/>
  <c r="BV276" i="6"/>
  <c r="BG276" i="6"/>
  <c r="AR276" i="6"/>
  <c r="AC276" i="6"/>
  <c r="N276" i="6"/>
  <c r="O276" i="6"/>
  <c r="P276" i="6" s="1"/>
  <c r="Q276" i="6" s="1"/>
  <c r="R276" i="6" s="1"/>
  <c r="S276" i="6" s="1"/>
  <c r="T276" i="6" s="1"/>
  <c r="U276" i="6" s="1"/>
  <c r="V276" i="6" s="1"/>
  <c r="W276" i="6" s="1"/>
  <c r="X276" i="6" s="1"/>
  <c r="Y276" i="6" s="1"/>
  <c r="Z276" i="6" s="1"/>
  <c r="CK275" i="6"/>
  <c r="BV275" i="6"/>
  <c r="BG275" i="6"/>
  <c r="AR275" i="6"/>
  <c r="AC275" i="6"/>
  <c r="N275" i="6"/>
  <c r="O275" i="6"/>
  <c r="P275" i="6" s="1"/>
  <c r="Q275" i="6" s="1"/>
  <c r="R275" i="6" s="1"/>
  <c r="S275" i="6" s="1"/>
  <c r="T275" i="6" s="1"/>
  <c r="U275" i="6" s="1"/>
  <c r="V275" i="6" s="1"/>
  <c r="W275" i="6" s="1"/>
  <c r="X275" i="6" s="1"/>
  <c r="Y275" i="6" s="1"/>
  <c r="Z275" i="6" s="1"/>
  <c r="CK274" i="6"/>
  <c r="BV274" i="6"/>
  <c r="BG274" i="6"/>
  <c r="AR274" i="6"/>
  <c r="AC274" i="6"/>
  <c r="N274" i="6"/>
  <c r="O274" i="6"/>
  <c r="P274" i="6" s="1"/>
  <c r="Q274" i="6" s="1"/>
  <c r="R274" i="6" s="1"/>
  <c r="S274" i="6" s="1"/>
  <c r="T274" i="6" s="1"/>
  <c r="U274" i="6" s="1"/>
  <c r="V274" i="6" s="1"/>
  <c r="W274" i="6" s="1"/>
  <c r="X274" i="6" s="1"/>
  <c r="Y274" i="6" s="1"/>
  <c r="Z274" i="6" s="1"/>
  <c r="CK273" i="6"/>
  <c r="BV273" i="6"/>
  <c r="BG273" i="6"/>
  <c r="AR273" i="6"/>
  <c r="AC273" i="6"/>
  <c r="N273" i="6"/>
  <c r="O273" i="6"/>
  <c r="P273" i="6" s="1"/>
  <c r="Q273" i="6" s="1"/>
  <c r="R273" i="6" s="1"/>
  <c r="S273" i="6" s="1"/>
  <c r="T273" i="6" s="1"/>
  <c r="U273" i="6" s="1"/>
  <c r="V273" i="6" s="1"/>
  <c r="W273" i="6" s="1"/>
  <c r="X273" i="6" s="1"/>
  <c r="Y273" i="6" s="1"/>
  <c r="Z273" i="6" s="1"/>
  <c r="CK272" i="6"/>
  <c r="BV272" i="6"/>
  <c r="BG272" i="6"/>
  <c r="AR272" i="6"/>
  <c r="AC272" i="6"/>
  <c r="N272" i="6"/>
  <c r="O272" i="6"/>
  <c r="P272" i="6" s="1"/>
  <c r="Q272" i="6" s="1"/>
  <c r="R272" i="6" s="1"/>
  <c r="S272" i="6" s="1"/>
  <c r="T272" i="6" s="1"/>
  <c r="U272" i="6" s="1"/>
  <c r="V272" i="6" s="1"/>
  <c r="W272" i="6" s="1"/>
  <c r="X272" i="6" s="1"/>
  <c r="Y272" i="6" s="1"/>
  <c r="Z272" i="6" s="1"/>
  <c r="CK271" i="6"/>
  <c r="BV271" i="6"/>
  <c r="BG271" i="6"/>
  <c r="AR271" i="6"/>
  <c r="AC271" i="6"/>
  <c r="N271" i="6"/>
  <c r="O271" i="6"/>
  <c r="P271" i="6" s="1"/>
  <c r="Q271" i="6" s="1"/>
  <c r="R271" i="6" s="1"/>
  <c r="S271" i="6" s="1"/>
  <c r="T271" i="6" s="1"/>
  <c r="U271" i="6" s="1"/>
  <c r="V271" i="6" s="1"/>
  <c r="W271" i="6" s="1"/>
  <c r="X271" i="6" s="1"/>
  <c r="Y271" i="6" s="1"/>
  <c r="Z271" i="6" s="1"/>
  <c r="CK270" i="6"/>
  <c r="BV270" i="6"/>
  <c r="BG270" i="6"/>
  <c r="AR270" i="6"/>
  <c r="AC270" i="6"/>
  <c r="N270" i="6"/>
  <c r="O270" i="6"/>
  <c r="P270" i="6" s="1"/>
  <c r="Q270" i="6" s="1"/>
  <c r="R270" i="6" s="1"/>
  <c r="S270" i="6" s="1"/>
  <c r="T270" i="6" s="1"/>
  <c r="U270" i="6" s="1"/>
  <c r="V270" i="6" s="1"/>
  <c r="W270" i="6" s="1"/>
  <c r="X270" i="6" s="1"/>
  <c r="Y270" i="6" s="1"/>
  <c r="Z270" i="6" s="1"/>
  <c r="CK269" i="6"/>
  <c r="BV269" i="6"/>
  <c r="BG269" i="6"/>
  <c r="AR269" i="6"/>
  <c r="AC269" i="6"/>
  <c r="N269" i="6"/>
  <c r="O269" i="6"/>
  <c r="CK268" i="6"/>
  <c r="BV268" i="6"/>
  <c r="BG268" i="6"/>
  <c r="AR268" i="6"/>
  <c r="AC268" i="6"/>
  <c r="O268" i="6"/>
  <c r="P268" i="6" s="1"/>
  <c r="Q268" i="6" s="1"/>
  <c r="R268" i="6" s="1"/>
  <c r="S268" i="6" s="1"/>
  <c r="T268" i="6" s="1"/>
  <c r="U268" i="6" s="1"/>
  <c r="V268" i="6" s="1"/>
  <c r="W268" i="6" s="1"/>
  <c r="X268" i="6" s="1"/>
  <c r="Y268" i="6" s="1"/>
  <c r="Z268" i="6" s="1"/>
  <c r="N268" i="6"/>
  <c r="CK267" i="6"/>
  <c r="BV267" i="6"/>
  <c r="BG267" i="6"/>
  <c r="AR267" i="6"/>
  <c r="AC267" i="6"/>
  <c r="N267" i="6"/>
  <c r="O267" i="6"/>
  <c r="P267" i="6" s="1"/>
  <c r="Q267" i="6" s="1"/>
  <c r="R267" i="6" s="1"/>
  <c r="S267" i="6" s="1"/>
  <c r="T267" i="6" s="1"/>
  <c r="U267" i="6" s="1"/>
  <c r="V267" i="6" s="1"/>
  <c r="W267" i="6" s="1"/>
  <c r="X267" i="6" s="1"/>
  <c r="Y267" i="6" s="1"/>
  <c r="Z267" i="6" s="1"/>
  <c r="CK266" i="6"/>
  <c r="BV266" i="6"/>
  <c r="BG266" i="6"/>
  <c r="AR266" i="6"/>
  <c r="AC266" i="6"/>
  <c r="N266" i="6"/>
  <c r="O266" i="6"/>
  <c r="P266" i="6" s="1"/>
  <c r="Q266" i="6" s="1"/>
  <c r="R266" i="6" s="1"/>
  <c r="S266" i="6" s="1"/>
  <c r="T266" i="6" s="1"/>
  <c r="U266" i="6" s="1"/>
  <c r="V266" i="6" s="1"/>
  <c r="W266" i="6" s="1"/>
  <c r="X266" i="6" s="1"/>
  <c r="Y266" i="6" s="1"/>
  <c r="Z266" i="6" s="1"/>
  <c r="CK265" i="6"/>
  <c r="BV265" i="6"/>
  <c r="BG265" i="6"/>
  <c r="AR265" i="6"/>
  <c r="AC265" i="6"/>
  <c r="N265" i="6"/>
  <c r="O265" i="6"/>
  <c r="P265" i="6" s="1"/>
  <c r="Q265" i="6" s="1"/>
  <c r="R265" i="6" s="1"/>
  <c r="S265" i="6" s="1"/>
  <c r="T265" i="6" s="1"/>
  <c r="U265" i="6" s="1"/>
  <c r="V265" i="6" s="1"/>
  <c r="W265" i="6" s="1"/>
  <c r="X265" i="6" s="1"/>
  <c r="Y265" i="6" s="1"/>
  <c r="Z265" i="6" s="1"/>
  <c r="CK264" i="6"/>
  <c r="BV264" i="6"/>
  <c r="BG264" i="6"/>
  <c r="AR264" i="6"/>
  <c r="AC264" i="6"/>
  <c r="N264" i="6"/>
  <c r="O264" i="6"/>
  <c r="P264" i="6" s="1"/>
  <c r="Q264" i="6" s="1"/>
  <c r="R264" i="6" s="1"/>
  <c r="S264" i="6" s="1"/>
  <c r="T264" i="6" s="1"/>
  <c r="U264" i="6" s="1"/>
  <c r="V264" i="6" s="1"/>
  <c r="W264" i="6" s="1"/>
  <c r="X264" i="6" s="1"/>
  <c r="Y264" i="6" s="1"/>
  <c r="Z264" i="6" s="1"/>
  <c r="CK263" i="6"/>
  <c r="BV263" i="6"/>
  <c r="BG263" i="6"/>
  <c r="AR263" i="6"/>
  <c r="AC263" i="6"/>
  <c r="N263" i="6"/>
  <c r="O263" i="6"/>
  <c r="P263" i="6" s="1"/>
  <c r="Q263" i="6" s="1"/>
  <c r="R263" i="6" s="1"/>
  <c r="S263" i="6" s="1"/>
  <c r="T263" i="6" s="1"/>
  <c r="U263" i="6" s="1"/>
  <c r="V263" i="6" s="1"/>
  <c r="W263" i="6" s="1"/>
  <c r="X263" i="6" s="1"/>
  <c r="Y263" i="6" s="1"/>
  <c r="Z263" i="6" s="1"/>
  <c r="CK262" i="6"/>
  <c r="BV262" i="6"/>
  <c r="BG262" i="6"/>
  <c r="AR262" i="6"/>
  <c r="AC262" i="6"/>
  <c r="N262" i="6"/>
  <c r="O262" i="6"/>
  <c r="CK261" i="6"/>
  <c r="BV261" i="6"/>
  <c r="BG261" i="6"/>
  <c r="AR261" i="6"/>
  <c r="AC261" i="6"/>
  <c r="N261" i="6"/>
  <c r="O261" i="6"/>
  <c r="P261" i="6" s="1"/>
  <c r="Q261" i="6" s="1"/>
  <c r="R261" i="6" s="1"/>
  <c r="S261" i="6" s="1"/>
  <c r="T261" i="6" s="1"/>
  <c r="U261" i="6" s="1"/>
  <c r="V261" i="6" s="1"/>
  <c r="W261" i="6" s="1"/>
  <c r="X261" i="6" s="1"/>
  <c r="Y261" i="6" s="1"/>
  <c r="Z261" i="6" s="1"/>
  <c r="CK260" i="6"/>
  <c r="BV260" i="6"/>
  <c r="BG260" i="6"/>
  <c r="AR260" i="6"/>
  <c r="AC260" i="6"/>
  <c r="N260" i="6"/>
  <c r="O260" i="6"/>
  <c r="P260" i="6" s="1"/>
  <c r="Q260" i="6" s="1"/>
  <c r="R260" i="6" s="1"/>
  <c r="S260" i="6" s="1"/>
  <c r="T260" i="6" s="1"/>
  <c r="U260" i="6" s="1"/>
  <c r="V260" i="6" s="1"/>
  <c r="W260" i="6" s="1"/>
  <c r="X260" i="6" s="1"/>
  <c r="Y260" i="6" s="1"/>
  <c r="Z260" i="6" s="1"/>
  <c r="BV259" i="6"/>
  <c r="BG259" i="6"/>
  <c r="AR259" i="6"/>
  <c r="AC259" i="6"/>
  <c r="N259" i="6"/>
  <c r="O259" i="6"/>
  <c r="AR258" i="6"/>
  <c r="AC258" i="6"/>
  <c r="N258" i="6"/>
  <c r="O258" i="6"/>
  <c r="AR257" i="6"/>
  <c r="AC257" i="6"/>
  <c r="N257" i="6"/>
  <c r="O257" i="6"/>
  <c r="AR256" i="6"/>
  <c r="AC256" i="6"/>
  <c r="N256" i="6"/>
  <c r="O256" i="6"/>
  <c r="P256" i="6" s="1"/>
  <c r="Q256" i="6" s="1"/>
  <c r="R256" i="6" s="1"/>
  <c r="S256" i="6" s="1"/>
  <c r="T256" i="6" s="1"/>
  <c r="U256" i="6" s="1"/>
  <c r="V256" i="6" s="1"/>
  <c r="W256" i="6" s="1"/>
  <c r="X256" i="6" s="1"/>
  <c r="Y256" i="6" s="1"/>
  <c r="Z256" i="6" s="1"/>
  <c r="AR255" i="6"/>
  <c r="AC255" i="6"/>
  <c r="N255" i="6"/>
  <c r="O255" i="6"/>
  <c r="P255" i="6" s="1"/>
  <c r="Q255" i="6" s="1"/>
  <c r="R255" i="6" s="1"/>
  <c r="S255" i="6" s="1"/>
  <c r="T255" i="6" s="1"/>
  <c r="U255" i="6" s="1"/>
  <c r="V255" i="6" s="1"/>
  <c r="W255" i="6" s="1"/>
  <c r="X255" i="6" s="1"/>
  <c r="Y255" i="6" s="1"/>
  <c r="Z255" i="6" s="1"/>
  <c r="BV254" i="6"/>
  <c r="BG254" i="6"/>
  <c r="AR254" i="6"/>
  <c r="AC254" i="6"/>
  <c r="N254" i="6"/>
  <c r="O254" i="6"/>
  <c r="P254" i="6" s="1"/>
  <c r="Q254" i="6" s="1"/>
  <c r="R254" i="6" s="1"/>
  <c r="S254" i="6" s="1"/>
  <c r="T254" i="6" s="1"/>
  <c r="U254" i="6" s="1"/>
  <c r="AR253" i="6"/>
  <c r="AC253" i="6"/>
  <c r="N253" i="6"/>
  <c r="O253" i="6"/>
  <c r="P253" i="6" s="1"/>
  <c r="Q253" i="6" s="1"/>
  <c r="R253" i="6" s="1"/>
  <c r="S253" i="6" s="1"/>
  <c r="T253" i="6" s="1"/>
  <c r="U253" i="6" s="1"/>
  <c r="V253" i="6" s="1"/>
  <c r="W253" i="6" s="1"/>
  <c r="X253" i="6" s="1"/>
  <c r="Y253" i="6" s="1"/>
  <c r="Z253" i="6" s="1"/>
  <c r="BE252" i="6"/>
  <c r="AR252" i="6"/>
  <c r="AC252" i="6"/>
  <c r="N252" i="6"/>
  <c r="O252" i="6"/>
  <c r="P252" i="6" s="1"/>
  <c r="Q252" i="6" s="1"/>
  <c r="R252" i="6" s="1"/>
  <c r="S252" i="6" s="1"/>
  <c r="T252" i="6" s="1"/>
  <c r="U252" i="6" s="1"/>
  <c r="V252" i="6" s="1"/>
  <c r="W252" i="6" s="1"/>
  <c r="X252" i="6" s="1"/>
  <c r="Y252" i="6" s="1"/>
  <c r="Z252" i="6" s="1"/>
  <c r="BE251" i="6"/>
  <c r="AR251" i="6"/>
  <c r="AC251" i="6"/>
  <c r="N251" i="6"/>
  <c r="O251" i="6"/>
  <c r="P251" i="6" s="1"/>
  <c r="Q251" i="6" s="1"/>
  <c r="R251" i="6" s="1"/>
  <c r="S251" i="6" s="1"/>
  <c r="T251" i="6" s="1"/>
  <c r="U251" i="6" s="1"/>
  <c r="V251" i="6" s="1"/>
  <c r="W251" i="6" s="1"/>
  <c r="X251" i="6" s="1"/>
  <c r="Y251" i="6" s="1"/>
  <c r="Z251" i="6" s="1"/>
  <c r="BE250" i="6"/>
  <c r="AR250" i="6"/>
  <c r="AC250" i="6"/>
  <c r="N250" i="6"/>
  <c r="O250" i="6"/>
  <c r="P250" i="6" s="1"/>
  <c r="Q250" i="6" s="1"/>
  <c r="R250" i="6" s="1"/>
  <c r="S250" i="6" s="1"/>
  <c r="T250" i="6" s="1"/>
  <c r="U250" i="6" s="1"/>
  <c r="V250" i="6" s="1"/>
  <c r="W250" i="6" s="1"/>
  <c r="X250" i="6" s="1"/>
  <c r="Y250" i="6" s="1"/>
  <c r="Z250" i="6" s="1"/>
  <c r="BE249" i="6"/>
  <c r="AR249" i="6"/>
  <c r="AC249" i="6"/>
  <c r="N249" i="6"/>
  <c r="O249" i="6"/>
  <c r="P249" i="6" s="1"/>
  <c r="Q249" i="6" s="1"/>
  <c r="R249" i="6" s="1"/>
  <c r="S249" i="6" s="1"/>
  <c r="T249" i="6" s="1"/>
  <c r="U249" i="6" s="1"/>
  <c r="V249" i="6" s="1"/>
  <c r="W249" i="6" s="1"/>
  <c r="X249" i="6" s="1"/>
  <c r="Y249" i="6" s="1"/>
  <c r="Z249" i="6" s="1"/>
  <c r="BE248" i="6"/>
  <c r="AR248" i="6"/>
  <c r="AC248" i="6"/>
  <c r="N248" i="6"/>
  <c r="O248" i="6"/>
  <c r="P248" i="6" s="1"/>
  <c r="Q248" i="6" s="1"/>
  <c r="R248" i="6" s="1"/>
  <c r="S248" i="6" s="1"/>
  <c r="T248" i="6" s="1"/>
  <c r="U248" i="6" s="1"/>
  <c r="V248" i="6" s="1"/>
  <c r="W248" i="6" s="1"/>
  <c r="X248" i="6" s="1"/>
  <c r="Y248" i="6" s="1"/>
  <c r="Z248" i="6" s="1"/>
  <c r="CX247" i="6"/>
  <c r="BE247" i="6"/>
  <c r="AC247" i="6"/>
  <c r="N247" i="6"/>
  <c r="O247" i="6"/>
  <c r="P247" i="6" s="1"/>
  <c r="Q247" i="6" s="1"/>
  <c r="R247" i="6" s="1"/>
  <c r="S247" i="6" s="1"/>
  <c r="T247" i="6" s="1"/>
  <c r="U247" i="6" s="1"/>
  <c r="V247" i="6" s="1"/>
  <c r="W247" i="6" s="1"/>
  <c r="X247" i="6" s="1"/>
  <c r="Y247" i="6" s="1"/>
  <c r="Z247" i="6" s="1"/>
  <c r="CX246" i="6"/>
  <c r="BE246" i="6"/>
  <c r="AC246" i="6"/>
  <c r="N246" i="6"/>
  <c r="O246" i="6"/>
  <c r="P246" i="6" s="1"/>
  <c r="Q246" i="6" s="1"/>
  <c r="R246" i="6" s="1"/>
  <c r="S246" i="6" s="1"/>
  <c r="T246" i="6" s="1"/>
  <c r="U246" i="6" s="1"/>
  <c r="V246" i="6" s="1"/>
  <c r="W246" i="6" s="1"/>
  <c r="X246" i="6" s="1"/>
  <c r="Y246" i="6" s="1"/>
  <c r="Z246" i="6" s="1"/>
  <c r="CX245" i="6"/>
  <c r="BE245" i="6"/>
  <c r="AC245" i="6"/>
  <c r="N245" i="6"/>
  <c r="O245" i="6"/>
  <c r="P245" i="6" s="1"/>
  <c r="Q245" i="6" s="1"/>
  <c r="R245" i="6" s="1"/>
  <c r="S245" i="6" s="1"/>
  <c r="T245" i="6" s="1"/>
  <c r="U245" i="6" s="1"/>
  <c r="V245" i="6" s="1"/>
  <c r="W245" i="6" s="1"/>
  <c r="X245" i="6" s="1"/>
  <c r="Y245" i="6" s="1"/>
  <c r="Z245" i="6" s="1"/>
  <c r="CX244" i="6"/>
  <c r="BE244" i="6"/>
  <c r="AC244" i="6"/>
  <c r="N244" i="6"/>
  <c r="O244" i="6"/>
  <c r="P244" i="6" s="1"/>
  <c r="Q244" i="6" s="1"/>
  <c r="R244" i="6" s="1"/>
  <c r="S244" i="6" s="1"/>
  <c r="T244" i="6" s="1"/>
  <c r="U244" i="6" s="1"/>
  <c r="V244" i="6" s="1"/>
  <c r="W244" i="6" s="1"/>
  <c r="X244" i="6" s="1"/>
  <c r="Y244" i="6" s="1"/>
  <c r="Z244" i="6" s="1"/>
  <c r="CX243" i="6"/>
  <c r="BE243" i="6"/>
  <c r="AC243" i="6"/>
  <c r="N243" i="6"/>
  <c r="O243" i="6"/>
  <c r="P243" i="6" s="1"/>
  <c r="Q243" i="6" s="1"/>
  <c r="R243" i="6" s="1"/>
  <c r="S243" i="6" s="1"/>
  <c r="T243" i="6" s="1"/>
  <c r="U243" i="6" s="1"/>
  <c r="V243" i="6" s="1"/>
  <c r="W243" i="6" s="1"/>
  <c r="X243" i="6" s="1"/>
  <c r="Y243" i="6" s="1"/>
  <c r="Z243" i="6" s="1"/>
  <c r="BE242" i="6"/>
  <c r="AR242" i="6"/>
  <c r="AC242" i="6"/>
  <c r="N242" i="6"/>
  <c r="O242" i="6"/>
  <c r="P242" i="6" s="1"/>
  <c r="Q242" i="6" s="1"/>
  <c r="R242" i="6" s="1"/>
  <c r="S242" i="6" s="1"/>
  <c r="T242" i="6" s="1"/>
  <c r="U242" i="6" s="1"/>
  <c r="V242" i="6" s="1"/>
  <c r="W242" i="6" s="1"/>
  <c r="X242" i="6" s="1"/>
  <c r="Y242" i="6" s="1"/>
  <c r="Z242" i="6" s="1"/>
  <c r="BE241" i="6"/>
  <c r="AR241" i="6"/>
  <c r="AC241" i="6"/>
  <c r="N241" i="6"/>
  <c r="O241" i="6"/>
  <c r="P241" i="6" s="1"/>
  <c r="Q241" i="6" s="1"/>
  <c r="R241" i="6" s="1"/>
  <c r="S241" i="6" s="1"/>
  <c r="T241" i="6" s="1"/>
  <c r="U241" i="6" s="1"/>
  <c r="V241" i="6" s="1"/>
  <c r="W241" i="6" s="1"/>
  <c r="X241" i="6" s="1"/>
  <c r="Y241" i="6" s="1"/>
  <c r="Z241" i="6" s="1"/>
  <c r="BG240" i="6"/>
  <c r="BE240" i="6"/>
  <c r="AR240" i="6"/>
  <c r="AC240" i="6"/>
  <c r="N240" i="6"/>
  <c r="O240" i="6"/>
  <c r="P240" i="6" s="1"/>
  <c r="Q240" i="6" s="1"/>
  <c r="R240" i="6" s="1"/>
  <c r="S240" i="6" s="1"/>
  <c r="T240" i="6" s="1"/>
  <c r="U240" i="6" s="1"/>
  <c r="V240" i="6" s="1"/>
  <c r="W240" i="6" s="1"/>
  <c r="X240" i="6" s="1"/>
  <c r="Y240" i="6" s="1"/>
  <c r="Z240" i="6" s="1"/>
  <c r="AD240" i="6" s="1"/>
  <c r="AE240" i="6" s="1"/>
  <c r="AF240" i="6" s="1"/>
  <c r="AG240" i="6" s="1"/>
  <c r="AH240" i="6" s="1"/>
  <c r="AI240" i="6" s="1"/>
  <c r="AJ240" i="6" s="1"/>
  <c r="AK240" i="6" s="1"/>
  <c r="AL240" i="6" s="1"/>
  <c r="AM240" i="6" s="1"/>
  <c r="AN240" i="6" s="1"/>
  <c r="AO240" i="6" s="1"/>
  <c r="AS240" i="6" s="1"/>
  <c r="AT240" i="6" s="1"/>
  <c r="AU240" i="6" s="1"/>
  <c r="AV240" i="6" s="1"/>
  <c r="AW240" i="6" s="1"/>
  <c r="AX240" i="6" s="1"/>
  <c r="AY240" i="6" s="1"/>
  <c r="AZ240" i="6" s="1"/>
  <c r="BA240" i="6" s="1"/>
  <c r="BB240" i="6" s="1"/>
  <c r="BC240" i="6" s="1"/>
  <c r="BD240" i="6" s="1"/>
  <c r="BH240" i="6" s="1"/>
  <c r="BI240" i="6" s="1"/>
  <c r="BJ240" i="6" s="1"/>
  <c r="BK240" i="6" s="1"/>
  <c r="BL240" i="6" s="1"/>
  <c r="BM240" i="6" s="1"/>
  <c r="BN240" i="6" s="1"/>
  <c r="BO240" i="6" s="1"/>
  <c r="BP240" i="6" s="1"/>
  <c r="BQ240" i="6" s="1"/>
  <c r="BR240" i="6" s="1"/>
  <c r="BS240" i="6" s="1"/>
  <c r="BW240" i="6" s="1"/>
  <c r="BX240" i="6" s="1"/>
  <c r="BY240" i="6" s="1"/>
  <c r="BZ240" i="6" s="1"/>
  <c r="CA240" i="6" s="1"/>
  <c r="CB240" i="6" s="1"/>
  <c r="CC240" i="6" s="1"/>
  <c r="CD240" i="6" s="1"/>
  <c r="CE240" i="6" s="1"/>
  <c r="CF240" i="6" s="1"/>
  <c r="BG239" i="6"/>
  <c r="BE239" i="6"/>
  <c r="AR239" i="6"/>
  <c r="AC239" i="6"/>
  <c r="N239" i="6"/>
  <c r="O239" i="6"/>
  <c r="P239" i="6" s="1"/>
  <c r="Q239" i="6" s="1"/>
  <c r="R239" i="6" s="1"/>
  <c r="S239" i="6" s="1"/>
  <c r="T239" i="6" s="1"/>
  <c r="U239" i="6" s="1"/>
  <c r="V239" i="6" s="1"/>
  <c r="W239" i="6" s="1"/>
  <c r="X239" i="6" s="1"/>
  <c r="Y239" i="6" s="1"/>
  <c r="Z239" i="6" s="1"/>
  <c r="AD239" i="6" s="1"/>
  <c r="AE239" i="6" s="1"/>
  <c r="AF239" i="6" s="1"/>
  <c r="AG239" i="6" s="1"/>
  <c r="AH239" i="6" s="1"/>
  <c r="AI239" i="6" s="1"/>
  <c r="AJ239" i="6" s="1"/>
  <c r="AK239" i="6" s="1"/>
  <c r="AL239" i="6" s="1"/>
  <c r="AM239" i="6" s="1"/>
  <c r="AN239" i="6" s="1"/>
  <c r="AO239" i="6" s="1"/>
  <c r="AS239" i="6" s="1"/>
  <c r="AT239" i="6" s="1"/>
  <c r="AU239" i="6" s="1"/>
  <c r="AV239" i="6" s="1"/>
  <c r="AW239" i="6" s="1"/>
  <c r="AX239" i="6" s="1"/>
  <c r="AY239" i="6" s="1"/>
  <c r="AZ239" i="6" s="1"/>
  <c r="BA239" i="6" s="1"/>
  <c r="BB239" i="6" s="1"/>
  <c r="BC239" i="6" s="1"/>
  <c r="BD239" i="6" s="1"/>
  <c r="BH239" i="6" s="1"/>
  <c r="BI239" i="6" s="1"/>
  <c r="BJ239" i="6" s="1"/>
  <c r="BK239" i="6" s="1"/>
  <c r="BL239" i="6" s="1"/>
  <c r="BM239" i="6" s="1"/>
  <c r="BN239" i="6" s="1"/>
  <c r="BO239" i="6" s="1"/>
  <c r="BP239" i="6" s="1"/>
  <c r="BQ239" i="6" s="1"/>
  <c r="BR239" i="6" s="1"/>
  <c r="BS239" i="6" s="1"/>
  <c r="BW239" i="6" s="1"/>
  <c r="BX239" i="6" s="1"/>
  <c r="BY239" i="6" s="1"/>
  <c r="BZ239" i="6" s="1"/>
  <c r="CA239" i="6" s="1"/>
  <c r="CB239" i="6" s="1"/>
  <c r="CC239" i="6" s="1"/>
  <c r="CD239" i="6" s="1"/>
  <c r="CE239" i="6" s="1"/>
  <c r="CF239" i="6" s="1"/>
  <c r="BG238" i="6"/>
  <c r="BE238" i="6"/>
  <c r="AR238" i="6"/>
  <c r="AC238" i="6"/>
  <c r="N238" i="6"/>
  <c r="O238" i="6"/>
  <c r="P238" i="6" s="1"/>
  <c r="Q238" i="6" s="1"/>
  <c r="R238" i="6" s="1"/>
  <c r="S238" i="6" s="1"/>
  <c r="T238" i="6" s="1"/>
  <c r="U238" i="6" s="1"/>
  <c r="V238" i="6" s="1"/>
  <c r="W238" i="6" s="1"/>
  <c r="X238" i="6" s="1"/>
  <c r="Y238" i="6" s="1"/>
  <c r="Z238" i="6" s="1"/>
  <c r="AD238" i="6" s="1"/>
  <c r="AE238" i="6" s="1"/>
  <c r="AF238" i="6" s="1"/>
  <c r="AG238" i="6" s="1"/>
  <c r="AH238" i="6" s="1"/>
  <c r="AI238" i="6" s="1"/>
  <c r="AJ238" i="6" s="1"/>
  <c r="AK238" i="6" s="1"/>
  <c r="AL238" i="6" s="1"/>
  <c r="AM238" i="6" s="1"/>
  <c r="AN238" i="6" s="1"/>
  <c r="AO238" i="6" s="1"/>
  <c r="AS238" i="6" s="1"/>
  <c r="AT238" i="6" s="1"/>
  <c r="AU238" i="6" s="1"/>
  <c r="AV238" i="6" s="1"/>
  <c r="AW238" i="6" s="1"/>
  <c r="AX238" i="6" s="1"/>
  <c r="AY238" i="6" s="1"/>
  <c r="AZ238" i="6" s="1"/>
  <c r="BA238" i="6" s="1"/>
  <c r="BB238" i="6" s="1"/>
  <c r="BC238" i="6" s="1"/>
  <c r="BD238" i="6" s="1"/>
  <c r="BH238" i="6" s="1"/>
  <c r="BI238" i="6" s="1"/>
  <c r="BJ238" i="6" s="1"/>
  <c r="BK238" i="6" s="1"/>
  <c r="BL238" i="6" s="1"/>
  <c r="BM238" i="6" s="1"/>
  <c r="BN238" i="6" s="1"/>
  <c r="BO238" i="6" s="1"/>
  <c r="BP238" i="6" s="1"/>
  <c r="BQ238" i="6" s="1"/>
  <c r="BR238" i="6" s="1"/>
  <c r="BS238" i="6" s="1"/>
  <c r="BW238" i="6" s="1"/>
  <c r="BX238" i="6" s="1"/>
  <c r="BY238" i="6" s="1"/>
  <c r="BZ238" i="6" s="1"/>
  <c r="CA238" i="6" s="1"/>
  <c r="CB238" i="6" s="1"/>
  <c r="CC238" i="6" s="1"/>
  <c r="CD238" i="6" s="1"/>
  <c r="CE238" i="6" s="1"/>
  <c r="CF238" i="6" s="1"/>
  <c r="BG237" i="6"/>
  <c r="BE237" i="6"/>
  <c r="AR237" i="6"/>
  <c r="AC237" i="6"/>
  <c r="N237" i="6"/>
  <c r="O237" i="6"/>
  <c r="P237" i="6" s="1"/>
  <c r="Q237" i="6" s="1"/>
  <c r="R237" i="6" s="1"/>
  <c r="S237" i="6" s="1"/>
  <c r="T237" i="6" s="1"/>
  <c r="U237" i="6" s="1"/>
  <c r="V237" i="6" s="1"/>
  <c r="W237" i="6" s="1"/>
  <c r="X237" i="6" s="1"/>
  <c r="Y237" i="6" s="1"/>
  <c r="Z237" i="6" s="1"/>
  <c r="AD237" i="6" s="1"/>
  <c r="AE237" i="6" s="1"/>
  <c r="AF237" i="6" s="1"/>
  <c r="AG237" i="6" s="1"/>
  <c r="AH237" i="6" s="1"/>
  <c r="AI237" i="6" s="1"/>
  <c r="AJ237" i="6" s="1"/>
  <c r="AK237" i="6" s="1"/>
  <c r="AL237" i="6" s="1"/>
  <c r="AM237" i="6" s="1"/>
  <c r="AN237" i="6" s="1"/>
  <c r="AO237" i="6" s="1"/>
  <c r="AS237" i="6" s="1"/>
  <c r="AT237" i="6" s="1"/>
  <c r="AU237" i="6" s="1"/>
  <c r="AV237" i="6" s="1"/>
  <c r="AW237" i="6" s="1"/>
  <c r="AX237" i="6" s="1"/>
  <c r="AY237" i="6" s="1"/>
  <c r="AZ237" i="6" s="1"/>
  <c r="BA237" i="6" s="1"/>
  <c r="BB237" i="6" s="1"/>
  <c r="BC237" i="6" s="1"/>
  <c r="BD237" i="6" s="1"/>
  <c r="BH237" i="6" s="1"/>
  <c r="BI237" i="6" s="1"/>
  <c r="BJ237" i="6" s="1"/>
  <c r="BK237" i="6" s="1"/>
  <c r="BL237" i="6" s="1"/>
  <c r="BM237" i="6" s="1"/>
  <c r="BN237" i="6" s="1"/>
  <c r="BO237" i="6" s="1"/>
  <c r="BP237" i="6" s="1"/>
  <c r="BQ237" i="6" s="1"/>
  <c r="BR237" i="6" s="1"/>
  <c r="BS237" i="6" s="1"/>
  <c r="BW237" i="6" s="1"/>
  <c r="BX237" i="6" s="1"/>
  <c r="BY237" i="6" s="1"/>
  <c r="BZ237" i="6" s="1"/>
  <c r="CA237" i="6" s="1"/>
  <c r="CB237" i="6" s="1"/>
  <c r="CC237" i="6" s="1"/>
  <c r="CD237" i="6" s="1"/>
  <c r="CE237" i="6" s="1"/>
  <c r="CF237" i="6" s="1"/>
  <c r="BE236" i="6"/>
  <c r="AR236" i="6"/>
  <c r="AC236" i="6"/>
  <c r="N236" i="6"/>
  <c r="O236" i="6"/>
  <c r="P236" i="6" s="1"/>
  <c r="Q236" i="6" s="1"/>
  <c r="R236" i="6" s="1"/>
  <c r="S236" i="6" s="1"/>
  <c r="T236" i="6" s="1"/>
  <c r="U236" i="6" s="1"/>
  <c r="V236" i="6" s="1"/>
  <c r="W236" i="6" s="1"/>
  <c r="X236" i="6" s="1"/>
  <c r="Y236" i="6" s="1"/>
  <c r="Z236" i="6" s="1"/>
  <c r="AD236" i="6" s="1"/>
  <c r="AE236" i="6" s="1"/>
  <c r="AF236" i="6" s="1"/>
  <c r="AG236" i="6" s="1"/>
  <c r="AH236" i="6" s="1"/>
  <c r="AI236" i="6" s="1"/>
  <c r="AJ236" i="6" s="1"/>
  <c r="AK236" i="6" s="1"/>
  <c r="AL236" i="6" s="1"/>
  <c r="AM236" i="6" s="1"/>
  <c r="AN236" i="6" s="1"/>
  <c r="AO236" i="6" s="1"/>
  <c r="AS236" i="6" s="1"/>
  <c r="AT236" i="6" s="1"/>
  <c r="AU236" i="6" s="1"/>
  <c r="AV236" i="6" s="1"/>
  <c r="AW236" i="6" s="1"/>
  <c r="AX236" i="6" s="1"/>
  <c r="AY236" i="6" s="1"/>
  <c r="AZ236" i="6" s="1"/>
  <c r="BA236" i="6" s="1"/>
  <c r="BB236" i="6" s="1"/>
  <c r="BC236" i="6" s="1"/>
  <c r="BD236" i="6" s="1"/>
  <c r="BH236" i="6" s="1"/>
  <c r="BI236" i="6" s="1"/>
  <c r="BJ236" i="6" s="1"/>
  <c r="BK236" i="6" s="1"/>
  <c r="BL236" i="6" s="1"/>
  <c r="BM236" i="6" s="1"/>
  <c r="BN236" i="6" s="1"/>
  <c r="BO236" i="6" s="1"/>
  <c r="BP236" i="6" s="1"/>
  <c r="BQ236" i="6" s="1"/>
  <c r="BE235" i="6"/>
  <c r="AR235" i="6"/>
  <c r="AC235" i="6"/>
  <c r="N235" i="6"/>
  <c r="O235" i="6"/>
  <c r="P235" i="6" s="1"/>
  <c r="Q235" i="6" s="1"/>
  <c r="R235" i="6" s="1"/>
  <c r="S235" i="6" s="1"/>
  <c r="T235" i="6" s="1"/>
  <c r="U235" i="6" s="1"/>
  <c r="V235" i="6" s="1"/>
  <c r="W235" i="6" s="1"/>
  <c r="X235" i="6" s="1"/>
  <c r="Y235" i="6" s="1"/>
  <c r="Z235" i="6" s="1"/>
  <c r="AD235" i="6" s="1"/>
  <c r="AE235" i="6" s="1"/>
  <c r="AF235" i="6" s="1"/>
  <c r="AG235" i="6" s="1"/>
  <c r="AH235" i="6" s="1"/>
  <c r="AI235" i="6" s="1"/>
  <c r="AJ235" i="6" s="1"/>
  <c r="AK235" i="6" s="1"/>
  <c r="AL235" i="6" s="1"/>
  <c r="AM235" i="6" s="1"/>
  <c r="AN235" i="6" s="1"/>
  <c r="AO235" i="6" s="1"/>
  <c r="AS235" i="6" s="1"/>
  <c r="AT235" i="6" s="1"/>
  <c r="AU235" i="6" s="1"/>
  <c r="AV235" i="6" s="1"/>
  <c r="AW235" i="6" s="1"/>
  <c r="AX235" i="6" s="1"/>
  <c r="AY235" i="6" s="1"/>
  <c r="AZ235" i="6" s="1"/>
  <c r="BA235" i="6" s="1"/>
  <c r="BB235" i="6" s="1"/>
  <c r="BC235" i="6" s="1"/>
  <c r="BD235" i="6" s="1"/>
  <c r="BH235" i="6" s="1"/>
  <c r="BI235" i="6" s="1"/>
  <c r="BJ235" i="6" s="1"/>
  <c r="BK235" i="6" s="1"/>
  <c r="BL235" i="6" s="1"/>
  <c r="BM235" i="6" s="1"/>
  <c r="BN235" i="6" s="1"/>
  <c r="BO235" i="6" s="1"/>
  <c r="BP235" i="6" s="1"/>
  <c r="BQ235" i="6" s="1"/>
  <c r="BE234" i="6"/>
  <c r="AR234" i="6"/>
  <c r="AC234" i="6"/>
  <c r="N234" i="6"/>
  <c r="O234" i="6"/>
  <c r="P234" i="6" s="1"/>
  <c r="Q234" i="6" s="1"/>
  <c r="R234" i="6" s="1"/>
  <c r="S234" i="6" s="1"/>
  <c r="T234" i="6" s="1"/>
  <c r="U234" i="6" s="1"/>
  <c r="V234" i="6" s="1"/>
  <c r="W234" i="6" s="1"/>
  <c r="X234" i="6" s="1"/>
  <c r="Y234" i="6" s="1"/>
  <c r="Z234" i="6" s="1"/>
  <c r="AD234" i="6" s="1"/>
  <c r="AE234" i="6" s="1"/>
  <c r="AF234" i="6" s="1"/>
  <c r="AG234" i="6" s="1"/>
  <c r="AH234" i="6" s="1"/>
  <c r="AI234" i="6" s="1"/>
  <c r="AJ234" i="6" s="1"/>
  <c r="AK234" i="6" s="1"/>
  <c r="AL234" i="6" s="1"/>
  <c r="AM234" i="6" s="1"/>
  <c r="AN234" i="6" s="1"/>
  <c r="AO234" i="6" s="1"/>
  <c r="AS234" i="6" s="1"/>
  <c r="AT234" i="6" s="1"/>
  <c r="AU234" i="6" s="1"/>
  <c r="AV234" i="6" s="1"/>
  <c r="AW234" i="6" s="1"/>
  <c r="AX234" i="6" s="1"/>
  <c r="AY234" i="6" s="1"/>
  <c r="AZ234" i="6" s="1"/>
  <c r="BA234" i="6" s="1"/>
  <c r="BB234" i="6" s="1"/>
  <c r="BC234" i="6" s="1"/>
  <c r="BD234" i="6" s="1"/>
  <c r="BH234" i="6" s="1"/>
  <c r="BI234" i="6" s="1"/>
  <c r="BJ234" i="6" s="1"/>
  <c r="BK234" i="6" s="1"/>
  <c r="BL234" i="6" s="1"/>
  <c r="BM234" i="6" s="1"/>
  <c r="BN234" i="6" s="1"/>
  <c r="BO234" i="6" s="1"/>
  <c r="BP234" i="6" s="1"/>
  <c r="BQ234" i="6" s="1"/>
  <c r="BE233" i="6"/>
  <c r="AR233" i="6"/>
  <c r="AC233" i="6"/>
  <c r="N233" i="6"/>
  <c r="O233" i="6"/>
  <c r="P233" i="6" s="1"/>
  <c r="Q233" i="6" s="1"/>
  <c r="R233" i="6" s="1"/>
  <c r="S233" i="6" s="1"/>
  <c r="T233" i="6" s="1"/>
  <c r="U233" i="6" s="1"/>
  <c r="V233" i="6" s="1"/>
  <c r="W233" i="6" s="1"/>
  <c r="X233" i="6" s="1"/>
  <c r="Y233" i="6" s="1"/>
  <c r="Z233" i="6" s="1"/>
  <c r="AD233" i="6" s="1"/>
  <c r="AE233" i="6" s="1"/>
  <c r="AF233" i="6" s="1"/>
  <c r="AG233" i="6" s="1"/>
  <c r="AH233" i="6" s="1"/>
  <c r="AI233" i="6" s="1"/>
  <c r="AJ233" i="6" s="1"/>
  <c r="AK233" i="6" s="1"/>
  <c r="AL233" i="6" s="1"/>
  <c r="AM233" i="6" s="1"/>
  <c r="AN233" i="6" s="1"/>
  <c r="AO233" i="6" s="1"/>
  <c r="AS233" i="6" s="1"/>
  <c r="AT233" i="6" s="1"/>
  <c r="AU233" i="6" s="1"/>
  <c r="AV233" i="6" s="1"/>
  <c r="AW233" i="6" s="1"/>
  <c r="AX233" i="6" s="1"/>
  <c r="AY233" i="6" s="1"/>
  <c r="AZ233" i="6" s="1"/>
  <c r="BA233" i="6" s="1"/>
  <c r="BB233" i="6" s="1"/>
  <c r="BC233" i="6" s="1"/>
  <c r="BD233" i="6" s="1"/>
  <c r="BH233" i="6" s="1"/>
  <c r="BI233" i="6" s="1"/>
  <c r="BJ233" i="6" s="1"/>
  <c r="BK233" i="6" s="1"/>
  <c r="BL233" i="6" s="1"/>
  <c r="BM233" i="6" s="1"/>
  <c r="BN233" i="6" s="1"/>
  <c r="BO233" i="6" s="1"/>
  <c r="BP233" i="6" s="1"/>
  <c r="BQ233" i="6" s="1"/>
  <c r="CK232" i="6"/>
  <c r="BV232" i="6"/>
  <c r="BG232" i="6"/>
  <c r="BE232" i="6"/>
  <c r="AR232" i="6"/>
  <c r="AC232" i="6"/>
  <c r="N232" i="6"/>
  <c r="O232" i="6"/>
  <c r="P232" i="6" s="1"/>
  <c r="Q232" i="6" s="1"/>
  <c r="R232" i="6" s="1"/>
  <c r="S232" i="6" s="1"/>
  <c r="T232" i="6" s="1"/>
  <c r="U232" i="6" s="1"/>
  <c r="V232" i="6" s="1"/>
  <c r="W232" i="6" s="1"/>
  <c r="X232" i="6" s="1"/>
  <c r="Y232" i="6" s="1"/>
  <c r="Z232" i="6" s="1"/>
  <c r="AD232" i="6" s="1"/>
  <c r="AE232" i="6" s="1"/>
  <c r="AF232" i="6" s="1"/>
  <c r="AG232" i="6" s="1"/>
  <c r="AH232" i="6" s="1"/>
  <c r="AI232" i="6" s="1"/>
  <c r="AJ232" i="6" s="1"/>
  <c r="AK232" i="6" s="1"/>
  <c r="AL232" i="6" s="1"/>
  <c r="AM232" i="6" s="1"/>
  <c r="AN232" i="6" s="1"/>
  <c r="AO232" i="6" s="1"/>
  <c r="AS232" i="6" s="1"/>
  <c r="AT232" i="6" s="1"/>
  <c r="AU232" i="6" s="1"/>
  <c r="AV232" i="6" s="1"/>
  <c r="AW232" i="6" s="1"/>
  <c r="AX232" i="6" s="1"/>
  <c r="AY232" i="6" s="1"/>
  <c r="AZ232" i="6" s="1"/>
  <c r="BA232" i="6" s="1"/>
  <c r="BB232" i="6" s="1"/>
  <c r="BC232" i="6" s="1"/>
  <c r="BD232" i="6" s="1"/>
  <c r="BH232" i="6" s="1"/>
  <c r="BI232" i="6" s="1"/>
  <c r="BJ232" i="6" s="1"/>
  <c r="BK232" i="6" s="1"/>
  <c r="BL232" i="6" s="1"/>
  <c r="BM232" i="6" s="1"/>
  <c r="BN232" i="6" s="1"/>
  <c r="BO232" i="6" s="1"/>
  <c r="BP232" i="6" s="1"/>
  <c r="BQ232" i="6" s="1"/>
  <c r="BR232" i="6" s="1"/>
  <c r="BS232" i="6" s="1"/>
  <c r="BW232" i="6" s="1"/>
  <c r="BX232" i="6" s="1"/>
  <c r="BY232" i="6" s="1"/>
  <c r="BZ232" i="6" s="1"/>
  <c r="CA232" i="6" s="1"/>
  <c r="CB232" i="6" s="1"/>
  <c r="CC232" i="6" s="1"/>
  <c r="CD232" i="6" s="1"/>
  <c r="CE232" i="6" s="1"/>
  <c r="CF232" i="6" s="1"/>
  <c r="CG232" i="6" s="1"/>
  <c r="CH232" i="6" s="1"/>
  <c r="CL232" i="6" s="1"/>
  <c r="CM232" i="6" s="1"/>
  <c r="CN232" i="6" s="1"/>
  <c r="CO232" i="6" s="1"/>
  <c r="CP232" i="6" s="1"/>
  <c r="CQ232" i="6" s="1"/>
  <c r="CR232" i="6" s="1"/>
  <c r="CS232" i="6" s="1"/>
  <c r="CT232" i="6" s="1"/>
  <c r="CU232" i="6" s="1"/>
  <c r="CV232" i="6" s="1"/>
  <c r="CW232" i="6" s="1"/>
  <c r="BE231" i="6"/>
  <c r="AR231" i="6"/>
  <c r="AC231" i="6"/>
  <c r="N231" i="6"/>
  <c r="O231" i="6"/>
  <c r="P231" i="6" s="1"/>
  <c r="Q231" i="6" s="1"/>
  <c r="R231" i="6" s="1"/>
  <c r="S231" i="6" s="1"/>
  <c r="T231" i="6" s="1"/>
  <c r="U231" i="6" s="1"/>
  <c r="V231" i="6" s="1"/>
  <c r="W231" i="6" s="1"/>
  <c r="X231" i="6" s="1"/>
  <c r="Y231" i="6" s="1"/>
  <c r="Z231" i="6" s="1"/>
  <c r="AD231" i="6" s="1"/>
  <c r="AE231" i="6" s="1"/>
  <c r="AF231" i="6" s="1"/>
  <c r="AG231" i="6" s="1"/>
  <c r="AH231" i="6" s="1"/>
  <c r="AI231" i="6" s="1"/>
  <c r="AJ231" i="6" s="1"/>
  <c r="AK231" i="6" s="1"/>
  <c r="AL231" i="6" s="1"/>
  <c r="AM231" i="6" s="1"/>
  <c r="AN231" i="6" s="1"/>
  <c r="AO231" i="6" s="1"/>
  <c r="AS231" i="6" s="1"/>
  <c r="AT231" i="6" s="1"/>
  <c r="AU231" i="6" s="1"/>
  <c r="AV231" i="6" s="1"/>
  <c r="AW231" i="6" s="1"/>
  <c r="AX231" i="6" s="1"/>
  <c r="AY231" i="6" s="1"/>
  <c r="AZ231" i="6" s="1"/>
  <c r="BA231" i="6" s="1"/>
  <c r="BB231" i="6" s="1"/>
  <c r="BC231" i="6" s="1"/>
  <c r="BD231" i="6" s="1"/>
  <c r="BH231" i="6" s="1"/>
  <c r="BI231" i="6" s="1"/>
  <c r="BJ231" i="6" s="1"/>
  <c r="BK231" i="6" s="1"/>
  <c r="BL231" i="6" s="1"/>
  <c r="BM231" i="6" s="1"/>
  <c r="BN231" i="6" s="1"/>
  <c r="BO231" i="6" s="1"/>
  <c r="BP231" i="6" s="1"/>
  <c r="BQ231" i="6" s="1"/>
  <c r="BE230" i="6"/>
  <c r="AR230" i="6"/>
  <c r="AC230" i="6"/>
  <c r="N230" i="6"/>
  <c r="O230" i="6"/>
  <c r="P230" i="6" s="1"/>
  <c r="Q230" i="6" s="1"/>
  <c r="R230" i="6" s="1"/>
  <c r="S230" i="6" s="1"/>
  <c r="T230" i="6" s="1"/>
  <c r="U230" i="6" s="1"/>
  <c r="V230" i="6" s="1"/>
  <c r="W230" i="6" s="1"/>
  <c r="X230" i="6" s="1"/>
  <c r="Y230" i="6" s="1"/>
  <c r="Z230" i="6" s="1"/>
  <c r="AD230" i="6" s="1"/>
  <c r="AE230" i="6" s="1"/>
  <c r="AF230" i="6" s="1"/>
  <c r="AG230" i="6" s="1"/>
  <c r="AH230" i="6" s="1"/>
  <c r="AI230" i="6" s="1"/>
  <c r="AJ230" i="6" s="1"/>
  <c r="AK230" i="6" s="1"/>
  <c r="AL230" i="6" s="1"/>
  <c r="AM230" i="6" s="1"/>
  <c r="AN230" i="6" s="1"/>
  <c r="AO230" i="6" s="1"/>
  <c r="AS230" i="6" s="1"/>
  <c r="AT230" i="6" s="1"/>
  <c r="AU230" i="6" s="1"/>
  <c r="AV230" i="6" s="1"/>
  <c r="AW230" i="6" s="1"/>
  <c r="AX230" i="6" s="1"/>
  <c r="AY230" i="6" s="1"/>
  <c r="AZ230" i="6" s="1"/>
  <c r="BA230" i="6" s="1"/>
  <c r="BB230" i="6" s="1"/>
  <c r="BC230" i="6" s="1"/>
  <c r="BD230" i="6" s="1"/>
  <c r="BH230" i="6" s="1"/>
  <c r="BI230" i="6" s="1"/>
  <c r="BJ230" i="6" s="1"/>
  <c r="BK230" i="6" s="1"/>
  <c r="BL230" i="6" s="1"/>
  <c r="BM230" i="6" s="1"/>
  <c r="BN230" i="6" s="1"/>
  <c r="BO230" i="6" s="1"/>
  <c r="BP230" i="6" s="1"/>
  <c r="BQ230" i="6" s="1"/>
  <c r="BE229" i="6"/>
  <c r="AR229" i="6"/>
  <c r="AC229" i="6"/>
  <c r="N229" i="6"/>
  <c r="O229" i="6"/>
  <c r="P229" i="6" s="1"/>
  <c r="Q229" i="6" s="1"/>
  <c r="R229" i="6" s="1"/>
  <c r="S229" i="6" s="1"/>
  <c r="T229" i="6" s="1"/>
  <c r="U229" i="6" s="1"/>
  <c r="V229" i="6" s="1"/>
  <c r="W229" i="6" s="1"/>
  <c r="X229" i="6" s="1"/>
  <c r="Y229" i="6" s="1"/>
  <c r="Z229" i="6" s="1"/>
  <c r="AD229" i="6" s="1"/>
  <c r="AE229" i="6" s="1"/>
  <c r="AF229" i="6" s="1"/>
  <c r="AG229" i="6" s="1"/>
  <c r="AH229" i="6" s="1"/>
  <c r="AI229" i="6" s="1"/>
  <c r="AJ229" i="6" s="1"/>
  <c r="AK229" i="6" s="1"/>
  <c r="AL229" i="6" s="1"/>
  <c r="AM229" i="6" s="1"/>
  <c r="AN229" i="6" s="1"/>
  <c r="AO229" i="6" s="1"/>
  <c r="AS229" i="6" s="1"/>
  <c r="AT229" i="6" s="1"/>
  <c r="AU229" i="6" s="1"/>
  <c r="AV229" i="6" s="1"/>
  <c r="AW229" i="6" s="1"/>
  <c r="AX229" i="6" s="1"/>
  <c r="AY229" i="6" s="1"/>
  <c r="AZ229" i="6" s="1"/>
  <c r="BA229" i="6" s="1"/>
  <c r="BB229" i="6" s="1"/>
  <c r="BC229" i="6" s="1"/>
  <c r="BD229" i="6" s="1"/>
  <c r="BH229" i="6" s="1"/>
  <c r="BI229" i="6" s="1"/>
  <c r="BJ229" i="6" s="1"/>
  <c r="BK229" i="6" s="1"/>
  <c r="BL229" i="6" s="1"/>
  <c r="BM229" i="6" s="1"/>
  <c r="BN229" i="6" s="1"/>
  <c r="BO229" i="6" s="1"/>
  <c r="BP229" i="6" s="1"/>
  <c r="BQ229" i="6" s="1"/>
  <c r="BE228" i="6"/>
  <c r="AR228" i="6"/>
  <c r="AC228" i="6"/>
  <c r="N228" i="6"/>
  <c r="O228" i="6"/>
  <c r="P228" i="6" s="1"/>
  <c r="Q228" i="6" s="1"/>
  <c r="R228" i="6" s="1"/>
  <c r="S228" i="6" s="1"/>
  <c r="T228" i="6" s="1"/>
  <c r="U228" i="6" s="1"/>
  <c r="V228" i="6" s="1"/>
  <c r="W228" i="6" s="1"/>
  <c r="X228" i="6" s="1"/>
  <c r="Y228" i="6" s="1"/>
  <c r="Z228" i="6" s="1"/>
  <c r="AD228" i="6" s="1"/>
  <c r="AE228" i="6" s="1"/>
  <c r="AF228" i="6" s="1"/>
  <c r="AG228" i="6" s="1"/>
  <c r="AH228" i="6" s="1"/>
  <c r="AI228" i="6" s="1"/>
  <c r="AJ228" i="6" s="1"/>
  <c r="AK228" i="6" s="1"/>
  <c r="AL228" i="6" s="1"/>
  <c r="AM228" i="6" s="1"/>
  <c r="AN228" i="6" s="1"/>
  <c r="AO228" i="6" s="1"/>
  <c r="AS228" i="6" s="1"/>
  <c r="AT228" i="6" s="1"/>
  <c r="AU228" i="6" s="1"/>
  <c r="AV228" i="6" s="1"/>
  <c r="AW228" i="6" s="1"/>
  <c r="AX228" i="6" s="1"/>
  <c r="AY228" i="6" s="1"/>
  <c r="AZ228" i="6" s="1"/>
  <c r="BA228" i="6" s="1"/>
  <c r="BB228" i="6" s="1"/>
  <c r="BC228" i="6" s="1"/>
  <c r="BD228" i="6" s="1"/>
  <c r="BH228" i="6" s="1"/>
  <c r="BI228" i="6" s="1"/>
  <c r="BJ228" i="6" s="1"/>
  <c r="BK228" i="6" s="1"/>
  <c r="BL228" i="6" s="1"/>
  <c r="BM228" i="6" s="1"/>
  <c r="BN228" i="6" s="1"/>
  <c r="BO228" i="6" s="1"/>
  <c r="BP228" i="6" s="1"/>
  <c r="BQ228" i="6" s="1"/>
  <c r="BE227" i="6"/>
  <c r="AR227" i="6"/>
  <c r="AC227" i="6"/>
  <c r="N227" i="6"/>
  <c r="O227" i="6"/>
  <c r="P227" i="6" s="1"/>
  <c r="Q227" i="6" s="1"/>
  <c r="R227" i="6" s="1"/>
  <c r="S227" i="6" s="1"/>
  <c r="T227" i="6" s="1"/>
  <c r="U227" i="6" s="1"/>
  <c r="V227" i="6" s="1"/>
  <c r="W227" i="6" s="1"/>
  <c r="X227" i="6" s="1"/>
  <c r="Y227" i="6" s="1"/>
  <c r="Z227" i="6" s="1"/>
  <c r="AD227" i="6" s="1"/>
  <c r="AE227" i="6" s="1"/>
  <c r="AF227" i="6" s="1"/>
  <c r="AG227" i="6" s="1"/>
  <c r="AH227" i="6" s="1"/>
  <c r="AI227" i="6" s="1"/>
  <c r="AJ227" i="6" s="1"/>
  <c r="AK227" i="6" s="1"/>
  <c r="AL227" i="6" s="1"/>
  <c r="AM227" i="6" s="1"/>
  <c r="AN227" i="6" s="1"/>
  <c r="AO227" i="6" s="1"/>
  <c r="AS227" i="6" s="1"/>
  <c r="AT227" i="6" s="1"/>
  <c r="AU227" i="6" s="1"/>
  <c r="AV227" i="6" s="1"/>
  <c r="AW227" i="6" s="1"/>
  <c r="AX227" i="6" s="1"/>
  <c r="AY227" i="6" s="1"/>
  <c r="AZ227" i="6" s="1"/>
  <c r="BA227" i="6" s="1"/>
  <c r="BB227" i="6" s="1"/>
  <c r="BC227" i="6" s="1"/>
  <c r="BD227" i="6" s="1"/>
  <c r="BH227" i="6" s="1"/>
  <c r="BI227" i="6" s="1"/>
  <c r="BJ227" i="6" s="1"/>
  <c r="BK227" i="6" s="1"/>
  <c r="BL227" i="6" s="1"/>
  <c r="BM227" i="6" s="1"/>
  <c r="BN227" i="6" s="1"/>
  <c r="BO227" i="6" s="1"/>
  <c r="BP227" i="6" s="1"/>
  <c r="BQ227" i="6" s="1"/>
  <c r="CX226" i="6"/>
  <c r="BE226" i="6"/>
  <c r="AC226" i="6"/>
  <c r="N226" i="6"/>
  <c r="O226" i="6"/>
  <c r="P226" i="6" s="1"/>
  <c r="Q226" i="6" s="1"/>
  <c r="R226" i="6" s="1"/>
  <c r="S226" i="6" s="1"/>
  <c r="T226" i="6" s="1"/>
  <c r="U226" i="6" s="1"/>
  <c r="V226" i="6" s="1"/>
  <c r="W226" i="6" s="1"/>
  <c r="X226" i="6" s="1"/>
  <c r="Y226" i="6" s="1"/>
  <c r="Z226" i="6" s="1"/>
  <c r="CX225" i="6"/>
  <c r="BE225" i="6"/>
  <c r="AC225" i="6"/>
  <c r="N225" i="6"/>
  <c r="O225" i="6"/>
  <c r="P225" i="6" s="1"/>
  <c r="Q225" i="6" s="1"/>
  <c r="R225" i="6" s="1"/>
  <c r="S225" i="6" s="1"/>
  <c r="T225" i="6" s="1"/>
  <c r="U225" i="6" s="1"/>
  <c r="V225" i="6" s="1"/>
  <c r="W225" i="6" s="1"/>
  <c r="X225" i="6" s="1"/>
  <c r="Y225" i="6" s="1"/>
  <c r="Z225" i="6" s="1"/>
  <c r="BE224" i="6"/>
  <c r="AR224" i="6"/>
  <c r="AC224" i="6"/>
  <c r="N224" i="6"/>
  <c r="O224" i="6"/>
  <c r="P224" i="6" s="1"/>
  <c r="Q224" i="6" s="1"/>
  <c r="R224" i="6" s="1"/>
  <c r="S224" i="6" s="1"/>
  <c r="T224" i="6" s="1"/>
  <c r="U224" i="6" s="1"/>
  <c r="V224" i="6" s="1"/>
  <c r="W224" i="6" s="1"/>
  <c r="X224" i="6" s="1"/>
  <c r="Y224" i="6" s="1"/>
  <c r="Z224" i="6" s="1"/>
  <c r="AD224" i="6" s="1"/>
  <c r="AE224" i="6" s="1"/>
  <c r="AF224" i="6" s="1"/>
  <c r="AG224" i="6" s="1"/>
  <c r="AH224" i="6" s="1"/>
  <c r="AI224" i="6" s="1"/>
  <c r="AJ224" i="6" s="1"/>
  <c r="AK224" i="6" s="1"/>
  <c r="AL224" i="6" s="1"/>
  <c r="AM224" i="6" s="1"/>
  <c r="AN224" i="6" s="1"/>
  <c r="AO224" i="6" s="1"/>
  <c r="AS224" i="6" s="1"/>
  <c r="AT224" i="6" s="1"/>
  <c r="AU224" i="6" s="1"/>
  <c r="AV224" i="6" s="1"/>
  <c r="AW224" i="6" s="1"/>
  <c r="AX224" i="6" s="1"/>
  <c r="AY224" i="6" s="1"/>
  <c r="AZ224" i="6" s="1"/>
  <c r="BA224" i="6" s="1"/>
  <c r="BB224" i="6" s="1"/>
  <c r="BC224" i="6" s="1"/>
  <c r="BD224" i="6" s="1"/>
  <c r="BH224" i="6" s="1"/>
  <c r="BI224" i="6" s="1"/>
  <c r="BJ224" i="6" s="1"/>
  <c r="BK224" i="6" s="1"/>
  <c r="BL224" i="6" s="1"/>
  <c r="BM224" i="6" s="1"/>
  <c r="BN224" i="6" s="1"/>
  <c r="BO224" i="6" s="1"/>
  <c r="BP224" i="6" s="1"/>
  <c r="BQ224" i="6" s="1"/>
  <c r="CX223" i="6"/>
  <c r="BE223" i="6"/>
  <c r="AC223" i="6"/>
  <c r="N223" i="6"/>
  <c r="O223" i="6"/>
  <c r="P223" i="6" s="1"/>
  <c r="Q223" i="6" s="1"/>
  <c r="R223" i="6" s="1"/>
  <c r="S223" i="6" s="1"/>
  <c r="T223" i="6" s="1"/>
  <c r="U223" i="6" s="1"/>
  <c r="V223" i="6" s="1"/>
  <c r="W223" i="6" s="1"/>
  <c r="X223" i="6" s="1"/>
  <c r="Y223" i="6" s="1"/>
  <c r="Z223" i="6" s="1"/>
  <c r="CK222" i="6"/>
  <c r="BV222" i="6"/>
  <c r="BG222" i="6"/>
  <c r="BE222" i="6"/>
  <c r="AR222" i="6"/>
  <c r="AC222" i="6"/>
  <c r="N222" i="6"/>
  <c r="O222" i="6"/>
  <c r="P222" i="6" s="1"/>
  <c r="Q222" i="6" s="1"/>
  <c r="R222" i="6" s="1"/>
  <c r="S222" i="6" s="1"/>
  <c r="T222" i="6" s="1"/>
  <c r="U222" i="6" s="1"/>
  <c r="V222" i="6" s="1"/>
  <c r="W222" i="6" s="1"/>
  <c r="X222" i="6" s="1"/>
  <c r="Y222" i="6" s="1"/>
  <c r="Z222" i="6" s="1"/>
  <c r="AD222" i="6" s="1"/>
  <c r="AE222" i="6" s="1"/>
  <c r="AF222" i="6" s="1"/>
  <c r="AG222" i="6" s="1"/>
  <c r="AH222" i="6" s="1"/>
  <c r="AI222" i="6" s="1"/>
  <c r="AJ222" i="6" s="1"/>
  <c r="AK222" i="6" s="1"/>
  <c r="AL222" i="6" s="1"/>
  <c r="AM222" i="6" s="1"/>
  <c r="AN222" i="6" s="1"/>
  <c r="AO222" i="6" s="1"/>
  <c r="AS222" i="6" s="1"/>
  <c r="AT222" i="6" s="1"/>
  <c r="AU222" i="6" s="1"/>
  <c r="AV222" i="6" s="1"/>
  <c r="AW222" i="6" s="1"/>
  <c r="AX222" i="6" s="1"/>
  <c r="AY222" i="6" s="1"/>
  <c r="AZ222" i="6" s="1"/>
  <c r="BA222" i="6" s="1"/>
  <c r="BB222" i="6" s="1"/>
  <c r="BC222" i="6" s="1"/>
  <c r="BD222" i="6" s="1"/>
  <c r="BH222" i="6" s="1"/>
  <c r="BI222" i="6" s="1"/>
  <c r="BJ222" i="6" s="1"/>
  <c r="BK222" i="6" s="1"/>
  <c r="BL222" i="6" s="1"/>
  <c r="BM222" i="6" s="1"/>
  <c r="BN222" i="6" s="1"/>
  <c r="BO222" i="6" s="1"/>
  <c r="BP222" i="6" s="1"/>
  <c r="BQ222" i="6" s="1"/>
  <c r="BR222" i="6" s="1"/>
  <c r="BS222" i="6" s="1"/>
  <c r="BW222" i="6" s="1"/>
  <c r="BX222" i="6" s="1"/>
  <c r="BY222" i="6" s="1"/>
  <c r="BZ222" i="6" s="1"/>
  <c r="CA222" i="6" s="1"/>
  <c r="CB222" i="6" s="1"/>
  <c r="CC222" i="6" s="1"/>
  <c r="CD222" i="6" s="1"/>
  <c r="CE222" i="6" s="1"/>
  <c r="CF222" i="6" s="1"/>
  <c r="CG222" i="6" s="1"/>
  <c r="CH222" i="6" s="1"/>
  <c r="CL222" i="6" s="1"/>
  <c r="CM222" i="6" s="1"/>
  <c r="CN222" i="6" s="1"/>
  <c r="CO222" i="6" s="1"/>
  <c r="CP222" i="6" s="1"/>
  <c r="CQ222" i="6" s="1"/>
  <c r="CR222" i="6" s="1"/>
  <c r="CS222" i="6" s="1"/>
  <c r="CT222" i="6" s="1"/>
  <c r="CU222" i="6" s="1"/>
  <c r="CV222" i="6" s="1"/>
  <c r="CW222" i="6" s="1"/>
  <c r="CK221" i="6"/>
  <c r="BV221" i="6"/>
  <c r="BG221" i="6"/>
  <c r="BE221" i="6"/>
  <c r="AR221" i="6"/>
  <c r="AC221" i="6"/>
  <c r="N221" i="6"/>
  <c r="O221" i="6"/>
  <c r="P221" i="6" s="1"/>
  <c r="Q221" i="6" s="1"/>
  <c r="R221" i="6" s="1"/>
  <c r="S221" i="6" s="1"/>
  <c r="T221" i="6" s="1"/>
  <c r="U221" i="6" s="1"/>
  <c r="V221" i="6" s="1"/>
  <c r="W221" i="6" s="1"/>
  <c r="X221" i="6" s="1"/>
  <c r="Y221" i="6" s="1"/>
  <c r="Z221" i="6" s="1"/>
  <c r="AD221" i="6" s="1"/>
  <c r="AE221" i="6" s="1"/>
  <c r="AF221" i="6" s="1"/>
  <c r="AG221" i="6" s="1"/>
  <c r="AH221" i="6" s="1"/>
  <c r="AI221" i="6" s="1"/>
  <c r="AJ221" i="6" s="1"/>
  <c r="AK221" i="6" s="1"/>
  <c r="AL221" i="6" s="1"/>
  <c r="AM221" i="6" s="1"/>
  <c r="AN221" i="6" s="1"/>
  <c r="AO221" i="6" s="1"/>
  <c r="AS221" i="6" s="1"/>
  <c r="AT221" i="6" s="1"/>
  <c r="AU221" i="6" s="1"/>
  <c r="AV221" i="6" s="1"/>
  <c r="AW221" i="6" s="1"/>
  <c r="AX221" i="6" s="1"/>
  <c r="AY221" i="6" s="1"/>
  <c r="AZ221" i="6" s="1"/>
  <c r="BA221" i="6" s="1"/>
  <c r="BB221" i="6" s="1"/>
  <c r="BC221" i="6" s="1"/>
  <c r="BD221" i="6" s="1"/>
  <c r="BH221" i="6" s="1"/>
  <c r="BI221" i="6" s="1"/>
  <c r="BJ221" i="6" s="1"/>
  <c r="BK221" i="6" s="1"/>
  <c r="BL221" i="6" s="1"/>
  <c r="BM221" i="6" s="1"/>
  <c r="BN221" i="6" s="1"/>
  <c r="BO221" i="6" s="1"/>
  <c r="BP221" i="6" s="1"/>
  <c r="BQ221" i="6" s="1"/>
  <c r="BR221" i="6" s="1"/>
  <c r="BS221" i="6" s="1"/>
  <c r="BW221" i="6" s="1"/>
  <c r="BX221" i="6" s="1"/>
  <c r="BY221" i="6" s="1"/>
  <c r="BZ221" i="6" s="1"/>
  <c r="CA221" i="6" s="1"/>
  <c r="CB221" i="6" s="1"/>
  <c r="CC221" i="6" s="1"/>
  <c r="CD221" i="6" s="1"/>
  <c r="CE221" i="6" s="1"/>
  <c r="CF221" i="6" s="1"/>
  <c r="CG221" i="6" s="1"/>
  <c r="CH221" i="6" s="1"/>
  <c r="CL221" i="6" s="1"/>
  <c r="CM221" i="6" s="1"/>
  <c r="CN221" i="6" s="1"/>
  <c r="CO221" i="6" s="1"/>
  <c r="CP221" i="6" s="1"/>
  <c r="CQ221" i="6" s="1"/>
  <c r="CR221" i="6" s="1"/>
  <c r="CS221" i="6" s="1"/>
  <c r="CT221" i="6" s="1"/>
  <c r="CU221" i="6" s="1"/>
  <c r="CV221" i="6" s="1"/>
  <c r="CW221" i="6" s="1"/>
  <c r="BE220" i="6"/>
  <c r="AR220" i="6"/>
  <c r="AC220" i="6"/>
  <c r="N220" i="6"/>
  <c r="O220" i="6"/>
  <c r="P220" i="6" s="1"/>
  <c r="Q220" i="6" s="1"/>
  <c r="R220" i="6" s="1"/>
  <c r="S220" i="6" s="1"/>
  <c r="T220" i="6" s="1"/>
  <c r="U220" i="6" s="1"/>
  <c r="V220" i="6" s="1"/>
  <c r="W220" i="6" s="1"/>
  <c r="X220" i="6" s="1"/>
  <c r="Y220" i="6" s="1"/>
  <c r="Z220" i="6" s="1"/>
  <c r="CX219" i="6"/>
  <c r="BE219" i="6"/>
  <c r="AC219" i="6"/>
  <c r="N219" i="6"/>
  <c r="O219" i="6"/>
  <c r="P219" i="6" s="1"/>
  <c r="Q219" i="6" s="1"/>
  <c r="R219" i="6" s="1"/>
  <c r="S219" i="6" s="1"/>
  <c r="T219" i="6" s="1"/>
  <c r="U219" i="6" s="1"/>
  <c r="V219" i="6" s="1"/>
  <c r="W219" i="6" s="1"/>
  <c r="X219" i="6" s="1"/>
  <c r="Y219" i="6" s="1"/>
  <c r="Z219" i="6" s="1"/>
  <c r="CK218" i="6"/>
  <c r="BV218" i="6"/>
  <c r="BG218" i="6"/>
  <c r="AR218" i="6"/>
  <c r="AC218" i="6"/>
  <c r="N218" i="6"/>
  <c r="O218" i="6"/>
  <c r="CK217" i="6"/>
  <c r="BV217" i="6"/>
  <c r="BG217" i="6"/>
  <c r="AR217" i="6"/>
  <c r="AC217" i="6"/>
  <c r="N217" i="6"/>
  <c r="O217" i="6"/>
  <c r="CK216" i="6"/>
  <c r="BV216" i="6"/>
  <c r="BG216" i="6"/>
  <c r="AR216" i="6"/>
  <c r="AC216" i="6"/>
  <c r="N216" i="6"/>
  <c r="O216" i="6"/>
  <c r="CK215" i="6"/>
  <c r="BV215" i="6"/>
  <c r="BG215" i="6"/>
  <c r="AR215" i="6"/>
  <c r="AC215" i="6"/>
  <c r="N215" i="6"/>
  <c r="O215" i="6"/>
  <c r="CK214" i="6"/>
  <c r="BV214" i="6"/>
  <c r="BG214" i="6"/>
  <c r="AR214" i="6"/>
  <c r="AC214" i="6"/>
  <c r="N214" i="6"/>
  <c r="O214" i="6"/>
  <c r="CK213" i="6"/>
  <c r="BV213" i="6"/>
  <c r="BG213" i="6"/>
  <c r="AR213" i="6"/>
  <c r="AC213" i="6"/>
  <c r="N213" i="6"/>
  <c r="O213" i="6"/>
  <c r="CK212" i="6"/>
  <c r="BV212" i="6"/>
  <c r="BG212" i="6"/>
  <c r="AR212" i="6"/>
  <c r="AC212" i="6"/>
  <c r="N212" i="6"/>
  <c r="O212" i="6"/>
  <c r="CK211" i="6"/>
  <c r="BV211" i="6"/>
  <c r="BG211" i="6"/>
  <c r="AR211" i="6"/>
  <c r="AC211" i="6"/>
  <c r="N211" i="6"/>
  <c r="O211" i="6"/>
  <c r="CK210" i="6"/>
  <c r="BV210" i="6"/>
  <c r="BG210" i="6"/>
  <c r="AR210" i="6"/>
  <c r="AC210" i="6"/>
  <c r="N210" i="6"/>
  <c r="O210" i="6"/>
  <c r="CK209" i="6"/>
  <c r="BV209" i="6"/>
  <c r="BG209" i="6"/>
  <c r="AR209" i="6"/>
  <c r="AC209" i="6"/>
  <c r="N209" i="6"/>
  <c r="O209" i="6"/>
  <c r="P209" i="6" s="1"/>
  <c r="Q209" i="6" s="1"/>
  <c r="R209" i="6" s="1"/>
  <c r="S209" i="6" s="1"/>
  <c r="T209" i="6" s="1"/>
  <c r="U209" i="6" s="1"/>
  <c r="V209" i="6" s="1"/>
  <c r="W209" i="6" s="1"/>
  <c r="X209" i="6" s="1"/>
  <c r="Y209" i="6" s="1"/>
  <c r="Z209" i="6" s="1"/>
  <c r="AD209" i="6" s="1"/>
  <c r="CK208" i="6"/>
  <c r="BV208" i="6"/>
  <c r="BG208" i="6"/>
  <c r="AR208" i="6"/>
  <c r="AC208" i="6"/>
  <c r="N208" i="6"/>
  <c r="O208" i="6"/>
  <c r="CK207" i="6"/>
  <c r="BV207" i="6"/>
  <c r="BG207" i="6"/>
  <c r="AR207" i="6"/>
  <c r="AC207" i="6"/>
  <c r="N207" i="6"/>
  <c r="O207" i="6"/>
  <c r="CK206" i="6"/>
  <c r="BV206" i="6"/>
  <c r="BG206" i="6"/>
  <c r="AR206" i="6"/>
  <c r="AC206" i="6"/>
  <c r="N206" i="6"/>
  <c r="O206" i="6"/>
  <c r="CK205" i="6"/>
  <c r="BV205" i="6"/>
  <c r="BG205" i="6"/>
  <c r="AR205" i="6"/>
  <c r="AC205" i="6"/>
  <c r="N205" i="6"/>
  <c r="O205" i="6"/>
  <c r="CK204" i="6"/>
  <c r="BV204" i="6"/>
  <c r="BG204" i="6"/>
  <c r="AR204" i="6"/>
  <c r="AC204" i="6"/>
  <c r="N204" i="6"/>
  <c r="O204" i="6"/>
  <c r="CK203" i="6"/>
  <c r="BV203" i="6"/>
  <c r="BG203" i="6"/>
  <c r="AR203" i="6"/>
  <c r="AC203" i="6"/>
  <c r="N203" i="6"/>
  <c r="O203" i="6"/>
  <c r="P203" i="6" s="1"/>
  <c r="Q203" i="6" s="1"/>
  <c r="R203" i="6" s="1"/>
  <c r="S203" i="6" s="1"/>
  <c r="T203" i="6" s="1"/>
  <c r="U203" i="6" s="1"/>
  <c r="V203" i="6" s="1"/>
  <c r="W203" i="6" s="1"/>
  <c r="X203" i="6" s="1"/>
  <c r="Y203" i="6" s="1"/>
  <c r="Z203" i="6" s="1"/>
  <c r="AD203" i="6" s="1"/>
  <c r="CK202" i="6"/>
  <c r="BV202" i="6"/>
  <c r="BG202" i="6"/>
  <c r="AR202" i="6"/>
  <c r="AC202" i="6"/>
  <c r="N202" i="6"/>
  <c r="O202" i="6"/>
  <c r="CX201" i="6"/>
  <c r="BE201" i="6"/>
  <c r="AC201" i="6"/>
  <c r="N201" i="6"/>
  <c r="O201" i="6"/>
  <c r="P201" i="6" s="1"/>
  <c r="Q201" i="6" s="1"/>
  <c r="R201" i="6" s="1"/>
  <c r="S201" i="6" s="1"/>
  <c r="T201" i="6" s="1"/>
  <c r="U201" i="6" s="1"/>
  <c r="V201" i="6" s="1"/>
  <c r="W201" i="6" s="1"/>
  <c r="X201" i="6" s="1"/>
  <c r="Y201" i="6" s="1"/>
  <c r="Z201" i="6" s="1"/>
  <c r="CK200" i="6"/>
  <c r="BV200" i="6"/>
  <c r="BG200" i="6"/>
  <c r="AR200" i="6"/>
  <c r="AC200" i="6"/>
  <c r="N200" i="6"/>
  <c r="O200" i="6"/>
  <c r="P200" i="6" s="1"/>
  <c r="Q200" i="6" s="1"/>
  <c r="R200" i="6" s="1"/>
  <c r="S200" i="6" s="1"/>
  <c r="T200" i="6" s="1"/>
  <c r="U200" i="6" s="1"/>
  <c r="CK199" i="6"/>
  <c r="BV199" i="6"/>
  <c r="BG199" i="6"/>
  <c r="BE199" i="6"/>
  <c r="AR199" i="6"/>
  <c r="AC199" i="6"/>
  <c r="N199" i="6"/>
  <c r="O199" i="6"/>
  <c r="CX198" i="6"/>
  <c r="BE198" i="6"/>
  <c r="AC198" i="6"/>
  <c r="N198" i="6"/>
  <c r="O198" i="6"/>
  <c r="P198" i="6" s="1"/>
  <c r="Q198" i="6" s="1"/>
  <c r="R198" i="6" s="1"/>
  <c r="S198" i="6" s="1"/>
  <c r="T198" i="6" s="1"/>
  <c r="U198" i="6" s="1"/>
  <c r="V198" i="6" s="1"/>
  <c r="W198" i="6" s="1"/>
  <c r="X198" i="6" s="1"/>
  <c r="Y198" i="6" s="1"/>
  <c r="Z198" i="6" s="1"/>
  <c r="CK197" i="6"/>
  <c r="BV197" i="6"/>
  <c r="BG197" i="6"/>
  <c r="AR197" i="6"/>
  <c r="AC197" i="6"/>
  <c r="N197" i="6"/>
  <c r="O197" i="6"/>
  <c r="BE196" i="6"/>
  <c r="AR196" i="6"/>
  <c r="AC196" i="6"/>
  <c r="N196" i="6"/>
  <c r="O196" i="6"/>
  <c r="P196" i="6" s="1"/>
  <c r="Q196" i="6" s="1"/>
  <c r="R196" i="6" s="1"/>
  <c r="S196" i="6" s="1"/>
  <c r="T196" i="6" s="1"/>
  <c r="U196" i="6" s="1"/>
  <c r="V196" i="6" s="1"/>
  <c r="W196" i="6" s="1"/>
  <c r="X196" i="6" s="1"/>
  <c r="Y196" i="6" s="1"/>
  <c r="Z196" i="6" s="1"/>
  <c r="AD196" i="6" s="1"/>
  <c r="AE196" i="6" s="1"/>
  <c r="AF196" i="6" s="1"/>
  <c r="AG196" i="6" s="1"/>
  <c r="AH196" i="6" s="1"/>
  <c r="AI196" i="6" s="1"/>
  <c r="AJ196" i="6" s="1"/>
  <c r="AK196" i="6" s="1"/>
  <c r="AL196" i="6" s="1"/>
  <c r="AM196" i="6" s="1"/>
  <c r="AN196" i="6" s="1"/>
  <c r="AO196" i="6" s="1"/>
  <c r="AS196" i="6" s="1"/>
  <c r="AT196" i="6" s="1"/>
  <c r="AU196" i="6" s="1"/>
  <c r="AV196" i="6" s="1"/>
  <c r="AW196" i="6" s="1"/>
  <c r="AX196" i="6" s="1"/>
  <c r="AY196" i="6" s="1"/>
  <c r="AZ196" i="6" s="1"/>
  <c r="BA196" i="6" s="1"/>
  <c r="BB196" i="6" s="1"/>
  <c r="BC196" i="6" s="1"/>
  <c r="BD196" i="6" s="1"/>
  <c r="BH196" i="6" s="1"/>
  <c r="BI196" i="6" s="1"/>
  <c r="BJ196" i="6" s="1"/>
  <c r="CX195" i="6"/>
  <c r="AC195" i="6"/>
  <c r="N195" i="6"/>
  <c r="O195" i="6"/>
  <c r="BG194" i="6"/>
  <c r="BE194" i="6"/>
  <c r="AR194" i="6"/>
  <c r="AC194" i="6"/>
  <c r="N194" i="6"/>
  <c r="O194" i="6"/>
  <c r="P194" i="6" s="1"/>
  <c r="Q194" i="6" s="1"/>
  <c r="R194" i="6" s="1"/>
  <c r="S194" i="6" s="1"/>
  <c r="T194" i="6" s="1"/>
  <c r="U194" i="6" s="1"/>
  <c r="V194" i="6" s="1"/>
  <c r="W194" i="6" s="1"/>
  <c r="X194" i="6" s="1"/>
  <c r="Y194" i="6" s="1"/>
  <c r="Z194" i="6" s="1"/>
  <c r="AD194" i="6" s="1"/>
  <c r="AE194" i="6" s="1"/>
  <c r="AF194" i="6" s="1"/>
  <c r="AG194" i="6" s="1"/>
  <c r="AH194" i="6" s="1"/>
  <c r="AI194" i="6" s="1"/>
  <c r="AJ194" i="6" s="1"/>
  <c r="AK194" i="6" s="1"/>
  <c r="AL194" i="6" s="1"/>
  <c r="AM194" i="6" s="1"/>
  <c r="AN194" i="6" s="1"/>
  <c r="AO194" i="6" s="1"/>
  <c r="AS194" i="6" s="1"/>
  <c r="AT194" i="6" s="1"/>
  <c r="AU194" i="6" s="1"/>
  <c r="AV194" i="6" s="1"/>
  <c r="AW194" i="6" s="1"/>
  <c r="AX194" i="6" s="1"/>
  <c r="AY194" i="6" s="1"/>
  <c r="AZ194" i="6" s="1"/>
  <c r="BA194" i="6" s="1"/>
  <c r="BB194" i="6" s="1"/>
  <c r="BC194" i="6" s="1"/>
  <c r="BD194" i="6" s="1"/>
  <c r="BH194" i="6" s="1"/>
  <c r="BI194" i="6" s="1"/>
  <c r="BJ194" i="6" s="1"/>
  <c r="BK194" i="6" s="1"/>
  <c r="BL194" i="6" s="1"/>
  <c r="CK193" i="6"/>
  <c r="BV193" i="6"/>
  <c r="BG193" i="6"/>
  <c r="AR193" i="6"/>
  <c r="AC193" i="6"/>
  <c r="N193" i="6"/>
  <c r="O193" i="6"/>
  <c r="P193" i="6" s="1"/>
  <c r="Q193" i="6" s="1"/>
  <c r="R193" i="6" s="1"/>
  <c r="S193" i="6" s="1"/>
  <c r="T193" i="6" s="1"/>
  <c r="U193" i="6" s="1"/>
  <c r="V193" i="6" s="1"/>
  <c r="W193" i="6" s="1"/>
  <c r="X193" i="6" s="1"/>
  <c r="Y193" i="6" s="1"/>
  <c r="Z193" i="6" s="1"/>
  <c r="CK192" i="6"/>
  <c r="BV192" i="6"/>
  <c r="BG192" i="6"/>
  <c r="AR192" i="6"/>
  <c r="AC192" i="6"/>
  <c r="N192" i="6"/>
  <c r="O192" i="6"/>
  <c r="CK191" i="6"/>
  <c r="BV191" i="6"/>
  <c r="BG191" i="6"/>
  <c r="AR191" i="6"/>
  <c r="AC191" i="6"/>
  <c r="N191" i="6"/>
  <c r="O191" i="6"/>
  <c r="CX190" i="6"/>
  <c r="BE190" i="6"/>
  <c r="AC190" i="6"/>
  <c r="N190" i="6"/>
  <c r="O190" i="6"/>
  <c r="P190" i="6" s="1"/>
  <c r="Q190" i="6" s="1"/>
  <c r="R190" i="6" s="1"/>
  <c r="S190" i="6" s="1"/>
  <c r="T190" i="6" s="1"/>
  <c r="U190" i="6" s="1"/>
  <c r="V190" i="6" s="1"/>
  <c r="W190" i="6" s="1"/>
  <c r="X190" i="6" s="1"/>
  <c r="Y190" i="6" s="1"/>
  <c r="Z190" i="6" s="1"/>
  <c r="CK189" i="6"/>
  <c r="BV189" i="6"/>
  <c r="BG189" i="6"/>
  <c r="AR189" i="6"/>
  <c r="AC189" i="6"/>
  <c r="N189" i="6"/>
  <c r="O189" i="6"/>
  <c r="P189" i="6" s="1"/>
  <c r="Q189" i="6" s="1"/>
  <c r="R189" i="6" s="1"/>
  <c r="S189" i="6" s="1"/>
  <c r="T189" i="6" s="1"/>
  <c r="U189" i="6" s="1"/>
  <c r="V189" i="6" s="1"/>
  <c r="W189" i="6" s="1"/>
  <c r="X189" i="6" s="1"/>
  <c r="Y189" i="6" s="1"/>
  <c r="Z189" i="6" s="1"/>
  <c r="CK188" i="6"/>
  <c r="BV188" i="6"/>
  <c r="BG188" i="6"/>
  <c r="AR188" i="6"/>
  <c r="AC188" i="6"/>
  <c r="N188" i="6"/>
  <c r="O188" i="6"/>
  <c r="CK187" i="6"/>
  <c r="BV187" i="6"/>
  <c r="BG187" i="6"/>
  <c r="AR187" i="6"/>
  <c r="AC187" i="6"/>
  <c r="N187" i="6"/>
  <c r="O187" i="6"/>
  <c r="P187" i="6" s="1"/>
  <c r="Q187" i="6" s="1"/>
  <c r="R187" i="6" s="1"/>
  <c r="S187" i="6" s="1"/>
  <c r="T187" i="6" s="1"/>
  <c r="U187" i="6" s="1"/>
  <c r="V187" i="6" s="1"/>
  <c r="W187" i="6" s="1"/>
  <c r="X187" i="6" s="1"/>
  <c r="Y187" i="6" s="1"/>
  <c r="Z187" i="6" s="1"/>
  <c r="CK186" i="6"/>
  <c r="BV186" i="6"/>
  <c r="BG186" i="6"/>
  <c r="AR186" i="6"/>
  <c r="AC186" i="6"/>
  <c r="N186" i="6"/>
  <c r="O186" i="6"/>
  <c r="P186" i="6" s="1"/>
  <c r="Q186" i="6" s="1"/>
  <c r="R186" i="6" s="1"/>
  <c r="S186" i="6" s="1"/>
  <c r="T186" i="6" s="1"/>
  <c r="U186" i="6" s="1"/>
  <c r="V186" i="6" s="1"/>
  <c r="W186" i="6" s="1"/>
  <c r="X186" i="6" s="1"/>
  <c r="Y186" i="6" s="1"/>
  <c r="Z186" i="6" s="1"/>
  <c r="CK185" i="6"/>
  <c r="BV185" i="6"/>
  <c r="BG185" i="6"/>
  <c r="AR185" i="6"/>
  <c r="AC185" i="6"/>
  <c r="N185" i="6"/>
  <c r="O185" i="6"/>
  <c r="CK184" i="6"/>
  <c r="BV184" i="6"/>
  <c r="BG184" i="6"/>
  <c r="AR184" i="6"/>
  <c r="AC184" i="6"/>
  <c r="N184" i="6"/>
  <c r="O184" i="6"/>
  <c r="P184" i="6" s="1"/>
  <c r="Q184" i="6" s="1"/>
  <c r="R184" i="6" s="1"/>
  <c r="S184" i="6" s="1"/>
  <c r="T184" i="6" s="1"/>
  <c r="U184" i="6" s="1"/>
  <c r="V184" i="6" s="1"/>
  <c r="W184" i="6" s="1"/>
  <c r="X184" i="6" s="1"/>
  <c r="Y184" i="6" s="1"/>
  <c r="Z184" i="6" s="1"/>
  <c r="CK183" i="6"/>
  <c r="BV183" i="6"/>
  <c r="BG183" i="6"/>
  <c r="AR183" i="6"/>
  <c r="AC183" i="6"/>
  <c r="N183" i="6"/>
  <c r="O183" i="6"/>
  <c r="CK182" i="6"/>
  <c r="BV182" i="6"/>
  <c r="BG182" i="6"/>
  <c r="AR182" i="6"/>
  <c r="AC182" i="6"/>
  <c r="N182" i="6"/>
  <c r="O182" i="6"/>
  <c r="CK181" i="6"/>
  <c r="BV181" i="6"/>
  <c r="BG181" i="6"/>
  <c r="AR181" i="6"/>
  <c r="AC181" i="6"/>
  <c r="N181" i="6"/>
  <c r="O181" i="6"/>
  <c r="P181" i="6" s="1"/>
  <c r="Q181" i="6" s="1"/>
  <c r="R181" i="6" s="1"/>
  <c r="S181" i="6" s="1"/>
  <c r="T181" i="6" s="1"/>
  <c r="U181" i="6" s="1"/>
  <c r="V181" i="6" s="1"/>
  <c r="W181" i="6" s="1"/>
  <c r="X181" i="6" s="1"/>
  <c r="Y181" i="6" s="1"/>
  <c r="Z181" i="6" s="1"/>
  <c r="CK180" i="6"/>
  <c r="BV180" i="6"/>
  <c r="BG180" i="6"/>
  <c r="AR180" i="6"/>
  <c r="AC180" i="6"/>
  <c r="N180" i="6"/>
  <c r="O180" i="6"/>
  <c r="P180" i="6" s="1"/>
  <c r="Q180" i="6" s="1"/>
  <c r="R180" i="6" s="1"/>
  <c r="S180" i="6" s="1"/>
  <c r="T180" i="6" s="1"/>
  <c r="U180" i="6" s="1"/>
  <c r="V180" i="6" s="1"/>
  <c r="W180" i="6" s="1"/>
  <c r="X180" i="6" s="1"/>
  <c r="Y180" i="6" s="1"/>
  <c r="Z180" i="6" s="1"/>
  <c r="CK179" i="6"/>
  <c r="BV179" i="6"/>
  <c r="BG179" i="6"/>
  <c r="AR179" i="6"/>
  <c r="AC179" i="6"/>
  <c r="N179" i="6"/>
  <c r="O179" i="6"/>
  <c r="CK178" i="6"/>
  <c r="BV178" i="6"/>
  <c r="BG178" i="6"/>
  <c r="AR178" i="6"/>
  <c r="AC178" i="6"/>
  <c r="N178" i="6"/>
  <c r="O178" i="6"/>
  <c r="P178" i="6" s="1"/>
  <c r="Q178" i="6" s="1"/>
  <c r="R178" i="6" s="1"/>
  <c r="S178" i="6" s="1"/>
  <c r="T178" i="6" s="1"/>
  <c r="U178" i="6" s="1"/>
  <c r="V178" i="6" s="1"/>
  <c r="W178" i="6" s="1"/>
  <c r="X178" i="6" s="1"/>
  <c r="Y178" i="6" s="1"/>
  <c r="Z178" i="6" s="1"/>
  <c r="CK177" i="6"/>
  <c r="BV177" i="6"/>
  <c r="BG177" i="6"/>
  <c r="AR177" i="6"/>
  <c r="AC177" i="6"/>
  <c r="N177" i="6"/>
  <c r="O177" i="6"/>
  <c r="CK176" i="6"/>
  <c r="BV176" i="6"/>
  <c r="BG176" i="6"/>
  <c r="AR176" i="6"/>
  <c r="AC176" i="6"/>
  <c r="N176" i="6"/>
  <c r="O176" i="6"/>
  <c r="CK175" i="6"/>
  <c r="BV175" i="6"/>
  <c r="BG175" i="6"/>
  <c r="AR175" i="6"/>
  <c r="AC175" i="6"/>
  <c r="N175" i="6"/>
  <c r="O175" i="6"/>
  <c r="P175" i="6" s="1"/>
  <c r="Q175" i="6" s="1"/>
  <c r="R175" i="6" s="1"/>
  <c r="S175" i="6" s="1"/>
  <c r="T175" i="6" s="1"/>
  <c r="U175" i="6" s="1"/>
  <c r="V175" i="6" s="1"/>
  <c r="W175" i="6" s="1"/>
  <c r="X175" i="6" s="1"/>
  <c r="Y175" i="6" s="1"/>
  <c r="Z175" i="6" s="1"/>
  <c r="AR174" i="6"/>
  <c r="AC174" i="6"/>
  <c r="N174" i="6"/>
  <c r="O174" i="6"/>
  <c r="P174" i="6" s="1"/>
  <c r="Q174" i="6" s="1"/>
  <c r="R174" i="6" s="1"/>
  <c r="S174" i="6" s="1"/>
  <c r="T174" i="6" s="1"/>
  <c r="U174" i="6" s="1"/>
  <c r="V174" i="6" s="1"/>
  <c r="W174" i="6" s="1"/>
  <c r="X174" i="6" s="1"/>
  <c r="Y174" i="6" s="1"/>
  <c r="Z174" i="6" s="1"/>
  <c r="AR173" i="6"/>
  <c r="AC173" i="6"/>
  <c r="N173" i="6"/>
  <c r="O173" i="6"/>
  <c r="CK172" i="6"/>
  <c r="BV172" i="6"/>
  <c r="BG172" i="6"/>
  <c r="AR172" i="6"/>
  <c r="AC172" i="6"/>
  <c r="N172" i="6"/>
  <c r="O172" i="6"/>
  <c r="P172" i="6" s="1"/>
  <c r="Q172" i="6" s="1"/>
  <c r="R172" i="6" s="1"/>
  <c r="S172" i="6" s="1"/>
  <c r="T172" i="6" s="1"/>
  <c r="U172" i="6" s="1"/>
  <c r="V172" i="6" s="1"/>
  <c r="W172" i="6" s="1"/>
  <c r="X172" i="6" s="1"/>
  <c r="Y172" i="6" s="1"/>
  <c r="Z172" i="6" s="1"/>
  <c r="AD172" i="6" s="1"/>
  <c r="CK171" i="6"/>
  <c r="BV171" i="6"/>
  <c r="BG171" i="6"/>
  <c r="AR171" i="6"/>
  <c r="AC171" i="6"/>
  <c r="N171" i="6"/>
  <c r="O171" i="6"/>
  <c r="BG170" i="6"/>
  <c r="AR170" i="6"/>
  <c r="AC170" i="6"/>
  <c r="N170" i="6"/>
  <c r="O170" i="6"/>
  <c r="CK169" i="6"/>
  <c r="BV169" i="6"/>
  <c r="BG169" i="6"/>
  <c r="BE169" i="6"/>
  <c r="AR169" i="6"/>
  <c r="AC169" i="6"/>
  <c r="N169" i="6"/>
  <c r="O169" i="6"/>
  <c r="P169" i="6" s="1"/>
  <c r="Q169" i="6" s="1"/>
  <c r="R169" i="6" s="1"/>
  <c r="S169" i="6" s="1"/>
  <c r="T169" i="6" s="1"/>
  <c r="U169" i="6" s="1"/>
  <c r="V169" i="6" s="1"/>
  <c r="W169" i="6" s="1"/>
  <c r="X169" i="6" s="1"/>
  <c r="Y169" i="6" s="1"/>
  <c r="Z169" i="6" s="1"/>
  <c r="AD169" i="6" s="1"/>
  <c r="AE169" i="6" s="1"/>
  <c r="AF169" i="6" s="1"/>
  <c r="AG169" i="6" s="1"/>
  <c r="AH169" i="6" s="1"/>
  <c r="AI169" i="6" s="1"/>
  <c r="AJ169" i="6" s="1"/>
  <c r="AK169" i="6" s="1"/>
  <c r="AL169" i="6" s="1"/>
  <c r="AM169" i="6" s="1"/>
  <c r="AN169" i="6" s="1"/>
  <c r="AO169" i="6" s="1"/>
  <c r="AS169" i="6" s="1"/>
  <c r="AT169" i="6" s="1"/>
  <c r="AU169" i="6" s="1"/>
  <c r="AV169" i="6" s="1"/>
  <c r="AW169" i="6" s="1"/>
  <c r="AX169" i="6" s="1"/>
  <c r="AY169" i="6" s="1"/>
  <c r="AZ169" i="6" s="1"/>
  <c r="BA169" i="6" s="1"/>
  <c r="BB169" i="6" s="1"/>
  <c r="BC169" i="6" s="1"/>
  <c r="BD169" i="6" s="1"/>
  <c r="BH169" i="6" s="1"/>
  <c r="BI169" i="6" s="1"/>
  <c r="BJ169" i="6" s="1"/>
  <c r="BK169" i="6" s="1"/>
  <c r="BL169" i="6" s="1"/>
  <c r="BM169" i="6" s="1"/>
  <c r="BN169" i="6" s="1"/>
  <c r="BO169" i="6" s="1"/>
  <c r="BP169" i="6" s="1"/>
  <c r="BQ169" i="6" s="1"/>
  <c r="BR169" i="6" s="1"/>
  <c r="BS169" i="6" s="1"/>
  <c r="BW169" i="6" s="1"/>
  <c r="BX169" i="6" s="1"/>
  <c r="BY169" i="6" s="1"/>
  <c r="BZ169" i="6" s="1"/>
  <c r="CA169" i="6" s="1"/>
  <c r="CB169" i="6" s="1"/>
  <c r="CC169" i="6" s="1"/>
  <c r="CD169" i="6" s="1"/>
  <c r="CE169" i="6" s="1"/>
  <c r="CF169" i="6" s="1"/>
  <c r="CG169" i="6" s="1"/>
  <c r="CH169" i="6" s="1"/>
  <c r="CL169" i="6" s="1"/>
  <c r="CM169" i="6" s="1"/>
  <c r="CN169" i="6" s="1"/>
  <c r="CO169" i="6" s="1"/>
  <c r="CP169" i="6" s="1"/>
  <c r="CQ169" i="6" s="1"/>
  <c r="CR169" i="6" s="1"/>
  <c r="CS169" i="6" s="1"/>
  <c r="CT169" i="6" s="1"/>
  <c r="CU169" i="6" s="1"/>
  <c r="CV169" i="6" s="1"/>
  <c r="CW169" i="6" s="1"/>
  <c r="BV168" i="6"/>
  <c r="BG168" i="6"/>
  <c r="BE168" i="6"/>
  <c r="AR168" i="6"/>
  <c r="AC168" i="6"/>
  <c r="N168" i="6"/>
  <c r="O168" i="6"/>
  <c r="P168" i="6" s="1"/>
  <c r="Q168" i="6" s="1"/>
  <c r="R168" i="6" s="1"/>
  <c r="S168" i="6" s="1"/>
  <c r="T168" i="6" s="1"/>
  <c r="U168" i="6" s="1"/>
  <c r="V168" i="6" s="1"/>
  <c r="W168" i="6" s="1"/>
  <c r="X168" i="6" s="1"/>
  <c r="Y168" i="6" s="1"/>
  <c r="Z168" i="6" s="1"/>
  <c r="AD168" i="6" s="1"/>
  <c r="AE168" i="6" s="1"/>
  <c r="AF168" i="6" s="1"/>
  <c r="AG168" i="6" s="1"/>
  <c r="AH168" i="6" s="1"/>
  <c r="AI168" i="6" s="1"/>
  <c r="AJ168" i="6" s="1"/>
  <c r="AK168" i="6" s="1"/>
  <c r="AL168" i="6" s="1"/>
  <c r="AM168" i="6" s="1"/>
  <c r="AN168" i="6" s="1"/>
  <c r="AO168" i="6" s="1"/>
  <c r="AS168" i="6" s="1"/>
  <c r="AT168" i="6" s="1"/>
  <c r="AU168" i="6" s="1"/>
  <c r="AV168" i="6" s="1"/>
  <c r="AW168" i="6" s="1"/>
  <c r="AX168" i="6" s="1"/>
  <c r="AY168" i="6" s="1"/>
  <c r="AZ168" i="6" s="1"/>
  <c r="BA168" i="6" s="1"/>
  <c r="BB168" i="6" s="1"/>
  <c r="BC168" i="6" s="1"/>
  <c r="BD168" i="6" s="1"/>
  <c r="BH168" i="6" s="1"/>
  <c r="BI168" i="6" s="1"/>
  <c r="BJ168" i="6" s="1"/>
  <c r="BK168" i="6" s="1"/>
  <c r="BL168" i="6" s="1"/>
  <c r="BM168" i="6" s="1"/>
  <c r="BN168" i="6" s="1"/>
  <c r="BO168" i="6" s="1"/>
  <c r="BP168" i="6" s="1"/>
  <c r="BQ168" i="6" s="1"/>
  <c r="BR168" i="6" s="1"/>
  <c r="BS168" i="6" s="1"/>
  <c r="BW168" i="6" s="1"/>
  <c r="BX168" i="6" s="1"/>
  <c r="BY168" i="6" s="1"/>
  <c r="BZ168" i="6" s="1"/>
  <c r="CA168" i="6" s="1"/>
  <c r="CB168" i="6" s="1"/>
  <c r="CC168" i="6" s="1"/>
  <c r="CD168" i="6" s="1"/>
  <c r="CE168" i="6" s="1"/>
  <c r="CF168" i="6" s="1"/>
  <c r="CG168" i="6" s="1"/>
  <c r="CH168" i="6" s="1"/>
  <c r="CL168" i="6" s="1"/>
  <c r="CM168" i="6" s="1"/>
  <c r="CN168" i="6" s="1"/>
  <c r="CO168" i="6" s="1"/>
  <c r="CP168" i="6" s="1"/>
  <c r="CQ168" i="6" s="1"/>
  <c r="CR168" i="6" s="1"/>
  <c r="CS168" i="6" s="1"/>
  <c r="CK167" i="6"/>
  <c r="BV167" i="6"/>
  <c r="BG167" i="6"/>
  <c r="BE167" i="6"/>
  <c r="AR167" i="6"/>
  <c r="AC167" i="6"/>
  <c r="N167" i="6"/>
  <c r="O167" i="6"/>
  <c r="P167" i="6" s="1"/>
  <c r="Q167" i="6" s="1"/>
  <c r="R167" i="6" s="1"/>
  <c r="S167" i="6" s="1"/>
  <c r="T167" i="6" s="1"/>
  <c r="U167" i="6" s="1"/>
  <c r="V167" i="6" s="1"/>
  <c r="W167" i="6" s="1"/>
  <c r="X167" i="6" s="1"/>
  <c r="Y167" i="6" s="1"/>
  <c r="Z167" i="6" s="1"/>
  <c r="AD167" i="6" s="1"/>
  <c r="AE167" i="6" s="1"/>
  <c r="AF167" i="6" s="1"/>
  <c r="AG167" i="6" s="1"/>
  <c r="AH167" i="6" s="1"/>
  <c r="AI167" i="6" s="1"/>
  <c r="AJ167" i="6" s="1"/>
  <c r="AK167" i="6" s="1"/>
  <c r="AL167" i="6" s="1"/>
  <c r="AM167" i="6" s="1"/>
  <c r="AN167" i="6" s="1"/>
  <c r="AO167" i="6" s="1"/>
  <c r="AS167" i="6" s="1"/>
  <c r="AT167" i="6" s="1"/>
  <c r="AU167" i="6" s="1"/>
  <c r="AV167" i="6" s="1"/>
  <c r="AW167" i="6" s="1"/>
  <c r="AX167" i="6" s="1"/>
  <c r="AY167" i="6" s="1"/>
  <c r="AZ167" i="6" s="1"/>
  <c r="BA167" i="6" s="1"/>
  <c r="BB167" i="6" s="1"/>
  <c r="BC167" i="6" s="1"/>
  <c r="BD167" i="6" s="1"/>
  <c r="BH167" i="6" s="1"/>
  <c r="BI167" i="6" s="1"/>
  <c r="BJ167" i="6" s="1"/>
  <c r="BK167" i="6" s="1"/>
  <c r="BL167" i="6" s="1"/>
  <c r="BM167" i="6" s="1"/>
  <c r="BN167" i="6" s="1"/>
  <c r="BO167" i="6" s="1"/>
  <c r="BP167" i="6" s="1"/>
  <c r="BQ167" i="6" s="1"/>
  <c r="BR167" i="6" s="1"/>
  <c r="BS167" i="6" s="1"/>
  <c r="BW167" i="6" s="1"/>
  <c r="BX167" i="6" s="1"/>
  <c r="BY167" i="6" s="1"/>
  <c r="BZ167" i="6" s="1"/>
  <c r="CA167" i="6" s="1"/>
  <c r="CB167" i="6" s="1"/>
  <c r="CC167" i="6" s="1"/>
  <c r="CD167" i="6" s="1"/>
  <c r="CE167" i="6" s="1"/>
  <c r="CF167" i="6" s="1"/>
  <c r="CG167" i="6" s="1"/>
  <c r="CH167" i="6" s="1"/>
  <c r="CL167" i="6" s="1"/>
  <c r="CM167" i="6" s="1"/>
  <c r="CN167" i="6" s="1"/>
  <c r="CO167" i="6" s="1"/>
  <c r="CP167" i="6" s="1"/>
  <c r="CQ167" i="6" s="1"/>
  <c r="CR167" i="6" s="1"/>
  <c r="CS167" i="6" s="1"/>
  <c r="CT167" i="6" s="1"/>
  <c r="CU167" i="6" s="1"/>
  <c r="CV167" i="6" s="1"/>
  <c r="CW167" i="6" s="1"/>
  <c r="CX166" i="6"/>
  <c r="BE166" i="6"/>
  <c r="AG166" i="6"/>
  <c r="AK166" i="6" s="1"/>
  <c r="AO166" i="6" s="1"/>
  <c r="CI166" i="6" s="1"/>
  <c r="AF166" i="6"/>
  <c r="AJ166" i="6" s="1"/>
  <c r="AN166" i="6" s="1"/>
  <c r="AE166" i="6"/>
  <c r="AI166" i="6" s="1"/>
  <c r="AM166" i="6" s="1"/>
  <c r="S166" i="6"/>
  <c r="V166" i="6" s="1"/>
  <c r="Y166" i="6" s="1"/>
  <c r="Q166" i="6"/>
  <c r="T166" i="6" s="1"/>
  <c r="W166" i="6" s="1"/>
  <c r="Z166" i="6" s="1"/>
  <c r="O166" i="6"/>
  <c r="R166" i="6" s="1"/>
  <c r="U166" i="6" s="1"/>
  <c r="X166" i="6" s="1"/>
  <c r="CX165" i="6"/>
  <c r="BE165" i="6"/>
  <c r="AG165" i="6"/>
  <c r="AK165" i="6" s="1"/>
  <c r="AO165" i="6" s="1"/>
  <c r="CI165" i="6" s="1"/>
  <c r="AF165" i="6"/>
  <c r="AJ165" i="6" s="1"/>
  <c r="AN165" i="6" s="1"/>
  <c r="AE165" i="6"/>
  <c r="AI165" i="6" s="1"/>
  <c r="AM165" i="6" s="1"/>
  <c r="S165" i="6"/>
  <c r="V165" i="6" s="1"/>
  <c r="Y165" i="6" s="1"/>
  <c r="Q165" i="6"/>
  <c r="T165" i="6" s="1"/>
  <c r="W165" i="6" s="1"/>
  <c r="Z165" i="6" s="1"/>
  <c r="BT165" i="6" s="1"/>
  <c r="O165" i="6"/>
  <c r="R165" i="6" s="1"/>
  <c r="U165" i="6" s="1"/>
  <c r="X165" i="6" s="1"/>
  <c r="BG164" i="6"/>
  <c r="BE164" i="6"/>
  <c r="AR164" i="6"/>
  <c r="AC164" i="6"/>
  <c r="N164" i="6"/>
  <c r="O164" i="6"/>
  <c r="P164" i="6" s="1"/>
  <c r="Q164" i="6" s="1"/>
  <c r="R164" i="6" s="1"/>
  <c r="S164" i="6" s="1"/>
  <c r="T164" i="6" s="1"/>
  <c r="U164" i="6" s="1"/>
  <c r="V164" i="6" s="1"/>
  <c r="W164" i="6" s="1"/>
  <c r="X164" i="6" s="1"/>
  <c r="Y164" i="6" s="1"/>
  <c r="Z164" i="6" s="1"/>
  <c r="AD164" i="6" s="1"/>
  <c r="AE164" i="6" s="1"/>
  <c r="AF164" i="6" s="1"/>
  <c r="AG164" i="6" s="1"/>
  <c r="AH164" i="6" s="1"/>
  <c r="AI164" i="6" s="1"/>
  <c r="AJ164" i="6" s="1"/>
  <c r="AK164" i="6" s="1"/>
  <c r="AL164" i="6" s="1"/>
  <c r="AM164" i="6" s="1"/>
  <c r="AN164" i="6" s="1"/>
  <c r="AO164" i="6" s="1"/>
  <c r="AS164" i="6" s="1"/>
  <c r="AT164" i="6" s="1"/>
  <c r="AU164" i="6" s="1"/>
  <c r="AV164" i="6" s="1"/>
  <c r="AW164" i="6" s="1"/>
  <c r="AX164" i="6" s="1"/>
  <c r="AY164" i="6" s="1"/>
  <c r="AZ164" i="6" s="1"/>
  <c r="BA164" i="6" s="1"/>
  <c r="BB164" i="6" s="1"/>
  <c r="BC164" i="6" s="1"/>
  <c r="BD164" i="6" s="1"/>
  <c r="BH164" i="6" s="1"/>
  <c r="BI164" i="6" s="1"/>
  <c r="BJ164" i="6" s="1"/>
  <c r="BK164" i="6" s="1"/>
  <c r="BL164" i="6" s="1"/>
  <c r="BM164" i="6" s="1"/>
  <c r="BN164" i="6" s="1"/>
  <c r="BO164" i="6" s="1"/>
  <c r="BP164" i="6" s="1"/>
  <c r="BQ164" i="6" s="1"/>
  <c r="BR164" i="6" s="1"/>
  <c r="BS164" i="6" s="1"/>
  <c r="BW164" i="6" s="1"/>
  <c r="BX164" i="6" s="1"/>
  <c r="BY164" i="6" s="1"/>
  <c r="BG163" i="6"/>
  <c r="BE163" i="6"/>
  <c r="AR163" i="6"/>
  <c r="AC163" i="6"/>
  <c r="N163" i="6"/>
  <c r="O163" i="6"/>
  <c r="P163" i="6" s="1"/>
  <c r="Q163" i="6" s="1"/>
  <c r="R163" i="6" s="1"/>
  <c r="S163" i="6" s="1"/>
  <c r="T163" i="6" s="1"/>
  <c r="U163" i="6" s="1"/>
  <c r="V163" i="6" s="1"/>
  <c r="W163" i="6" s="1"/>
  <c r="X163" i="6" s="1"/>
  <c r="Y163" i="6" s="1"/>
  <c r="Z163" i="6" s="1"/>
  <c r="AD163" i="6" s="1"/>
  <c r="AE163" i="6" s="1"/>
  <c r="AF163" i="6" s="1"/>
  <c r="AG163" i="6" s="1"/>
  <c r="AH163" i="6" s="1"/>
  <c r="AI163" i="6" s="1"/>
  <c r="AJ163" i="6" s="1"/>
  <c r="AK163" i="6" s="1"/>
  <c r="AL163" i="6" s="1"/>
  <c r="AM163" i="6" s="1"/>
  <c r="AN163" i="6" s="1"/>
  <c r="AO163" i="6" s="1"/>
  <c r="AS163" i="6" s="1"/>
  <c r="AT163" i="6" s="1"/>
  <c r="AU163" i="6" s="1"/>
  <c r="AV163" i="6" s="1"/>
  <c r="AW163" i="6" s="1"/>
  <c r="AX163" i="6" s="1"/>
  <c r="AY163" i="6" s="1"/>
  <c r="AZ163" i="6" s="1"/>
  <c r="BA163" i="6" s="1"/>
  <c r="BB163" i="6" s="1"/>
  <c r="BC163" i="6" s="1"/>
  <c r="BD163" i="6" s="1"/>
  <c r="BH163" i="6" s="1"/>
  <c r="BI163" i="6" s="1"/>
  <c r="BJ163" i="6" s="1"/>
  <c r="BK163" i="6" s="1"/>
  <c r="BL163" i="6" s="1"/>
  <c r="BM163" i="6" s="1"/>
  <c r="BN163" i="6" s="1"/>
  <c r="BO163" i="6" s="1"/>
  <c r="BP163" i="6" s="1"/>
  <c r="BQ163" i="6" s="1"/>
  <c r="BR163" i="6" s="1"/>
  <c r="BS163" i="6" s="1"/>
  <c r="BW163" i="6" s="1"/>
  <c r="BX163" i="6" s="1"/>
  <c r="BY163" i="6" s="1"/>
  <c r="BG162" i="6"/>
  <c r="BE162" i="6"/>
  <c r="AR162" i="6"/>
  <c r="AC162" i="6"/>
  <c r="N162" i="6"/>
  <c r="O162" i="6"/>
  <c r="P162" i="6" s="1"/>
  <c r="Q162" i="6" s="1"/>
  <c r="R162" i="6" s="1"/>
  <c r="S162" i="6" s="1"/>
  <c r="T162" i="6" s="1"/>
  <c r="U162" i="6" s="1"/>
  <c r="V162" i="6" s="1"/>
  <c r="W162" i="6" s="1"/>
  <c r="X162" i="6" s="1"/>
  <c r="Y162" i="6" s="1"/>
  <c r="Z162" i="6" s="1"/>
  <c r="AD162" i="6" s="1"/>
  <c r="AE162" i="6" s="1"/>
  <c r="AF162" i="6" s="1"/>
  <c r="AG162" i="6" s="1"/>
  <c r="AH162" i="6" s="1"/>
  <c r="AI162" i="6" s="1"/>
  <c r="AJ162" i="6" s="1"/>
  <c r="AK162" i="6" s="1"/>
  <c r="AL162" i="6" s="1"/>
  <c r="AM162" i="6" s="1"/>
  <c r="AN162" i="6" s="1"/>
  <c r="AO162" i="6" s="1"/>
  <c r="AS162" i="6" s="1"/>
  <c r="AT162" i="6" s="1"/>
  <c r="AU162" i="6" s="1"/>
  <c r="AV162" i="6" s="1"/>
  <c r="AW162" i="6" s="1"/>
  <c r="AX162" i="6" s="1"/>
  <c r="AY162" i="6" s="1"/>
  <c r="AZ162" i="6" s="1"/>
  <c r="BA162" i="6" s="1"/>
  <c r="BB162" i="6" s="1"/>
  <c r="BC162" i="6" s="1"/>
  <c r="BD162" i="6" s="1"/>
  <c r="BH162" i="6" s="1"/>
  <c r="BI162" i="6" s="1"/>
  <c r="BJ162" i="6" s="1"/>
  <c r="BK162" i="6" s="1"/>
  <c r="BL162" i="6" s="1"/>
  <c r="BM162" i="6" s="1"/>
  <c r="BN162" i="6" s="1"/>
  <c r="BO162" i="6" s="1"/>
  <c r="BP162" i="6" s="1"/>
  <c r="BQ162" i="6" s="1"/>
  <c r="BR162" i="6" s="1"/>
  <c r="BS162" i="6" s="1"/>
  <c r="BW162" i="6" s="1"/>
  <c r="BX162" i="6" s="1"/>
  <c r="BY162" i="6" s="1"/>
  <c r="CK161" i="6"/>
  <c r="BV161" i="6"/>
  <c r="BG161" i="6"/>
  <c r="BE161" i="6"/>
  <c r="AR161" i="6"/>
  <c r="AC161" i="6"/>
  <c r="N161" i="6"/>
  <c r="O161" i="6"/>
  <c r="P161" i="6" s="1"/>
  <c r="Q161" i="6" s="1"/>
  <c r="R161" i="6" s="1"/>
  <c r="S161" i="6" s="1"/>
  <c r="T161" i="6" s="1"/>
  <c r="U161" i="6" s="1"/>
  <c r="V161" i="6" s="1"/>
  <c r="W161" i="6" s="1"/>
  <c r="X161" i="6" s="1"/>
  <c r="Y161" i="6" s="1"/>
  <c r="Z161" i="6" s="1"/>
  <c r="AD161" i="6" s="1"/>
  <c r="AE161" i="6" s="1"/>
  <c r="AF161" i="6" s="1"/>
  <c r="AG161" i="6" s="1"/>
  <c r="AH161" i="6" s="1"/>
  <c r="AI161" i="6" s="1"/>
  <c r="AJ161" i="6" s="1"/>
  <c r="AK161" i="6" s="1"/>
  <c r="AL161" i="6" s="1"/>
  <c r="AM161" i="6" s="1"/>
  <c r="AN161" i="6" s="1"/>
  <c r="AO161" i="6" s="1"/>
  <c r="AS161" i="6" s="1"/>
  <c r="CX160" i="6"/>
  <c r="BE160" i="6"/>
  <c r="AG160" i="6"/>
  <c r="AF160" i="6"/>
  <c r="AE160" i="6"/>
  <c r="AI160" i="6" s="1"/>
  <c r="Q160" i="6"/>
  <c r="O160" i="6"/>
  <c r="CK159" i="6"/>
  <c r="BV159" i="6"/>
  <c r="BG159" i="6"/>
  <c r="AR159" i="6"/>
  <c r="AC159" i="6"/>
  <c r="N159" i="6"/>
  <c r="O159" i="6"/>
  <c r="P159" i="6" s="1"/>
  <c r="Q159" i="6" s="1"/>
  <c r="R159" i="6" s="1"/>
  <c r="S159" i="6" s="1"/>
  <c r="T159" i="6" s="1"/>
  <c r="U159" i="6" s="1"/>
  <c r="V159" i="6" s="1"/>
  <c r="W159" i="6" s="1"/>
  <c r="X159" i="6" s="1"/>
  <c r="Y159" i="6" s="1"/>
  <c r="Z159" i="6" s="1"/>
  <c r="CK158" i="6"/>
  <c r="BV158" i="6"/>
  <c r="BG158" i="6"/>
  <c r="AR158" i="6"/>
  <c r="AC158" i="6"/>
  <c r="N158" i="6"/>
  <c r="O158" i="6"/>
  <c r="CK157" i="6"/>
  <c r="BV157" i="6"/>
  <c r="BG157" i="6"/>
  <c r="AR157" i="6"/>
  <c r="AC157" i="6"/>
  <c r="N157" i="6"/>
  <c r="O157" i="6"/>
  <c r="P157" i="6" s="1"/>
  <c r="Q157" i="6" s="1"/>
  <c r="R157" i="6" s="1"/>
  <c r="S157" i="6" s="1"/>
  <c r="T157" i="6" s="1"/>
  <c r="U157" i="6" s="1"/>
  <c r="V157" i="6" s="1"/>
  <c r="W157" i="6" s="1"/>
  <c r="X157" i="6" s="1"/>
  <c r="Y157" i="6" s="1"/>
  <c r="Z157" i="6" s="1"/>
  <c r="CK156" i="6"/>
  <c r="BV156" i="6"/>
  <c r="BG156" i="6"/>
  <c r="AR156" i="6"/>
  <c r="AC156" i="6"/>
  <c r="N156" i="6"/>
  <c r="O156" i="6"/>
  <c r="BV155" i="6"/>
  <c r="BG155" i="6"/>
  <c r="AR155" i="6"/>
  <c r="AC155" i="6"/>
  <c r="N155" i="6"/>
  <c r="O155" i="6"/>
  <c r="O154" i="6"/>
  <c r="CK153" i="6"/>
  <c r="BV153" i="6"/>
  <c r="BG153" i="6"/>
  <c r="BE153" i="6"/>
  <c r="AR153" i="6"/>
  <c r="AC153" i="6"/>
  <c r="N153" i="6"/>
  <c r="O153" i="6"/>
  <c r="P153" i="6" s="1"/>
  <c r="Q153" i="6" s="1"/>
  <c r="R153" i="6" s="1"/>
  <c r="S153" i="6" s="1"/>
  <c r="T153" i="6" s="1"/>
  <c r="U153" i="6" s="1"/>
  <c r="V153" i="6" s="1"/>
  <c r="W153" i="6" s="1"/>
  <c r="X153" i="6" s="1"/>
  <c r="Y153" i="6" s="1"/>
  <c r="Z153" i="6" s="1"/>
  <c r="AD153" i="6" s="1"/>
  <c r="AE153" i="6" s="1"/>
  <c r="AF153" i="6" s="1"/>
  <c r="AG153" i="6" s="1"/>
  <c r="AH153" i="6" s="1"/>
  <c r="AI153" i="6" s="1"/>
  <c r="AJ153" i="6" s="1"/>
  <c r="AK153" i="6" s="1"/>
  <c r="AL153" i="6" s="1"/>
  <c r="AM153" i="6" s="1"/>
  <c r="AN153" i="6" s="1"/>
  <c r="AO153" i="6" s="1"/>
  <c r="AS153" i="6" s="1"/>
  <c r="AT153" i="6" s="1"/>
  <c r="AU153" i="6" s="1"/>
  <c r="AV153" i="6" s="1"/>
  <c r="AW153" i="6" s="1"/>
  <c r="AX153" i="6" s="1"/>
  <c r="AY153" i="6" s="1"/>
  <c r="AZ153" i="6" s="1"/>
  <c r="BA153" i="6" s="1"/>
  <c r="BB153" i="6" s="1"/>
  <c r="BC153" i="6" s="1"/>
  <c r="BD153" i="6" s="1"/>
  <c r="BH153" i="6" s="1"/>
  <c r="BI153" i="6" s="1"/>
  <c r="BJ153" i="6" s="1"/>
  <c r="BK153" i="6" s="1"/>
  <c r="BL153" i="6" s="1"/>
  <c r="BM153" i="6" s="1"/>
  <c r="BN153" i="6" s="1"/>
  <c r="BO153" i="6" s="1"/>
  <c r="BP153" i="6" s="1"/>
  <c r="BQ153" i="6" s="1"/>
  <c r="BR153" i="6" s="1"/>
  <c r="BS153" i="6" s="1"/>
  <c r="BW153" i="6" s="1"/>
  <c r="BX153" i="6" s="1"/>
  <c r="BY153" i="6" s="1"/>
  <c r="BZ153" i="6" s="1"/>
  <c r="CA153" i="6" s="1"/>
  <c r="CB153" i="6" s="1"/>
  <c r="CC153" i="6" s="1"/>
  <c r="CD153" i="6" s="1"/>
  <c r="CE153" i="6" s="1"/>
  <c r="CF153" i="6" s="1"/>
  <c r="CG153" i="6" s="1"/>
  <c r="CH153" i="6" s="1"/>
  <c r="CL153" i="6" s="1"/>
  <c r="CM153" i="6" s="1"/>
  <c r="CN153" i="6" s="1"/>
  <c r="CO153" i="6" s="1"/>
  <c r="CP153" i="6" s="1"/>
  <c r="CQ153" i="6" s="1"/>
  <c r="CR153" i="6" s="1"/>
  <c r="CS153" i="6" s="1"/>
  <c r="CT153" i="6" s="1"/>
  <c r="CU153" i="6" s="1"/>
  <c r="CV153" i="6" s="1"/>
  <c r="CW153" i="6" s="1"/>
  <c r="CX152" i="6"/>
  <c r="BE152" i="6"/>
  <c r="AC152" i="6"/>
  <c r="N152" i="6"/>
  <c r="O152" i="6"/>
  <c r="P152" i="6" s="1"/>
  <c r="Q152" i="6" s="1"/>
  <c r="R152" i="6" s="1"/>
  <c r="S152" i="6" s="1"/>
  <c r="T152" i="6" s="1"/>
  <c r="U152" i="6" s="1"/>
  <c r="V152" i="6" s="1"/>
  <c r="W152" i="6" s="1"/>
  <c r="X152" i="6" s="1"/>
  <c r="Y152" i="6" s="1"/>
  <c r="Z152" i="6" s="1"/>
  <c r="CX151" i="6"/>
  <c r="BE151" i="6"/>
  <c r="AC151" i="6"/>
  <c r="N151" i="6"/>
  <c r="O151" i="6"/>
  <c r="P151" i="6" s="1"/>
  <c r="Q151" i="6" s="1"/>
  <c r="R151" i="6" s="1"/>
  <c r="S151" i="6" s="1"/>
  <c r="T151" i="6" s="1"/>
  <c r="U151" i="6" s="1"/>
  <c r="V151" i="6" s="1"/>
  <c r="W151" i="6" s="1"/>
  <c r="X151" i="6" s="1"/>
  <c r="Y151" i="6" s="1"/>
  <c r="Z151" i="6" s="1"/>
  <c r="CX150" i="6"/>
  <c r="BE150" i="6"/>
  <c r="AC150" i="6"/>
  <c r="N150" i="6"/>
  <c r="O150" i="6"/>
  <c r="P150" i="6" s="1"/>
  <c r="Q150" i="6" s="1"/>
  <c r="R150" i="6" s="1"/>
  <c r="S150" i="6" s="1"/>
  <c r="T150" i="6" s="1"/>
  <c r="U150" i="6" s="1"/>
  <c r="V150" i="6" s="1"/>
  <c r="W150" i="6" s="1"/>
  <c r="X150" i="6" s="1"/>
  <c r="Y150" i="6" s="1"/>
  <c r="Z150" i="6" s="1"/>
  <c r="CX149" i="6"/>
  <c r="BE149" i="6"/>
  <c r="AC149" i="6"/>
  <c r="N149" i="6"/>
  <c r="O149" i="6"/>
  <c r="P149" i="6" s="1"/>
  <c r="Q149" i="6" s="1"/>
  <c r="R149" i="6" s="1"/>
  <c r="S149" i="6" s="1"/>
  <c r="T149" i="6" s="1"/>
  <c r="U149" i="6" s="1"/>
  <c r="V149" i="6" s="1"/>
  <c r="W149" i="6" s="1"/>
  <c r="X149" i="6" s="1"/>
  <c r="Y149" i="6" s="1"/>
  <c r="Z149" i="6" s="1"/>
  <c r="CK148" i="6"/>
  <c r="BV148" i="6"/>
  <c r="BG148" i="6"/>
  <c r="BE148" i="6"/>
  <c r="AR148" i="6"/>
  <c r="AC148" i="6"/>
  <c r="N148" i="6"/>
  <c r="O148" i="6"/>
  <c r="P148" i="6" s="1"/>
  <c r="Q148" i="6" s="1"/>
  <c r="R148" i="6" s="1"/>
  <c r="S148" i="6" s="1"/>
  <c r="T148" i="6" s="1"/>
  <c r="U148" i="6" s="1"/>
  <c r="V148" i="6" s="1"/>
  <c r="W148" i="6" s="1"/>
  <c r="X148" i="6" s="1"/>
  <c r="Y148" i="6" s="1"/>
  <c r="Z148" i="6" s="1"/>
  <c r="AD148" i="6" s="1"/>
  <c r="AE148" i="6" s="1"/>
  <c r="AF148" i="6" s="1"/>
  <c r="AG148" i="6" s="1"/>
  <c r="AH148" i="6" s="1"/>
  <c r="AI148" i="6" s="1"/>
  <c r="AJ148" i="6" s="1"/>
  <c r="AK148" i="6" s="1"/>
  <c r="AL148" i="6" s="1"/>
  <c r="AM148" i="6" s="1"/>
  <c r="AN148" i="6" s="1"/>
  <c r="AO148" i="6" s="1"/>
  <c r="AS148" i="6" s="1"/>
  <c r="AT148" i="6" s="1"/>
  <c r="AU148" i="6" s="1"/>
  <c r="AV148" i="6" s="1"/>
  <c r="AW148" i="6" s="1"/>
  <c r="AX148" i="6" s="1"/>
  <c r="AY148" i="6" s="1"/>
  <c r="AZ148" i="6" s="1"/>
  <c r="BA148" i="6" s="1"/>
  <c r="BB148" i="6" s="1"/>
  <c r="BC148" i="6" s="1"/>
  <c r="BD148" i="6" s="1"/>
  <c r="BH148" i="6" s="1"/>
  <c r="BI148" i="6" s="1"/>
  <c r="BJ148" i="6" s="1"/>
  <c r="BK148" i="6" s="1"/>
  <c r="BL148" i="6" s="1"/>
  <c r="BM148" i="6" s="1"/>
  <c r="BN148" i="6" s="1"/>
  <c r="BO148" i="6" s="1"/>
  <c r="BP148" i="6" s="1"/>
  <c r="BQ148" i="6" s="1"/>
  <c r="BR148" i="6" s="1"/>
  <c r="BS148" i="6" s="1"/>
  <c r="BW148" i="6" s="1"/>
  <c r="BX148" i="6" s="1"/>
  <c r="BY148" i="6" s="1"/>
  <c r="BZ148" i="6" s="1"/>
  <c r="CA148" i="6" s="1"/>
  <c r="CB148" i="6" s="1"/>
  <c r="CC148" i="6" s="1"/>
  <c r="CD148" i="6" s="1"/>
  <c r="CE148" i="6" s="1"/>
  <c r="CF148" i="6" s="1"/>
  <c r="CG148" i="6" s="1"/>
  <c r="CH148" i="6" s="1"/>
  <c r="CL148" i="6" s="1"/>
  <c r="CM148" i="6" s="1"/>
  <c r="CN148" i="6" s="1"/>
  <c r="CO148" i="6" s="1"/>
  <c r="CP148" i="6" s="1"/>
  <c r="CQ148" i="6" s="1"/>
  <c r="CR148" i="6" s="1"/>
  <c r="CS148" i="6" s="1"/>
  <c r="CT148" i="6" s="1"/>
  <c r="CU148" i="6" s="1"/>
  <c r="CV148" i="6" s="1"/>
  <c r="CW148" i="6" s="1"/>
  <c r="CK147" i="6"/>
  <c r="BV147" i="6"/>
  <c r="BG147" i="6"/>
  <c r="AR147" i="6"/>
  <c r="AC147" i="6"/>
  <c r="N147" i="6"/>
  <c r="CK146" i="6"/>
  <c r="BV146" i="6"/>
  <c r="BG146" i="6"/>
  <c r="BE146" i="6"/>
  <c r="AR146" i="6"/>
  <c r="AC146" i="6"/>
  <c r="N146" i="6"/>
  <c r="O146" i="6"/>
  <c r="P146" i="6" s="1"/>
  <c r="Q146" i="6" s="1"/>
  <c r="R146" i="6" s="1"/>
  <c r="S146" i="6" s="1"/>
  <c r="T146" i="6" s="1"/>
  <c r="U146" i="6" s="1"/>
  <c r="V146" i="6" s="1"/>
  <c r="W146" i="6" s="1"/>
  <c r="X146" i="6" s="1"/>
  <c r="Y146" i="6" s="1"/>
  <c r="Z146" i="6" s="1"/>
  <c r="AD146" i="6" s="1"/>
  <c r="AE146" i="6" s="1"/>
  <c r="AF146" i="6" s="1"/>
  <c r="AG146" i="6" s="1"/>
  <c r="AH146" i="6" s="1"/>
  <c r="AI146" i="6" s="1"/>
  <c r="AJ146" i="6" s="1"/>
  <c r="AK146" i="6" s="1"/>
  <c r="AL146" i="6" s="1"/>
  <c r="AM146" i="6" s="1"/>
  <c r="AN146" i="6" s="1"/>
  <c r="AO146" i="6" s="1"/>
  <c r="AS146" i="6" s="1"/>
  <c r="AT146" i="6" s="1"/>
  <c r="AU146" i="6" s="1"/>
  <c r="AV146" i="6" s="1"/>
  <c r="AW146" i="6" s="1"/>
  <c r="AX146" i="6" s="1"/>
  <c r="AY146" i="6" s="1"/>
  <c r="AZ146" i="6" s="1"/>
  <c r="BA146" i="6" s="1"/>
  <c r="BB146" i="6" s="1"/>
  <c r="BC146" i="6" s="1"/>
  <c r="BD146" i="6" s="1"/>
  <c r="BH146" i="6" s="1"/>
  <c r="BI146" i="6" s="1"/>
  <c r="BJ146" i="6" s="1"/>
  <c r="BK146" i="6" s="1"/>
  <c r="BL146" i="6" s="1"/>
  <c r="BM146" i="6" s="1"/>
  <c r="BN146" i="6" s="1"/>
  <c r="BO146" i="6" s="1"/>
  <c r="BP146" i="6" s="1"/>
  <c r="BQ146" i="6" s="1"/>
  <c r="BR146" i="6" s="1"/>
  <c r="BS146" i="6" s="1"/>
  <c r="BW146" i="6" s="1"/>
  <c r="BX146" i="6" s="1"/>
  <c r="BY146" i="6" s="1"/>
  <c r="BZ146" i="6" s="1"/>
  <c r="CA146" i="6" s="1"/>
  <c r="CB146" i="6" s="1"/>
  <c r="CC146" i="6" s="1"/>
  <c r="CD146" i="6" s="1"/>
  <c r="CE146" i="6" s="1"/>
  <c r="CF146" i="6" s="1"/>
  <c r="CG146" i="6" s="1"/>
  <c r="CH146" i="6" s="1"/>
  <c r="CL146" i="6" s="1"/>
  <c r="CM146" i="6" s="1"/>
  <c r="CN146" i="6" s="1"/>
  <c r="CO146" i="6" s="1"/>
  <c r="CP146" i="6" s="1"/>
  <c r="CQ146" i="6" s="1"/>
  <c r="CR146" i="6" s="1"/>
  <c r="CS146" i="6" s="1"/>
  <c r="CT146" i="6" s="1"/>
  <c r="CU146" i="6" s="1"/>
  <c r="CV146" i="6" s="1"/>
  <c r="CW146" i="6" s="1"/>
  <c r="CX145" i="6"/>
  <c r="BE145" i="6"/>
  <c r="AC145" i="6"/>
  <c r="N145" i="6"/>
  <c r="O145" i="6"/>
  <c r="P145" i="6" s="1"/>
  <c r="Q145" i="6" s="1"/>
  <c r="R145" i="6" s="1"/>
  <c r="S145" i="6" s="1"/>
  <c r="T145" i="6" s="1"/>
  <c r="U145" i="6" s="1"/>
  <c r="V145" i="6" s="1"/>
  <c r="W145" i="6" s="1"/>
  <c r="X145" i="6" s="1"/>
  <c r="Y145" i="6" s="1"/>
  <c r="Z145" i="6" s="1"/>
  <c r="BE144" i="6"/>
  <c r="AC144" i="6"/>
  <c r="N144" i="6"/>
  <c r="O144" i="6"/>
  <c r="P144" i="6" s="1"/>
  <c r="Q144" i="6" s="1"/>
  <c r="R144" i="6" s="1"/>
  <c r="S144" i="6" s="1"/>
  <c r="T144" i="6" s="1"/>
  <c r="U144" i="6" s="1"/>
  <c r="V144" i="6" s="1"/>
  <c r="W144" i="6" s="1"/>
  <c r="X144" i="6" s="1"/>
  <c r="Y144" i="6" s="1"/>
  <c r="Z144" i="6" s="1"/>
  <c r="AD144" i="6" s="1"/>
  <c r="AE144" i="6" s="1"/>
  <c r="AF144" i="6" s="1"/>
  <c r="AG144" i="6" s="1"/>
  <c r="AH144" i="6" s="1"/>
  <c r="AI144" i="6" s="1"/>
  <c r="AJ144" i="6" s="1"/>
  <c r="AK144" i="6" s="1"/>
  <c r="AL144" i="6" s="1"/>
  <c r="AM144" i="6" s="1"/>
  <c r="AN144" i="6" s="1"/>
  <c r="AO144" i="6" s="1"/>
  <c r="BE143" i="6"/>
  <c r="AR143" i="6"/>
  <c r="AC143" i="6"/>
  <c r="N143" i="6"/>
  <c r="O143" i="6"/>
  <c r="P143" i="6" s="1"/>
  <c r="Q143" i="6" s="1"/>
  <c r="R143" i="6" s="1"/>
  <c r="S143" i="6" s="1"/>
  <c r="T143" i="6" s="1"/>
  <c r="U143" i="6" s="1"/>
  <c r="V143" i="6" s="1"/>
  <c r="W143" i="6" s="1"/>
  <c r="X143" i="6" s="1"/>
  <c r="Y143" i="6" s="1"/>
  <c r="Z143" i="6" s="1"/>
  <c r="AD143" i="6" s="1"/>
  <c r="AE143" i="6" s="1"/>
  <c r="AF143" i="6" s="1"/>
  <c r="AG143" i="6" s="1"/>
  <c r="AH143" i="6" s="1"/>
  <c r="AI143" i="6" s="1"/>
  <c r="AJ143" i="6" s="1"/>
  <c r="AK143" i="6" s="1"/>
  <c r="AL143" i="6" s="1"/>
  <c r="AM143" i="6" s="1"/>
  <c r="AN143" i="6" s="1"/>
  <c r="AO143" i="6" s="1"/>
  <c r="AS143" i="6" s="1"/>
  <c r="AT143" i="6" s="1"/>
  <c r="AU143" i="6" s="1"/>
  <c r="AV143" i="6" s="1"/>
  <c r="AW143" i="6" s="1"/>
  <c r="AX143" i="6" s="1"/>
  <c r="AY143" i="6" s="1"/>
  <c r="AZ143" i="6" s="1"/>
  <c r="BA143" i="6" s="1"/>
  <c r="BB143" i="6" s="1"/>
  <c r="BC143" i="6" s="1"/>
  <c r="BD143" i="6" s="1"/>
  <c r="BH143" i="6" s="1"/>
  <c r="BI143" i="6" s="1"/>
  <c r="BE142" i="6"/>
  <c r="AR142" i="6"/>
  <c r="AC142" i="6"/>
  <c r="N142" i="6"/>
  <c r="O142" i="6"/>
  <c r="P142" i="6" s="1"/>
  <c r="Q142" i="6" s="1"/>
  <c r="R142" i="6" s="1"/>
  <c r="S142" i="6" s="1"/>
  <c r="T142" i="6" s="1"/>
  <c r="U142" i="6" s="1"/>
  <c r="V142" i="6" s="1"/>
  <c r="W142" i="6" s="1"/>
  <c r="X142" i="6" s="1"/>
  <c r="Y142" i="6" s="1"/>
  <c r="Z142" i="6" s="1"/>
  <c r="AD142" i="6" s="1"/>
  <c r="AE142" i="6" s="1"/>
  <c r="AF142" i="6" s="1"/>
  <c r="AG142" i="6" s="1"/>
  <c r="AH142" i="6" s="1"/>
  <c r="AI142" i="6" s="1"/>
  <c r="AJ142" i="6" s="1"/>
  <c r="AK142" i="6" s="1"/>
  <c r="AL142" i="6" s="1"/>
  <c r="AM142" i="6" s="1"/>
  <c r="AN142" i="6" s="1"/>
  <c r="AO142" i="6" s="1"/>
  <c r="AS142" i="6" s="1"/>
  <c r="AT142" i="6" s="1"/>
  <c r="AU142" i="6" s="1"/>
  <c r="AV142" i="6" s="1"/>
  <c r="AW142" i="6" s="1"/>
  <c r="AX142" i="6" s="1"/>
  <c r="AY142" i="6" s="1"/>
  <c r="AZ142" i="6" s="1"/>
  <c r="BA142" i="6" s="1"/>
  <c r="BB142" i="6" s="1"/>
  <c r="BC142" i="6" s="1"/>
  <c r="BD142" i="6" s="1"/>
  <c r="BH142" i="6" s="1"/>
  <c r="BI142" i="6" s="1"/>
  <c r="BE141" i="6"/>
  <c r="AR141" i="6"/>
  <c r="AC141" i="6"/>
  <c r="N141" i="6"/>
  <c r="O141" i="6"/>
  <c r="P141" i="6" s="1"/>
  <c r="Q141" i="6" s="1"/>
  <c r="R141" i="6" s="1"/>
  <c r="S141" i="6" s="1"/>
  <c r="T141" i="6" s="1"/>
  <c r="U141" i="6" s="1"/>
  <c r="V141" i="6" s="1"/>
  <c r="W141" i="6" s="1"/>
  <c r="X141" i="6" s="1"/>
  <c r="Y141" i="6" s="1"/>
  <c r="Z141" i="6" s="1"/>
  <c r="AD141" i="6" s="1"/>
  <c r="AE141" i="6" s="1"/>
  <c r="AF141" i="6" s="1"/>
  <c r="AG141" i="6" s="1"/>
  <c r="AH141" i="6" s="1"/>
  <c r="AI141" i="6" s="1"/>
  <c r="AJ141" i="6" s="1"/>
  <c r="AK141" i="6" s="1"/>
  <c r="AL141" i="6" s="1"/>
  <c r="AM141" i="6" s="1"/>
  <c r="AN141" i="6" s="1"/>
  <c r="AO141" i="6" s="1"/>
  <c r="AS141" i="6" s="1"/>
  <c r="AT141" i="6" s="1"/>
  <c r="AU141" i="6" s="1"/>
  <c r="AV141" i="6" s="1"/>
  <c r="AW141" i="6" s="1"/>
  <c r="AX141" i="6" s="1"/>
  <c r="AY141" i="6" s="1"/>
  <c r="AZ141" i="6" s="1"/>
  <c r="BA141" i="6" s="1"/>
  <c r="BB141" i="6" s="1"/>
  <c r="BC141" i="6" s="1"/>
  <c r="BD141" i="6" s="1"/>
  <c r="BH141" i="6" s="1"/>
  <c r="BI141" i="6" s="1"/>
  <c r="BE140" i="6"/>
  <c r="AR140" i="6"/>
  <c r="AC140" i="6"/>
  <c r="N140" i="6"/>
  <c r="O140" i="6"/>
  <c r="P140" i="6" s="1"/>
  <c r="Q140" i="6" s="1"/>
  <c r="R140" i="6" s="1"/>
  <c r="S140" i="6" s="1"/>
  <c r="T140" i="6" s="1"/>
  <c r="U140" i="6" s="1"/>
  <c r="V140" i="6" s="1"/>
  <c r="W140" i="6" s="1"/>
  <c r="X140" i="6" s="1"/>
  <c r="Y140" i="6" s="1"/>
  <c r="Z140" i="6" s="1"/>
  <c r="AD140" i="6" s="1"/>
  <c r="AE140" i="6" s="1"/>
  <c r="AF140" i="6" s="1"/>
  <c r="AG140" i="6" s="1"/>
  <c r="AH140" i="6" s="1"/>
  <c r="AI140" i="6" s="1"/>
  <c r="AJ140" i="6" s="1"/>
  <c r="AK140" i="6" s="1"/>
  <c r="AL140" i="6" s="1"/>
  <c r="AM140" i="6" s="1"/>
  <c r="AN140" i="6" s="1"/>
  <c r="AO140" i="6" s="1"/>
  <c r="AS140" i="6" s="1"/>
  <c r="AT140" i="6" s="1"/>
  <c r="AU140" i="6" s="1"/>
  <c r="AV140" i="6" s="1"/>
  <c r="AW140" i="6" s="1"/>
  <c r="AX140" i="6" s="1"/>
  <c r="AY140" i="6" s="1"/>
  <c r="AZ140" i="6" s="1"/>
  <c r="BA140" i="6" s="1"/>
  <c r="BB140" i="6" s="1"/>
  <c r="BC140" i="6" s="1"/>
  <c r="BD140" i="6" s="1"/>
  <c r="BH140" i="6" s="1"/>
  <c r="BI140" i="6" s="1"/>
  <c r="BE139" i="6"/>
  <c r="AR139" i="6"/>
  <c r="AC139" i="6"/>
  <c r="O139" i="6"/>
  <c r="P139" i="6" s="1"/>
  <c r="Q139" i="6" s="1"/>
  <c r="R139" i="6" s="1"/>
  <c r="S139" i="6" s="1"/>
  <c r="T139" i="6" s="1"/>
  <c r="U139" i="6" s="1"/>
  <c r="V139" i="6" s="1"/>
  <c r="W139" i="6" s="1"/>
  <c r="X139" i="6" s="1"/>
  <c r="Y139" i="6" s="1"/>
  <c r="Z139" i="6" s="1"/>
  <c r="AD139" i="6" s="1"/>
  <c r="AE139" i="6" s="1"/>
  <c r="AF139" i="6" s="1"/>
  <c r="AG139" i="6" s="1"/>
  <c r="AH139" i="6" s="1"/>
  <c r="AI139" i="6" s="1"/>
  <c r="AJ139" i="6" s="1"/>
  <c r="AK139" i="6" s="1"/>
  <c r="AL139" i="6" s="1"/>
  <c r="AM139" i="6" s="1"/>
  <c r="AN139" i="6" s="1"/>
  <c r="AO139" i="6" s="1"/>
  <c r="AS139" i="6" s="1"/>
  <c r="AT139" i="6" s="1"/>
  <c r="AU139" i="6" s="1"/>
  <c r="AV139" i="6" s="1"/>
  <c r="AW139" i="6" s="1"/>
  <c r="AX139" i="6" s="1"/>
  <c r="AY139" i="6" s="1"/>
  <c r="AZ139" i="6" s="1"/>
  <c r="BA139" i="6" s="1"/>
  <c r="BB139" i="6" s="1"/>
  <c r="BC139" i="6" s="1"/>
  <c r="BD139" i="6" s="1"/>
  <c r="BH139" i="6" s="1"/>
  <c r="BI139" i="6" s="1"/>
  <c r="N139" i="6"/>
  <c r="BE138" i="6"/>
  <c r="AR138" i="6"/>
  <c r="AC138" i="6"/>
  <c r="N138" i="6"/>
  <c r="O138" i="6"/>
  <c r="P138" i="6" s="1"/>
  <c r="Q138" i="6" s="1"/>
  <c r="R138" i="6" s="1"/>
  <c r="S138" i="6" s="1"/>
  <c r="T138" i="6" s="1"/>
  <c r="U138" i="6" s="1"/>
  <c r="V138" i="6" s="1"/>
  <c r="W138" i="6" s="1"/>
  <c r="X138" i="6" s="1"/>
  <c r="Y138" i="6" s="1"/>
  <c r="Z138" i="6" s="1"/>
  <c r="AD138" i="6" s="1"/>
  <c r="AE138" i="6" s="1"/>
  <c r="AF138" i="6" s="1"/>
  <c r="AG138" i="6" s="1"/>
  <c r="AH138" i="6" s="1"/>
  <c r="AI138" i="6" s="1"/>
  <c r="AJ138" i="6" s="1"/>
  <c r="AK138" i="6" s="1"/>
  <c r="AL138" i="6" s="1"/>
  <c r="AM138" i="6" s="1"/>
  <c r="AN138" i="6" s="1"/>
  <c r="AO138" i="6" s="1"/>
  <c r="AS138" i="6" s="1"/>
  <c r="AT138" i="6" s="1"/>
  <c r="AU138" i="6" s="1"/>
  <c r="AV138" i="6" s="1"/>
  <c r="AW138" i="6" s="1"/>
  <c r="AX138" i="6" s="1"/>
  <c r="AY138" i="6" s="1"/>
  <c r="AZ138" i="6" s="1"/>
  <c r="BA138" i="6" s="1"/>
  <c r="BB138" i="6" s="1"/>
  <c r="BC138" i="6" s="1"/>
  <c r="BD138" i="6" s="1"/>
  <c r="BH138" i="6" s="1"/>
  <c r="BI138" i="6" s="1"/>
  <c r="BE137" i="6"/>
  <c r="AR137" i="6"/>
  <c r="AC137" i="6"/>
  <c r="O137" i="6"/>
  <c r="P137" i="6" s="1"/>
  <c r="Q137" i="6" s="1"/>
  <c r="R137" i="6" s="1"/>
  <c r="S137" i="6" s="1"/>
  <c r="T137" i="6" s="1"/>
  <c r="U137" i="6" s="1"/>
  <c r="V137" i="6" s="1"/>
  <c r="W137" i="6" s="1"/>
  <c r="X137" i="6" s="1"/>
  <c r="Y137" i="6" s="1"/>
  <c r="Z137" i="6" s="1"/>
  <c r="AD137" i="6" s="1"/>
  <c r="AE137" i="6" s="1"/>
  <c r="AF137" i="6" s="1"/>
  <c r="AG137" i="6" s="1"/>
  <c r="AH137" i="6" s="1"/>
  <c r="AI137" i="6" s="1"/>
  <c r="AJ137" i="6" s="1"/>
  <c r="AK137" i="6" s="1"/>
  <c r="AL137" i="6" s="1"/>
  <c r="AM137" i="6" s="1"/>
  <c r="AN137" i="6" s="1"/>
  <c r="AO137" i="6" s="1"/>
  <c r="AS137" i="6" s="1"/>
  <c r="AT137" i="6" s="1"/>
  <c r="AU137" i="6" s="1"/>
  <c r="AV137" i="6" s="1"/>
  <c r="AW137" i="6" s="1"/>
  <c r="AX137" i="6" s="1"/>
  <c r="AY137" i="6" s="1"/>
  <c r="AZ137" i="6" s="1"/>
  <c r="BA137" i="6" s="1"/>
  <c r="BB137" i="6" s="1"/>
  <c r="BC137" i="6" s="1"/>
  <c r="BD137" i="6" s="1"/>
  <c r="BH137" i="6" s="1"/>
  <c r="BI137" i="6" s="1"/>
  <c r="N137" i="6"/>
  <c r="BE136" i="6"/>
  <c r="AR136" i="6"/>
  <c r="AC136" i="6"/>
  <c r="N136" i="6"/>
  <c r="O136" i="6"/>
  <c r="P136" i="6" s="1"/>
  <c r="Q136" i="6" s="1"/>
  <c r="R136" i="6" s="1"/>
  <c r="S136" i="6" s="1"/>
  <c r="T136" i="6" s="1"/>
  <c r="U136" i="6" s="1"/>
  <c r="V136" i="6" s="1"/>
  <c r="W136" i="6" s="1"/>
  <c r="X136" i="6" s="1"/>
  <c r="Y136" i="6" s="1"/>
  <c r="Z136" i="6" s="1"/>
  <c r="AD136" i="6" s="1"/>
  <c r="AE136" i="6" s="1"/>
  <c r="AF136" i="6" s="1"/>
  <c r="AG136" i="6" s="1"/>
  <c r="AH136" i="6" s="1"/>
  <c r="AI136" i="6" s="1"/>
  <c r="AJ136" i="6" s="1"/>
  <c r="AK136" i="6" s="1"/>
  <c r="AL136" i="6" s="1"/>
  <c r="AM136" i="6" s="1"/>
  <c r="AN136" i="6" s="1"/>
  <c r="AO136" i="6" s="1"/>
  <c r="AS136" i="6" s="1"/>
  <c r="AT136" i="6" s="1"/>
  <c r="AU136" i="6" s="1"/>
  <c r="AV136" i="6" s="1"/>
  <c r="AW136" i="6" s="1"/>
  <c r="AX136" i="6" s="1"/>
  <c r="AY136" i="6" s="1"/>
  <c r="AZ136" i="6" s="1"/>
  <c r="BA136" i="6" s="1"/>
  <c r="BB136" i="6" s="1"/>
  <c r="BC136" i="6" s="1"/>
  <c r="BD136" i="6" s="1"/>
  <c r="BH136" i="6" s="1"/>
  <c r="BI136" i="6" s="1"/>
  <c r="BE135" i="6"/>
  <c r="AR135" i="6"/>
  <c r="AC135" i="6"/>
  <c r="N135" i="6"/>
  <c r="O135" i="6"/>
  <c r="P135" i="6" s="1"/>
  <c r="Q135" i="6" s="1"/>
  <c r="R135" i="6" s="1"/>
  <c r="S135" i="6" s="1"/>
  <c r="T135" i="6" s="1"/>
  <c r="U135" i="6" s="1"/>
  <c r="V135" i="6" s="1"/>
  <c r="W135" i="6" s="1"/>
  <c r="X135" i="6" s="1"/>
  <c r="Y135" i="6" s="1"/>
  <c r="Z135" i="6" s="1"/>
  <c r="AD135" i="6" s="1"/>
  <c r="AE135" i="6" s="1"/>
  <c r="AF135" i="6" s="1"/>
  <c r="AG135" i="6" s="1"/>
  <c r="AH135" i="6" s="1"/>
  <c r="AI135" i="6" s="1"/>
  <c r="AJ135" i="6" s="1"/>
  <c r="AK135" i="6" s="1"/>
  <c r="AL135" i="6" s="1"/>
  <c r="AM135" i="6" s="1"/>
  <c r="AN135" i="6" s="1"/>
  <c r="AO135" i="6" s="1"/>
  <c r="AS135" i="6" s="1"/>
  <c r="AT135" i="6" s="1"/>
  <c r="AU135" i="6" s="1"/>
  <c r="AV135" i="6" s="1"/>
  <c r="AW135" i="6" s="1"/>
  <c r="AX135" i="6" s="1"/>
  <c r="AY135" i="6" s="1"/>
  <c r="AZ135" i="6" s="1"/>
  <c r="BA135" i="6" s="1"/>
  <c r="BB135" i="6" s="1"/>
  <c r="BC135" i="6" s="1"/>
  <c r="BD135" i="6" s="1"/>
  <c r="BH135" i="6" s="1"/>
  <c r="BI135" i="6" s="1"/>
  <c r="BE134" i="6"/>
  <c r="AR134" i="6"/>
  <c r="AC134" i="6"/>
  <c r="N134" i="6"/>
  <c r="O134" i="6"/>
  <c r="P134" i="6" s="1"/>
  <c r="Q134" i="6" s="1"/>
  <c r="R134" i="6" s="1"/>
  <c r="S134" i="6" s="1"/>
  <c r="T134" i="6" s="1"/>
  <c r="U134" i="6" s="1"/>
  <c r="V134" i="6" s="1"/>
  <c r="W134" i="6" s="1"/>
  <c r="X134" i="6" s="1"/>
  <c r="Y134" i="6" s="1"/>
  <c r="Z134" i="6" s="1"/>
  <c r="AD134" i="6" s="1"/>
  <c r="AE134" i="6" s="1"/>
  <c r="AF134" i="6" s="1"/>
  <c r="AG134" i="6" s="1"/>
  <c r="AH134" i="6" s="1"/>
  <c r="AI134" i="6" s="1"/>
  <c r="AJ134" i="6" s="1"/>
  <c r="AK134" i="6" s="1"/>
  <c r="AL134" i="6" s="1"/>
  <c r="AM134" i="6" s="1"/>
  <c r="AN134" i="6" s="1"/>
  <c r="AO134" i="6" s="1"/>
  <c r="AS134" i="6" s="1"/>
  <c r="AT134" i="6" s="1"/>
  <c r="AU134" i="6" s="1"/>
  <c r="AV134" i="6" s="1"/>
  <c r="AW134" i="6" s="1"/>
  <c r="AX134" i="6" s="1"/>
  <c r="AY134" i="6" s="1"/>
  <c r="AZ134" i="6" s="1"/>
  <c r="BA134" i="6" s="1"/>
  <c r="BB134" i="6" s="1"/>
  <c r="BC134" i="6" s="1"/>
  <c r="BD134" i="6" s="1"/>
  <c r="BH134" i="6" s="1"/>
  <c r="BI134" i="6" s="1"/>
  <c r="BE133" i="6"/>
  <c r="AR133" i="6"/>
  <c r="AC133" i="6"/>
  <c r="N133" i="6"/>
  <c r="O133" i="6"/>
  <c r="P133" i="6" s="1"/>
  <c r="Q133" i="6" s="1"/>
  <c r="R133" i="6" s="1"/>
  <c r="S133" i="6" s="1"/>
  <c r="T133" i="6" s="1"/>
  <c r="U133" i="6" s="1"/>
  <c r="V133" i="6" s="1"/>
  <c r="W133" i="6" s="1"/>
  <c r="X133" i="6" s="1"/>
  <c r="Y133" i="6" s="1"/>
  <c r="Z133" i="6" s="1"/>
  <c r="AD133" i="6" s="1"/>
  <c r="AE133" i="6" s="1"/>
  <c r="AF133" i="6" s="1"/>
  <c r="AG133" i="6" s="1"/>
  <c r="AH133" i="6" s="1"/>
  <c r="AI133" i="6" s="1"/>
  <c r="AJ133" i="6" s="1"/>
  <c r="AK133" i="6" s="1"/>
  <c r="AL133" i="6" s="1"/>
  <c r="AM133" i="6" s="1"/>
  <c r="AN133" i="6" s="1"/>
  <c r="AO133" i="6" s="1"/>
  <c r="AS133" i="6" s="1"/>
  <c r="AT133" i="6" s="1"/>
  <c r="AU133" i="6" s="1"/>
  <c r="AV133" i="6" s="1"/>
  <c r="AW133" i="6" s="1"/>
  <c r="AX133" i="6" s="1"/>
  <c r="AY133" i="6" s="1"/>
  <c r="AZ133" i="6" s="1"/>
  <c r="BA133" i="6" s="1"/>
  <c r="BB133" i="6" s="1"/>
  <c r="BC133" i="6" s="1"/>
  <c r="BD133" i="6" s="1"/>
  <c r="BH133" i="6" s="1"/>
  <c r="BI133" i="6" s="1"/>
  <c r="BE132" i="6"/>
  <c r="AR132" i="6"/>
  <c r="AC132" i="6"/>
  <c r="N132" i="6"/>
  <c r="O132" i="6"/>
  <c r="P132" i="6" s="1"/>
  <c r="Q132" i="6" s="1"/>
  <c r="R132" i="6" s="1"/>
  <c r="S132" i="6" s="1"/>
  <c r="T132" i="6" s="1"/>
  <c r="U132" i="6" s="1"/>
  <c r="V132" i="6" s="1"/>
  <c r="W132" i="6" s="1"/>
  <c r="X132" i="6" s="1"/>
  <c r="Y132" i="6" s="1"/>
  <c r="Z132" i="6" s="1"/>
  <c r="AD132" i="6" s="1"/>
  <c r="AE132" i="6" s="1"/>
  <c r="AF132" i="6" s="1"/>
  <c r="AG132" i="6" s="1"/>
  <c r="AH132" i="6" s="1"/>
  <c r="AI132" i="6" s="1"/>
  <c r="AJ132" i="6" s="1"/>
  <c r="AK132" i="6" s="1"/>
  <c r="AL132" i="6" s="1"/>
  <c r="AM132" i="6" s="1"/>
  <c r="AN132" i="6" s="1"/>
  <c r="AO132" i="6" s="1"/>
  <c r="AS132" i="6" s="1"/>
  <c r="AT132" i="6" s="1"/>
  <c r="AU132" i="6" s="1"/>
  <c r="AV132" i="6" s="1"/>
  <c r="AW132" i="6" s="1"/>
  <c r="AX132" i="6" s="1"/>
  <c r="AY132" i="6" s="1"/>
  <c r="AZ132" i="6" s="1"/>
  <c r="BA132" i="6" s="1"/>
  <c r="BB132" i="6" s="1"/>
  <c r="BC132" i="6" s="1"/>
  <c r="BD132" i="6" s="1"/>
  <c r="BH132" i="6" s="1"/>
  <c r="BI132" i="6" s="1"/>
  <c r="BE131" i="6"/>
  <c r="AR131" i="6"/>
  <c r="AC131" i="6"/>
  <c r="O131" i="6"/>
  <c r="P131" i="6" s="1"/>
  <c r="Q131" i="6" s="1"/>
  <c r="R131" i="6" s="1"/>
  <c r="S131" i="6" s="1"/>
  <c r="T131" i="6" s="1"/>
  <c r="U131" i="6" s="1"/>
  <c r="V131" i="6" s="1"/>
  <c r="W131" i="6" s="1"/>
  <c r="X131" i="6" s="1"/>
  <c r="Y131" i="6" s="1"/>
  <c r="Z131" i="6" s="1"/>
  <c r="AD131" i="6" s="1"/>
  <c r="AE131" i="6" s="1"/>
  <c r="AF131" i="6" s="1"/>
  <c r="AG131" i="6" s="1"/>
  <c r="AH131" i="6" s="1"/>
  <c r="AI131" i="6" s="1"/>
  <c r="AJ131" i="6" s="1"/>
  <c r="AK131" i="6" s="1"/>
  <c r="AL131" i="6" s="1"/>
  <c r="AM131" i="6" s="1"/>
  <c r="AN131" i="6" s="1"/>
  <c r="AO131" i="6" s="1"/>
  <c r="AS131" i="6" s="1"/>
  <c r="AT131" i="6" s="1"/>
  <c r="AU131" i="6" s="1"/>
  <c r="AV131" i="6" s="1"/>
  <c r="AW131" i="6" s="1"/>
  <c r="AX131" i="6" s="1"/>
  <c r="AY131" i="6" s="1"/>
  <c r="AZ131" i="6" s="1"/>
  <c r="BA131" i="6" s="1"/>
  <c r="BB131" i="6" s="1"/>
  <c r="BC131" i="6" s="1"/>
  <c r="BD131" i="6" s="1"/>
  <c r="BH131" i="6" s="1"/>
  <c r="BI131" i="6" s="1"/>
  <c r="N131" i="6"/>
  <c r="BE130" i="6"/>
  <c r="AR130" i="6"/>
  <c r="AC130" i="6"/>
  <c r="N130" i="6"/>
  <c r="O130" i="6"/>
  <c r="P130" i="6" s="1"/>
  <c r="Q130" i="6" s="1"/>
  <c r="R130" i="6" s="1"/>
  <c r="S130" i="6" s="1"/>
  <c r="T130" i="6" s="1"/>
  <c r="U130" i="6" s="1"/>
  <c r="V130" i="6" s="1"/>
  <c r="W130" i="6" s="1"/>
  <c r="X130" i="6" s="1"/>
  <c r="Y130" i="6" s="1"/>
  <c r="Z130" i="6" s="1"/>
  <c r="AD130" i="6" s="1"/>
  <c r="AE130" i="6" s="1"/>
  <c r="AF130" i="6" s="1"/>
  <c r="AG130" i="6" s="1"/>
  <c r="AH130" i="6" s="1"/>
  <c r="AI130" i="6" s="1"/>
  <c r="AJ130" i="6" s="1"/>
  <c r="AK130" i="6" s="1"/>
  <c r="AL130" i="6" s="1"/>
  <c r="AM130" i="6" s="1"/>
  <c r="AN130" i="6" s="1"/>
  <c r="AO130" i="6" s="1"/>
  <c r="AS130" i="6" s="1"/>
  <c r="AT130" i="6" s="1"/>
  <c r="AU130" i="6" s="1"/>
  <c r="AV130" i="6" s="1"/>
  <c r="AW130" i="6" s="1"/>
  <c r="AX130" i="6" s="1"/>
  <c r="AY130" i="6" s="1"/>
  <c r="AZ130" i="6" s="1"/>
  <c r="BA130" i="6" s="1"/>
  <c r="BB130" i="6" s="1"/>
  <c r="BC130" i="6" s="1"/>
  <c r="BD130" i="6" s="1"/>
  <c r="BH130" i="6" s="1"/>
  <c r="BI130" i="6" s="1"/>
  <c r="BE129" i="6"/>
  <c r="AR129" i="6"/>
  <c r="AC129" i="6"/>
  <c r="N129" i="6"/>
  <c r="O129" i="6"/>
  <c r="P129" i="6" s="1"/>
  <c r="Q129" i="6" s="1"/>
  <c r="R129" i="6" s="1"/>
  <c r="S129" i="6" s="1"/>
  <c r="T129" i="6" s="1"/>
  <c r="U129" i="6" s="1"/>
  <c r="V129" i="6" s="1"/>
  <c r="W129" i="6" s="1"/>
  <c r="X129" i="6" s="1"/>
  <c r="Y129" i="6" s="1"/>
  <c r="Z129" i="6" s="1"/>
  <c r="AD129" i="6" s="1"/>
  <c r="AE129" i="6" s="1"/>
  <c r="AF129" i="6" s="1"/>
  <c r="AG129" i="6" s="1"/>
  <c r="AH129" i="6" s="1"/>
  <c r="AI129" i="6" s="1"/>
  <c r="AJ129" i="6" s="1"/>
  <c r="AK129" i="6" s="1"/>
  <c r="AL129" i="6" s="1"/>
  <c r="AM129" i="6" s="1"/>
  <c r="AN129" i="6" s="1"/>
  <c r="AO129" i="6" s="1"/>
  <c r="AS129" i="6" s="1"/>
  <c r="AT129" i="6" s="1"/>
  <c r="AU129" i="6" s="1"/>
  <c r="AV129" i="6" s="1"/>
  <c r="AW129" i="6" s="1"/>
  <c r="AX129" i="6" s="1"/>
  <c r="AY129" i="6" s="1"/>
  <c r="AZ129" i="6" s="1"/>
  <c r="BA129" i="6" s="1"/>
  <c r="BB129" i="6" s="1"/>
  <c r="BC129" i="6" s="1"/>
  <c r="BD129" i="6" s="1"/>
  <c r="BH129" i="6" s="1"/>
  <c r="BI129" i="6" s="1"/>
  <c r="BE128" i="6"/>
  <c r="AR128" i="6"/>
  <c r="AC128" i="6"/>
  <c r="N128" i="6"/>
  <c r="O128" i="6"/>
  <c r="P128" i="6" s="1"/>
  <c r="Q128" i="6" s="1"/>
  <c r="R128" i="6" s="1"/>
  <c r="S128" i="6" s="1"/>
  <c r="T128" i="6" s="1"/>
  <c r="U128" i="6" s="1"/>
  <c r="V128" i="6" s="1"/>
  <c r="W128" i="6" s="1"/>
  <c r="X128" i="6" s="1"/>
  <c r="Y128" i="6" s="1"/>
  <c r="Z128" i="6" s="1"/>
  <c r="AD128" i="6" s="1"/>
  <c r="AE128" i="6" s="1"/>
  <c r="AF128" i="6" s="1"/>
  <c r="AG128" i="6" s="1"/>
  <c r="AH128" i="6" s="1"/>
  <c r="AI128" i="6" s="1"/>
  <c r="AJ128" i="6" s="1"/>
  <c r="AK128" i="6" s="1"/>
  <c r="AL128" i="6" s="1"/>
  <c r="AM128" i="6" s="1"/>
  <c r="AN128" i="6" s="1"/>
  <c r="AO128" i="6" s="1"/>
  <c r="AS128" i="6" s="1"/>
  <c r="AT128" i="6" s="1"/>
  <c r="AU128" i="6" s="1"/>
  <c r="AV128" i="6" s="1"/>
  <c r="AW128" i="6" s="1"/>
  <c r="AX128" i="6" s="1"/>
  <c r="AY128" i="6" s="1"/>
  <c r="AZ128" i="6" s="1"/>
  <c r="BA128" i="6" s="1"/>
  <c r="BB128" i="6" s="1"/>
  <c r="BC128" i="6" s="1"/>
  <c r="BD128" i="6" s="1"/>
  <c r="BH128" i="6" s="1"/>
  <c r="BI128" i="6" s="1"/>
  <c r="BE127" i="6"/>
  <c r="AR127" i="6"/>
  <c r="AC127" i="6"/>
  <c r="N127" i="6"/>
  <c r="O127" i="6"/>
  <c r="P127" i="6" s="1"/>
  <c r="Q127" i="6" s="1"/>
  <c r="R127" i="6" s="1"/>
  <c r="S127" i="6" s="1"/>
  <c r="T127" i="6" s="1"/>
  <c r="U127" i="6" s="1"/>
  <c r="V127" i="6" s="1"/>
  <c r="W127" i="6" s="1"/>
  <c r="X127" i="6" s="1"/>
  <c r="Y127" i="6" s="1"/>
  <c r="Z127" i="6" s="1"/>
  <c r="AD127" i="6" s="1"/>
  <c r="AE127" i="6" s="1"/>
  <c r="AF127" i="6" s="1"/>
  <c r="AG127" i="6" s="1"/>
  <c r="AH127" i="6" s="1"/>
  <c r="AI127" i="6" s="1"/>
  <c r="AJ127" i="6" s="1"/>
  <c r="AK127" i="6" s="1"/>
  <c r="AL127" i="6" s="1"/>
  <c r="AM127" i="6" s="1"/>
  <c r="AN127" i="6" s="1"/>
  <c r="AO127" i="6" s="1"/>
  <c r="AS127" i="6" s="1"/>
  <c r="AT127" i="6" s="1"/>
  <c r="AU127" i="6" s="1"/>
  <c r="AV127" i="6" s="1"/>
  <c r="AW127" i="6" s="1"/>
  <c r="AX127" i="6" s="1"/>
  <c r="AY127" i="6" s="1"/>
  <c r="AZ127" i="6" s="1"/>
  <c r="BA127" i="6" s="1"/>
  <c r="BB127" i="6" s="1"/>
  <c r="BC127" i="6" s="1"/>
  <c r="BD127" i="6" s="1"/>
  <c r="BH127" i="6" s="1"/>
  <c r="BI127" i="6" s="1"/>
  <c r="BE126" i="6"/>
  <c r="AR126" i="6"/>
  <c r="AC126" i="6"/>
  <c r="N126" i="6"/>
  <c r="O126" i="6"/>
  <c r="P126" i="6" s="1"/>
  <c r="Q126" i="6" s="1"/>
  <c r="R126" i="6" s="1"/>
  <c r="S126" i="6" s="1"/>
  <c r="T126" i="6" s="1"/>
  <c r="U126" i="6" s="1"/>
  <c r="V126" i="6" s="1"/>
  <c r="W126" i="6" s="1"/>
  <c r="X126" i="6" s="1"/>
  <c r="Y126" i="6" s="1"/>
  <c r="Z126" i="6" s="1"/>
  <c r="AD126" i="6" s="1"/>
  <c r="AE126" i="6" s="1"/>
  <c r="AF126" i="6" s="1"/>
  <c r="AG126" i="6" s="1"/>
  <c r="AH126" i="6" s="1"/>
  <c r="AI126" i="6" s="1"/>
  <c r="AJ126" i="6" s="1"/>
  <c r="AK126" i="6" s="1"/>
  <c r="AL126" i="6" s="1"/>
  <c r="AM126" i="6" s="1"/>
  <c r="AN126" i="6" s="1"/>
  <c r="AO126" i="6" s="1"/>
  <c r="AS126" i="6" s="1"/>
  <c r="AT126" i="6" s="1"/>
  <c r="AU126" i="6" s="1"/>
  <c r="AV126" i="6" s="1"/>
  <c r="AW126" i="6" s="1"/>
  <c r="AX126" i="6" s="1"/>
  <c r="AY126" i="6" s="1"/>
  <c r="AZ126" i="6" s="1"/>
  <c r="BA126" i="6" s="1"/>
  <c r="BB126" i="6" s="1"/>
  <c r="BC126" i="6" s="1"/>
  <c r="BD126" i="6" s="1"/>
  <c r="BH126" i="6" s="1"/>
  <c r="BI126" i="6" s="1"/>
  <c r="BE125" i="6"/>
  <c r="AR125" i="6"/>
  <c r="AC125" i="6"/>
  <c r="N125" i="6"/>
  <c r="O125" i="6"/>
  <c r="P125" i="6" s="1"/>
  <c r="Q125" i="6" s="1"/>
  <c r="R125" i="6" s="1"/>
  <c r="S125" i="6" s="1"/>
  <c r="T125" i="6" s="1"/>
  <c r="U125" i="6" s="1"/>
  <c r="V125" i="6" s="1"/>
  <c r="W125" i="6" s="1"/>
  <c r="X125" i="6" s="1"/>
  <c r="Y125" i="6" s="1"/>
  <c r="Z125" i="6" s="1"/>
  <c r="AD125" i="6" s="1"/>
  <c r="AE125" i="6" s="1"/>
  <c r="AF125" i="6" s="1"/>
  <c r="AG125" i="6" s="1"/>
  <c r="AH125" i="6" s="1"/>
  <c r="AI125" i="6" s="1"/>
  <c r="AJ125" i="6" s="1"/>
  <c r="AK125" i="6" s="1"/>
  <c r="AL125" i="6" s="1"/>
  <c r="AM125" i="6" s="1"/>
  <c r="AN125" i="6" s="1"/>
  <c r="AO125" i="6" s="1"/>
  <c r="AS125" i="6" s="1"/>
  <c r="AT125" i="6" s="1"/>
  <c r="AU125" i="6" s="1"/>
  <c r="AV125" i="6" s="1"/>
  <c r="AW125" i="6" s="1"/>
  <c r="AX125" i="6" s="1"/>
  <c r="AY125" i="6" s="1"/>
  <c r="AZ125" i="6" s="1"/>
  <c r="BA125" i="6" s="1"/>
  <c r="BB125" i="6" s="1"/>
  <c r="BC125" i="6" s="1"/>
  <c r="BD125" i="6" s="1"/>
  <c r="BH125" i="6" s="1"/>
  <c r="BI125" i="6" s="1"/>
  <c r="BE124" i="6"/>
  <c r="AR124" i="6"/>
  <c r="AC124" i="6"/>
  <c r="N124" i="6"/>
  <c r="O124" i="6"/>
  <c r="P124" i="6" s="1"/>
  <c r="Q124" i="6" s="1"/>
  <c r="R124" i="6" s="1"/>
  <c r="S124" i="6" s="1"/>
  <c r="T124" i="6" s="1"/>
  <c r="U124" i="6" s="1"/>
  <c r="V124" i="6" s="1"/>
  <c r="W124" i="6" s="1"/>
  <c r="X124" i="6" s="1"/>
  <c r="Y124" i="6" s="1"/>
  <c r="Z124" i="6" s="1"/>
  <c r="AD124" i="6" s="1"/>
  <c r="AE124" i="6" s="1"/>
  <c r="AF124" i="6" s="1"/>
  <c r="AG124" i="6" s="1"/>
  <c r="AH124" i="6" s="1"/>
  <c r="AI124" i="6" s="1"/>
  <c r="AJ124" i="6" s="1"/>
  <c r="AK124" i="6" s="1"/>
  <c r="AL124" i="6" s="1"/>
  <c r="AM124" i="6" s="1"/>
  <c r="AN124" i="6" s="1"/>
  <c r="AO124" i="6" s="1"/>
  <c r="AS124" i="6" s="1"/>
  <c r="AT124" i="6" s="1"/>
  <c r="AU124" i="6" s="1"/>
  <c r="AV124" i="6" s="1"/>
  <c r="AW124" i="6" s="1"/>
  <c r="AX124" i="6" s="1"/>
  <c r="AY124" i="6" s="1"/>
  <c r="AZ124" i="6" s="1"/>
  <c r="BA124" i="6" s="1"/>
  <c r="BB124" i="6" s="1"/>
  <c r="BC124" i="6" s="1"/>
  <c r="BD124" i="6" s="1"/>
  <c r="BH124" i="6" s="1"/>
  <c r="BI124" i="6" s="1"/>
  <c r="BE123" i="6"/>
  <c r="AR123" i="6"/>
  <c r="AC123" i="6"/>
  <c r="N123" i="6"/>
  <c r="O123" i="6"/>
  <c r="P123" i="6" s="1"/>
  <c r="Q123" i="6" s="1"/>
  <c r="R123" i="6" s="1"/>
  <c r="S123" i="6" s="1"/>
  <c r="T123" i="6" s="1"/>
  <c r="U123" i="6" s="1"/>
  <c r="V123" i="6" s="1"/>
  <c r="W123" i="6" s="1"/>
  <c r="X123" i="6" s="1"/>
  <c r="Y123" i="6" s="1"/>
  <c r="Z123" i="6" s="1"/>
  <c r="AD123" i="6" s="1"/>
  <c r="AE123" i="6" s="1"/>
  <c r="AF123" i="6" s="1"/>
  <c r="AG123" i="6" s="1"/>
  <c r="AH123" i="6" s="1"/>
  <c r="AI123" i="6" s="1"/>
  <c r="AJ123" i="6" s="1"/>
  <c r="AK123" i="6" s="1"/>
  <c r="AL123" i="6" s="1"/>
  <c r="AM123" i="6" s="1"/>
  <c r="AN123" i="6" s="1"/>
  <c r="AO123" i="6" s="1"/>
  <c r="AS123" i="6" s="1"/>
  <c r="AT123" i="6" s="1"/>
  <c r="AU123" i="6" s="1"/>
  <c r="AV123" i="6" s="1"/>
  <c r="AW123" i="6" s="1"/>
  <c r="AX123" i="6" s="1"/>
  <c r="AY123" i="6" s="1"/>
  <c r="AZ123" i="6" s="1"/>
  <c r="BA123" i="6" s="1"/>
  <c r="BB123" i="6" s="1"/>
  <c r="BC123" i="6" s="1"/>
  <c r="BD123" i="6" s="1"/>
  <c r="BH123" i="6" s="1"/>
  <c r="BI123" i="6" s="1"/>
  <c r="CK122" i="6"/>
  <c r="BV122" i="6"/>
  <c r="BG122" i="6"/>
  <c r="BE122" i="6"/>
  <c r="AR122" i="6"/>
  <c r="AC122" i="6"/>
  <c r="N122" i="6"/>
  <c r="O122" i="6"/>
  <c r="P122" i="6" s="1"/>
  <c r="Q122" i="6" s="1"/>
  <c r="R122" i="6" s="1"/>
  <c r="S122" i="6" s="1"/>
  <c r="T122" i="6" s="1"/>
  <c r="U122" i="6" s="1"/>
  <c r="V122" i="6" s="1"/>
  <c r="W122" i="6" s="1"/>
  <c r="X122" i="6" s="1"/>
  <c r="Y122" i="6" s="1"/>
  <c r="Z122" i="6" s="1"/>
  <c r="AD122" i="6" s="1"/>
  <c r="AE122" i="6" s="1"/>
  <c r="AF122" i="6" s="1"/>
  <c r="AG122" i="6" s="1"/>
  <c r="AH122" i="6" s="1"/>
  <c r="AI122" i="6" s="1"/>
  <c r="AJ122" i="6" s="1"/>
  <c r="AK122" i="6" s="1"/>
  <c r="AL122" i="6" s="1"/>
  <c r="AM122" i="6" s="1"/>
  <c r="AN122" i="6" s="1"/>
  <c r="AO122" i="6" s="1"/>
  <c r="AS122" i="6" s="1"/>
  <c r="AT122" i="6" s="1"/>
  <c r="AU122" i="6" s="1"/>
  <c r="AV122" i="6" s="1"/>
  <c r="AW122" i="6" s="1"/>
  <c r="AX122" i="6" s="1"/>
  <c r="AY122" i="6" s="1"/>
  <c r="AZ122" i="6" s="1"/>
  <c r="BA122" i="6" s="1"/>
  <c r="BB122" i="6" s="1"/>
  <c r="BC122" i="6" s="1"/>
  <c r="BD122" i="6" s="1"/>
  <c r="BH122" i="6" s="1"/>
  <c r="BI122" i="6" s="1"/>
  <c r="BJ122" i="6" s="1"/>
  <c r="BK122" i="6" s="1"/>
  <c r="BL122" i="6" s="1"/>
  <c r="BM122" i="6" s="1"/>
  <c r="BN122" i="6" s="1"/>
  <c r="BO122" i="6" s="1"/>
  <c r="BP122" i="6" s="1"/>
  <c r="BQ122" i="6" s="1"/>
  <c r="BR122" i="6" s="1"/>
  <c r="BS122" i="6" s="1"/>
  <c r="BW122" i="6" s="1"/>
  <c r="BX122" i="6" s="1"/>
  <c r="BY122" i="6" s="1"/>
  <c r="BZ122" i="6" s="1"/>
  <c r="CA122" i="6" s="1"/>
  <c r="CB122" i="6" s="1"/>
  <c r="CC122" i="6" s="1"/>
  <c r="CD122" i="6" s="1"/>
  <c r="CE122" i="6" s="1"/>
  <c r="CF122" i="6" s="1"/>
  <c r="CG122" i="6" s="1"/>
  <c r="CH122" i="6" s="1"/>
  <c r="CL122" i="6" s="1"/>
  <c r="CM122" i="6" s="1"/>
  <c r="CN122" i="6" s="1"/>
  <c r="CO122" i="6" s="1"/>
  <c r="CP122" i="6" s="1"/>
  <c r="CQ122" i="6" s="1"/>
  <c r="CR122" i="6" s="1"/>
  <c r="CS122" i="6" s="1"/>
  <c r="CT122" i="6" s="1"/>
  <c r="CU122" i="6" s="1"/>
  <c r="CV122" i="6" s="1"/>
  <c r="CW122" i="6" s="1"/>
  <c r="AR121" i="6"/>
  <c r="AC121" i="6"/>
  <c r="N121" i="6"/>
  <c r="O121" i="6"/>
  <c r="CK120" i="6"/>
  <c r="BV120" i="6"/>
  <c r="BG120" i="6"/>
  <c r="AR120" i="6"/>
  <c r="AC120" i="6"/>
  <c r="N120" i="6"/>
  <c r="O120" i="6"/>
  <c r="P120" i="6" s="1"/>
  <c r="Q120" i="6" s="1"/>
  <c r="R120" i="6" s="1"/>
  <c r="S120" i="6" s="1"/>
  <c r="T120" i="6" s="1"/>
  <c r="U120" i="6" s="1"/>
  <c r="V120" i="6" s="1"/>
  <c r="W120" i="6" s="1"/>
  <c r="X120" i="6" s="1"/>
  <c r="Y120" i="6" s="1"/>
  <c r="Z120" i="6" s="1"/>
  <c r="AD120" i="6" s="1"/>
  <c r="CK119" i="6"/>
  <c r="BV119" i="6"/>
  <c r="BG119" i="6"/>
  <c r="AR119" i="6"/>
  <c r="AC119" i="6"/>
  <c r="N119" i="6"/>
  <c r="O119" i="6"/>
  <c r="P119" i="6" s="1"/>
  <c r="Q119" i="6" s="1"/>
  <c r="R119" i="6" s="1"/>
  <c r="S119" i="6" s="1"/>
  <c r="T119" i="6" s="1"/>
  <c r="U119" i="6" s="1"/>
  <c r="V119" i="6" s="1"/>
  <c r="W119" i="6" s="1"/>
  <c r="X119" i="6" s="1"/>
  <c r="Y119" i="6" s="1"/>
  <c r="Z119" i="6" s="1"/>
  <c r="CK118" i="6"/>
  <c r="BV118" i="6"/>
  <c r="BG118" i="6"/>
  <c r="AR118" i="6"/>
  <c r="N118" i="6"/>
  <c r="O118" i="6"/>
  <c r="CK117" i="6"/>
  <c r="BV117" i="6"/>
  <c r="BG117" i="6"/>
  <c r="AR117" i="6"/>
  <c r="AC117" i="6"/>
  <c r="N117" i="6"/>
  <c r="O117" i="6"/>
  <c r="P117" i="6" s="1"/>
  <c r="Q117" i="6" s="1"/>
  <c r="R117" i="6" s="1"/>
  <c r="S117" i="6" s="1"/>
  <c r="T117" i="6" s="1"/>
  <c r="U117" i="6" s="1"/>
  <c r="V117" i="6" s="1"/>
  <c r="W117" i="6" s="1"/>
  <c r="X117" i="6" s="1"/>
  <c r="Y117" i="6" s="1"/>
  <c r="Z117" i="6" s="1"/>
  <c r="CK116" i="6"/>
  <c r="BV116" i="6"/>
  <c r="BG116" i="6"/>
  <c r="BE116" i="6"/>
  <c r="AR116" i="6"/>
  <c r="AC116" i="6"/>
  <c r="N116" i="6"/>
  <c r="O116" i="6"/>
  <c r="P116" i="6" s="1"/>
  <c r="Q116" i="6" s="1"/>
  <c r="R116" i="6" s="1"/>
  <c r="S116" i="6" s="1"/>
  <c r="T116" i="6" s="1"/>
  <c r="U116" i="6" s="1"/>
  <c r="V116" i="6" s="1"/>
  <c r="W116" i="6" s="1"/>
  <c r="X116" i="6" s="1"/>
  <c r="Y116" i="6" s="1"/>
  <c r="Z116" i="6" s="1"/>
  <c r="AD116" i="6" s="1"/>
  <c r="AE116" i="6" s="1"/>
  <c r="AF116" i="6" s="1"/>
  <c r="AG116" i="6" s="1"/>
  <c r="AH116" i="6" s="1"/>
  <c r="AI116" i="6" s="1"/>
  <c r="AJ116" i="6" s="1"/>
  <c r="AK116" i="6" s="1"/>
  <c r="AL116" i="6" s="1"/>
  <c r="AM116" i="6" s="1"/>
  <c r="AN116" i="6" s="1"/>
  <c r="AO116" i="6" s="1"/>
  <c r="AS116" i="6" s="1"/>
  <c r="AT116" i="6" s="1"/>
  <c r="AU116" i="6" s="1"/>
  <c r="AV116" i="6" s="1"/>
  <c r="AW116" i="6" s="1"/>
  <c r="AX116" i="6" s="1"/>
  <c r="AY116" i="6" s="1"/>
  <c r="AZ116" i="6" s="1"/>
  <c r="BA116" i="6" s="1"/>
  <c r="BB116" i="6" s="1"/>
  <c r="BC116" i="6" s="1"/>
  <c r="BD116" i="6" s="1"/>
  <c r="BH116" i="6" s="1"/>
  <c r="BI116" i="6" s="1"/>
  <c r="BJ116" i="6" s="1"/>
  <c r="BK116" i="6" s="1"/>
  <c r="BL116" i="6" s="1"/>
  <c r="BM116" i="6" s="1"/>
  <c r="BN116" i="6" s="1"/>
  <c r="BO116" i="6" s="1"/>
  <c r="BP116" i="6" s="1"/>
  <c r="BQ116" i="6" s="1"/>
  <c r="BR116" i="6" s="1"/>
  <c r="BS116" i="6" s="1"/>
  <c r="BW116" i="6" s="1"/>
  <c r="BX116" i="6" s="1"/>
  <c r="BY116" i="6" s="1"/>
  <c r="BZ116" i="6" s="1"/>
  <c r="CA116" i="6" s="1"/>
  <c r="CB116" i="6" s="1"/>
  <c r="CC116" i="6" s="1"/>
  <c r="CD116" i="6" s="1"/>
  <c r="CE116" i="6" s="1"/>
  <c r="CF116" i="6" s="1"/>
  <c r="CG116" i="6" s="1"/>
  <c r="CH116" i="6" s="1"/>
  <c r="CL116" i="6" s="1"/>
  <c r="CM116" i="6" s="1"/>
  <c r="CN116" i="6" s="1"/>
  <c r="CO116" i="6" s="1"/>
  <c r="CP116" i="6" s="1"/>
  <c r="CQ116" i="6" s="1"/>
  <c r="CR116" i="6" s="1"/>
  <c r="CS116" i="6" s="1"/>
  <c r="CT116" i="6" s="1"/>
  <c r="CU116" i="6" s="1"/>
  <c r="CV116" i="6" s="1"/>
  <c r="CW116" i="6" s="1"/>
  <c r="CX115" i="6"/>
  <c r="BE115" i="6"/>
  <c r="AC115" i="6"/>
  <c r="N115" i="6"/>
  <c r="O115" i="6"/>
  <c r="P115" i="6" s="1"/>
  <c r="Q115" i="6" s="1"/>
  <c r="R115" i="6" s="1"/>
  <c r="S115" i="6" s="1"/>
  <c r="T115" i="6" s="1"/>
  <c r="U115" i="6" s="1"/>
  <c r="V115" i="6" s="1"/>
  <c r="W115" i="6" s="1"/>
  <c r="X115" i="6" s="1"/>
  <c r="Y115" i="6" s="1"/>
  <c r="Z115" i="6" s="1"/>
  <c r="CK114" i="6"/>
  <c r="BV114" i="6"/>
  <c r="BG114" i="6"/>
  <c r="AR114" i="6"/>
  <c r="AC114" i="6"/>
  <c r="N114" i="6"/>
  <c r="O114" i="6"/>
  <c r="CX113" i="6"/>
  <c r="BT113" i="6"/>
  <c r="BE113" i="6"/>
  <c r="AG113" i="6"/>
  <c r="AK113" i="6" s="1"/>
  <c r="AO113" i="6" s="1"/>
  <c r="CI113" i="6" s="1"/>
  <c r="AF113" i="6"/>
  <c r="AJ113" i="6" s="1"/>
  <c r="AN113" i="6" s="1"/>
  <c r="AE113" i="6"/>
  <c r="AI113" i="6" s="1"/>
  <c r="AM113" i="6" s="1"/>
  <c r="AD113" i="6"/>
  <c r="AH113" i="6" s="1"/>
  <c r="AL113" i="6" s="1"/>
  <c r="CK112" i="6"/>
  <c r="BV112" i="6"/>
  <c r="BG112" i="6"/>
  <c r="AR112" i="6"/>
  <c r="AC112" i="6"/>
  <c r="N112" i="6"/>
  <c r="O112" i="6"/>
  <c r="P112" i="6" s="1"/>
  <c r="Q112" i="6" s="1"/>
  <c r="R112" i="6" s="1"/>
  <c r="S112" i="6" s="1"/>
  <c r="T112" i="6" s="1"/>
  <c r="U112" i="6" s="1"/>
  <c r="V112" i="6" s="1"/>
  <c r="W112" i="6" s="1"/>
  <c r="X112" i="6" s="1"/>
  <c r="Y112" i="6" s="1"/>
  <c r="Z112" i="6" s="1"/>
  <c r="AD112" i="6" s="1"/>
  <c r="CX111" i="6"/>
  <c r="AC111" i="6"/>
  <c r="N111" i="6"/>
  <c r="O111" i="6"/>
  <c r="P111" i="6" s="1"/>
  <c r="Q111" i="6" s="1"/>
  <c r="R111" i="6" s="1"/>
  <c r="S111" i="6" s="1"/>
  <c r="T111" i="6" s="1"/>
  <c r="U111" i="6" s="1"/>
  <c r="V111" i="6" s="1"/>
  <c r="W111" i="6" s="1"/>
  <c r="X111" i="6" s="1"/>
  <c r="Y111" i="6" s="1"/>
  <c r="Z111" i="6" s="1"/>
  <c r="CX110" i="6"/>
  <c r="BE110" i="6"/>
  <c r="AC110" i="6"/>
  <c r="N110" i="6"/>
  <c r="O110" i="6"/>
  <c r="P110" i="6" s="1"/>
  <c r="Q110" i="6" s="1"/>
  <c r="R110" i="6" s="1"/>
  <c r="S110" i="6" s="1"/>
  <c r="T110" i="6" s="1"/>
  <c r="U110" i="6" s="1"/>
  <c r="V110" i="6" s="1"/>
  <c r="W110" i="6" s="1"/>
  <c r="X110" i="6" s="1"/>
  <c r="Y110" i="6" s="1"/>
  <c r="Z110" i="6" s="1"/>
  <c r="CX109" i="6"/>
  <c r="BE109" i="6"/>
  <c r="AC109" i="6"/>
  <c r="N109" i="6"/>
  <c r="O109" i="6"/>
  <c r="P109" i="6" s="1"/>
  <c r="Q109" i="6" s="1"/>
  <c r="R109" i="6" s="1"/>
  <c r="S109" i="6" s="1"/>
  <c r="T109" i="6" s="1"/>
  <c r="U109" i="6" s="1"/>
  <c r="V109" i="6" s="1"/>
  <c r="W109" i="6" s="1"/>
  <c r="X109" i="6" s="1"/>
  <c r="Y109" i="6" s="1"/>
  <c r="Z109" i="6" s="1"/>
  <c r="CK108" i="6"/>
  <c r="BV108" i="6"/>
  <c r="BG108" i="6"/>
  <c r="AR108" i="6"/>
  <c r="AC108" i="6"/>
  <c r="N108" i="6"/>
  <c r="O108" i="6"/>
  <c r="P108" i="6" s="1"/>
  <c r="Q108" i="6" s="1"/>
  <c r="R108" i="6" s="1"/>
  <c r="S108" i="6" s="1"/>
  <c r="T108" i="6" s="1"/>
  <c r="U108" i="6" s="1"/>
  <c r="V108" i="6" s="1"/>
  <c r="W108" i="6" s="1"/>
  <c r="X108" i="6" s="1"/>
  <c r="Y108" i="6" s="1"/>
  <c r="Z108" i="6" s="1"/>
  <c r="CK107" i="6"/>
  <c r="BV107" i="6"/>
  <c r="BG107" i="6"/>
  <c r="BE107" i="6"/>
  <c r="AR107" i="6"/>
  <c r="AC107" i="6"/>
  <c r="N107" i="6"/>
  <c r="O107" i="6"/>
  <c r="P107" i="6" s="1"/>
  <c r="Q107" i="6" s="1"/>
  <c r="R107" i="6" s="1"/>
  <c r="S107" i="6" s="1"/>
  <c r="T107" i="6" s="1"/>
  <c r="U107" i="6" s="1"/>
  <c r="V107" i="6" s="1"/>
  <c r="W107" i="6" s="1"/>
  <c r="X107" i="6" s="1"/>
  <c r="Y107" i="6" s="1"/>
  <c r="Z107" i="6" s="1"/>
  <c r="AD107" i="6" s="1"/>
  <c r="AE107" i="6" s="1"/>
  <c r="AF107" i="6" s="1"/>
  <c r="AG107" i="6" s="1"/>
  <c r="AH107" i="6" s="1"/>
  <c r="AI107" i="6" s="1"/>
  <c r="AJ107" i="6" s="1"/>
  <c r="AK107" i="6" s="1"/>
  <c r="AL107" i="6" s="1"/>
  <c r="AM107" i="6" s="1"/>
  <c r="AN107" i="6" s="1"/>
  <c r="AO107" i="6" s="1"/>
  <c r="AS107" i="6" s="1"/>
  <c r="AT107" i="6" s="1"/>
  <c r="AU107" i="6" s="1"/>
  <c r="AV107" i="6" s="1"/>
  <c r="AW107" i="6" s="1"/>
  <c r="AX107" i="6" s="1"/>
  <c r="AY107" i="6" s="1"/>
  <c r="AZ107" i="6" s="1"/>
  <c r="BA107" i="6" s="1"/>
  <c r="BB107" i="6" s="1"/>
  <c r="BC107" i="6" s="1"/>
  <c r="BD107" i="6" s="1"/>
  <c r="BH107" i="6" s="1"/>
  <c r="BI107" i="6" s="1"/>
  <c r="BJ107" i="6" s="1"/>
  <c r="BK107" i="6" s="1"/>
  <c r="BL107" i="6" s="1"/>
  <c r="BM107" i="6" s="1"/>
  <c r="BN107" i="6" s="1"/>
  <c r="BO107" i="6" s="1"/>
  <c r="BP107" i="6" s="1"/>
  <c r="BQ107" i="6" s="1"/>
  <c r="BR107" i="6" s="1"/>
  <c r="BS107" i="6" s="1"/>
  <c r="BW107" i="6" s="1"/>
  <c r="BX107" i="6" s="1"/>
  <c r="BY107" i="6" s="1"/>
  <c r="BZ107" i="6" s="1"/>
  <c r="CA107" i="6" s="1"/>
  <c r="CB107" i="6" s="1"/>
  <c r="CC107" i="6" s="1"/>
  <c r="CD107" i="6" s="1"/>
  <c r="CE107" i="6" s="1"/>
  <c r="CF107" i="6" s="1"/>
  <c r="CG107" i="6" s="1"/>
  <c r="CH107" i="6" s="1"/>
  <c r="CL107" i="6" s="1"/>
  <c r="CM107" i="6" s="1"/>
  <c r="CN107" i="6" s="1"/>
  <c r="CO107" i="6" s="1"/>
  <c r="CP107" i="6" s="1"/>
  <c r="CQ107" i="6" s="1"/>
  <c r="CR107" i="6" s="1"/>
  <c r="CS107" i="6" s="1"/>
  <c r="CT107" i="6" s="1"/>
  <c r="CU107" i="6" s="1"/>
  <c r="CV107" i="6" s="1"/>
  <c r="CW107" i="6" s="1"/>
  <c r="CK106" i="6"/>
  <c r="BV106" i="6"/>
  <c r="BG106" i="6"/>
  <c r="BE106" i="6"/>
  <c r="AR106" i="6"/>
  <c r="AC106" i="6"/>
  <c r="N106" i="6"/>
  <c r="O106" i="6"/>
  <c r="P106" i="6" s="1"/>
  <c r="Q106" i="6" s="1"/>
  <c r="R106" i="6" s="1"/>
  <c r="S106" i="6" s="1"/>
  <c r="T106" i="6" s="1"/>
  <c r="U106" i="6" s="1"/>
  <c r="V106" i="6" s="1"/>
  <c r="W106" i="6" s="1"/>
  <c r="X106" i="6" s="1"/>
  <c r="Y106" i="6" s="1"/>
  <c r="Z106" i="6" s="1"/>
  <c r="AD106" i="6" s="1"/>
  <c r="AE106" i="6" s="1"/>
  <c r="AF106" i="6" s="1"/>
  <c r="AG106" i="6" s="1"/>
  <c r="AH106" i="6" s="1"/>
  <c r="AI106" i="6" s="1"/>
  <c r="AJ106" i="6" s="1"/>
  <c r="AK106" i="6" s="1"/>
  <c r="AL106" i="6" s="1"/>
  <c r="AM106" i="6" s="1"/>
  <c r="AN106" i="6" s="1"/>
  <c r="AO106" i="6" s="1"/>
  <c r="AS106" i="6" s="1"/>
  <c r="AT106" i="6" s="1"/>
  <c r="AU106" i="6" s="1"/>
  <c r="AV106" i="6" s="1"/>
  <c r="AW106" i="6" s="1"/>
  <c r="AX106" i="6" s="1"/>
  <c r="AY106" i="6" s="1"/>
  <c r="AZ106" i="6" s="1"/>
  <c r="BA106" i="6" s="1"/>
  <c r="BB106" i="6" s="1"/>
  <c r="BC106" i="6" s="1"/>
  <c r="BD106" i="6" s="1"/>
  <c r="BH106" i="6" s="1"/>
  <c r="BI106" i="6" s="1"/>
  <c r="BJ106" i="6" s="1"/>
  <c r="BK106" i="6" s="1"/>
  <c r="BL106" i="6" s="1"/>
  <c r="BM106" i="6" s="1"/>
  <c r="BN106" i="6" s="1"/>
  <c r="BO106" i="6" s="1"/>
  <c r="BP106" i="6" s="1"/>
  <c r="BQ106" i="6" s="1"/>
  <c r="BR106" i="6" s="1"/>
  <c r="BS106" i="6" s="1"/>
  <c r="BW106" i="6" s="1"/>
  <c r="BX106" i="6" s="1"/>
  <c r="BY106" i="6" s="1"/>
  <c r="BZ106" i="6" s="1"/>
  <c r="CA106" i="6" s="1"/>
  <c r="CB106" i="6" s="1"/>
  <c r="CC106" i="6" s="1"/>
  <c r="CD106" i="6" s="1"/>
  <c r="CE106" i="6" s="1"/>
  <c r="CF106" i="6" s="1"/>
  <c r="CG106" i="6" s="1"/>
  <c r="CH106" i="6" s="1"/>
  <c r="CL106" i="6" s="1"/>
  <c r="CM106" i="6" s="1"/>
  <c r="CN106" i="6" s="1"/>
  <c r="CO106" i="6" s="1"/>
  <c r="CP106" i="6" s="1"/>
  <c r="CQ106" i="6" s="1"/>
  <c r="CR106" i="6" s="1"/>
  <c r="CS106" i="6" s="1"/>
  <c r="CT106" i="6" s="1"/>
  <c r="CU106" i="6" s="1"/>
  <c r="CV106" i="6" s="1"/>
  <c r="CW106" i="6" s="1"/>
  <c r="CK105" i="6"/>
  <c r="BV105" i="6"/>
  <c r="BG105" i="6"/>
  <c r="AR105" i="6"/>
  <c r="AC105" i="6"/>
  <c r="N105" i="6"/>
  <c r="O105" i="6"/>
  <c r="P105" i="6" s="1"/>
  <c r="Q105" i="6" s="1"/>
  <c r="R105" i="6" s="1"/>
  <c r="S105" i="6" s="1"/>
  <c r="T105" i="6" s="1"/>
  <c r="U105" i="6" s="1"/>
  <c r="V105" i="6" s="1"/>
  <c r="W105" i="6" s="1"/>
  <c r="X105" i="6" s="1"/>
  <c r="Y105" i="6" s="1"/>
  <c r="Z105" i="6" s="1"/>
  <c r="AD105" i="6" s="1"/>
  <c r="CX104" i="6"/>
  <c r="BE104" i="6"/>
  <c r="AC104" i="6"/>
  <c r="N104" i="6"/>
  <c r="O104" i="6"/>
  <c r="P104" i="6" s="1"/>
  <c r="Q104" i="6" s="1"/>
  <c r="R104" i="6" s="1"/>
  <c r="S104" i="6" s="1"/>
  <c r="T104" i="6" s="1"/>
  <c r="U104" i="6" s="1"/>
  <c r="V104" i="6" s="1"/>
  <c r="W104" i="6" s="1"/>
  <c r="X104" i="6" s="1"/>
  <c r="Y104" i="6" s="1"/>
  <c r="Z104" i="6" s="1"/>
  <c r="CK103" i="6"/>
  <c r="BV103" i="6"/>
  <c r="BG103" i="6"/>
  <c r="BE103" i="6"/>
  <c r="AR103" i="6"/>
  <c r="AC103" i="6"/>
  <c r="N103" i="6"/>
  <c r="O103" i="6"/>
  <c r="P103" i="6" s="1"/>
  <c r="Q103" i="6" s="1"/>
  <c r="R103" i="6" s="1"/>
  <c r="S103" i="6" s="1"/>
  <c r="T103" i="6" s="1"/>
  <c r="U103" i="6" s="1"/>
  <c r="V103" i="6" s="1"/>
  <c r="W103" i="6" s="1"/>
  <c r="X103" i="6" s="1"/>
  <c r="Y103" i="6" s="1"/>
  <c r="Z103" i="6" s="1"/>
  <c r="AD103" i="6" s="1"/>
  <c r="AE103" i="6" s="1"/>
  <c r="AF103" i="6" s="1"/>
  <c r="AG103" i="6" s="1"/>
  <c r="AH103" i="6" s="1"/>
  <c r="AI103" i="6" s="1"/>
  <c r="AJ103" i="6" s="1"/>
  <c r="AK103" i="6" s="1"/>
  <c r="AL103" i="6" s="1"/>
  <c r="AM103" i="6" s="1"/>
  <c r="AN103" i="6" s="1"/>
  <c r="AO103" i="6" s="1"/>
  <c r="AS103" i="6" s="1"/>
  <c r="AT103" i="6" s="1"/>
  <c r="AU103" i="6" s="1"/>
  <c r="AV103" i="6" s="1"/>
  <c r="AW103" i="6" s="1"/>
  <c r="AX103" i="6" s="1"/>
  <c r="AY103" i="6" s="1"/>
  <c r="AZ103" i="6" s="1"/>
  <c r="BA103" i="6" s="1"/>
  <c r="BB103" i="6" s="1"/>
  <c r="BC103" i="6" s="1"/>
  <c r="BD103" i="6" s="1"/>
  <c r="BH103" i="6" s="1"/>
  <c r="BI103" i="6" s="1"/>
  <c r="BJ103" i="6" s="1"/>
  <c r="BK103" i="6" s="1"/>
  <c r="BL103" i="6" s="1"/>
  <c r="BM103" i="6" s="1"/>
  <c r="BN103" i="6" s="1"/>
  <c r="BO103" i="6" s="1"/>
  <c r="BP103" i="6" s="1"/>
  <c r="BQ103" i="6" s="1"/>
  <c r="BR103" i="6" s="1"/>
  <c r="BS103" i="6" s="1"/>
  <c r="BW103" i="6" s="1"/>
  <c r="BX103" i="6" s="1"/>
  <c r="BY103" i="6" s="1"/>
  <c r="BZ103" i="6" s="1"/>
  <c r="CA103" i="6" s="1"/>
  <c r="CB103" i="6" s="1"/>
  <c r="CC103" i="6" s="1"/>
  <c r="CD103" i="6" s="1"/>
  <c r="CE103" i="6" s="1"/>
  <c r="CF103" i="6" s="1"/>
  <c r="CG103" i="6" s="1"/>
  <c r="CH103" i="6" s="1"/>
  <c r="CL103" i="6" s="1"/>
  <c r="CM103" i="6" s="1"/>
  <c r="CN103" i="6" s="1"/>
  <c r="CO103" i="6" s="1"/>
  <c r="CP103" i="6" s="1"/>
  <c r="CQ103" i="6" s="1"/>
  <c r="CR103" i="6" s="1"/>
  <c r="CS103" i="6" s="1"/>
  <c r="CT103" i="6" s="1"/>
  <c r="CU103" i="6" s="1"/>
  <c r="CV103" i="6" s="1"/>
  <c r="CW103" i="6" s="1"/>
  <c r="CK102" i="6"/>
  <c r="BV102" i="6"/>
  <c r="BG102" i="6"/>
  <c r="BE102" i="6"/>
  <c r="AR102" i="6"/>
  <c r="AC102" i="6"/>
  <c r="N102" i="6"/>
  <c r="O102" i="6"/>
  <c r="P102" i="6" s="1"/>
  <c r="Q102" i="6" s="1"/>
  <c r="R102" i="6" s="1"/>
  <c r="S102" i="6" s="1"/>
  <c r="T102" i="6" s="1"/>
  <c r="U102" i="6" s="1"/>
  <c r="V102" i="6" s="1"/>
  <c r="W102" i="6" s="1"/>
  <c r="X102" i="6" s="1"/>
  <c r="Y102" i="6" s="1"/>
  <c r="Z102" i="6" s="1"/>
  <c r="AD102" i="6" s="1"/>
  <c r="AE102" i="6" s="1"/>
  <c r="AF102" i="6" s="1"/>
  <c r="AG102" i="6" s="1"/>
  <c r="AH102" i="6" s="1"/>
  <c r="AI102" i="6" s="1"/>
  <c r="AJ102" i="6" s="1"/>
  <c r="AK102" i="6" s="1"/>
  <c r="AL102" i="6" s="1"/>
  <c r="AM102" i="6" s="1"/>
  <c r="AN102" i="6" s="1"/>
  <c r="AO102" i="6" s="1"/>
  <c r="AS102" i="6" s="1"/>
  <c r="AT102" i="6" s="1"/>
  <c r="AU102" i="6" s="1"/>
  <c r="AV102" i="6" s="1"/>
  <c r="AW102" i="6" s="1"/>
  <c r="AX102" i="6" s="1"/>
  <c r="AY102" i="6" s="1"/>
  <c r="AZ102" i="6" s="1"/>
  <c r="BA102" i="6" s="1"/>
  <c r="BB102" i="6" s="1"/>
  <c r="BC102" i="6" s="1"/>
  <c r="BD102" i="6" s="1"/>
  <c r="BH102" i="6" s="1"/>
  <c r="BI102" i="6" s="1"/>
  <c r="BJ102" i="6" s="1"/>
  <c r="BK102" i="6" s="1"/>
  <c r="BL102" i="6" s="1"/>
  <c r="BM102" i="6" s="1"/>
  <c r="BN102" i="6" s="1"/>
  <c r="BO102" i="6" s="1"/>
  <c r="BP102" i="6" s="1"/>
  <c r="BQ102" i="6" s="1"/>
  <c r="BR102" i="6" s="1"/>
  <c r="BS102" i="6" s="1"/>
  <c r="BW102" i="6" s="1"/>
  <c r="BX102" i="6" s="1"/>
  <c r="BY102" i="6" s="1"/>
  <c r="BZ102" i="6" s="1"/>
  <c r="CA102" i="6" s="1"/>
  <c r="CB102" i="6" s="1"/>
  <c r="CC102" i="6" s="1"/>
  <c r="CD102" i="6" s="1"/>
  <c r="CE102" i="6" s="1"/>
  <c r="CF102" i="6" s="1"/>
  <c r="CG102" i="6" s="1"/>
  <c r="CH102" i="6" s="1"/>
  <c r="CL102" i="6" s="1"/>
  <c r="CM102" i="6" s="1"/>
  <c r="CN102" i="6" s="1"/>
  <c r="CO102" i="6" s="1"/>
  <c r="CP102" i="6" s="1"/>
  <c r="CQ102" i="6" s="1"/>
  <c r="CR102" i="6" s="1"/>
  <c r="CS102" i="6" s="1"/>
  <c r="CT102" i="6" s="1"/>
  <c r="CU102" i="6" s="1"/>
  <c r="CV102" i="6" s="1"/>
  <c r="CW102" i="6" s="1"/>
  <c r="CX101" i="6"/>
  <c r="BE101" i="6"/>
  <c r="AC101" i="6"/>
  <c r="N101" i="6"/>
  <c r="O101" i="6"/>
  <c r="P101" i="6" s="1"/>
  <c r="Q101" i="6" s="1"/>
  <c r="R101" i="6" s="1"/>
  <c r="S101" i="6" s="1"/>
  <c r="T101" i="6" s="1"/>
  <c r="U101" i="6" s="1"/>
  <c r="V101" i="6" s="1"/>
  <c r="W101" i="6" s="1"/>
  <c r="X101" i="6" s="1"/>
  <c r="Y101" i="6" s="1"/>
  <c r="Z101" i="6" s="1"/>
  <c r="CK100" i="6"/>
  <c r="BV100" i="6"/>
  <c r="BG100" i="6"/>
  <c r="BE100" i="6"/>
  <c r="AR100" i="6"/>
  <c r="AC100" i="6"/>
  <c r="N100" i="6"/>
  <c r="O100" i="6"/>
  <c r="P100" i="6" s="1"/>
  <c r="Q100" i="6" s="1"/>
  <c r="R100" i="6" s="1"/>
  <c r="S100" i="6" s="1"/>
  <c r="T100" i="6" s="1"/>
  <c r="U100" i="6" s="1"/>
  <c r="V100" i="6" s="1"/>
  <c r="W100" i="6" s="1"/>
  <c r="X100" i="6" s="1"/>
  <c r="Y100" i="6" s="1"/>
  <c r="Z100" i="6" s="1"/>
  <c r="AD100" i="6" s="1"/>
  <c r="AE100" i="6" s="1"/>
  <c r="AF100" i="6" s="1"/>
  <c r="AG100" i="6" s="1"/>
  <c r="AH100" i="6" s="1"/>
  <c r="AI100" i="6" s="1"/>
  <c r="AJ100" i="6" s="1"/>
  <c r="AK100" i="6" s="1"/>
  <c r="AL100" i="6" s="1"/>
  <c r="AM100" i="6" s="1"/>
  <c r="AN100" i="6" s="1"/>
  <c r="AO100" i="6" s="1"/>
  <c r="AS100" i="6" s="1"/>
  <c r="AT100" i="6" s="1"/>
  <c r="AU100" i="6" s="1"/>
  <c r="AV100" i="6" s="1"/>
  <c r="AW100" i="6" s="1"/>
  <c r="AX100" i="6" s="1"/>
  <c r="AY100" i="6" s="1"/>
  <c r="AZ100" i="6" s="1"/>
  <c r="BA100" i="6" s="1"/>
  <c r="BB100" i="6" s="1"/>
  <c r="BC100" i="6" s="1"/>
  <c r="BD100" i="6" s="1"/>
  <c r="BH100" i="6" s="1"/>
  <c r="BI100" i="6" s="1"/>
  <c r="BJ100" i="6" s="1"/>
  <c r="BK100" i="6" s="1"/>
  <c r="BL100" i="6" s="1"/>
  <c r="BM100" i="6" s="1"/>
  <c r="BN100" i="6" s="1"/>
  <c r="BO100" i="6" s="1"/>
  <c r="BP100" i="6" s="1"/>
  <c r="BQ100" i="6" s="1"/>
  <c r="BR100" i="6" s="1"/>
  <c r="BS100" i="6" s="1"/>
  <c r="BW100" i="6" s="1"/>
  <c r="BX100" i="6" s="1"/>
  <c r="BY100" i="6" s="1"/>
  <c r="BZ100" i="6" s="1"/>
  <c r="CA100" i="6" s="1"/>
  <c r="CB100" i="6" s="1"/>
  <c r="CC100" i="6" s="1"/>
  <c r="CD100" i="6" s="1"/>
  <c r="CE100" i="6" s="1"/>
  <c r="CF100" i="6" s="1"/>
  <c r="CG100" i="6" s="1"/>
  <c r="CH100" i="6" s="1"/>
  <c r="CL100" i="6" s="1"/>
  <c r="CM100" i="6" s="1"/>
  <c r="CN100" i="6" s="1"/>
  <c r="CO100" i="6" s="1"/>
  <c r="CP100" i="6" s="1"/>
  <c r="CQ100" i="6" s="1"/>
  <c r="CR100" i="6" s="1"/>
  <c r="CS100" i="6" s="1"/>
  <c r="CT100" i="6" s="1"/>
  <c r="CU100" i="6" s="1"/>
  <c r="CV100" i="6" s="1"/>
  <c r="CW100" i="6" s="1"/>
  <c r="CX99" i="6"/>
  <c r="BE99" i="6"/>
  <c r="AC99" i="6"/>
  <c r="N99" i="6"/>
  <c r="O99" i="6"/>
  <c r="P99" i="6" s="1"/>
  <c r="Q99" i="6" s="1"/>
  <c r="R99" i="6" s="1"/>
  <c r="S99" i="6" s="1"/>
  <c r="T99" i="6" s="1"/>
  <c r="U99" i="6" s="1"/>
  <c r="V99" i="6" s="1"/>
  <c r="W99" i="6" s="1"/>
  <c r="X99" i="6" s="1"/>
  <c r="Y99" i="6" s="1"/>
  <c r="Z99" i="6" s="1"/>
  <c r="CK98" i="6"/>
  <c r="BV98" i="6"/>
  <c r="BG98" i="6"/>
  <c r="BE98" i="6"/>
  <c r="AR98" i="6"/>
  <c r="AC98" i="6"/>
  <c r="N98" i="6"/>
  <c r="O98" i="6"/>
  <c r="P98" i="6" s="1"/>
  <c r="Q98" i="6" s="1"/>
  <c r="R98" i="6" s="1"/>
  <c r="S98" i="6" s="1"/>
  <c r="T98" i="6" s="1"/>
  <c r="U98" i="6" s="1"/>
  <c r="V98" i="6" s="1"/>
  <c r="W98" i="6" s="1"/>
  <c r="X98" i="6" s="1"/>
  <c r="Y98" i="6" s="1"/>
  <c r="Z98" i="6" s="1"/>
  <c r="AD98" i="6" s="1"/>
  <c r="AE98" i="6" s="1"/>
  <c r="AF98" i="6" s="1"/>
  <c r="AG98" i="6" s="1"/>
  <c r="AH98" i="6" s="1"/>
  <c r="AI98" i="6" s="1"/>
  <c r="AJ98" i="6" s="1"/>
  <c r="AK98" i="6" s="1"/>
  <c r="AL98" i="6" s="1"/>
  <c r="AM98" i="6" s="1"/>
  <c r="AN98" i="6" s="1"/>
  <c r="AO98" i="6" s="1"/>
  <c r="AS98" i="6" s="1"/>
  <c r="AT98" i="6" s="1"/>
  <c r="AU98" i="6" s="1"/>
  <c r="AV98" i="6" s="1"/>
  <c r="AW98" i="6" s="1"/>
  <c r="AX98" i="6" s="1"/>
  <c r="AY98" i="6" s="1"/>
  <c r="AZ98" i="6" s="1"/>
  <c r="BA98" i="6" s="1"/>
  <c r="BB98" i="6" s="1"/>
  <c r="BC98" i="6" s="1"/>
  <c r="BD98" i="6" s="1"/>
  <c r="BH98" i="6" s="1"/>
  <c r="BI98" i="6" s="1"/>
  <c r="BJ98" i="6" s="1"/>
  <c r="BK98" i="6" s="1"/>
  <c r="BL98" i="6" s="1"/>
  <c r="BM98" i="6" s="1"/>
  <c r="BN98" i="6" s="1"/>
  <c r="BO98" i="6" s="1"/>
  <c r="BP98" i="6" s="1"/>
  <c r="BQ98" i="6" s="1"/>
  <c r="BR98" i="6" s="1"/>
  <c r="BS98" i="6" s="1"/>
  <c r="BW98" i="6" s="1"/>
  <c r="BX98" i="6" s="1"/>
  <c r="BY98" i="6" s="1"/>
  <c r="BZ98" i="6" s="1"/>
  <c r="CA98" i="6" s="1"/>
  <c r="CB98" i="6" s="1"/>
  <c r="CC98" i="6" s="1"/>
  <c r="CD98" i="6" s="1"/>
  <c r="CE98" i="6" s="1"/>
  <c r="CF98" i="6" s="1"/>
  <c r="CG98" i="6" s="1"/>
  <c r="CH98" i="6" s="1"/>
  <c r="CL98" i="6" s="1"/>
  <c r="CM98" i="6" s="1"/>
  <c r="CN98" i="6" s="1"/>
  <c r="CO98" i="6" s="1"/>
  <c r="CP98" i="6" s="1"/>
  <c r="CQ98" i="6" s="1"/>
  <c r="CR98" i="6" s="1"/>
  <c r="CS98" i="6" s="1"/>
  <c r="CT98" i="6" s="1"/>
  <c r="CU98" i="6" s="1"/>
  <c r="CV98" i="6" s="1"/>
  <c r="CW98" i="6" s="1"/>
  <c r="CK97" i="6"/>
  <c r="BV97" i="6"/>
  <c r="BG97" i="6"/>
  <c r="BE97" i="6"/>
  <c r="AR97" i="6"/>
  <c r="AC97" i="6"/>
  <c r="N97" i="6"/>
  <c r="O97" i="6"/>
  <c r="P97" i="6" s="1"/>
  <c r="Q97" i="6" s="1"/>
  <c r="R97" i="6" s="1"/>
  <c r="S97" i="6" s="1"/>
  <c r="T97" i="6" s="1"/>
  <c r="U97" i="6" s="1"/>
  <c r="V97" i="6" s="1"/>
  <c r="W97" i="6" s="1"/>
  <c r="X97" i="6" s="1"/>
  <c r="Y97" i="6" s="1"/>
  <c r="Z97" i="6" s="1"/>
  <c r="AD97" i="6" s="1"/>
  <c r="AE97" i="6" s="1"/>
  <c r="AF97" i="6" s="1"/>
  <c r="AG97" i="6" s="1"/>
  <c r="AH97" i="6" s="1"/>
  <c r="AI97" i="6" s="1"/>
  <c r="AJ97" i="6" s="1"/>
  <c r="AK97" i="6" s="1"/>
  <c r="AL97" i="6" s="1"/>
  <c r="AM97" i="6" s="1"/>
  <c r="AN97" i="6" s="1"/>
  <c r="AO97" i="6" s="1"/>
  <c r="AS97" i="6" s="1"/>
  <c r="AT97" i="6" s="1"/>
  <c r="AU97" i="6" s="1"/>
  <c r="AV97" i="6" s="1"/>
  <c r="AW97" i="6" s="1"/>
  <c r="AX97" i="6" s="1"/>
  <c r="AY97" i="6" s="1"/>
  <c r="AZ97" i="6" s="1"/>
  <c r="BA97" i="6" s="1"/>
  <c r="BB97" i="6" s="1"/>
  <c r="BC97" i="6" s="1"/>
  <c r="BD97" i="6" s="1"/>
  <c r="BH97" i="6" s="1"/>
  <c r="BI97" i="6" s="1"/>
  <c r="BJ97" i="6" s="1"/>
  <c r="BK97" i="6" s="1"/>
  <c r="BL97" i="6" s="1"/>
  <c r="BM97" i="6" s="1"/>
  <c r="BN97" i="6" s="1"/>
  <c r="BO97" i="6" s="1"/>
  <c r="BP97" i="6" s="1"/>
  <c r="BQ97" i="6" s="1"/>
  <c r="BR97" i="6" s="1"/>
  <c r="BS97" i="6" s="1"/>
  <c r="BW97" i="6" s="1"/>
  <c r="BX97" i="6" s="1"/>
  <c r="BY97" i="6" s="1"/>
  <c r="BZ97" i="6" s="1"/>
  <c r="CA97" i="6" s="1"/>
  <c r="CB97" i="6" s="1"/>
  <c r="CC97" i="6" s="1"/>
  <c r="CD97" i="6" s="1"/>
  <c r="CE97" i="6" s="1"/>
  <c r="CF97" i="6" s="1"/>
  <c r="CG97" i="6" s="1"/>
  <c r="CH97" i="6" s="1"/>
  <c r="CL97" i="6" s="1"/>
  <c r="CM97" i="6" s="1"/>
  <c r="CN97" i="6" s="1"/>
  <c r="CO97" i="6" s="1"/>
  <c r="CP97" i="6" s="1"/>
  <c r="CQ97" i="6" s="1"/>
  <c r="CR97" i="6" s="1"/>
  <c r="CS97" i="6" s="1"/>
  <c r="CT97" i="6" s="1"/>
  <c r="CU97" i="6" s="1"/>
  <c r="CV97" i="6" s="1"/>
  <c r="CW97" i="6" s="1"/>
  <c r="CK96" i="6"/>
  <c r="BV96" i="6"/>
  <c r="BG96" i="6"/>
  <c r="BE96" i="6"/>
  <c r="AR96" i="6"/>
  <c r="AC96" i="6"/>
  <c r="N96" i="6"/>
  <c r="O96" i="6"/>
  <c r="P96" i="6" s="1"/>
  <c r="Q96" i="6" s="1"/>
  <c r="R96" i="6" s="1"/>
  <c r="S96" i="6" s="1"/>
  <c r="T96" i="6" s="1"/>
  <c r="U96" i="6" s="1"/>
  <c r="V96" i="6" s="1"/>
  <c r="W96" i="6" s="1"/>
  <c r="X96" i="6" s="1"/>
  <c r="Y96" i="6" s="1"/>
  <c r="Z96" i="6" s="1"/>
  <c r="AD96" i="6" s="1"/>
  <c r="AE96" i="6" s="1"/>
  <c r="AF96" i="6" s="1"/>
  <c r="AG96" i="6" s="1"/>
  <c r="AH96" i="6" s="1"/>
  <c r="AI96" i="6" s="1"/>
  <c r="AJ96" i="6" s="1"/>
  <c r="AK96" i="6" s="1"/>
  <c r="AL96" i="6" s="1"/>
  <c r="AM96" i="6" s="1"/>
  <c r="AN96" i="6" s="1"/>
  <c r="AO96" i="6" s="1"/>
  <c r="AS96" i="6" s="1"/>
  <c r="AT96" i="6" s="1"/>
  <c r="AU96" i="6" s="1"/>
  <c r="AV96" i="6" s="1"/>
  <c r="AW96" i="6" s="1"/>
  <c r="AX96" i="6" s="1"/>
  <c r="AY96" i="6" s="1"/>
  <c r="AZ96" i="6" s="1"/>
  <c r="BA96" i="6" s="1"/>
  <c r="BB96" i="6" s="1"/>
  <c r="BC96" i="6" s="1"/>
  <c r="BD96" i="6" s="1"/>
  <c r="BH96" i="6" s="1"/>
  <c r="BI96" i="6" s="1"/>
  <c r="BJ96" i="6" s="1"/>
  <c r="BK96" i="6" s="1"/>
  <c r="BL96" i="6" s="1"/>
  <c r="BM96" i="6" s="1"/>
  <c r="BN96" i="6" s="1"/>
  <c r="BO96" i="6" s="1"/>
  <c r="BP96" i="6" s="1"/>
  <c r="BQ96" i="6" s="1"/>
  <c r="BR96" i="6" s="1"/>
  <c r="BS96" i="6" s="1"/>
  <c r="BW96" i="6" s="1"/>
  <c r="BX96" i="6" s="1"/>
  <c r="BY96" i="6" s="1"/>
  <c r="BZ96" i="6" s="1"/>
  <c r="CA96" i="6" s="1"/>
  <c r="CB96" i="6" s="1"/>
  <c r="CC96" i="6" s="1"/>
  <c r="CD96" i="6" s="1"/>
  <c r="CE96" i="6" s="1"/>
  <c r="CF96" i="6" s="1"/>
  <c r="CG96" i="6" s="1"/>
  <c r="CH96" i="6" s="1"/>
  <c r="CL96" i="6" s="1"/>
  <c r="CM96" i="6" s="1"/>
  <c r="CN96" i="6" s="1"/>
  <c r="CO96" i="6" s="1"/>
  <c r="CP96" i="6" s="1"/>
  <c r="CQ96" i="6" s="1"/>
  <c r="CR96" i="6" s="1"/>
  <c r="CS96" i="6" s="1"/>
  <c r="CT96" i="6" s="1"/>
  <c r="CU96" i="6" s="1"/>
  <c r="CV96" i="6" s="1"/>
  <c r="CW96" i="6" s="1"/>
  <c r="CK95" i="6"/>
  <c r="BV95" i="6"/>
  <c r="BG95" i="6"/>
  <c r="AR95" i="6"/>
  <c r="AC95" i="6"/>
  <c r="N95" i="6"/>
  <c r="O95" i="6"/>
  <c r="P95" i="6" s="1"/>
  <c r="Q95" i="6" s="1"/>
  <c r="R95" i="6" s="1"/>
  <c r="S95" i="6" s="1"/>
  <c r="T95" i="6" s="1"/>
  <c r="U95" i="6" s="1"/>
  <c r="V95" i="6" s="1"/>
  <c r="W95" i="6" s="1"/>
  <c r="X95" i="6" s="1"/>
  <c r="Y95" i="6" s="1"/>
  <c r="Z95" i="6" s="1"/>
  <c r="BE94" i="6"/>
  <c r="AR94" i="6"/>
  <c r="AC94" i="6"/>
  <c r="N94" i="6"/>
  <c r="O94" i="6"/>
  <c r="P94" i="6" s="1"/>
  <c r="Q94" i="6" s="1"/>
  <c r="R94" i="6" s="1"/>
  <c r="S94" i="6" s="1"/>
  <c r="T94" i="6" s="1"/>
  <c r="U94" i="6" s="1"/>
  <c r="V94" i="6" s="1"/>
  <c r="W94" i="6" s="1"/>
  <c r="X94" i="6" s="1"/>
  <c r="Y94" i="6" s="1"/>
  <c r="Z94" i="6" s="1"/>
  <c r="AD94" i="6" s="1"/>
  <c r="AE94" i="6" s="1"/>
  <c r="AF94" i="6" s="1"/>
  <c r="AG94" i="6" s="1"/>
  <c r="AH94" i="6" s="1"/>
  <c r="AI94" i="6" s="1"/>
  <c r="AJ94" i="6" s="1"/>
  <c r="AK94" i="6" s="1"/>
  <c r="AL94" i="6" s="1"/>
  <c r="AM94" i="6" s="1"/>
  <c r="AN94" i="6" s="1"/>
  <c r="AO94" i="6" s="1"/>
  <c r="AS94" i="6" s="1"/>
  <c r="AT94" i="6" s="1"/>
  <c r="AU94" i="6" s="1"/>
  <c r="AV94" i="6" s="1"/>
  <c r="AW94" i="6" s="1"/>
  <c r="AX94" i="6" s="1"/>
  <c r="AY94" i="6" s="1"/>
  <c r="AZ94" i="6" s="1"/>
  <c r="BA94" i="6" s="1"/>
  <c r="BB94" i="6" s="1"/>
  <c r="BC94" i="6" s="1"/>
  <c r="BD94" i="6" s="1"/>
  <c r="BH94" i="6" s="1"/>
  <c r="BI94" i="6" s="1"/>
  <c r="BJ94" i="6" s="1"/>
  <c r="BK94" i="6" s="1"/>
  <c r="BL94" i="6" s="1"/>
  <c r="BM94" i="6" s="1"/>
  <c r="BN94" i="6" s="1"/>
  <c r="BO94" i="6" s="1"/>
  <c r="BP94" i="6" s="1"/>
  <c r="BE93" i="6"/>
  <c r="AR93" i="6"/>
  <c r="AC93" i="6"/>
  <c r="N93" i="6"/>
  <c r="O93" i="6"/>
  <c r="P93" i="6" s="1"/>
  <c r="Q93" i="6" s="1"/>
  <c r="R93" i="6" s="1"/>
  <c r="S93" i="6" s="1"/>
  <c r="T93" i="6" s="1"/>
  <c r="U93" i="6" s="1"/>
  <c r="V93" i="6" s="1"/>
  <c r="W93" i="6" s="1"/>
  <c r="X93" i="6" s="1"/>
  <c r="Y93" i="6" s="1"/>
  <c r="Z93" i="6" s="1"/>
  <c r="AD93" i="6" s="1"/>
  <c r="AE93" i="6" s="1"/>
  <c r="AF93" i="6" s="1"/>
  <c r="AG93" i="6" s="1"/>
  <c r="AH93" i="6" s="1"/>
  <c r="AI93" i="6" s="1"/>
  <c r="AJ93" i="6" s="1"/>
  <c r="AK93" i="6" s="1"/>
  <c r="AL93" i="6" s="1"/>
  <c r="AM93" i="6" s="1"/>
  <c r="AN93" i="6" s="1"/>
  <c r="AO93" i="6" s="1"/>
  <c r="AS93" i="6" s="1"/>
  <c r="AT93" i="6" s="1"/>
  <c r="AU93" i="6" s="1"/>
  <c r="AV93" i="6" s="1"/>
  <c r="AW93" i="6" s="1"/>
  <c r="AX93" i="6" s="1"/>
  <c r="AY93" i="6" s="1"/>
  <c r="AZ93" i="6" s="1"/>
  <c r="BA93" i="6" s="1"/>
  <c r="BB93" i="6" s="1"/>
  <c r="BC93" i="6" s="1"/>
  <c r="BD93" i="6" s="1"/>
  <c r="BH93" i="6" s="1"/>
  <c r="BI93" i="6" s="1"/>
  <c r="CK92" i="6"/>
  <c r="BV92" i="6"/>
  <c r="BG92" i="6"/>
  <c r="AR92" i="6"/>
  <c r="AC92" i="6"/>
  <c r="O92" i="6"/>
  <c r="P92" i="6" s="1"/>
  <c r="Q92" i="6" s="1"/>
  <c r="R92" i="6" s="1"/>
  <c r="S92" i="6" s="1"/>
  <c r="T92" i="6" s="1"/>
  <c r="U92" i="6" s="1"/>
  <c r="V92" i="6" s="1"/>
  <c r="W92" i="6" s="1"/>
  <c r="X92" i="6" s="1"/>
  <c r="Y92" i="6" s="1"/>
  <c r="Z92" i="6" s="1"/>
  <c r="N92" i="6"/>
  <c r="CK91" i="6"/>
  <c r="BV91" i="6"/>
  <c r="BG91" i="6"/>
  <c r="AR91" i="6"/>
  <c r="AC91" i="6"/>
  <c r="N91" i="6"/>
  <c r="O91" i="6"/>
  <c r="P91" i="6" s="1"/>
  <c r="Q91" i="6" s="1"/>
  <c r="R91" i="6" s="1"/>
  <c r="S91" i="6" s="1"/>
  <c r="T91" i="6" s="1"/>
  <c r="U91" i="6" s="1"/>
  <c r="V91" i="6" s="1"/>
  <c r="W91" i="6" s="1"/>
  <c r="X91" i="6" s="1"/>
  <c r="Y91" i="6" s="1"/>
  <c r="Z91" i="6" s="1"/>
  <c r="CK90" i="6"/>
  <c r="BV90" i="6"/>
  <c r="BG90" i="6"/>
  <c r="BE90" i="6"/>
  <c r="AR90" i="6"/>
  <c r="AC90" i="6"/>
  <c r="N90" i="6"/>
  <c r="O90" i="6"/>
  <c r="P90" i="6" s="1"/>
  <c r="Q90" i="6" s="1"/>
  <c r="R90" i="6" s="1"/>
  <c r="S90" i="6" s="1"/>
  <c r="T90" i="6" s="1"/>
  <c r="U90" i="6" s="1"/>
  <c r="V90" i="6" s="1"/>
  <c r="W90" i="6" s="1"/>
  <c r="X90" i="6" s="1"/>
  <c r="Y90" i="6" s="1"/>
  <c r="Z90" i="6" s="1"/>
  <c r="AD90" i="6" s="1"/>
  <c r="AE90" i="6" s="1"/>
  <c r="AF90" i="6" s="1"/>
  <c r="AG90" i="6" s="1"/>
  <c r="AH90" i="6" s="1"/>
  <c r="AI90" i="6" s="1"/>
  <c r="AJ90" i="6" s="1"/>
  <c r="AK90" i="6" s="1"/>
  <c r="AL90" i="6" s="1"/>
  <c r="AM90" i="6" s="1"/>
  <c r="AN90" i="6" s="1"/>
  <c r="AO90" i="6" s="1"/>
  <c r="AS90" i="6" s="1"/>
  <c r="AT90" i="6" s="1"/>
  <c r="AU90" i="6" s="1"/>
  <c r="AV90" i="6" s="1"/>
  <c r="AW90" i="6" s="1"/>
  <c r="AX90" i="6" s="1"/>
  <c r="AY90" i="6" s="1"/>
  <c r="AZ90" i="6" s="1"/>
  <c r="BA90" i="6" s="1"/>
  <c r="BB90" i="6" s="1"/>
  <c r="BC90" i="6" s="1"/>
  <c r="BD90" i="6" s="1"/>
  <c r="BH90" i="6" s="1"/>
  <c r="BI90" i="6" s="1"/>
  <c r="BJ90" i="6" s="1"/>
  <c r="BK90" i="6" s="1"/>
  <c r="BL90" i="6" s="1"/>
  <c r="BM90" i="6" s="1"/>
  <c r="BN90" i="6" s="1"/>
  <c r="BO90" i="6" s="1"/>
  <c r="BP90" i="6" s="1"/>
  <c r="BQ90" i="6" s="1"/>
  <c r="BR90" i="6" s="1"/>
  <c r="BS90" i="6" s="1"/>
  <c r="BW90" i="6" s="1"/>
  <c r="BX90" i="6" s="1"/>
  <c r="BY90" i="6" s="1"/>
  <c r="BZ90" i="6" s="1"/>
  <c r="CA90" i="6" s="1"/>
  <c r="CB90" i="6" s="1"/>
  <c r="CC90" i="6" s="1"/>
  <c r="CD90" i="6" s="1"/>
  <c r="CE90" i="6" s="1"/>
  <c r="CF90" i="6" s="1"/>
  <c r="CG90" i="6" s="1"/>
  <c r="CH90" i="6" s="1"/>
  <c r="CL90" i="6" s="1"/>
  <c r="CM90" i="6" s="1"/>
  <c r="CN90" i="6" s="1"/>
  <c r="CO90" i="6" s="1"/>
  <c r="CP90" i="6" s="1"/>
  <c r="CQ90" i="6" s="1"/>
  <c r="CR90" i="6" s="1"/>
  <c r="CS90" i="6" s="1"/>
  <c r="CT90" i="6" s="1"/>
  <c r="CU90" i="6" s="1"/>
  <c r="CV90" i="6" s="1"/>
  <c r="CW90" i="6" s="1"/>
  <c r="CK89" i="6"/>
  <c r="BV89" i="6"/>
  <c r="BG89" i="6"/>
  <c r="BE89" i="6"/>
  <c r="AR89" i="6"/>
  <c r="AC89" i="6"/>
  <c r="N89" i="6"/>
  <c r="O89" i="6"/>
  <c r="P89" i="6" s="1"/>
  <c r="Q89" i="6" s="1"/>
  <c r="R89" i="6" s="1"/>
  <c r="S89" i="6" s="1"/>
  <c r="T89" i="6" s="1"/>
  <c r="U89" i="6" s="1"/>
  <c r="V89" i="6" s="1"/>
  <c r="W89" i="6" s="1"/>
  <c r="X89" i="6" s="1"/>
  <c r="Y89" i="6" s="1"/>
  <c r="Z89" i="6" s="1"/>
  <c r="AD89" i="6" s="1"/>
  <c r="AE89" i="6" s="1"/>
  <c r="AF89" i="6" s="1"/>
  <c r="AG89" i="6" s="1"/>
  <c r="AH89" i="6" s="1"/>
  <c r="AI89" i="6" s="1"/>
  <c r="AJ89" i="6" s="1"/>
  <c r="AK89" i="6" s="1"/>
  <c r="AL89" i="6" s="1"/>
  <c r="AM89" i="6" s="1"/>
  <c r="AN89" i="6" s="1"/>
  <c r="AO89" i="6" s="1"/>
  <c r="AS89" i="6" s="1"/>
  <c r="AT89" i="6" s="1"/>
  <c r="AU89" i="6" s="1"/>
  <c r="AV89" i="6" s="1"/>
  <c r="AW89" i="6" s="1"/>
  <c r="AX89" i="6" s="1"/>
  <c r="AY89" i="6" s="1"/>
  <c r="AZ89" i="6" s="1"/>
  <c r="BA89" i="6" s="1"/>
  <c r="BB89" i="6" s="1"/>
  <c r="BC89" i="6" s="1"/>
  <c r="BD89" i="6" s="1"/>
  <c r="BH89" i="6" s="1"/>
  <c r="BI89" i="6" s="1"/>
  <c r="BJ89" i="6" s="1"/>
  <c r="BK89" i="6" s="1"/>
  <c r="BL89" i="6" s="1"/>
  <c r="BM89" i="6" s="1"/>
  <c r="BN89" i="6" s="1"/>
  <c r="BO89" i="6" s="1"/>
  <c r="BP89" i="6" s="1"/>
  <c r="BQ89" i="6" s="1"/>
  <c r="BR89" i="6" s="1"/>
  <c r="BS89" i="6" s="1"/>
  <c r="BW89" i="6" s="1"/>
  <c r="BX89" i="6" s="1"/>
  <c r="BY89" i="6" s="1"/>
  <c r="BZ89" i="6" s="1"/>
  <c r="CA89" i="6" s="1"/>
  <c r="CB89" i="6" s="1"/>
  <c r="CC89" i="6" s="1"/>
  <c r="CD89" i="6" s="1"/>
  <c r="CE89" i="6" s="1"/>
  <c r="CF89" i="6" s="1"/>
  <c r="CG89" i="6" s="1"/>
  <c r="CH89" i="6" s="1"/>
  <c r="CL89" i="6" s="1"/>
  <c r="CM89" i="6" s="1"/>
  <c r="CN89" i="6" s="1"/>
  <c r="CO89" i="6" s="1"/>
  <c r="CP89" i="6" s="1"/>
  <c r="CQ89" i="6" s="1"/>
  <c r="CR89" i="6" s="1"/>
  <c r="CS89" i="6" s="1"/>
  <c r="CT89" i="6" s="1"/>
  <c r="CU89" i="6" s="1"/>
  <c r="CV89" i="6" s="1"/>
  <c r="CW89" i="6" s="1"/>
  <c r="CK88" i="6"/>
  <c r="BV88" i="6"/>
  <c r="BG88" i="6"/>
  <c r="BE88" i="6"/>
  <c r="AR88" i="6"/>
  <c r="AC88" i="6"/>
  <c r="N88" i="6"/>
  <c r="O88" i="6"/>
  <c r="P88" i="6" s="1"/>
  <c r="Q88" i="6" s="1"/>
  <c r="R88" i="6" s="1"/>
  <c r="S88" i="6" s="1"/>
  <c r="T88" i="6" s="1"/>
  <c r="U88" i="6" s="1"/>
  <c r="V88" i="6" s="1"/>
  <c r="W88" i="6" s="1"/>
  <c r="X88" i="6" s="1"/>
  <c r="Y88" i="6" s="1"/>
  <c r="Z88" i="6" s="1"/>
  <c r="AD88" i="6" s="1"/>
  <c r="AE88" i="6" s="1"/>
  <c r="AF88" i="6" s="1"/>
  <c r="AG88" i="6" s="1"/>
  <c r="AH88" i="6" s="1"/>
  <c r="AI88" i="6" s="1"/>
  <c r="AJ88" i="6" s="1"/>
  <c r="AK88" i="6" s="1"/>
  <c r="AL88" i="6" s="1"/>
  <c r="AM88" i="6" s="1"/>
  <c r="AN88" i="6" s="1"/>
  <c r="AO88" i="6" s="1"/>
  <c r="AS88" i="6" s="1"/>
  <c r="AT88" i="6" s="1"/>
  <c r="AU88" i="6" s="1"/>
  <c r="AV88" i="6" s="1"/>
  <c r="AW88" i="6" s="1"/>
  <c r="AX88" i="6" s="1"/>
  <c r="AY88" i="6" s="1"/>
  <c r="AZ88" i="6" s="1"/>
  <c r="BA88" i="6" s="1"/>
  <c r="BB88" i="6" s="1"/>
  <c r="BC88" i="6" s="1"/>
  <c r="BD88" i="6" s="1"/>
  <c r="BH88" i="6" s="1"/>
  <c r="BI88" i="6" s="1"/>
  <c r="BJ88" i="6" s="1"/>
  <c r="BK88" i="6" s="1"/>
  <c r="BL88" i="6" s="1"/>
  <c r="BM88" i="6" s="1"/>
  <c r="BN88" i="6" s="1"/>
  <c r="BO88" i="6" s="1"/>
  <c r="BP88" i="6" s="1"/>
  <c r="BQ88" i="6" s="1"/>
  <c r="BR88" i="6" s="1"/>
  <c r="BS88" i="6" s="1"/>
  <c r="BW88" i="6" s="1"/>
  <c r="BX88" i="6" s="1"/>
  <c r="BY88" i="6" s="1"/>
  <c r="BZ88" i="6" s="1"/>
  <c r="CA88" i="6" s="1"/>
  <c r="CB88" i="6" s="1"/>
  <c r="CC88" i="6" s="1"/>
  <c r="CD88" i="6" s="1"/>
  <c r="CE88" i="6" s="1"/>
  <c r="CF88" i="6" s="1"/>
  <c r="CG88" i="6" s="1"/>
  <c r="CH88" i="6" s="1"/>
  <c r="CL88" i="6" s="1"/>
  <c r="CM88" i="6" s="1"/>
  <c r="CN88" i="6" s="1"/>
  <c r="CO88" i="6" s="1"/>
  <c r="CP88" i="6" s="1"/>
  <c r="CQ88" i="6" s="1"/>
  <c r="CR88" i="6" s="1"/>
  <c r="CS88" i="6" s="1"/>
  <c r="CT88" i="6" s="1"/>
  <c r="CU88" i="6" s="1"/>
  <c r="CV88" i="6" s="1"/>
  <c r="CW88" i="6" s="1"/>
  <c r="CK87" i="6"/>
  <c r="BV87" i="6"/>
  <c r="BG87" i="6"/>
  <c r="BE87" i="6"/>
  <c r="AR87" i="6"/>
  <c r="AC87" i="6"/>
  <c r="N87" i="6"/>
  <c r="O87" i="6"/>
  <c r="P87" i="6" s="1"/>
  <c r="Q87" i="6" s="1"/>
  <c r="R87" i="6" s="1"/>
  <c r="S87" i="6" s="1"/>
  <c r="T87" i="6" s="1"/>
  <c r="U87" i="6" s="1"/>
  <c r="V87" i="6" s="1"/>
  <c r="W87" i="6" s="1"/>
  <c r="X87" i="6" s="1"/>
  <c r="Y87" i="6" s="1"/>
  <c r="Z87" i="6" s="1"/>
  <c r="AD87" i="6" s="1"/>
  <c r="AE87" i="6" s="1"/>
  <c r="AF87" i="6" s="1"/>
  <c r="AG87" i="6" s="1"/>
  <c r="AH87" i="6" s="1"/>
  <c r="AI87" i="6" s="1"/>
  <c r="AJ87" i="6" s="1"/>
  <c r="AK87" i="6" s="1"/>
  <c r="AL87" i="6" s="1"/>
  <c r="AM87" i="6" s="1"/>
  <c r="AN87" i="6" s="1"/>
  <c r="AO87" i="6" s="1"/>
  <c r="AS87" i="6" s="1"/>
  <c r="AT87" i="6" s="1"/>
  <c r="AU87" i="6" s="1"/>
  <c r="AV87" i="6" s="1"/>
  <c r="AW87" i="6" s="1"/>
  <c r="AX87" i="6" s="1"/>
  <c r="AY87" i="6" s="1"/>
  <c r="AZ87" i="6" s="1"/>
  <c r="BA87" i="6" s="1"/>
  <c r="BB87" i="6" s="1"/>
  <c r="BC87" i="6" s="1"/>
  <c r="BD87" i="6" s="1"/>
  <c r="BH87" i="6" s="1"/>
  <c r="BI87" i="6" s="1"/>
  <c r="BJ87" i="6" s="1"/>
  <c r="BK87" i="6" s="1"/>
  <c r="BL87" i="6" s="1"/>
  <c r="BM87" i="6" s="1"/>
  <c r="BN87" i="6" s="1"/>
  <c r="BO87" i="6" s="1"/>
  <c r="BP87" i="6" s="1"/>
  <c r="BQ87" i="6" s="1"/>
  <c r="BR87" i="6" s="1"/>
  <c r="BS87" i="6" s="1"/>
  <c r="BW87" i="6" s="1"/>
  <c r="BX87" i="6" s="1"/>
  <c r="BY87" i="6" s="1"/>
  <c r="BZ87" i="6" s="1"/>
  <c r="CA87" i="6" s="1"/>
  <c r="CB87" i="6" s="1"/>
  <c r="CC87" i="6" s="1"/>
  <c r="CD87" i="6" s="1"/>
  <c r="CE87" i="6" s="1"/>
  <c r="CF87" i="6" s="1"/>
  <c r="CG87" i="6" s="1"/>
  <c r="CH87" i="6" s="1"/>
  <c r="CL87" i="6" s="1"/>
  <c r="CM87" i="6" s="1"/>
  <c r="CN87" i="6" s="1"/>
  <c r="CO87" i="6" s="1"/>
  <c r="CP87" i="6" s="1"/>
  <c r="CQ87" i="6" s="1"/>
  <c r="CR87" i="6" s="1"/>
  <c r="CS87" i="6" s="1"/>
  <c r="CT87" i="6" s="1"/>
  <c r="CU87" i="6" s="1"/>
  <c r="CV87" i="6" s="1"/>
  <c r="CW87" i="6" s="1"/>
  <c r="CK86" i="6"/>
  <c r="BV86" i="6"/>
  <c r="BG86" i="6"/>
  <c r="BE86" i="6"/>
  <c r="AR86" i="6"/>
  <c r="AC86" i="6"/>
  <c r="N86" i="6"/>
  <c r="O86" i="6"/>
  <c r="P86" i="6" s="1"/>
  <c r="Q86" i="6" s="1"/>
  <c r="R86" i="6" s="1"/>
  <c r="S86" i="6" s="1"/>
  <c r="T86" i="6" s="1"/>
  <c r="U86" i="6" s="1"/>
  <c r="V86" i="6" s="1"/>
  <c r="W86" i="6" s="1"/>
  <c r="X86" i="6" s="1"/>
  <c r="Y86" i="6" s="1"/>
  <c r="Z86" i="6" s="1"/>
  <c r="AD86" i="6" s="1"/>
  <c r="AE86" i="6" s="1"/>
  <c r="AF86" i="6" s="1"/>
  <c r="AG86" i="6" s="1"/>
  <c r="AH86" i="6" s="1"/>
  <c r="AI86" i="6" s="1"/>
  <c r="AJ86" i="6" s="1"/>
  <c r="AK86" i="6" s="1"/>
  <c r="AL86" i="6" s="1"/>
  <c r="AM86" i="6" s="1"/>
  <c r="AN86" i="6" s="1"/>
  <c r="AO86" i="6" s="1"/>
  <c r="AS86" i="6" s="1"/>
  <c r="AT86" i="6" s="1"/>
  <c r="AU86" i="6" s="1"/>
  <c r="AV86" i="6" s="1"/>
  <c r="AW86" i="6" s="1"/>
  <c r="AX86" i="6" s="1"/>
  <c r="AY86" i="6" s="1"/>
  <c r="AZ86" i="6" s="1"/>
  <c r="BA86" i="6" s="1"/>
  <c r="BB86" i="6" s="1"/>
  <c r="BC86" i="6" s="1"/>
  <c r="BD86" i="6" s="1"/>
  <c r="BH86" i="6" s="1"/>
  <c r="BI86" i="6" s="1"/>
  <c r="BJ86" i="6" s="1"/>
  <c r="BK86" i="6" s="1"/>
  <c r="BL86" i="6" s="1"/>
  <c r="BM86" i="6" s="1"/>
  <c r="BN86" i="6" s="1"/>
  <c r="BO86" i="6" s="1"/>
  <c r="BP86" i="6" s="1"/>
  <c r="BQ86" i="6" s="1"/>
  <c r="BR86" i="6" s="1"/>
  <c r="BS86" i="6" s="1"/>
  <c r="BW86" i="6" s="1"/>
  <c r="BX86" i="6" s="1"/>
  <c r="BY86" i="6" s="1"/>
  <c r="BZ86" i="6" s="1"/>
  <c r="CA86" i="6" s="1"/>
  <c r="CB86" i="6" s="1"/>
  <c r="CC86" i="6" s="1"/>
  <c r="CD86" i="6" s="1"/>
  <c r="CE86" i="6" s="1"/>
  <c r="CF86" i="6" s="1"/>
  <c r="CG86" i="6" s="1"/>
  <c r="CH86" i="6" s="1"/>
  <c r="CL86" i="6" s="1"/>
  <c r="CM86" i="6" s="1"/>
  <c r="CN86" i="6" s="1"/>
  <c r="CO86" i="6" s="1"/>
  <c r="CP86" i="6" s="1"/>
  <c r="CQ86" i="6" s="1"/>
  <c r="CR86" i="6" s="1"/>
  <c r="CS86" i="6" s="1"/>
  <c r="CT86" i="6" s="1"/>
  <c r="CU86" i="6" s="1"/>
  <c r="CV86" i="6" s="1"/>
  <c r="CW86" i="6" s="1"/>
  <c r="CK85" i="6"/>
  <c r="BV85" i="6"/>
  <c r="BG85" i="6"/>
  <c r="BE85" i="6"/>
  <c r="AR85" i="6"/>
  <c r="AC85" i="6"/>
  <c r="N85" i="6"/>
  <c r="O85" i="6"/>
  <c r="P85" i="6" s="1"/>
  <c r="Q85" i="6" s="1"/>
  <c r="R85" i="6" s="1"/>
  <c r="S85" i="6" s="1"/>
  <c r="T85" i="6" s="1"/>
  <c r="U85" i="6" s="1"/>
  <c r="V85" i="6" s="1"/>
  <c r="W85" i="6" s="1"/>
  <c r="X85" i="6" s="1"/>
  <c r="Y85" i="6" s="1"/>
  <c r="Z85" i="6" s="1"/>
  <c r="AD85" i="6" s="1"/>
  <c r="AE85" i="6" s="1"/>
  <c r="AF85" i="6" s="1"/>
  <c r="AG85" i="6" s="1"/>
  <c r="AH85" i="6" s="1"/>
  <c r="AI85" i="6" s="1"/>
  <c r="AJ85" i="6" s="1"/>
  <c r="AK85" i="6" s="1"/>
  <c r="AL85" i="6" s="1"/>
  <c r="AM85" i="6" s="1"/>
  <c r="AN85" i="6" s="1"/>
  <c r="AO85" i="6" s="1"/>
  <c r="AS85" i="6" s="1"/>
  <c r="AT85" i="6" s="1"/>
  <c r="AU85" i="6" s="1"/>
  <c r="AV85" i="6" s="1"/>
  <c r="AW85" i="6" s="1"/>
  <c r="AX85" i="6" s="1"/>
  <c r="AY85" i="6" s="1"/>
  <c r="AZ85" i="6" s="1"/>
  <c r="BA85" i="6" s="1"/>
  <c r="BB85" i="6" s="1"/>
  <c r="BC85" i="6" s="1"/>
  <c r="BD85" i="6" s="1"/>
  <c r="BH85" i="6" s="1"/>
  <c r="BI85" i="6" s="1"/>
  <c r="BJ85" i="6" s="1"/>
  <c r="BK85" i="6" s="1"/>
  <c r="BL85" i="6" s="1"/>
  <c r="BM85" i="6" s="1"/>
  <c r="BN85" i="6" s="1"/>
  <c r="BO85" i="6" s="1"/>
  <c r="BP85" i="6" s="1"/>
  <c r="BQ85" i="6" s="1"/>
  <c r="BR85" i="6" s="1"/>
  <c r="BS85" i="6" s="1"/>
  <c r="BW85" i="6" s="1"/>
  <c r="BX85" i="6" s="1"/>
  <c r="BY85" i="6" s="1"/>
  <c r="BZ85" i="6" s="1"/>
  <c r="CA85" i="6" s="1"/>
  <c r="CB85" i="6" s="1"/>
  <c r="CC85" i="6" s="1"/>
  <c r="CD85" i="6" s="1"/>
  <c r="CE85" i="6" s="1"/>
  <c r="CF85" i="6" s="1"/>
  <c r="CG85" i="6" s="1"/>
  <c r="CH85" i="6" s="1"/>
  <c r="CL85" i="6" s="1"/>
  <c r="CM85" i="6" s="1"/>
  <c r="CN85" i="6" s="1"/>
  <c r="CO85" i="6" s="1"/>
  <c r="CP85" i="6" s="1"/>
  <c r="CQ85" i="6" s="1"/>
  <c r="CR85" i="6" s="1"/>
  <c r="CS85" i="6" s="1"/>
  <c r="CT85" i="6" s="1"/>
  <c r="CU85" i="6" s="1"/>
  <c r="CV85" i="6" s="1"/>
  <c r="CW85" i="6" s="1"/>
  <c r="CK84" i="6"/>
  <c r="BV84" i="6"/>
  <c r="BG84" i="6"/>
  <c r="BE84" i="6"/>
  <c r="AR84" i="6"/>
  <c r="AC84" i="6"/>
  <c r="N84" i="6"/>
  <c r="O84" i="6"/>
  <c r="P84" i="6" s="1"/>
  <c r="Q84" i="6" s="1"/>
  <c r="R84" i="6" s="1"/>
  <c r="S84" i="6" s="1"/>
  <c r="T84" i="6" s="1"/>
  <c r="U84" i="6" s="1"/>
  <c r="V84" i="6" s="1"/>
  <c r="W84" i="6" s="1"/>
  <c r="X84" i="6" s="1"/>
  <c r="Y84" i="6" s="1"/>
  <c r="Z84" i="6" s="1"/>
  <c r="AD84" i="6" s="1"/>
  <c r="AE84" i="6" s="1"/>
  <c r="AF84" i="6" s="1"/>
  <c r="AG84" i="6" s="1"/>
  <c r="AH84" i="6" s="1"/>
  <c r="AI84" i="6" s="1"/>
  <c r="AJ84" i="6" s="1"/>
  <c r="AK84" i="6" s="1"/>
  <c r="AL84" i="6" s="1"/>
  <c r="AM84" i="6" s="1"/>
  <c r="AN84" i="6" s="1"/>
  <c r="AO84" i="6" s="1"/>
  <c r="AS84" i="6" s="1"/>
  <c r="AT84" i="6" s="1"/>
  <c r="AU84" i="6" s="1"/>
  <c r="AV84" i="6" s="1"/>
  <c r="AW84" i="6" s="1"/>
  <c r="AX84" i="6" s="1"/>
  <c r="AY84" i="6" s="1"/>
  <c r="AZ84" i="6" s="1"/>
  <c r="BA84" i="6" s="1"/>
  <c r="BB84" i="6" s="1"/>
  <c r="BC84" i="6" s="1"/>
  <c r="BD84" i="6" s="1"/>
  <c r="BH84" i="6" s="1"/>
  <c r="BI84" i="6" s="1"/>
  <c r="BJ84" i="6" s="1"/>
  <c r="BK84" i="6" s="1"/>
  <c r="BL84" i="6" s="1"/>
  <c r="BM84" i="6" s="1"/>
  <c r="BN84" i="6" s="1"/>
  <c r="BO84" i="6" s="1"/>
  <c r="BP84" i="6" s="1"/>
  <c r="BQ84" i="6" s="1"/>
  <c r="BR84" i="6" s="1"/>
  <c r="BS84" i="6" s="1"/>
  <c r="BW84" i="6" s="1"/>
  <c r="BX84" i="6" s="1"/>
  <c r="BY84" i="6" s="1"/>
  <c r="BZ84" i="6" s="1"/>
  <c r="CA84" i="6" s="1"/>
  <c r="CB84" i="6" s="1"/>
  <c r="CC84" i="6" s="1"/>
  <c r="CD84" i="6" s="1"/>
  <c r="CE84" i="6" s="1"/>
  <c r="CF84" i="6" s="1"/>
  <c r="CG84" i="6" s="1"/>
  <c r="CH84" i="6" s="1"/>
  <c r="CL84" i="6" s="1"/>
  <c r="CM84" i="6" s="1"/>
  <c r="CN84" i="6" s="1"/>
  <c r="CO84" i="6" s="1"/>
  <c r="CP84" i="6" s="1"/>
  <c r="CQ84" i="6" s="1"/>
  <c r="CR84" i="6" s="1"/>
  <c r="CS84" i="6" s="1"/>
  <c r="CT84" i="6" s="1"/>
  <c r="CU84" i="6" s="1"/>
  <c r="CV84" i="6" s="1"/>
  <c r="CW84" i="6" s="1"/>
  <c r="CK83" i="6"/>
  <c r="BV83" i="6"/>
  <c r="BG83" i="6"/>
  <c r="BE83" i="6"/>
  <c r="AR83" i="6"/>
  <c r="AC83" i="6"/>
  <c r="N83" i="6"/>
  <c r="O83" i="6"/>
  <c r="P83" i="6" s="1"/>
  <c r="Q83" i="6" s="1"/>
  <c r="R83" i="6" s="1"/>
  <c r="S83" i="6" s="1"/>
  <c r="T83" i="6" s="1"/>
  <c r="U83" i="6" s="1"/>
  <c r="V83" i="6" s="1"/>
  <c r="W83" i="6" s="1"/>
  <c r="X83" i="6" s="1"/>
  <c r="Y83" i="6" s="1"/>
  <c r="Z83" i="6" s="1"/>
  <c r="AD83" i="6" s="1"/>
  <c r="AE83" i="6" s="1"/>
  <c r="AF83" i="6" s="1"/>
  <c r="AG83" i="6" s="1"/>
  <c r="AH83" i="6" s="1"/>
  <c r="AI83" i="6" s="1"/>
  <c r="AJ83" i="6" s="1"/>
  <c r="AK83" i="6" s="1"/>
  <c r="AL83" i="6" s="1"/>
  <c r="AM83" i="6" s="1"/>
  <c r="AN83" i="6" s="1"/>
  <c r="AO83" i="6" s="1"/>
  <c r="AS83" i="6" s="1"/>
  <c r="AT83" i="6" s="1"/>
  <c r="AU83" i="6" s="1"/>
  <c r="AV83" i="6" s="1"/>
  <c r="AW83" i="6" s="1"/>
  <c r="AX83" i="6" s="1"/>
  <c r="AY83" i="6" s="1"/>
  <c r="AZ83" i="6" s="1"/>
  <c r="BA83" i="6" s="1"/>
  <c r="BB83" i="6" s="1"/>
  <c r="BC83" i="6" s="1"/>
  <c r="BD83" i="6" s="1"/>
  <c r="BH83" i="6" s="1"/>
  <c r="BI83" i="6" s="1"/>
  <c r="BJ83" i="6" s="1"/>
  <c r="BK83" i="6" s="1"/>
  <c r="BL83" i="6" s="1"/>
  <c r="BM83" i="6" s="1"/>
  <c r="BN83" i="6" s="1"/>
  <c r="BO83" i="6" s="1"/>
  <c r="BP83" i="6" s="1"/>
  <c r="BQ83" i="6" s="1"/>
  <c r="BR83" i="6" s="1"/>
  <c r="BS83" i="6" s="1"/>
  <c r="BW83" i="6" s="1"/>
  <c r="BX83" i="6" s="1"/>
  <c r="BY83" i="6" s="1"/>
  <c r="BZ83" i="6" s="1"/>
  <c r="CA83" i="6" s="1"/>
  <c r="CB83" i="6" s="1"/>
  <c r="CC83" i="6" s="1"/>
  <c r="CD83" i="6" s="1"/>
  <c r="CE83" i="6" s="1"/>
  <c r="CF83" i="6" s="1"/>
  <c r="CG83" i="6" s="1"/>
  <c r="CH83" i="6" s="1"/>
  <c r="CL83" i="6" s="1"/>
  <c r="CM83" i="6" s="1"/>
  <c r="CN83" i="6" s="1"/>
  <c r="CO83" i="6" s="1"/>
  <c r="CP83" i="6" s="1"/>
  <c r="CQ83" i="6" s="1"/>
  <c r="CR83" i="6" s="1"/>
  <c r="CS83" i="6" s="1"/>
  <c r="CT83" i="6" s="1"/>
  <c r="CU83" i="6" s="1"/>
  <c r="CV83" i="6" s="1"/>
  <c r="CW83" i="6" s="1"/>
  <c r="CK82" i="6"/>
  <c r="BV82" i="6"/>
  <c r="BG82" i="6"/>
  <c r="BE82" i="6"/>
  <c r="AR82" i="6"/>
  <c r="AC82" i="6"/>
  <c r="N82" i="6"/>
  <c r="O82" i="6"/>
  <c r="P82" i="6" s="1"/>
  <c r="Q82" i="6" s="1"/>
  <c r="R82" i="6" s="1"/>
  <c r="S82" i="6" s="1"/>
  <c r="T82" i="6" s="1"/>
  <c r="U82" i="6" s="1"/>
  <c r="V82" i="6" s="1"/>
  <c r="W82" i="6" s="1"/>
  <c r="X82" i="6" s="1"/>
  <c r="Y82" i="6" s="1"/>
  <c r="Z82" i="6" s="1"/>
  <c r="AD82" i="6" s="1"/>
  <c r="AE82" i="6" s="1"/>
  <c r="AF82" i="6" s="1"/>
  <c r="AG82" i="6" s="1"/>
  <c r="AH82" i="6" s="1"/>
  <c r="AI82" i="6" s="1"/>
  <c r="AJ82" i="6" s="1"/>
  <c r="AK82" i="6" s="1"/>
  <c r="AL82" i="6" s="1"/>
  <c r="AM82" i="6" s="1"/>
  <c r="AN82" i="6" s="1"/>
  <c r="AO82" i="6" s="1"/>
  <c r="AS82" i="6" s="1"/>
  <c r="AT82" i="6" s="1"/>
  <c r="AU82" i="6" s="1"/>
  <c r="AV82" i="6" s="1"/>
  <c r="AW82" i="6" s="1"/>
  <c r="AX82" i="6" s="1"/>
  <c r="AY82" i="6" s="1"/>
  <c r="AZ82" i="6" s="1"/>
  <c r="BA82" i="6" s="1"/>
  <c r="BB82" i="6" s="1"/>
  <c r="BC82" i="6" s="1"/>
  <c r="BD82" i="6" s="1"/>
  <c r="BH82" i="6" s="1"/>
  <c r="BI82" i="6" s="1"/>
  <c r="BJ82" i="6" s="1"/>
  <c r="BK82" i="6" s="1"/>
  <c r="BL82" i="6" s="1"/>
  <c r="BM82" i="6" s="1"/>
  <c r="BN82" i="6" s="1"/>
  <c r="BO82" i="6" s="1"/>
  <c r="BP82" i="6" s="1"/>
  <c r="BQ82" i="6" s="1"/>
  <c r="BR82" i="6" s="1"/>
  <c r="BS82" i="6" s="1"/>
  <c r="BW82" i="6" s="1"/>
  <c r="BX82" i="6" s="1"/>
  <c r="BY82" i="6" s="1"/>
  <c r="BZ82" i="6" s="1"/>
  <c r="CA82" i="6" s="1"/>
  <c r="CB82" i="6" s="1"/>
  <c r="CC82" i="6" s="1"/>
  <c r="CD82" i="6" s="1"/>
  <c r="CE82" i="6" s="1"/>
  <c r="CF82" i="6" s="1"/>
  <c r="CG82" i="6" s="1"/>
  <c r="CH82" i="6" s="1"/>
  <c r="CL82" i="6" s="1"/>
  <c r="CM82" i="6" s="1"/>
  <c r="CN82" i="6" s="1"/>
  <c r="CO82" i="6" s="1"/>
  <c r="CP82" i="6" s="1"/>
  <c r="CQ82" i="6" s="1"/>
  <c r="CR82" i="6" s="1"/>
  <c r="CS82" i="6" s="1"/>
  <c r="CT82" i="6" s="1"/>
  <c r="CU82" i="6" s="1"/>
  <c r="CV82" i="6" s="1"/>
  <c r="CW82" i="6" s="1"/>
  <c r="CK81" i="6"/>
  <c r="BV81" i="6"/>
  <c r="BG81" i="6"/>
  <c r="BE81" i="6"/>
  <c r="AR81" i="6"/>
  <c r="AC81" i="6"/>
  <c r="N81" i="6"/>
  <c r="O81" i="6"/>
  <c r="P81" i="6" s="1"/>
  <c r="Q81" i="6" s="1"/>
  <c r="R81" i="6" s="1"/>
  <c r="S81" i="6" s="1"/>
  <c r="T81" i="6" s="1"/>
  <c r="U81" i="6" s="1"/>
  <c r="V81" i="6" s="1"/>
  <c r="W81" i="6" s="1"/>
  <c r="X81" i="6" s="1"/>
  <c r="Y81" i="6" s="1"/>
  <c r="Z81" i="6" s="1"/>
  <c r="AD81" i="6" s="1"/>
  <c r="AE81" i="6" s="1"/>
  <c r="AF81" i="6" s="1"/>
  <c r="AG81" i="6" s="1"/>
  <c r="AH81" i="6" s="1"/>
  <c r="AI81" i="6" s="1"/>
  <c r="AJ81" i="6" s="1"/>
  <c r="AK81" i="6" s="1"/>
  <c r="AL81" i="6" s="1"/>
  <c r="AM81" i="6" s="1"/>
  <c r="AN81" i="6" s="1"/>
  <c r="AO81" i="6" s="1"/>
  <c r="AS81" i="6" s="1"/>
  <c r="AT81" i="6" s="1"/>
  <c r="AU81" i="6" s="1"/>
  <c r="AV81" i="6" s="1"/>
  <c r="AW81" i="6" s="1"/>
  <c r="AX81" i="6" s="1"/>
  <c r="AY81" i="6" s="1"/>
  <c r="AZ81" i="6" s="1"/>
  <c r="BA81" i="6" s="1"/>
  <c r="BB81" i="6" s="1"/>
  <c r="BC81" i="6" s="1"/>
  <c r="BD81" i="6" s="1"/>
  <c r="BH81" i="6" s="1"/>
  <c r="BI81" i="6" s="1"/>
  <c r="BJ81" i="6" s="1"/>
  <c r="BK81" i="6" s="1"/>
  <c r="BL81" i="6" s="1"/>
  <c r="BM81" i="6" s="1"/>
  <c r="BN81" i="6" s="1"/>
  <c r="BO81" i="6" s="1"/>
  <c r="BP81" i="6" s="1"/>
  <c r="BQ81" i="6" s="1"/>
  <c r="BR81" i="6" s="1"/>
  <c r="BS81" i="6" s="1"/>
  <c r="BW81" i="6" s="1"/>
  <c r="BX81" i="6" s="1"/>
  <c r="BY81" i="6" s="1"/>
  <c r="BZ81" i="6" s="1"/>
  <c r="CA81" i="6" s="1"/>
  <c r="CB81" i="6" s="1"/>
  <c r="CC81" i="6" s="1"/>
  <c r="CD81" i="6" s="1"/>
  <c r="CE81" i="6" s="1"/>
  <c r="CF81" i="6" s="1"/>
  <c r="CG81" i="6" s="1"/>
  <c r="CH81" i="6" s="1"/>
  <c r="CL81" i="6" s="1"/>
  <c r="CM81" i="6" s="1"/>
  <c r="CN81" i="6" s="1"/>
  <c r="CO81" i="6" s="1"/>
  <c r="CP81" i="6" s="1"/>
  <c r="CQ81" i="6" s="1"/>
  <c r="CR81" i="6" s="1"/>
  <c r="CS81" i="6" s="1"/>
  <c r="CT81" i="6" s="1"/>
  <c r="CU81" i="6" s="1"/>
  <c r="CV81" i="6" s="1"/>
  <c r="CW81" i="6" s="1"/>
  <c r="CK80" i="6"/>
  <c r="BV80" i="6"/>
  <c r="BG80" i="6"/>
  <c r="AR80" i="6"/>
  <c r="AC80" i="6"/>
  <c r="O80" i="6"/>
  <c r="P80" i="6" s="1"/>
  <c r="Q80" i="6" s="1"/>
  <c r="R80" i="6" s="1"/>
  <c r="S80" i="6" s="1"/>
  <c r="T80" i="6" s="1"/>
  <c r="U80" i="6" s="1"/>
  <c r="V80" i="6" s="1"/>
  <c r="W80" i="6" s="1"/>
  <c r="X80" i="6" s="1"/>
  <c r="Y80" i="6" s="1"/>
  <c r="Z80" i="6" s="1"/>
  <c r="N80" i="6"/>
  <c r="CK79" i="6"/>
  <c r="BV79" i="6"/>
  <c r="BG79" i="6"/>
  <c r="AR79" i="6"/>
  <c r="AC79" i="6"/>
  <c r="N79" i="6"/>
  <c r="O79" i="6"/>
  <c r="AR78" i="6"/>
  <c r="AC78" i="6"/>
  <c r="O78" i="6"/>
  <c r="P78" i="6" s="1"/>
  <c r="Q78" i="6" s="1"/>
  <c r="R78" i="6" s="1"/>
  <c r="S78" i="6" s="1"/>
  <c r="T78" i="6" s="1"/>
  <c r="U78" i="6" s="1"/>
  <c r="V78" i="6" s="1"/>
  <c r="W78" i="6" s="1"/>
  <c r="X78" i="6" s="1"/>
  <c r="Y78" i="6" s="1"/>
  <c r="Z78" i="6" s="1"/>
  <c r="N78" i="6"/>
  <c r="CK77" i="6"/>
  <c r="BV77" i="6"/>
  <c r="BG77" i="6"/>
  <c r="AR77" i="6"/>
  <c r="AC77" i="6"/>
  <c r="N77" i="6"/>
  <c r="O77" i="6"/>
  <c r="CK76" i="6"/>
  <c r="BV76" i="6"/>
  <c r="BG76" i="6"/>
  <c r="AR76" i="6"/>
  <c r="AC76" i="6"/>
  <c r="N76" i="6"/>
  <c r="O76" i="6"/>
  <c r="P76" i="6" s="1"/>
  <c r="Q76" i="6" s="1"/>
  <c r="R76" i="6" s="1"/>
  <c r="S76" i="6" s="1"/>
  <c r="T76" i="6" s="1"/>
  <c r="U76" i="6" s="1"/>
  <c r="V76" i="6" s="1"/>
  <c r="W76" i="6" s="1"/>
  <c r="X76" i="6" s="1"/>
  <c r="Y76" i="6" s="1"/>
  <c r="Z76" i="6" s="1"/>
  <c r="CK75" i="6"/>
  <c r="BV75" i="6"/>
  <c r="BG75" i="6"/>
  <c r="AR75" i="6"/>
  <c r="AC75" i="6"/>
  <c r="N75" i="6"/>
  <c r="O75" i="6"/>
  <c r="P75" i="6" s="1"/>
  <c r="Q75" i="6" s="1"/>
  <c r="R75" i="6" s="1"/>
  <c r="S75" i="6" s="1"/>
  <c r="T75" i="6" s="1"/>
  <c r="U75" i="6" s="1"/>
  <c r="V75" i="6" s="1"/>
  <c r="W75" i="6" s="1"/>
  <c r="X75" i="6" s="1"/>
  <c r="Y75" i="6" s="1"/>
  <c r="Z75" i="6" s="1"/>
  <c r="CX74" i="6"/>
  <c r="BE74" i="6"/>
  <c r="AC74" i="6"/>
  <c r="N74" i="6"/>
  <c r="O74" i="6"/>
  <c r="P74" i="6" s="1"/>
  <c r="Q74" i="6" s="1"/>
  <c r="R74" i="6" s="1"/>
  <c r="S74" i="6" s="1"/>
  <c r="T74" i="6" s="1"/>
  <c r="U74" i="6" s="1"/>
  <c r="V74" i="6" s="1"/>
  <c r="W74" i="6" s="1"/>
  <c r="X74" i="6" s="1"/>
  <c r="Y74" i="6" s="1"/>
  <c r="Z74" i="6" s="1"/>
  <c r="CK73" i="6"/>
  <c r="BV73" i="6"/>
  <c r="BG73" i="6"/>
  <c r="AR73" i="6"/>
  <c r="AC73" i="6"/>
  <c r="N73" i="6"/>
  <c r="O73" i="6"/>
  <c r="P73" i="6" s="1"/>
  <c r="Q73" i="6" s="1"/>
  <c r="R73" i="6" s="1"/>
  <c r="S73" i="6" s="1"/>
  <c r="T73" i="6" s="1"/>
  <c r="U73" i="6" s="1"/>
  <c r="V73" i="6" s="1"/>
  <c r="W73" i="6" s="1"/>
  <c r="X73" i="6" s="1"/>
  <c r="Y73" i="6" s="1"/>
  <c r="Z73" i="6" s="1"/>
  <c r="CX72" i="6"/>
  <c r="BE72" i="6"/>
  <c r="AC72" i="6"/>
  <c r="N72" i="6"/>
  <c r="O72" i="6"/>
  <c r="P72" i="6" s="1"/>
  <c r="Q72" i="6" s="1"/>
  <c r="R72" i="6" s="1"/>
  <c r="S72" i="6" s="1"/>
  <c r="T72" i="6" s="1"/>
  <c r="U72" i="6" s="1"/>
  <c r="V72" i="6" s="1"/>
  <c r="W72" i="6" s="1"/>
  <c r="X72" i="6" s="1"/>
  <c r="Y72" i="6" s="1"/>
  <c r="Z72" i="6" s="1"/>
  <c r="CK71" i="6"/>
  <c r="BV71" i="6"/>
  <c r="BG71" i="6"/>
  <c r="AR71" i="6"/>
  <c r="AC71" i="6"/>
  <c r="N71" i="6"/>
  <c r="O71" i="6"/>
  <c r="CK70" i="6"/>
  <c r="BV70" i="6"/>
  <c r="BG70" i="6"/>
  <c r="AR70" i="6"/>
  <c r="AC70" i="6"/>
  <c r="N70" i="6"/>
  <c r="O70" i="6"/>
  <c r="P70" i="6" s="1"/>
  <c r="Q70" i="6" s="1"/>
  <c r="R70" i="6" s="1"/>
  <c r="S70" i="6" s="1"/>
  <c r="T70" i="6" s="1"/>
  <c r="U70" i="6" s="1"/>
  <c r="V70" i="6" s="1"/>
  <c r="W70" i="6" s="1"/>
  <c r="X70" i="6" s="1"/>
  <c r="Y70" i="6" s="1"/>
  <c r="Z70" i="6" s="1"/>
  <c r="CK69" i="6"/>
  <c r="BV69" i="6"/>
  <c r="BG69" i="6"/>
  <c r="AR69" i="6"/>
  <c r="AC69" i="6"/>
  <c r="N69" i="6"/>
  <c r="O69" i="6"/>
  <c r="P69" i="6" s="1"/>
  <c r="Q69" i="6" s="1"/>
  <c r="R69" i="6" s="1"/>
  <c r="S69" i="6" s="1"/>
  <c r="T69" i="6" s="1"/>
  <c r="CK68" i="6"/>
  <c r="BV68" i="6"/>
  <c r="BG68" i="6"/>
  <c r="AR68" i="6"/>
  <c r="AC68" i="6"/>
  <c r="N68" i="6"/>
  <c r="O68" i="6"/>
  <c r="CK67" i="6"/>
  <c r="BV67" i="6"/>
  <c r="BG67" i="6"/>
  <c r="AR67" i="6"/>
  <c r="AC67" i="6"/>
  <c r="N67" i="6"/>
  <c r="O67" i="6"/>
  <c r="P67" i="6" s="1"/>
  <c r="Q67" i="6" s="1"/>
  <c r="R67" i="6" s="1"/>
  <c r="S67" i="6" s="1"/>
  <c r="T67" i="6" s="1"/>
  <c r="U67" i="6" s="1"/>
  <c r="V67" i="6" s="1"/>
  <c r="W67" i="6" s="1"/>
  <c r="X67" i="6" s="1"/>
  <c r="Y67" i="6" s="1"/>
  <c r="Z67" i="6" s="1"/>
  <c r="CK66" i="6"/>
  <c r="BV66" i="6"/>
  <c r="BG66" i="6"/>
  <c r="AR66" i="6"/>
  <c r="AC66" i="6"/>
  <c r="N66" i="6"/>
  <c r="O66" i="6"/>
  <c r="P66" i="6" s="1"/>
  <c r="Q66" i="6" s="1"/>
  <c r="R66" i="6" s="1"/>
  <c r="S66" i="6" s="1"/>
  <c r="T66" i="6" s="1"/>
  <c r="U66" i="6" s="1"/>
  <c r="V66" i="6" s="1"/>
  <c r="W66" i="6" s="1"/>
  <c r="X66" i="6" s="1"/>
  <c r="Y66" i="6" s="1"/>
  <c r="Z66" i="6" s="1"/>
  <c r="CK65" i="6"/>
  <c r="BV65" i="6"/>
  <c r="BG65" i="6"/>
  <c r="AR65" i="6"/>
  <c r="AC65" i="6"/>
  <c r="N65" i="6"/>
  <c r="O65" i="6"/>
  <c r="CK64" i="6"/>
  <c r="BV64" i="6"/>
  <c r="BG64" i="6"/>
  <c r="AR64" i="6"/>
  <c r="AC64" i="6"/>
  <c r="N64" i="6"/>
  <c r="O64" i="6"/>
  <c r="P64" i="6" s="1"/>
  <c r="Q64" i="6" s="1"/>
  <c r="R64" i="6" s="1"/>
  <c r="S64" i="6" s="1"/>
  <c r="T64" i="6" s="1"/>
  <c r="U64" i="6" s="1"/>
  <c r="V64" i="6" s="1"/>
  <c r="W64" i="6" s="1"/>
  <c r="X64" i="6" s="1"/>
  <c r="Y64" i="6" s="1"/>
  <c r="Z64" i="6" s="1"/>
  <c r="CK63" i="6"/>
  <c r="BV63" i="6"/>
  <c r="BG63" i="6"/>
  <c r="AR63" i="6"/>
  <c r="AC63" i="6"/>
  <c r="N63" i="6"/>
  <c r="O63" i="6"/>
  <c r="P63" i="6" s="1"/>
  <c r="Q63" i="6" s="1"/>
  <c r="R63" i="6" s="1"/>
  <c r="S63" i="6" s="1"/>
  <c r="T63" i="6" s="1"/>
  <c r="CK62" i="6"/>
  <c r="BV62" i="6"/>
  <c r="BG62" i="6"/>
  <c r="BE62" i="6"/>
  <c r="AR62" i="6"/>
  <c r="AC62" i="6"/>
  <c r="N62" i="6"/>
  <c r="O62" i="6"/>
  <c r="P62" i="6" s="1"/>
  <c r="Q62" i="6" s="1"/>
  <c r="R62" i="6" s="1"/>
  <c r="S62" i="6" s="1"/>
  <c r="T62" i="6" s="1"/>
  <c r="U62" i="6" s="1"/>
  <c r="V62" i="6" s="1"/>
  <c r="W62" i="6" s="1"/>
  <c r="X62" i="6" s="1"/>
  <c r="Y62" i="6" s="1"/>
  <c r="Z62" i="6" s="1"/>
  <c r="AD62" i="6" s="1"/>
  <c r="AE62" i="6" s="1"/>
  <c r="AF62" i="6" s="1"/>
  <c r="AG62" i="6" s="1"/>
  <c r="AH62" i="6" s="1"/>
  <c r="AI62" i="6" s="1"/>
  <c r="AJ62" i="6" s="1"/>
  <c r="AK62" i="6" s="1"/>
  <c r="AL62" i="6" s="1"/>
  <c r="AM62" i="6" s="1"/>
  <c r="AN62" i="6" s="1"/>
  <c r="AO62" i="6" s="1"/>
  <c r="AS62" i="6" s="1"/>
  <c r="AT62" i="6" s="1"/>
  <c r="AU62" i="6" s="1"/>
  <c r="AV62" i="6" s="1"/>
  <c r="AW62" i="6" s="1"/>
  <c r="AX62" i="6" s="1"/>
  <c r="AY62" i="6" s="1"/>
  <c r="AZ62" i="6" s="1"/>
  <c r="BA62" i="6" s="1"/>
  <c r="BB62" i="6" s="1"/>
  <c r="BC62" i="6" s="1"/>
  <c r="BD62" i="6" s="1"/>
  <c r="BH62" i="6" s="1"/>
  <c r="BI62" i="6" s="1"/>
  <c r="BJ62" i="6" s="1"/>
  <c r="BK62" i="6" s="1"/>
  <c r="BL62" i="6" s="1"/>
  <c r="BM62" i="6" s="1"/>
  <c r="BN62" i="6" s="1"/>
  <c r="BO62" i="6" s="1"/>
  <c r="BP62" i="6" s="1"/>
  <c r="BQ62" i="6" s="1"/>
  <c r="BR62" i="6" s="1"/>
  <c r="BS62" i="6" s="1"/>
  <c r="BW62" i="6" s="1"/>
  <c r="BX62" i="6" s="1"/>
  <c r="BY62" i="6" s="1"/>
  <c r="BZ62" i="6" s="1"/>
  <c r="CA62" i="6" s="1"/>
  <c r="CB62" i="6" s="1"/>
  <c r="CC62" i="6" s="1"/>
  <c r="CD62" i="6" s="1"/>
  <c r="CE62" i="6" s="1"/>
  <c r="CF62" i="6" s="1"/>
  <c r="CG62" i="6" s="1"/>
  <c r="CH62" i="6" s="1"/>
  <c r="CL62" i="6" s="1"/>
  <c r="CM62" i="6" s="1"/>
  <c r="CN62" i="6" s="1"/>
  <c r="CO62" i="6" s="1"/>
  <c r="CP62" i="6" s="1"/>
  <c r="CQ62" i="6" s="1"/>
  <c r="CR62" i="6" s="1"/>
  <c r="CS62" i="6" s="1"/>
  <c r="CT62" i="6" s="1"/>
  <c r="CU62" i="6" s="1"/>
  <c r="CV62" i="6" s="1"/>
  <c r="CW62" i="6" s="1"/>
  <c r="CK61" i="6"/>
  <c r="BV61" i="6"/>
  <c r="BG61" i="6"/>
  <c r="BE61" i="6"/>
  <c r="AR61" i="6"/>
  <c r="AC61" i="6"/>
  <c r="N61" i="6"/>
  <c r="O61" i="6"/>
  <c r="P61" i="6" s="1"/>
  <c r="Q61" i="6" s="1"/>
  <c r="R61" i="6" s="1"/>
  <c r="S61" i="6" s="1"/>
  <c r="T61" i="6" s="1"/>
  <c r="U61" i="6" s="1"/>
  <c r="V61" i="6" s="1"/>
  <c r="W61" i="6" s="1"/>
  <c r="X61" i="6" s="1"/>
  <c r="Y61" i="6" s="1"/>
  <c r="Z61" i="6" s="1"/>
  <c r="AD61" i="6" s="1"/>
  <c r="AE61" i="6" s="1"/>
  <c r="AF61" i="6" s="1"/>
  <c r="AG61" i="6" s="1"/>
  <c r="AH61" i="6" s="1"/>
  <c r="AI61" i="6" s="1"/>
  <c r="AJ61" i="6" s="1"/>
  <c r="AK61" i="6" s="1"/>
  <c r="AL61" i="6" s="1"/>
  <c r="AM61" i="6" s="1"/>
  <c r="AN61" i="6" s="1"/>
  <c r="AO61" i="6" s="1"/>
  <c r="AS61" i="6" s="1"/>
  <c r="AT61" i="6" s="1"/>
  <c r="AU61" i="6" s="1"/>
  <c r="AV61" i="6" s="1"/>
  <c r="AW61" i="6" s="1"/>
  <c r="AX61" i="6" s="1"/>
  <c r="AY61" i="6" s="1"/>
  <c r="AZ61" i="6" s="1"/>
  <c r="BA61" i="6" s="1"/>
  <c r="BB61" i="6" s="1"/>
  <c r="BC61" i="6" s="1"/>
  <c r="BD61" i="6" s="1"/>
  <c r="BH61" i="6" s="1"/>
  <c r="BI61" i="6" s="1"/>
  <c r="BJ61" i="6" s="1"/>
  <c r="BK61" i="6" s="1"/>
  <c r="BL61" i="6" s="1"/>
  <c r="BM61" i="6" s="1"/>
  <c r="BN61" i="6" s="1"/>
  <c r="BO61" i="6" s="1"/>
  <c r="BP61" i="6" s="1"/>
  <c r="BQ61" i="6" s="1"/>
  <c r="BR61" i="6" s="1"/>
  <c r="BS61" i="6" s="1"/>
  <c r="BW61" i="6" s="1"/>
  <c r="BX61" i="6" s="1"/>
  <c r="BY61" i="6" s="1"/>
  <c r="BZ61" i="6" s="1"/>
  <c r="CA61" i="6" s="1"/>
  <c r="CB61" i="6" s="1"/>
  <c r="CC61" i="6" s="1"/>
  <c r="CD61" i="6" s="1"/>
  <c r="CE61" i="6" s="1"/>
  <c r="CF61" i="6" s="1"/>
  <c r="CG61" i="6" s="1"/>
  <c r="CH61" i="6" s="1"/>
  <c r="CL61" i="6" s="1"/>
  <c r="CM61" i="6" s="1"/>
  <c r="CN61" i="6" s="1"/>
  <c r="CO61" i="6" s="1"/>
  <c r="CP61" i="6" s="1"/>
  <c r="CQ61" i="6" s="1"/>
  <c r="CR61" i="6" s="1"/>
  <c r="CS61" i="6" s="1"/>
  <c r="CT61" i="6" s="1"/>
  <c r="CU61" i="6" s="1"/>
  <c r="CV61" i="6" s="1"/>
  <c r="CW61" i="6" s="1"/>
  <c r="CK60" i="6"/>
  <c r="BV60" i="6"/>
  <c r="BG60" i="6"/>
  <c r="BE60" i="6"/>
  <c r="AR60" i="6"/>
  <c r="AC60" i="6"/>
  <c r="N60" i="6"/>
  <c r="O60" i="6"/>
  <c r="P60" i="6" s="1"/>
  <c r="Q60" i="6" s="1"/>
  <c r="R60" i="6" s="1"/>
  <c r="S60" i="6" s="1"/>
  <c r="T60" i="6" s="1"/>
  <c r="U60" i="6" s="1"/>
  <c r="V60" i="6" s="1"/>
  <c r="W60" i="6" s="1"/>
  <c r="X60" i="6" s="1"/>
  <c r="Y60" i="6" s="1"/>
  <c r="Z60" i="6" s="1"/>
  <c r="AD60" i="6" s="1"/>
  <c r="AE60" i="6" s="1"/>
  <c r="AF60" i="6" s="1"/>
  <c r="AG60" i="6" s="1"/>
  <c r="AH60" i="6" s="1"/>
  <c r="AI60" i="6" s="1"/>
  <c r="AJ60" i="6" s="1"/>
  <c r="AK60" i="6" s="1"/>
  <c r="AL60" i="6" s="1"/>
  <c r="AM60" i="6" s="1"/>
  <c r="AN60" i="6" s="1"/>
  <c r="AO60" i="6" s="1"/>
  <c r="AS60" i="6" s="1"/>
  <c r="AT60" i="6" s="1"/>
  <c r="AU60" i="6" s="1"/>
  <c r="AV60" i="6" s="1"/>
  <c r="AW60" i="6" s="1"/>
  <c r="AX60" i="6" s="1"/>
  <c r="AY60" i="6" s="1"/>
  <c r="AZ60" i="6" s="1"/>
  <c r="BA60" i="6" s="1"/>
  <c r="BB60" i="6" s="1"/>
  <c r="BC60" i="6" s="1"/>
  <c r="BD60" i="6" s="1"/>
  <c r="BH60" i="6" s="1"/>
  <c r="BI60" i="6" s="1"/>
  <c r="BJ60" i="6" s="1"/>
  <c r="BK60" i="6" s="1"/>
  <c r="BL60" i="6" s="1"/>
  <c r="BM60" i="6" s="1"/>
  <c r="BN60" i="6" s="1"/>
  <c r="BO60" i="6" s="1"/>
  <c r="BP60" i="6" s="1"/>
  <c r="BQ60" i="6" s="1"/>
  <c r="BR60" i="6" s="1"/>
  <c r="BS60" i="6" s="1"/>
  <c r="BW60" i="6" s="1"/>
  <c r="BX60" i="6" s="1"/>
  <c r="BY60" i="6" s="1"/>
  <c r="BZ60" i="6" s="1"/>
  <c r="CA60" i="6" s="1"/>
  <c r="CB60" i="6" s="1"/>
  <c r="CC60" i="6" s="1"/>
  <c r="CD60" i="6" s="1"/>
  <c r="CE60" i="6" s="1"/>
  <c r="CF60" i="6" s="1"/>
  <c r="CG60" i="6" s="1"/>
  <c r="CH60" i="6" s="1"/>
  <c r="CL60" i="6" s="1"/>
  <c r="CM60" i="6" s="1"/>
  <c r="CN60" i="6" s="1"/>
  <c r="CO60" i="6" s="1"/>
  <c r="CP60" i="6" s="1"/>
  <c r="CQ60" i="6" s="1"/>
  <c r="CR60" i="6" s="1"/>
  <c r="CS60" i="6" s="1"/>
  <c r="CT60" i="6" s="1"/>
  <c r="CU60" i="6" s="1"/>
  <c r="CV60" i="6" s="1"/>
  <c r="CW60" i="6" s="1"/>
  <c r="BE59" i="6"/>
  <c r="AR59" i="6"/>
  <c r="AC59" i="6"/>
  <c r="N59" i="6"/>
  <c r="O59" i="6"/>
  <c r="P59" i="6" s="1"/>
  <c r="Q59" i="6" s="1"/>
  <c r="R59" i="6" s="1"/>
  <c r="S59" i="6" s="1"/>
  <c r="T59" i="6" s="1"/>
  <c r="U59" i="6" s="1"/>
  <c r="V59" i="6" s="1"/>
  <c r="W59" i="6" s="1"/>
  <c r="X59" i="6" s="1"/>
  <c r="Y59" i="6" s="1"/>
  <c r="Z59" i="6" s="1"/>
  <c r="CK58" i="6"/>
  <c r="BV58" i="6"/>
  <c r="BG58" i="6"/>
  <c r="BE58" i="6"/>
  <c r="AR58" i="6"/>
  <c r="AC58" i="6"/>
  <c r="N58" i="6"/>
  <c r="O58" i="6"/>
  <c r="P58" i="6" s="1"/>
  <c r="Q58" i="6" s="1"/>
  <c r="R58" i="6" s="1"/>
  <c r="S58" i="6" s="1"/>
  <c r="T58" i="6" s="1"/>
  <c r="U58" i="6" s="1"/>
  <c r="V58" i="6" s="1"/>
  <c r="W58" i="6" s="1"/>
  <c r="X58" i="6" s="1"/>
  <c r="Y58" i="6" s="1"/>
  <c r="Z58" i="6" s="1"/>
  <c r="AD58" i="6" s="1"/>
  <c r="AE58" i="6" s="1"/>
  <c r="AF58" i="6" s="1"/>
  <c r="AG58" i="6" s="1"/>
  <c r="AH58" i="6" s="1"/>
  <c r="AI58" i="6" s="1"/>
  <c r="AJ58" i="6" s="1"/>
  <c r="AK58" i="6" s="1"/>
  <c r="AL58" i="6" s="1"/>
  <c r="AM58" i="6" s="1"/>
  <c r="AN58" i="6" s="1"/>
  <c r="AO58" i="6" s="1"/>
  <c r="AS58" i="6" s="1"/>
  <c r="AT58" i="6" s="1"/>
  <c r="AU58" i="6" s="1"/>
  <c r="AV58" i="6" s="1"/>
  <c r="AW58" i="6" s="1"/>
  <c r="AX58" i="6" s="1"/>
  <c r="AY58" i="6" s="1"/>
  <c r="AZ58" i="6" s="1"/>
  <c r="BA58" i="6" s="1"/>
  <c r="BB58" i="6" s="1"/>
  <c r="BC58" i="6" s="1"/>
  <c r="BD58" i="6" s="1"/>
  <c r="BH58" i="6" s="1"/>
  <c r="BI58" i="6" s="1"/>
  <c r="BJ58" i="6" s="1"/>
  <c r="BK58" i="6" s="1"/>
  <c r="BL58" i="6" s="1"/>
  <c r="BM58" i="6" s="1"/>
  <c r="BN58" i="6" s="1"/>
  <c r="BO58" i="6" s="1"/>
  <c r="BP58" i="6" s="1"/>
  <c r="BQ58" i="6" s="1"/>
  <c r="BR58" i="6" s="1"/>
  <c r="BS58" i="6" s="1"/>
  <c r="BW58" i="6" s="1"/>
  <c r="BX58" i="6" s="1"/>
  <c r="BY58" i="6" s="1"/>
  <c r="BZ58" i="6" s="1"/>
  <c r="CA58" i="6" s="1"/>
  <c r="CB58" i="6" s="1"/>
  <c r="CC58" i="6" s="1"/>
  <c r="CD58" i="6" s="1"/>
  <c r="CE58" i="6" s="1"/>
  <c r="CF58" i="6" s="1"/>
  <c r="CG58" i="6" s="1"/>
  <c r="CH58" i="6" s="1"/>
  <c r="CL58" i="6" s="1"/>
  <c r="CM58" i="6" s="1"/>
  <c r="CN58" i="6" s="1"/>
  <c r="CO58" i="6" s="1"/>
  <c r="CP58" i="6" s="1"/>
  <c r="CQ58" i="6" s="1"/>
  <c r="CR58" i="6" s="1"/>
  <c r="CS58" i="6" s="1"/>
  <c r="CT58" i="6" s="1"/>
  <c r="CU58" i="6" s="1"/>
  <c r="CV58" i="6" s="1"/>
  <c r="CW58" i="6" s="1"/>
  <c r="CK57" i="6"/>
  <c r="BV57" i="6"/>
  <c r="BG57" i="6"/>
  <c r="BE57" i="6"/>
  <c r="AR57" i="6"/>
  <c r="AC57" i="6"/>
  <c r="N57" i="6"/>
  <c r="O57" i="6"/>
  <c r="P57" i="6" s="1"/>
  <c r="Q57" i="6" s="1"/>
  <c r="R57" i="6" s="1"/>
  <c r="S57" i="6" s="1"/>
  <c r="T57" i="6" s="1"/>
  <c r="U57" i="6" s="1"/>
  <c r="V57" i="6" s="1"/>
  <c r="W57" i="6" s="1"/>
  <c r="X57" i="6" s="1"/>
  <c r="Y57" i="6" s="1"/>
  <c r="Z57" i="6" s="1"/>
  <c r="AD57" i="6" s="1"/>
  <c r="AE57" i="6" s="1"/>
  <c r="AF57" i="6" s="1"/>
  <c r="AG57" i="6" s="1"/>
  <c r="AH57" i="6" s="1"/>
  <c r="AI57" i="6" s="1"/>
  <c r="AJ57" i="6" s="1"/>
  <c r="AK57" i="6" s="1"/>
  <c r="AL57" i="6" s="1"/>
  <c r="AM57" i="6" s="1"/>
  <c r="AN57" i="6" s="1"/>
  <c r="AO57" i="6" s="1"/>
  <c r="AS57" i="6" s="1"/>
  <c r="AT57" i="6" s="1"/>
  <c r="AU57" i="6" s="1"/>
  <c r="AV57" i="6" s="1"/>
  <c r="AW57" i="6" s="1"/>
  <c r="AX57" i="6" s="1"/>
  <c r="AY57" i="6" s="1"/>
  <c r="AZ57" i="6" s="1"/>
  <c r="BA57" i="6" s="1"/>
  <c r="BB57" i="6" s="1"/>
  <c r="BC57" i="6" s="1"/>
  <c r="BD57" i="6" s="1"/>
  <c r="BH57" i="6" s="1"/>
  <c r="BI57" i="6" s="1"/>
  <c r="BJ57" i="6" s="1"/>
  <c r="BK57" i="6" s="1"/>
  <c r="BL57" i="6" s="1"/>
  <c r="BM57" i="6" s="1"/>
  <c r="BN57" i="6" s="1"/>
  <c r="BO57" i="6" s="1"/>
  <c r="BP57" i="6" s="1"/>
  <c r="BQ57" i="6" s="1"/>
  <c r="BR57" i="6" s="1"/>
  <c r="BS57" i="6" s="1"/>
  <c r="BW57" i="6" s="1"/>
  <c r="BX57" i="6" s="1"/>
  <c r="BY57" i="6" s="1"/>
  <c r="BZ57" i="6" s="1"/>
  <c r="CA57" i="6" s="1"/>
  <c r="CB57" i="6" s="1"/>
  <c r="CC57" i="6" s="1"/>
  <c r="CD57" i="6" s="1"/>
  <c r="CE57" i="6" s="1"/>
  <c r="CF57" i="6" s="1"/>
  <c r="CG57" i="6" s="1"/>
  <c r="CH57" i="6" s="1"/>
  <c r="CL57" i="6" s="1"/>
  <c r="CM57" i="6" s="1"/>
  <c r="CN57" i="6" s="1"/>
  <c r="CO57" i="6" s="1"/>
  <c r="CP57" i="6" s="1"/>
  <c r="CQ57" i="6" s="1"/>
  <c r="CR57" i="6" s="1"/>
  <c r="CS57" i="6" s="1"/>
  <c r="CT57" i="6" s="1"/>
  <c r="CU57" i="6" s="1"/>
  <c r="CV57" i="6" s="1"/>
  <c r="CW57" i="6" s="1"/>
  <c r="CX56" i="6"/>
  <c r="BE56" i="6"/>
  <c r="AC56" i="6"/>
  <c r="O56" i="6"/>
  <c r="P56" i="6" s="1"/>
  <c r="Q56" i="6" s="1"/>
  <c r="R56" i="6" s="1"/>
  <c r="S56" i="6" s="1"/>
  <c r="T56" i="6" s="1"/>
  <c r="U56" i="6" s="1"/>
  <c r="V56" i="6" s="1"/>
  <c r="W56" i="6" s="1"/>
  <c r="X56" i="6" s="1"/>
  <c r="Y56" i="6" s="1"/>
  <c r="Z56" i="6" s="1"/>
  <c r="AD56" i="6" s="1"/>
  <c r="AE56" i="6" s="1"/>
  <c r="AF56" i="6" s="1"/>
  <c r="AG56" i="6" s="1"/>
  <c r="AH56" i="6" s="1"/>
  <c r="AI56" i="6" s="1"/>
  <c r="AJ56" i="6" s="1"/>
  <c r="AK56" i="6" s="1"/>
  <c r="AL56" i="6" s="1"/>
  <c r="AM56" i="6" s="1"/>
  <c r="AN56" i="6" s="1"/>
  <c r="AO56" i="6" s="1"/>
  <c r="N56" i="6"/>
  <c r="CK55" i="6"/>
  <c r="BV55" i="6"/>
  <c r="BG55" i="6"/>
  <c r="BE55" i="6"/>
  <c r="AR55" i="6"/>
  <c r="AC55" i="6"/>
  <c r="N55" i="6"/>
  <c r="O55" i="6"/>
  <c r="P55" i="6" s="1"/>
  <c r="Q55" i="6" s="1"/>
  <c r="R55" i="6" s="1"/>
  <c r="S55" i="6" s="1"/>
  <c r="T55" i="6" s="1"/>
  <c r="U55" i="6" s="1"/>
  <c r="V55" i="6" s="1"/>
  <c r="W55" i="6" s="1"/>
  <c r="X55" i="6" s="1"/>
  <c r="Y55" i="6" s="1"/>
  <c r="Z55" i="6" s="1"/>
  <c r="AD55" i="6" s="1"/>
  <c r="AE55" i="6" s="1"/>
  <c r="AF55" i="6" s="1"/>
  <c r="AG55" i="6" s="1"/>
  <c r="AH55" i="6" s="1"/>
  <c r="AI55" i="6" s="1"/>
  <c r="AJ55" i="6" s="1"/>
  <c r="AK55" i="6" s="1"/>
  <c r="AL55" i="6" s="1"/>
  <c r="AM55" i="6" s="1"/>
  <c r="AN55" i="6" s="1"/>
  <c r="AO55" i="6" s="1"/>
  <c r="AS55" i="6" s="1"/>
  <c r="AT55" i="6" s="1"/>
  <c r="AU55" i="6" s="1"/>
  <c r="AV55" i="6" s="1"/>
  <c r="AW55" i="6" s="1"/>
  <c r="AX55" i="6" s="1"/>
  <c r="AY55" i="6" s="1"/>
  <c r="AZ55" i="6" s="1"/>
  <c r="BA55" i="6" s="1"/>
  <c r="BB55" i="6" s="1"/>
  <c r="BC55" i="6" s="1"/>
  <c r="BD55" i="6" s="1"/>
  <c r="BH55" i="6" s="1"/>
  <c r="BI55" i="6" s="1"/>
  <c r="BJ55" i="6" s="1"/>
  <c r="BK55" i="6" s="1"/>
  <c r="BL55" i="6" s="1"/>
  <c r="BM55" i="6" s="1"/>
  <c r="BN55" i="6" s="1"/>
  <c r="BO55" i="6" s="1"/>
  <c r="BP55" i="6" s="1"/>
  <c r="BQ55" i="6" s="1"/>
  <c r="BR55" i="6" s="1"/>
  <c r="BS55" i="6" s="1"/>
  <c r="BW55" i="6" s="1"/>
  <c r="BX55" i="6" s="1"/>
  <c r="BY55" i="6" s="1"/>
  <c r="BZ55" i="6" s="1"/>
  <c r="CA55" i="6" s="1"/>
  <c r="CB55" i="6" s="1"/>
  <c r="CC55" i="6" s="1"/>
  <c r="CD55" i="6" s="1"/>
  <c r="CE55" i="6" s="1"/>
  <c r="CF55" i="6" s="1"/>
  <c r="CG55" i="6" s="1"/>
  <c r="CH55" i="6" s="1"/>
  <c r="CL55" i="6" s="1"/>
  <c r="CM55" i="6" s="1"/>
  <c r="CN55" i="6" s="1"/>
  <c r="CO55" i="6" s="1"/>
  <c r="CP55" i="6" s="1"/>
  <c r="CQ55" i="6" s="1"/>
  <c r="CR55" i="6" s="1"/>
  <c r="CS55" i="6" s="1"/>
  <c r="CT55" i="6" s="1"/>
  <c r="CU55" i="6" s="1"/>
  <c r="CV55" i="6" s="1"/>
  <c r="CW55" i="6" s="1"/>
  <c r="CK54" i="6"/>
  <c r="BV54" i="6"/>
  <c r="BG54" i="6"/>
  <c r="AR54" i="6"/>
  <c r="AC54" i="6"/>
  <c r="N54" i="6"/>
  <c r="O54" i="6"/>
  <c r="P54" i="6" s="1"/>
  <c r="Q54" i="6" s="1"/>
  <c r="R54" i="6" s="1"/>
  <c r="S54" i="6" s="1"/>
  <c r="T54" i="6" s="1"/>
  <c r="U54" i="6" s="1"/>
  <c r="V54" i="6" s="1"/>
  <c r="W54" i="6" s="1"/>
  <c r="X54" i="6" s="1"/>
  <c r="Y54" i="6" s="1"/>
  <c r="Z54" i="6" s="1"/>
  <c r="BV53" i="6"/>
  <c r="BG53" i="6"/>
  <c r="BE53" i="6"/>
  <c r="AR53" i="6"/>
  <c r="AC53" i="6"/>
  <c r="N53" i="6"/>
  <c r="O53" i="6"/>
  <c r="P53" i="6" s="1"/>
  <c r="Q53" i="6" s="1"/>
  <c r="R53" i="6" s="1"/>
  <c r="S53" i="6" s="1"/>
  <c r="T53" i="6" s="1"/>
  <c r="U53" i="6" s="1"/>
  <c r="V53" i="6" s="1"/>
  <c r="W53" i="6" s="1"/>
  <c r="X53" i="6" s="1"/>
  <c r="Y53" i="6" s="1"/>
  <c r="Z53" i="6" s="1"/>
  <c r="AD53" i="6" s="1"/>
  <c r="AE53" i="6" s="1"/>
  <c r="AF53" i="6" s="1"/>
  <c r="AG53" i="6" s="1"/>
  <c r="AH53" i="6" s="1"/>
  <c r="AI53" i="6" s="1"/>
  <c r="AJ53" i="6" s="1"/>
  <c r="AK53" i="6" s="1"/>
  <c r="AL53" i="6" s="1"/>
  <c r="AM53" i="6" s="1"/>
  <c r="AN53" i="6" s="1"/>
  <c r="AO53" i="6" s="1"/>
  <c r="AS53" i="6" s="1"/>
  <c r="AT53" i="6" s="1"/>
  <c r="AU53" i="6" s="1"/>
  <c r="AV53" i="6" s="1"/>
  <c r="AW53" i="6" s="1"/>
  <c r="AX53" i="6" s="1"/>
  <c r="AY53" i="6" s="1"/>
  <c r="AZ53" i="6" s="1"/>
  <c r="BA53" i="6" s="1"/>
  <c r="BB53" i="6" s="1"/>
  <c r="BC53" i="6" s="1"/>
  <c r="BD53" i="6" s="1"/>
  <c r="BH53" i="6" s="1"/>
  <c r="BI53" i="6" s="1"/>
  <c r="BJ53" i="6" s="1"/>
  <c r="BK53" i="6" s="1"/>
  <c r="BL53" i="6" s="1"/>
  <c r="BM53" i="6" s="1"/>
  <c r="BN53" i="6" s="1"/>
  <c r="BO53" i="6" s="1"/>
  <c r="BP53" i="6" s="1"/>
  <c r="BQ53" i="6" s="1"/>
  <c r="BR53" i="6" s="1"/>
  <c r="BS53" i="6" s="1"/>
  <c r="BW53" i="6" s="1"/>
  <c r="BX53" i="6" s="1"/>
  <c r="BY53" i="6" s="1"/>
  <c r="BZ53" i="6" s="1"/>
  <c r="CA53" i="6" s="1"/>
  <c r="CB53" i="6" s="1"/>
  <c r="CC53" i="6" s="1"/>
  <c r="CD53" i="6" s="1"/>
  <c r="CE53" i="6" s="1"/>
  <c r="CF53" i="6" s="1"/>
  <c r="CG53" i="6" s="1"/>
  <c r="CH53" i="6" s="1"/>
  <c r="CL53" i="6" s="1"/>
  <c r="CM53" i="6" s="1"/>
  <c r="CN53" i="6" s="1"/>
  <c r="CX52" i="6"/>
  <c r="AC52" i="6"/>
  <c r="N52" i="6"/>
  <c r="O52" i="6"/>
  <c r="P52" i="6" s="1"/>
  <c r="Q52" i="6" s="1"/>
  <c r="R52" i="6" s="1"/>
  <c r="S52" i="6" s="1"/>
  <c r="T52" i="6" s="1"/>
  <c r="U52" i="6" s="1"/>
  <c r="V52" i="6" s="1"/>
  <c r="W52" i="6" s="1"/>
  <c r="X52" i="6" s="1"/>
  <c r="Y52" i="6" s="1"/>
  <c r="Z52" i="6" s="1"/>
  <c r="BV51" i="6"/>
  <c r="BG51" i="6"/>
  <c r="BE51" i="6"/>
  <c r="AR51" i="6"/>
  <c r="AC51" i="6"/>
  <c r="N51" i="6"/>
  <c r="O51" i="6"/>
  <c r="P51" i="6" s="1"/>
  <c r="Q51" i="6" s="1"/>
  <c r="R51" i="6" s="1"/>
  <c r="S51" i="6" s="1"/>
  <c r="T51" i="6" s="1"/>
  <c r="U51" i="6" s="1"/>
  <c r="V51" i="6" s="1"/>
  <c r="W51" i="6" s="1"/>
  <c r="X51" i="6" s="1"/>
  <c r="Y51" i="6" s="1"/>
  <c r="Z51" i="6" s="1"/>
  <c r="AD51" i="6" s="1"/>
  <c r="AE51" i="6" s="1"/>
  <c r="AF51" i="6" s="1"/>
  <c r="AG51" i="6" s="1"/>
  <c r="AH51" i="6" s="1"/>
  <c r="AI51" i="6" s="1"/>
  <c r="AJ51" i="6" s="1"/>
  <c r="AK51" i="6" s="1"/>
  <c r="AL51" i="6" s="1"/>
  <c r="AM51" i="6" s="1"/>
  <c r="AN51" i="6" s="1"/>
  <c r="AO51" i="6" s="1"/>
  <c r="AS51" i="6" s="1"/>
  <c r="AT51" i="6" s="1"/>
  <c r="AU51" i="6" s="1"/>
  <c r="AV51" i="6" s="1"/>
  <c r="AW51" i="6" s="1"/>
  <c r="AX51" i="6" s="1"/>
  <c r="AY51" i="6" s="1"/>
  <c r="AZ51" i="6" s="1"/>
  <c r="BA51" i="6" s="1"/>
  <c r="BB51" i="6" s="1"/>
  <c r="BC51" i="6" s="1"/>
  <c r="BD51" i="6" s="1"/>
  <c r="BH51" i="6" s="1"/>
  <c r="BI51" i="6" s="1"/>
  <c r="BJ51" i="6" s="1"/>
  <c r="BK51" i="6" s="1"/>
  <c r="BL51" i="6" s="1"/>
  <c r="BM51" i="6" s="1"/>
  <c r="BN51" i="6" s="1"/>
  <c r="BO51" i="6" s="1"/>
  <c r="BP51" i="6" s="1"/>
  <c r="BQ51" i="6" s="1"/>
  <c r="BR51" i="6" s="1"/>
  <c r="BS51" i="6" s="1"/>
  <c r="BW51" i="6" s="1"/>
  <c r="BX51" i="6" s="1"/>
  <c r="BY51" i="6" s="1"/>
  <c r="BZ51" i="6" s="1"/>
  <c r="CA51" i="6" s="1"/>
  <c r="CB51" i="6" s="1"/>
  <c r="CC51" i="6" s="1"/>
  <c r="CD51" i="6" s="1"/>
  <c r="CE51" i="6" s="1"/>
  <c r="CF51" i="6" s="1"/>
  <c r="CG51" i="6" s="1"/>
  <c r="CH51" i="6" s="1"/>
  <c r="CL51" i="6" s="1"/>
  <c r="CM51" i="6" s="1"/>
  <c r="CN51" i="6" s="1"/>
  <c r="CO51" i="6" s="1"/>
  <c r="CP51" i="6" s="1"/>
  <c r="CQ51" i="6" s="1"/>
  <c r="CK50" i="6"/>
  <c r="BV50" i="6"/>
  <c r="BG50" i="6"/>
  <c r="AR50" i="6"/>
  <c r="AC50" i="6"/>
  <c r="N50" i="6"/>
  <c r="O50" i="6"/>
  <c r="CK49" i="6"/>
  <c r="BV49" i="6"/>
  <c r="BG49" i="6"/>
  <c r="AR49" i="6"/>
  <c r="AC49" i="6"/>
  <c r="N49" i="6"/>
  <c r="O49" i="6"/>
  <c r="P49" i="6" s="1"/>
  <c r="Q49" i="6" s="1"/>
  <c r="R49" i="6" s="1"/>
  <c r="S49" i="6" s="1"/>
  <c r="T49" i="6" s="1"/>
  <c r="U49" i="6" s="1"/>
  <c r="V49" i="6" s="1"/>
  <c r="W49" i="6" s="1"/>
  <c r="X49" i="6" s="1"/>
  <c r="Y49" i="6" s="1"/>
  <c r="Z49" i="6" s="1"/>
  <c r="CK48" i="6"/>
  <c r="BV48" i="6"/>
  <c r="BG48" i="6"/>
  <c r="AR48" i="6"/>
  <c r="AC48" i="6"/>
  <c r="N48" i="6"/>
  <c r="O48" i="6"/>
  <c r="P48" i="6" s="1"/>
  <c r="Q48" i="6" s="1"/>
  <c r="R48" i="6" s="1"/>
  <c r="S48" i="6" s="1"/>
  <c r="T48" i="6" s="1"/>
  <c r="U48" i="6" s="1"/>
  <c r="V48" i="6" s="1"/>
  <c r="W48" i="6" s="1"/>
  <c r="X48" i="6" s="1"/>
  <c r="Y48" i="6" s="1"/>
  <c r="Z48" i="6" s="1"/>
  <c r="CX47" i="6"/>
  <c r="BE47" i="6"/>
  <c r="AC47" i="6"/>
  <c r="N47" i="6"/>
  <c r="O47" i="6"/>
  <c r="P47" i="6" s="1"/>
  <c r="Q47" i="6" s="1"/>
  <c r="R47" i="6" s="1"/>
  <c r="S47" i="6" s="1"/>
  <c r="T47" i="6" s="1"/>
  <c r="U47" i="6" s="1"/>
  <c r="V47" i="6" s="1"/>
  <c r="W47" i="6" s="1"/>
  <c r="X47" i="6" s="1"/>
  <c r="Y47" i="6" s="1"/>
  <c r="Z47" i="6" s="1"/>
  <c r="CX46" i="6"/>
  <c r="BE46" i="6"/>
  <c r="AC46" i="6"/>
  <c r="N46" i="6"/>
  <c r="O46" i="6"/>
  <c r="P46" i="6" s="1"/>
  <c r="Q46" i="6" s="1"/>
  <c r="R46" i="6" s="1"/>
  <c r="S46" i="6" s="1"/>
  <c r="T46" i="6" s="1"/>
  <c r="U46" i="6" s="1"/>
  <c r="V46" i="6" s="1"/>
  <c r="W46" i="6" s="1"/>
  <c r="X46" i="6" s="1"/>
  <c r="Y46" i="6" s="1"/>
  <c r="Z46" i="6" s="1"/>
  <c r="BE45" i="6"/>
  <c r="AR45" i="6"/>
  <c r="AC45" i="6"/>
  <c r="N45" i="6"/>
  <c r="O45" i="6"/>
  <c r="P45" i="6" s="1"/>
  <c r="Q45" i="6" s="1"/>
  <c r="R45" i="6" s="1"/>
  <c r="S45" i="6" s="1"/>
  <c r="T45" i="6" s="1"/>
  <c r="U45" i="6" s="1"/>
  <c r="V45" i="6" s="1"/>
  <c r="W45" i="6" s="1"/>
  <c r="X45" i="6" s="1"/>
  <c r="Y45" i="6" s="1"/>
  <c r="Z45" i="6" s="1"/>
  <c r="CK44" i="6"/>
  <c r="BV44" i="6"/>
  <c r="BG44" i="6"/>
  <c r="AR44" i="6"/>
  <c r="AC44" i="6"/>
  <c r="N44" i="6"/>
  <c r="O44" i="6"/>
  <c r="CK43" i="6"/>
  <c r="BV43" i="6"/>
  <c r="BG43" i="6"/>
  <c r="BE43" i="6"/>
  <c r="AR43" i="6"/>
  <c r="AC43" i="6"/>
  <c r="N43" i="6"/>
  <c r="O43" i="6"/>
  <c r="P43" i="6" s="1"/>
  <c r="Q43" i="6" s="1"/>
  <c r="R43" i="6" s="1"/>
  <c r="S43" i="6" s="1"/>
  <c r="T43" i="6" s="1"/>
  <c r="U43" i="6" s="1"/>
  <c r="V43" i="6" s="1"/>
  <c r="W43" i="6" s="1"/>
  <c r="X43" i="6" s="1"/>
  <c r="Y43" i="6" s="1"/>
  <c r="Z43" i="6" s="1"/>
  <c r="AD43" i="6" s="1"/>
  <c r="AE43" i="6" s="1"/>
  <c r="AF43" i="6" s="1"/>
  <c r="AG43" i="6" s="1"/>
  <c r="AH43" i="6" s="1"/>
  <c r="AI43" i="6" s="1"/>
  <c r="AJ43" i="6" s="1"/>
  <c r="AK43" i="6" s="1"/>
  <c r="AL43" i="6" s="1"/>
  <c r="AM43" i="6" s="1"/>
  <c r="AN43" i="6" s="1"/>
  <c r="AO43" i="6" s="1"/>
  <c r="AS43" i="6" s="1"/>
  <c r="AT43" i="6" s="1"/>
  <c r="AU43" i="6" s="1"/>
  <c r="AV43" i="6" s="1"/>
  <c r="AW43" i="6" s="1"/>
  <c r="AX43" i="6" s="1"/>
  <c r="AY43" i="6" s="1"/>
  <c r="AZ43" i="6" s="1"/>
  <c r="BA43" i="6" s="1"/>
  <c r="BB43" i="6" s="1"/>
  <c r="BC43" i="6" s="1"/>
  <c r="BD43" i="6" s="1"/>
  <c r="BH43" i="6" s="1"/>
  <c r="BI43" i="6" s="1"/>
  <c r="BJ43" i="6" s="1"/>
  <c r="BK43" i="6" s="1"/>
  <c r="BL43" i="6" s="1"/>
  <c r="BM43" i="6" s="1"/>
  <c r="BN43" i="6" s="1"/>
  <c r="BO43" i="6" s="1"/>
  <c r="BP43" i="6" s="1"/>
  <c r="BQ43" i="6" s="1"/>
  <c r="BR43" i="6" s="1"/>
  <c r="BS43" i="6" s="1"/>
  <c r="BW43" i="6" s="1"/>
  <c r="BX43" i="6" s="1"/>
  <c r="BY43" i="6" s="1"/>
  <c r="BZ43" i="6" s="1"/>
  <c r="CA43" i="6" s="1"/>
  <c r="CB43" i="6" s="1"/>
  <c r="CC43" i="6" s="1"/>
  <c r="CD43" i="6" s="1"/>
  <c r="CE43" i="6" s="1"/>
  <c r="CF43" i="6" s="1"/>
  <c r="CG43" i="6" s="1"/>
  <c r="CH43" i="6" s="1"/>
  <c r="CL43" i="6" s="1"/>
  <c r="CM43" i="6" s="1"/>
  <c r="CN43" i="6" s="1"/>
  <c r="CO43" i="6" s="1"/>
  <c r="CP43" i="6" s="1"/>
  <c r="CQ43" i="6" s="1"/>
  <c r="CR43" i="6" s="1"/>
  <c r="CS43" i="6" s="1"/>
  <c r="CT43" i="6" s="1"/>
  <c r="CU43" i="6" s="1"/>
  <c r="CV43" i="6" s="1"/>
  <c r="CW43" i="6" s="1"/>
  <c r="CK42" i="6"/>
  <c r="BV42" i="6"/>
  <c r="BG42" i="6"/>
  <c r="AR42" i="6"/>
  <c r="AC42" i="6"/>
  <c r="N42" i="6"/>
  <c r="O42" i="6"/>
  <c r="P42" i="6" s="1"/>
  <c r="Q42" i="6" s="1"/>
  <c r="R42" i="6" s="1"/>
  <c r="S42" i="6" s="1"/>
  <c r="T42" i="6" s="1"/>
  <c r="U42" i="6" s="1"/>
  <c r="V42" i="6" s="1"/>
  <c r="W42" i="6" s="1"/>
  <c r="X42" i="6" s="1"/>
  <c r="Y42" i="6" s="1"/>
  <c r="Z42" i="6" s="1"/>
  <c r="CX41" i="6"/>
  <c r="BE41" i="6"/>
  <c r="AC41" i="6"/>
  <c r="N41" i="6"/>
  <c r="O41" i="6"/>
  <c r="P41" i="6" s="1"/>
  <c r="Q41" i="6" s="1"/>
  <c r="R41" i="6" s="1"/>
  <c r="S41" i="6" s="1"/>
  <c r="T41" i="6" s="1"/>
  <c r="U41" i="6" s="1"/>
  <c r="V41" i="6" s="1"/>
  <c r="W41" i="6" s="1"/>
  <c r="X41" i="6" s="1"/>
  <c r="Y41" i="6" s="1"/>
  <c r="Z41" i="6" s="1"/>
  <c r="BE40" i="6"/>
  <c r="AR40" i="6"/>
  <c r="AC40" i="6"/>
  <c r="N40" i="6"/>
  <c r="O40" i="6"/>
  <c r="P40" i="6" s="1"/>
  <c r="Q40" i="6" s="1"/>
  <c r="R40" i="6" s="1"/>
  <c r="S40" i="6" s="1"/>
  <c r="T40" i="6" s="1"/>
  <c r="U40" i="6" s="1"/>
  <c r="V40" i="6" s="1"/>
  <c r="W40" i="6" s="1"/>
  <c r="X40" i="6" s="1"/>
  <c r="Y40" i="6" s="1"/>
  <c r="Z40" i="6" s="1"/>
  <c r="CX39" i="6"/>
  <c r="BE39" i="6"/>
  <c r="AC39" i="6"/>
  <c r="N39" i="6"/>
  <c r="O39" i="6"/>
  <c r="P39" i="6" s="1"/>
  <c r="Q39" i="6" s="1"/>
  <c r="R39" i="6" s="1"/>
  <c r="S39" i="6" s="1"/>
  <c r="T39" i="6" s="1"/>
  <c r="U39" i="6" s="1"/>
  <c r="V39" i="6" s="1"/>
  <c r="W39" i="6" s="1"/>
  <c r="X39" i="6" s="1"/>
  <c r="Y39" i="6" s="1"/>
  <c r="Z39" i="6" s="1"/>
  <c r="BE38" i="6"/>
  <c r="AR38" i="6"/>
  <c r="AC38" i="6"/>
  <c r="N38" i="6"/>
  <c r="O38" i="6"/>
  <c r="P38" i="6" s="1"/>
  <c r="Q38" i="6" s="1"/>
  <c r="R38" i="6" s="1"/>
  <c r="S38" i="6" s="1"/>
  <c r="T38" i="6" s="1"/>
  <c r="U38" i="6" s="1"/>
  <c r="V38" i="6" s="1"/>
  <c r="W38" i="6" s="1"/>
  <c r="X38" i="6" s="1"/>
  <c r="Y38" i="6" s="1"/>
  <c r="Z38" i="6" s="1"/>
  <c r="CK37" i="6"/>
  <c r="BV37" i="6"/>
  <c r="BG37" i="6"/>
  <c r="BE37" i="6"/>
  <c r="AR37" i="6"/>
  <c r="AC37" i="6"/>
  <c r="N37" i="6"/>
  <c r="O37" i="6"/>
  <c r="P37" i="6" s="1"/>
  <c r="Q37" i="6" s="1"/>
  <c r="R37" i="6" s="1"/>
  <c r="S37" i="6" s="1"/>
  <c r="T37" i="6" s="1"/>
  <c r="U37" i="6" s="1"/>
  <c r="V37" i="6" s="1"/>
  <c r="W37" i="6" s="1"/>
  <c r="X37" i="6" s="1"/>
  <c r="Y37" i="6" s="1"/>
  <c r="Z37" i="6" s="1"/>
  <c r="AD37" i="6" s="1"/>
  <c r="AE37" i="6" s="1"/>
  <c r="AF37" i="6" s="1"/>
  <c r="AG37" i="6" s="1"/>
  <c r="AH37" i="6" s="1"/>
  <c r="AI37" i="6" s="1"/>
  <c r="AJ37" i="6" s="1"/>
  <c r="AK37" i="6" s="1"/>
  <c r="AL37" i="6" s="1"/>
  <c r="AM37" i="6" s="1"/>
  <c r="AN37" i="6" s="1"/>
  <c r="AO37" i="6" s="1"/>
  <c r="AS37" i="6" s="1"/>
  <c r="AT37" i="6" s="1"/>
  <c r="AU37" i="6" s="1"/>
  <c r="AV37" i="6" s="1"/>
  <c r="AW37" i="6" s="1"/>
  <c r="AX37" i="6" s="1"/>
  <c r="AY37" i="6" s="1"/>
  <c r="AZ37" i="6" s="1"/>
  <c r="BA37" i="6" s="1"/>
  <c r="BB37" i="6" s="1"/>
  <c r="BC37" i="6" s="1"/>
  <c r="BD37" i="6" s="1"/>
  <c r="BH37" i="6" s="1"/>
  <c r="BI37" i="6" s="1"/>
  <c r="BJ37" i="6" s="1"/>
  <c r="BK37" i="6" s="1"/>
  <c r="BL37" i="6" s="1"/>
  <c r="BM37" i="6" s="1"/>
  <c r="BN37" i="6" s="1"/>
  <c r="BO37" i="6" s="1"/>
  <c r="BP37" i="6" s="1"/>
  <c r="BQ37" i="6" s="1"/>
  <c r="BR37" i="6" s="1"/>
  <c r="BS37" i="6" s="1"/>
  <c r="BW37" i="6" s="1"/>
  <c r="BX37" i="6" s="1"/>
  <c r="BY37" i="6" s="1"/>
  <c r="BZ37" i="6" s="1"/>
  <c r="CA37" i="6" s="1"/>
  <c r="CB37" i="6" s="1"/>
  <c r="CC37" i="6" s="1"/>
  <c r="CD37" i="6" s="1"/>
  <c r="CE37" i="6" s="1"/>
  <c r="CF37" i="6" s="1"/>
  <c r="CG37" i="6" s="1"/>
  <c r="CH37" i="6" s="1"/>
  <c r="CL37" i="6" s="1"/>
  <c r="CM37" i="6" s="1"/>
  <c r="CN37" i="6" s="1"/>
  <c r="CO37" i="6" s="1"/>
  <c r="CP37" i="6" s="1"/>
  <c r="CQ37" i="6" s="1"/>
  <c r="CR37" i="6" s="1"/>
  <c r="CS37" i="6" s="1"/>
  <c r="CT37" i="6" s="1"/>
  <c r="CU37" i="6" s="1"/>
  <c r="CV37" i="6" s="1"/>
  <c r="CW37" i="6" s="1"/>
  <c r="CK36" i="6"/>
  <c r="BV36" i="6"/>
  <c r="BG36" i="6"/>
  <c r="BE36" i="6"/>
  <c r="AR36" i="6"/>
  <c r="AC36" i="6"/>
  <c r="N36" i="6"/>
  <c r="O36" i="6"/>
  <c r="P36" i="6" s="1"/>
  <c r="Q36" i="6" s="1"/>
  <c r="R36" i="6" s="1"/>
  <c r="S36" i="6" s="1"/>
  <c r="T36" i="6" s="1"/>
  <c r="U36" i="6" s="1"/>
  <c r="V36" i="6" s="1"/>
  <c r="W36" i="6" s="1"/>
  <c r="X36" i="6" s="1"/>
  <c r="Y36" i="6" s="1"/>
  <c r="Z36" i="6" s="1"/>
  <c r="AD36" i="6" s="1"/>
  <c r="AE36" i="6" s="1"/>
  <c r="AF36" i="6" s="1"/>
  <c r="AG36" i="6" s="1"/>
  <c r="AH36" i="6" s="1"/>
  <c r="AI36" i="6" s="1"/>
  <c r="AJ36" i="6" s="1"/>
  <c r="AK36" i="6" s="1"/>
  <c r="AL36" i="6" s="1"/>
  <c r="AM36" i="6" s="1"/>
  <c r="AN36" i="6" s="1"/>
  <c r="AO36" i="6" s="1"/>
  <c r="AS36" i="6" s="1"/>
  <c r="AT36" i="6" s="1"/>
  <c r="AU36" i="6" s="1"/>
  <c r="AV36" i="6" s="1"/>
  <c r="AW36" i="6" s="1"/>
  <c r="AX36" i="6" s="1"/>
  <c r="AY36" i="6" s="1"/>
  <c r="AZ36" i="6" s="1"/>
  <c r="BA36" i="6" s="1"/>
  <c r="BB36" i="6" s="1"/>
  <c r="BC36" i="6" s="1"/>
  <c r="BD36" i="6" s="1"/>
  <c r="BH36" i="6" s="1"/>
  <c r="BI36" i="6" s="1"/>
  <c r="BJ36" i="6" s="1"/>
  <c r="BK36" i="6" s="1"/>
  <c r="BL36" i="6" s="1"/>
  <c r="BM36" i="6" s="1"/>
  <c r="BN36" i="6" s="1"/>
  <c r="BO36" i="6" s="1"/>
  <c r="BP36" i="6" s="1"/>
  <c r="BQ36" i="6" s="1"/>
  <c r="BR36" i="6" s="1"/>
  <c r="BS36" i="6" s="1"/>
  <c r="BW36" i="6" s="1"/>
  <c r="BX36" i="6" s="1"/>
  <c r="BY36" i="6" s="1"/>
  <c r="BZ36" i="6" s="1"/>
  <c r="CA36" i="6" s="1"/>
  <c r="CB36" i="6" s="1"/>
  <c r="CC36" i="6" s="1"/>
  <c r="CD36" i="6" s="1"/>
  <c r="CE36" i="6" s="1"/>
  <c r="CF36" i="6" s="1"/>
  <c r="CG36" i="6" s="1"/>
  <c r="CH36" i="6" s="1"/>
  <c r="CL36" i="6" s="1"/>
  <c r="CM36" i="6" s="1"/>
  <c r="CN36" i="6" s="1"/>
  <c r="CO36" i="6" s="1"/>
  <c r="CP36" i="6" s="1"/>
  <c r="CQ36" i="6" s="1"/>
  <c r="CR36" i="6" s="1"/>
  <c r="CS36" i="6" s="1"/>
  <c r="CT36" i="6" s="1"/>
  <c r="CU36" i="6" s="1"/>
  <c r="CV36" i="6" s="1"/>
  <c r="CW36" i="6" s="1"/>
  <c r="CK35" i="6"/>
  <c r="BV35" i="6"/>
  <c r="BG35" i="6"/>
  <c r="BE35" i="6"/>
  <c r="AR35" i="6"/>
  <c r="AC35" i="6"/>
  <c r="N35" i="6"/>
  <c r="O35" i="6"/>
  <c r="P35" i="6" s="1"/>
  <c r="Q35" i="6" s="1"/>
  <c r="R35" i="6" s="1"/>
  <c r="S35" i="6" s="1"/>
  <c r="T35" i="6" s="1"/>
  <c r="U35" i="6" s="1"/>
  <c r="V35" i="6" s="1"/>
  <c r="W35" i="6" s="1"/>
  <c r="X35" i="6" s="1"/>
  <c r="Y35" i="6" s="1"/>
  <c r="Z35" i="6" s="1"/>
  <c r="AD35" i="6" s="1"/>
  <c r="AE35" i="6" s="1"/>
  <c r="AF35" i="6" s="1"/>
  <c r="AG35" i="6" s="1"/>
  <c r="AH35" i="6" s="1"/>
  <c r="AI35" i="6" s="1"/>
  <c r="AJ35" i="6" s="1"/>
  <c r="AK35" i="6" s="1"/>
  <c r="AL35" i="6" s="1"/>
  <c r="AM35" i="6" s="1"/>
  <c r="AN35" i="6" s="1"/>
  <c r="AO35" i="6" s="1"/>
  <c r="AS35" i="6" s="1"/>
  <c r="AT35" i="6" s="1"/>
  <c r="AU35" i="6" s="1"/>
  <c r="AV35" i="6" s="1"/>
  <c r="AW35" i="6" s="1"/>
  <c r="AX35" i="6" s="1"/>
  <c r="AY35" i="6" s="1"/>
  <c r="AZ35" i="6" s="1"/>
  <c r="BA35" i="6" s="1"/>
  <c r="BB35" i="6" s="1"/>
  <c r="BC35" i="6" s="1"/>
  <c r="BD35" i="6" s="1"/>
  <c r="BH35" i="6" s="1"/>
  <c r="BI35" i="6" s="1"/>
  <c r="BJ35" i="6" s="1"/>
  <c r="BK35" i="6" s="1"/>
  <c r="BL35" i="6" s="1"/>
  <c r="BM35" i="6" s="1"/>
  <c r="BN35" i="6" s="1"/>
  <c r="BO35" i="6" s="1"/>
  <c r="BP35" i="6" s="1"/>
  <c r="BQ35" i="6" s="1"/>
  <c r="BR35" i="6" s="1"/>
  <c r="BS35" i="6" s="1"/>
  <c r="BW35" i="6" s="1"/>
  <c r="BX35" i="6" s="1"/>
  <c r="BY35" i="6" s="1"/>
  <c r="BZ35" i="6" s="1"/>
  <c r="CA35" i="6" s="1"/>
  <c r="CB35" i="6" s="1"/>
  <c r="CC35" i="6" s="1"/>
  <c r="CD35" i="6" s="1"/>
  <c r="CE35" i="6" s="1"/>
  <c r="CF35" i="6" s="1"/>
  <c r="CG35" i="6" s="1"/>
  <c r="CH35" i="6" s="1"/>
  <c r="CL35" i="6" s="1"/>
  <c r="CM35" i="6" s="1"/>
  <c r="CN35" i="6" s="1"/>
  <c r="CO35" i="6" s="1"/>
  <c r="CP35" i="6" s="1"/>
  <c r="CQ35" i="6" s="1"/>
  <c r="CR35" i="6" s="1"/>
  <c r="CS35" i="6" s="1"/>
  <c r="CT35" i="6" s="1"/>
  <c r="CU35" i="6" s="1"/>
  <c r="CV35" i="6" s="1"/>
  <c r="CW35" i="6" s="1"/>
  <c r="CX34" i="6"/>
  <c r="BT34" i="6"/>
  <c r="BE34" i="6"/>
  <c r="AD34" i="6"/>
  <c r="AE34" i="6" s="1"/>
  <c r="AF34" i="6" s="1"/>
  <c r="AG34" i="6" s="1"/>
  <c r="AH34" i="6" s="1"/>
  <c r="AI34" i="6" s="1"/>
  <c r="AJ34" i="6" s="1"/>
  <c r="AK34" i="6" s="1"/>
  <c r="AL34" i="6" s="1"/>
  <c r="AM34" i="6" s="1"/>
  <c r="AN34" i="6" s="1"/>
  <c r="AO34" i="6" s="1"/>
  <c r="CI34" i="6" s="1"/>
  <c r="AC34" i="6"/>
  <c r="O34" i="6"/>
  <c r="P34" i="6" s="1"/>
  <c r="Q34" i="6" s="1"/>
  <c r="R34" i="6" s="1"/>
  <c r="S34" i="6" s="1"/>
  <c r="T34" i="6" s="1"/>
  <c r="U34" i="6" s="1"/>
  <c r="V34" i="6" s="1"/>
  <c r="N34" i="6"/>
  <c r="CX33" i="6"/>
  <c r="BE33" i="6"/>
  <c r="AC33" i="6"/>
  <c r="N33" i="6"/>
  <c r="O33" i="6"/>
  <c r="P33" i="6" s="1"/>
  <c r="Q33" i="6" s="1"/>
  <c r="R33" i="6" s="1"/>
  <c r="S33" i="6" s="1"/>
  <c r="T33" i="6" s="1"/>
  <c r="U33" i="6" s="1"/>
  <c r="V33" i="6" s="1"/>
  <c r="W33" i="6" s="1"/>
  <c r="X33" i="6" s="1"/>
  <c r="Y33" i="6" s="1"/>
  <c r="Z33" i="6" s="1"/>
  <c r="CX32" i="6"/>
  <c r="BE32" i="6"/>
  <c r="AC32" i="6"/>
  <c r="N32" i="6"/>
  <c r="O32" i="6"/>
  <c r="P32" i="6" s="1"/>
  <c r="Q32" i="6" s="1"/>
  <c r="R32" i="6" s="1"/>
  <c r="S32" i="6" s="1"/>
  <c r="T32" i="6" s="1"/>
  <c r="U32" i="6" s="1"/>
  <c r="V32" i="6" s="1"/>
  <c r="W32" i="6" s="1"/>
  <c r="X32" i="6" s="1"/>
  <c r="Y32" i="6" s="1"/>
  <c r="Z32" i="6" s="1"/>
  <c r="BG31" i="6"/>
  <c r="BE31" i="6"/>
  <c r="AR31" i="6"/>
  <c r="AC31" i="6"/>
  <c r="N31" i="6"/>
  <c r="O31" i="6"/>
  <c r="P31" i="6" s="1"/>
  <c r="Q31" i="6" s="1"/>
  <c r="R31" i="6" s="1"/>
  <c r="S31" i="6" s="1"/>
  <c r="T31" i="6" s="1"/>
  <c r="U31" i="6" s="1"/>
  <c r="V31" i="6" s="1"/>
  <c r="W31" i="6" s="1"/>
  <c r="X31" i="6" s="1"/>
  <c r="Y31" i="6" s="1"/>
  <c r="Z31" i="6" s="1"/>
  <c r="AD31" i="6" s="1"/>
  <c r="AE31" i="6" s="1"/>
  <c r="AF31" i="6" s="1"/>
  <c r="AG31" i="6" s="1"/>
  <c r="AH31" i="6" s="1"/>
  <c r="AI31" i="6" s="1"/>
  <c r="AJ31" i="6" s="1"/>
  <c r="AK31" i="6" s="1"/>
  <c r="AL31" i="6" s="1"/>
  <c r="AM31" i="6" s="1"/>
  <c r="AN31" i="6" s="1"/>
  <c r="AO31" i="6" s="1"/>
  <c r="AS31" i="6" s="1"/>
  <c r="AT31" i="6" s="1"/>
  <c r="AU31" i="6" s="1"/>
  <c r="AV31" i="6" s="1"/>
  <c r="AW31" i="6" s="1"/>
  <c r="AX31" i="6" s="1"/>
  <c r="AY31" i="6" s="1"/>
  <c r="AZ31" i="6" s="1"/>
  <c r="BA31" i="6" s="1"/>
  <c r="BB31" i="6" s="1"/>
  <c r="BC31" i="6" s="1"/>
  <c r="BD31" i="6" s="1"/>
  <c r="BH31" i="6" s="1"/>
  <c r="BI31" i="6" s="1"/>
  <c r="BJ31" i="6" s="1"/>
  <c r="BK31" i="6" s="1"/>
  <c r="BL31" i="6" s="1"/>
  <c r="BM31" i="6" s="1"/>
  <c r="BN31" i="6" s="1"/>
  <c r="BO31" i="6" s="1"/>
  <c r="BP31" i="6" s="1"/>
  <c r="BQ31" i="6" s="1"/>
  <c r="BR31" i="6" s="1"/>
  <c r="BS31" i="6" s="1"/>
  <c r="BW31" i="6" s="1"/>
  <c r="BX31" i="6" s="1"/>
  <c r="BY31" i="6" s="1"/>
  <c r="BZ31" i="6" s="1"/>
  <c r="CA31" i="6" s="1"/>
  <c r="CB31" i="6" s="1"/>
  <c r="CC31" i="6" s="1"/>
  <c r="CD31" i="6" s="1"/>
  <c r="CE31" i="6" s="1"/>
  <c r="BG30" i="6"/>
  <c r="BE30" i="6"/>
  <c r="AR30" i="6"/>
  <c r="AC30" i="6"/>
  <c r="N30" i="6"/>
  <c r="O30" i="6"/>
  <c r="P30" i="6" s="1"/>
  <c r="Q30" i="6" s="1"/>
  <c r="R30" i="6" s="1"/>
  <c r="S30" i="6" s="1"/>
  <c r="T30" i="6" s="1"/>
  <c r="U30" i="6" s="1"/>
  <c r="V30" i="6" s="1"/>
  <c r="W30" i="6" s="1"/>
  <c r="X30" i="6" s="1"/>
  <c r="Y30" i="6" s="1"/>
  <c r="Z30" i="6" s="1"/>
  <c r="AD30" i="6" s="1"/>
  <c r="AE30" i="6" s="1"/>
  <c r="AF30" i="6" s="1"/>
  <c r="AG30" i="6" s="1"/>
  <c r="AH30" i="6" s="1"/>
  <c r="AI30" i="6" s="1"/>
  <c r="AJ30" i="6" s="1"/>
  <c r="AK30" i="6" s="1"/>
  <c r="AL30" i="6" s="1"/>
  <c r="AM30" i="6" s="1"/>
  <c r="AN30" i="6" s="1"/>
  <c r="AO30" i="6" s="1"/>
  <c r="AS30" i="6" s="1"/>
  <c r="AT30" i="6" s="1"/>
  <c r="AU30" i="6" s="1"/>
  <c r="AV30" i="6" s="1"/>
  <c r="AW30" i="6" s="1"/>
  <c r="AX30" i="6" s="1"/>
  <c r="AY30" i="6" s="1"/>
  <c r="AZ30" i="6" s="1"/>
  <c r="BA30" i="6" s="1"/>
  <c r="BB30" i="6" s="1"/>
  <c r="BC30" i="6" s="1"/>
  <c r="BD30" i="6" s="1"/>
  <c r="BH30" i="6" s="1"/>
  <c r="BI30" i="6" s="1"/>
  <c r="BJ30" i="6" s="1"/>
  <c r="BK30" i="6" s="1"/>
  <c r="BL30" i="6" s="1"/>
  <c r="BM30" i="6" s="1"/>
  <c r="BN30" i="6" s="1"/>
  <c r="BO30" i="6" s="1"/>
  <c r="BP30" i="6" s="1"/>
  <c r="BQ30" i="6" s="1"/>
  <c r="BR30" i="6" s="1"/>
  <c r="BS30" i="6" s="1"/>
  <c r="BW30" i="6" s="1"/>
  <c r="BX30" i="6" s="1"/>
  <c r="BY30" i="6" s="1"/>
  <c r="BZ30" i="6" s="1"/>
  <c r="CA30" i="6" s="1"/>
  <c r="CB30" i="6" s="1"/>
  <c r="CC30" i="6" s="1"/>
  <c r="CD30" i="6" s="1"/>
  <c r="CE30" i="6" s="1"/>
  <c r="AR29" i="6"/>
  <c r="AC29" i="6"/>
  <c r="O29" i="6"/>
  <c r="P29" i="6" s="1"/>
  <c r="N29" i="6"/>
  <c r="CK28" i="6"/>
  <c r="BV28" i="6"/>
  <c r="BG28" i="6"/>
  <c r="AR28" i="6"/>
  <c r="AC28" i="6"/>
  <c r="N28" i="6"/>
  <c r="O28" i="6"/>
  <c r="CK27" i="6"/>
  <c r="BV27" i="6"/>
  <c r="BG27" i="6"/>
  <c r="BE27" i="6"/>
  <c r="AR27" i="6"/>
  <c r="AC27" i="6"/>
  <c r="N27" i="6"/>
  <c r="O27" i="6"/>
  <c r="P27" i="6" s="1"/>
  <c r="Q27" i="6" s="1"/>
  <c r="R27" i="6" s="1"/>
  <c r="S27" i="6" s="1"/>
  <c r="T27" i="6" s="1"/>
  <c r="U27" i="6" s="1"/>
  <c r="V27" i="6" s="1"/>
  <c r="W27" i="6" s="1"/>
  <c r="X27" i="6" s="1"/>
  <c r="Y27" i="6" s="1"/>
  <c r="Z27" i="6" s="1"/>
  <c r="AD27" i="6" s="1"/>
  <c r="AE27" i="6" s="1"/>
  <c r="AF27" i="6" s="1"/>
  <c r="AG27" i="6" s="1"/>
  <c r="AH27" i="6" s="1"/>
  <c r="AI27" i="6" s="1"/>
  <c r="AJ27" i="6" s="1"/>
  <c r="AK27" i="6" s="1"/>
  <c r="AL27" i="6" s="1"/>
  <c r="AM27" i="6" s="1"/>
  <c r="AN27" i="6" s="1"/>
  <c r="AO27" i="6" s="1"/>
  <c r="AS27" i="6" s="1"/>
  <c r="AT27" i="6" s="1"/>
  <c r="AU27" i="6" s="1"/>
  <c r="AV27" i="6" s="1"/>
  <c r="AW27" i="6" s="1"/>
  <c r="AX27" i="6" s="1"/>
  <c r="AY27" i="6" s="1"/>
  <c r="AZ27" i="6" s="1"/>
  <c r="BA27" i="6" s="1"/>
  <c r="BB27" i="6" s="1"/>
  <c r="BC27" i="6" s="1"/>
  <c r="BD27" i="6" s="1"/>
  <c r="BH27" i="6" s="1"/>
  <c r="BI27" i="6" s="1"/>
  <c r="BJ27" i="6" s="1"/>
  <c r="BK27" i="6" s="1"/>
  <c r="BL27" i="6" s="1"/>
  <c r="BM27" i="6" s="1"/>
  <c r="BN27" i="6" s="1"/>
  <c r="BO27" i="6" s="1"/>
  <c r="BP27" i="6" s="1"/>
  <c r="BQ27" i="6" s="1"/>
  <c r="BR27" i="6" s="1"/>
  <c r="BS27" i="6" s="1"/>
  <c r="BW27" i="6" s="1"/>
  <c r="BX27" i="6" s="1"/>
  <c r="BY27" i="6" s="1"/>
  <c r="BZ27" i="6" s="1"/>
  <c r="CA27" i="6" s="1"/>
  <c r="CB27" i="6" s="1"/>
  <c r="CC27" i="6" s="1"/>
  <c r="CD27" i="6" s="1"/>
  <c r="CE27" i="6" s="1"/>
  <c r="CF27" i="6" s="1"/>
  <c r="CG27" i="6" s="1"/>
  <c r="CH27" i="6" s="1"/>
  <c r="CL27" i="6" s="1"/>
  <c r="CM27" i="6" s="1"/>
  <c r="CN27" i="6" s="1"/>
  <c r="CO27" i="6" s="1"/>
  <c r="CP27" i="6" s="1"/>
  <c r="CQ27" i="6" s="1"/>
  <c r="CR27" i="6" s="1"/>
  <c r="CS27" i="6" s="1"/>
  <c r="CT27" i="6" s="1"/>
  <c r="CU27" i="6" s="1"/>
  <c r="CV27" i="6" s="1"/>
  <c r="CW27" i="6" s="1"/>
  <c r="BE26" i="6"/>
  <c r="AR26" i="6"/>
  <c r="BV26" i="6" s="1"/>
  <c r="AC26" i="6"/>
  <c r="BG26" i="6" s="1"/>
  <c r="CK26" i="6" s="1"/>
  <c r="N26" i="6"/>
  <c r="O26" i="6"/>
  <c r="P26" i="6" s="1"/>
  <c r="Q26" i="6" s="1"/>
  <c r="R26" i="6" s="1"/>
  <c r="S26" i="6" s="1"/>
  <c r="T26" i="6" s="1"/>
  <c r="U26" i="6" s="1"/>
  <c r="V26" i="6" s="1"/>
  <c r="W26" i="6" s="1"/>
  <c r="X26" i="6" s="1"/>
  <c r="Y26" i="6" s="1"/>
  <c r="Z26" i="6" s="1"/>
  <c r="AD26" i="6" s="1"/>
  <c r="AE26" i="6" s="1"/>
  <c r="AF26" i="6" s="1"/>
  <c r="AG26" i="6" s="1"/>
  <c r="AH26" i="6" s="1"/>
  <c r="AI26" i="6" s="1"/>
  <c r="AJ26" i="6" s="1"/>
  <c r="AK26" i="6" s="1"/>
  <c r="AL26" i="6" s="1"/>
  <c r="AM26" i="6" s="1"/>
  <c r="AN26" i="6" s="1"/>
  <c r="AO26" i="6" s="1"/>
  <c r="AS26" i="6" s="1"/>
  <c r="AT26" i="6" s="1"/>
  <c r="AU26" i="6" s="1"/>
  <c r="AV26" i="6" s="1"/>
  <c r="AW26" i="6" s="1"/>
  <c r="AX26" i="6" s="1"/>
  <c r="AY26" i="6" s="1"/>
  <c r="AZ26" i="6" s="1"/>
  <c r="BA26" i="6" s="1"/>
  <c r="BB26" i="6" s="1"/>
  <c r="BC26" i="6" s="1"/>
  <c r="BD26" i="6" s="1"/>
  <c r="BH26" i="6" s="1"/>
  <c r="BI26" i="6" s="1"/>
  <c r="BJ26" i="6" s="1"/>
  <c r="BK26" i="6" s="1"/>
  <c r="BL26" i="6" s="1"/>
  <c r="BM26" i="6" s="1"/>
  <c r="BN26" i="6" s="1"/>
  <c r="BO26" i="6" s="1"/>
  <c r="BP26" i="6" s="1"/>
  <c r="BQ26" i="6" s="1"/>
  <c r="BR26" i="6" s="1"/>
  <c r="BS26" i="6" s="1"/>
  <c r="BW26" i="6" s="1"/>
  <c r="BX26" i="6" s="1"/>
  <c r="BY26" i="6" s="1"/>
  <c r="BZ26" i="6" s="1"/>
  <c r="CA26" i="6" s="1"/>
  <c r="CB26" i="6" s="1"/>
  <c r="CC26" i="6" s="1"/>
  <c r="CD26" i="6" s="1"/>
  <c r="CE26" i="6" s="1"/>
  <c r="CF26" i="6" s="1"/>
  <c r="CG26" i="6" s="1"/>
  <c r="CH26" i="6" s="1"/>
  <c r="CL26" i="6" s="1"/>
  <c r="CM26" i="6" s="1"/>
  <c r="CN26" i="6" s="1"/>
  <c r="CO26" i="6" s="1"/>
  <c r="CP26" i="6" s="1"/>
  <c r="CQ26" i="6" s="1"/>
  <c r="CR26" i="6" s="1"/>
  <c r="CS26" i="6" s="1"/>
  <c r="CT26" i="6" s="1"/>
  <c r="CU26" i="6" s="1"/>
  <c r="CV26" i="6" s="1"/>
  <c r="CW26" i="6" s="1"/>
  <c r="CK25" i="6"/>
  <c r="BV25" i="6"/>
  <c r="BG25" i="6"/>
  <c r="BE25" i="6"/>
  <c r="AR25" i="6"/>
  <c r="AC25" i="6"/>
  <c r="N25" i="6"/>
  <c r="O25" i="6"/>
  <c r="P25" i="6" s="1"/>
  <c r="Q25" i="6" s="1"/>
  <c r="R25" i="6" s="1"/>
  <c r="S25" i="6" s="1"/>
  <c r="T25" i="6" s="1"/>
  <c r="U25" i="6" s="1"/>
  <c r="V25" i="6" s="1"/>
  <c r="W25" i="6" s="1"/>
  <c r="X25" i="6" s="1"/>
  <c r="Y25" i="6" s="1"/>
  <c r="Z25" i="6" s="1"/>
  <c r="AD25" i="6" s="1"/>
  <c r="AE25" i="6" s="1"/>
  <c r="AF25" i="6" s="1"/>
  <c r="AG25" i="6" s="1"/>
  <c r="AH25" i="6" s="1"/>
  <c r="AI25" i="6" s="1"/>
  <c r="AJ25" i="6" s="1"/>
  <c r="AK25" i="6" s="1"/>
  <c r="AL25" i="6" s="1"/>
  <c r="AM25" i="6" s="1"/>
  <c r="AN25" i="6" s="1"/>
  <c r="AO25" i="6" s="1"/>
  <c r="AS25" i="6" s="1"/>
  <c r="AT25" i="6" s="1"/>
  <c r="AU25" i="6" s="1"/>
  <c r="AV25" i="6" s="1"/>
  <c r="AW25" i="6" s="1"/>
  <c r="AX25" i="6" s="1"/>
  <c r="AY25" i="6" s="1"/>
  <c r="AZ25" i="6" s="1"/>
  <c r="BA25" i="6" s="1"/>
  <c r="BB25" i="6" s="1"/>
  <c r="BC25" i="6" s="1"/>
  <c r="BD25" i="6" s="1"/>
  <c r="BH25" i="6" s="1"/>
  <c r="BI25" i="6" s="1"/>
  <c r="BJ25" i="6" s="1"/>
  <c r="BK25" i="6" s="1"/>
  <c r="BL25" i="6" s="1"/>
  <c r="BM25" i="6" s="1"/>
  <c r="BN25" i="6" s="1"/>
  <c r="BO25" i="6" s="1"/>
  <c r="BP25" i="6" s="1"/>
  <c r="BQ25" i="6" s="1"/>
  <c r="BR25" i="6" s="1"/>
  <c r="BS25" i="6" s="1"/>
  <c r="BW25" i="6" s="1"/>
  <c r="BX25" i="6" s="1"/>
  <c r="BY25" i="6" s="1"/>
  <c r="BZ25" i="6" s="1"/>
  <c r="CA25" i="6" s="1"/>
  <c r="CB25" i="6" s="1"/>
  <c r="CC25" i="6" s="1"/>
  <c r="CD25" i="6" s="1"/>
  <c r="CE25" i="6" s="1"/>
  <c r="CF25" i="6" s="1"/>
  <c r="CG25" i="6" s="1"/>
  <c r="CH25" i="6" s="1"/>
  <c r="CL25" i="6" s="1"/>
  <c r="CM25" i="6" s="1"/>
  <c r="CN25" i="6" s="1"/>
  <c r="CO25" i="6" s="1"/>
  <c r="CP25" i="6" s="1"/>
  <c r="CQ25" i="6" s="1"/>
  <c r="CR25" i="6" s="1"/>
  <c r="CS25" i="6" s="1"/>
  <c r="CT25" i="6" s="1"/>
  <c r="CU25" i="6" s="1"/>
  <c r="CV25" i="6" s="1"/>
  <c r="CW25" i="6" s="1"/>
  <c r="BE24" i="6"/>
  <c r="AR24" i="6"/>
  <c r="BV24" i="6" s="1"/>
  <c r="AC24" i="6"/>
  <c r="BG24" i="6" s="1"/>
  <c r="CK24" i="6" s="1"/>
  <c r="N24" i="6"/>
  <c r="O24" i="6"/>
  <c r="P24" i="6" s="1"/>
  <c r="Q24" i="6" s="1"/>
  <c r="R24" i="6" s="1"/>
  <c r="S24" i="6" s="1"/>
  <c r="T24" i="6" s="1"/>
  <c r="U24" i="6" s="1"/>
  <c r="V24" i="6" s="1"/>
  <c r="W24" i="6" s="1"/>
  <c r="X24" i="6" s="1"/>
  <c r="Y24" i="6" s="1"/>
  <c r="Z24" i="6" s="1"/>
  <c r="AD24" i="6" s="1"/>
  <c r="AE24" i="6" s="1"/>
  <c r="AF24" i="6" s="1"/>
  <c r="AG24" i="6" s="1"/>
  <c r="AH24" i="6" s="1"/>
  <c r="AI24" i="6" s="1"/>
  <c r="AJ24" i="6" s="1"/>
  <c r="AK24" i="6" s="1"/>
  <c r="AL24" i="6" s="1"/>
  <c r="AM24" i="6" s="1"/>
  <c r="AN24" i="6" s="1"/>
  <c r="AO24" i="6" s="1"/>
  <c r="AS24" i="6" s="1"/>
  <c r="AT24" i="6" s="1"/>
  <c r="AU24" i="6" s="1"/>
  <c r="AV24" i="6" s="1"/>
  <c r="AW24" i="6" s="1"/>
  <c r="AX24" i="6" s="1"/>
  <c r="AY24" i="6" s="1"/>
  <c r="AZ24" i="6" s="1"/>
  <c r="BA24" i="6" s="1"/>
  <c r="BB24" i="6" s="1"/>
  <c r="BC24" i="6" s="1"/>
  <c r="BD24" i="6" s="1"/>
  <c r="BH24" i="6" s="1"/>
  <c r="BI24" i="6" s="1"/>
  <c r="BJ24" i="6" s="1"/>
  <c r="BK24" i="6" s="1"/>
  <c r="BL24" i="6" s="1"/>
  <c r="BM24" i="6" s="1"/>
  <c r="BN24" i="6" s="1"/>
  <c r="BO24" i="6" s="1"/>
  <c r="BP24" i="6" s="1"/>
  <c r="BQ24" i="6" s="1"/>
  <c r="BR24" i="6" s="1"/>
  <c r="BS24" i="6" s="1"/>
  <c r="BW24" i="6" s="1"/>
  <c r="BX24" i="6" s="1"/>
  <c r="BY24" i="6" s="1"/>
  <c r="BZ24" i="6" s="1"/>
  <c r="CA24" i="6" s="1"/>
  <c r="CB24" i="6" s="1"/>
  <c r="CC24" i="6" s="1"/>
  <c r="CD24" i="6" s="1"/>
  <c r="CE24" i="6" s="1"/>
  <c r="CF24" i="6" s="1"/>
  <c r="CG24" i="6" s="1"/>
  <c r="CH24" i="6" s="1"/>
  <c r="CL24" i="6" s="1"/>
  <c r="CM24" i="6" s="1"/>
  <c r="CN24" i="6" s="1"/>
  <c r="CO24" i="6" s="1"/>
  <c r="CP24" i="6" s="1"/>
  <c r="CQ24" i="6" s="1"/>
  <c r="CR24" i="6" s="1"/>
  <c r="CS24" i="6" s="1"/>
  <c r="CT24" i="6" s="1"/>
  <c r="CU24" i="6" s="1"/>
  <c r="CV24" i="6" s="1"/>
  <c r="CW24" i="6" s="1"/>
  <c r="CK23" i="6"/>
  <c r="BV23" i="6"/>
  <c r="BG23" i="6"/>
  <c r="BE23" i="6"/>
  <c r="AR23" i="6"/>
  <c r="AC23" i="6"/>
  <c r="N23" i="6"/>
  <c r="O23" i="6"/>
  <c r="P23" i="6" s="1"/>
  <c r="Q23" i="6" s="1"/>
  <c r="R23" i="6" s="1"/>
  <c r="S23" i="6" s="1"/>
  <c r="T23" i="6" s="1"/>
  <c r="U23" i="6" s="1"/>
  <c r="V23" i="6" s="1"/>
  <c r="W23" i="6" s="1"/>
  <c r="X23" i="6" s="1"/>
  <c r="Y23" i="6" s="1"/>
  <c r="Z23" i="6" s="1"/>
  <c r="AD23" i="6" s="1"/>
  <c r="AE23" i="6" s="1"/>
  <c r="AF23" i="6" s="1"/>
  <c r="AG23" i="6" s="1"/>
  <c r="AH23" i="6" s="1"/>
  <c r="AI23" i="6" s="1"/>
  <c r="AJ23" i="6" s="1"/>
  <c r="AK23" i="6" s="1"/>
  <c r="AL23" i="6" s="1"/>
  <c r="AM23" i="6" s="1"/>
  <c r="AN23" i="6" s="1"/>
  <c r="AO23" i="6" s="1"/>
  <c r="AS23" i="6" s="1"/>
  <c r="AT23" i="6" s="1"/>
  <c r="AU23" i="6" s="1"/>
  <c r="AV23" i="6" s="1"/>
  <c r="AW23" i="6" s="1"/>
  <c r="AX23" i="6" s="1"/>
  <c r="AY23" i="6" s="1"/>
  <c r="AZ23" i="6" s="1"/>
  <c r="BA23" i="6" s="1"/>
  <c r="BB23" i="6" s="1"/>
  <c r="BC23" i="6" s="1"/>
  <c r="BD23" i="6" s="1"/>
  <c r="BH23" i="6" s="1"/>
  <c r="BI23" i="6" s="1"/>
  <c r="BJ23" i="6" s="1"/>
  <c r="BK23" i="6" s="1"/>
  <c r="BL23" i="6" s="1"/>
  <c r="BM23" i="6" s="1"/>
  <c r="BN23" i="6" s="1"/>
  <c r="BO23" i="6" s="1"/>
  <c r="BP23" i="6" s="1"/>
  <c r="BQ23" i="6" s="1"/>
  <c r="BR23" i="6" s="1"/>
  <c r="BS23" i="6" s="1"/>
  <c r="BW23" i="6" s="1"/>
  <c r="BX23" i="6" s="1"/>
  <c r="BY23" i="6" s="1"/>
  <c r="BZ23" i="6" s="1"/>
  <c r="CA23" i="6" s="1"/>
  <c r="CB23" i="6" s="1"/>
  <c r="CC23" i="6" s="1"/>
  <c r="CD23" i="6" s="1"/>
  <c r="CE23" i="6" s="1"/>
  <c r="CF23" i="6" s="1"/>
  <c r="CG23" i="6" s="1"/>
  <c r="CH23" i="6" s="1"/>
  <c r="CL23" i="6" s="1"/>
  <c r="CM23" i="6" s="1"/>
  <c r="CN23" i="6" s="1"/>
  <c r="CO23" i="6" s="1"/>
  <c r="CP23" i="6" s="1"/>
  <c r="CQ23" i="6" s="1"/>
  <c r="CR23" i="6" s="1"/>
  <c r="CS23" i="6" s="1"/>
  <c r="CT23" i="6" s="1"/>
  <c r="CU23" i="6" s="1"/>
  <c r="CV23" i="6" s="1"/>
  <c r="CW23" i="6" s="1"/>
  <c r="BE22" i="6"/>
  <c r="AR22" i="6"/>
  <c r="BV22" i="6" s="1"/>
  <c r="AC22" i="6"/>
  <c r="BG22" i="6" s="1"/>
  <c r="CK22" i="6" s="1"/>
  <c r="N22" i="6"/>
  <c r="O22" i="6"/>
  <c r="P22" i="6" s="1"/>
  <c r="Q22" i="6" s="1"/>
  <c r="R22" i="6" s="1"/>
  <c r="S22" i="6" s="1"/>
  <c r="T22" i="6" s="1"/>
  <c r="U22" i="6" s="1"/>
  <c r="V22" i="6" s="1"/>
  <c r="W22" i="6" s="1"/>
  <c r="X22" i="6" s="1"/>
  <c r="Y22" i="6" s="1"/>
  <c r="Z22" i="6" s="1"/>
  <c r="AD22" i="6" s="1"/>
  <c r="AE22" i="6" s="1"/>
  <c r="AF22" i="6" s="1"/>
  <c r="AG22" i="6" s="1"/>
  <c r="AH22" i="6" s="1"/>
  <c r="AI22" i="6" s="1"/>
  <c r="AJ22" i="6" s="1"/>
  <c r="AK22" i="6" s="1"/>
  <c r="AL22" i="6" s="1"/>
  <c r="AM22" i="6" s="1"/>
  <c r="AN22" i="6" s="1"/>
  <c r="AO22" i="6" s="1"/>
  <c r="AS22" i="6" s="1"/>
  <c r="AT22" i="6" s="1"/>
  <c r="AU22" i="6" s="1"/>
  <c r="AV22" i="6" s="1"/>
  <c r="AW22" i="6" s="1"/>
  <c r="AX22" i="6" s="1"/>
  <c r="AY22" i="6" s="1"/>
  <c r="AZ22" i="6" s="1"/>
  <c r="BA22" i="6" s="1"/>
  <c r="BB22" i="6" s="1"/>
  <c r="BC22" i="6" s="1"/>
  <c r="BD22" i="6" s="1"/>
  <c r="BH22" i="6" s="1"/>
  <c r="BI22" i="6" s="1"/>
  <c r="BJ22" i="6" s="1"/>
  <c r="BK22" i="6" s="1"/>
  <c r="BL22" i="6" s="1"/>
  <c r="BM22" i="6" s="1"/>
  <c r="BN22" i="6" s="1"/>
  <c r="BO22" i="6" s="1"/>
  <c r="BP22" i="6" s="1"/>
  <c r="BQ22" i="6" s="1"/>
  <c r="BR22" i="6" s="1"/>
  <c r="BS22" i="6" s="1"/>
  <c r="BW22" i="6" s="1"/>
  <c r="BX22" i="6" s="1"/>
  <c r="BY22" i="6" s="1"/>
  <c r="BZ22" i="6" s="1"/>
  <c r="CA22" i="6" s="1"/>
  <c r="CB22" i="6" s="1"/>
  <c r="CC22" i="6" s="1"/>
  <c r="CD22" i="6" s="1"/>
  <c r="CE22" i="6" s="1"/>
  <c r="CF22" i="6" s="1"/>
  <c r="CG22" i="6" s="1"/>
  <c r="CH22" i="6" s="1"/>
  <c r="CL22" i="6" s="1"/>
  <c r="CM22" i="6" s="1"/>
  <c r="CN22" i="6" s="1"/>
  <c r="CO22" i="6" s="1"/>
  <c r="CP22" i="6" s="1"/>
  <c r="CQ22" i="6" s="1"/>
  <c r="CR22" i="6" s="1"/>
  <c r="CS22" i="6" s="1"/>
  <c r="CT22" i="6" s="1"/>
  <c r="CU22" i="6" s="1"/>
  <c r="CV22" i="6" s="1"/>
  <c r="CW22" i="6" s="1"/>
  <c r="CK21" i="6"/>
  <c r="BV21" i="6"/>
  <c r="BG21" i="6"/>
  <c r="AR21" i="6"/>
  <c r="AC21" i="6"/>
  <c r="N21" i="6"/>
  <c r="O21" i="6"/>
  <c r="BE20" i="6"/>
  <c r="AR20" i="6"/>
  <c r="AC20" i="6"/>
  <c r="N20" i="6"/>
  <c r="O20" i="6"/>
  <c r="BE19" i="6"/>
  <c r="AR19" i="6"/>
  <c r="AC19" i="6"/>
  <c r="N19" i="6"/>
  <c r="O19" i="6"/>
  <c r="P19" i="6" s="1"/>
  <c r="Q19" i="6" s="1"/>
  <c r="R19" i="6" s="1"/>
  <c r="S19" i="6" s="1"/>
  <c r="T19" i="6" s="1"/>
  <c r="U19" i="6" s="1"/>
  <c r="V19" i="6" s="1"/>
  <c r="W19" i="6" s="1"/>
  <c r="X19" i="6" s="1"/>
  <c r="Y19" i="6" s="1"/>
  <c r="Z19" i="6" s="1"/>
  <c r="AD19" i="6" s="1"/>
  <c r="AE19" i="6" s="1"/>
  <c r="AF19" i="6" s="1"/>
  <c r="AG19" i="6" s="1"/>
  <c r="AH19" i="6" s="1"/>
  <c r="AI19" i="6" s="1"/>
  <c r="AJ19" i="6" s="1"/>
  <c r="AK19" i="6" s="1"/>
  <c r="AL19" i="6" s="1"/>
  <c r="AM19" i="6" s="1"/>
  <c r="AN19" i="6" s="1"/>
  <c r="AO19" i="6" s="1"/>
  <c r="AS19" i="6" s="1"/>
  <c r="AT19" i="6" s="1"/>
  <c r="AU19" i="6" s="1"/>
  <c r="AV19" i="6" s="1"/>
  <c r="AW19" i="6" s="1"/>
  <c r="AX19" i="6" s="1"/>
  <c r="AY19" i="6" s="1"/>
  <c r="AZ19" i="6" s="1"/>
  <c r="BA19" i="6" s="1"/>
  <c r="BB19" i="6" s="1"/>
  <c r="BC19" i="6" s="1"/>
  <c r="BD19" i="6" s="1"/>
  <c r="BH19" i="6" s="1"/>
  <c r="BI19" i="6" s="1"/>
  <c r="BJ19" i="6" s="1"/>
  <c r="BK19" i="6" s="1"/>
  <c r="BL19" i="6" s="1"/>
  <c r="BM19" i="6" s="1"/>
  <c r="BN19" i="6" s="1"/>
  <c r="BO19" i="6" s="1"/>
  <c r="BP19" i="6" s="1"/>
  <c r="BQ19" i="6" s="1"/>
  <c r="BR19" i="6" s="1"/>
  <c r="BS19" i="6" s="1"/>
  <c r="BW19" i="6" s="1"/>
  <c r="BX19" i="6" s="1"/>
  <c r="BY19" i="6" s="1"/>
  <c r="BZ19" i="6" s="1"/>
  <c r="CA19" i="6" s="1"/>
  <c r="CB19" i="6" s="1"/>
  <c r="CC19" i="6" s="1"/>
  <c r="CD19" i="6" s="1"/>
  <c r="CE19" i="6" s="1"/>
  <c r="CF19" i="6" s="1"/>
  <c r="CG19" i="6" s="1"/>
  <c r="CH19" i="6" s="1"/>
  <c r="CL19" i="6" s="1"/>
  <c r="CM19" i="6" s="1"/>
  <c r="CN19" i="6" s="1"/>
  <c r="CO19" i="6" s="1"/>
  <c r="CP19" i="6" s="1"/>
  <c r="CQ19" i="6" s="1"/>
  <c r="CR19" i="6" s="1"/>
  <c r="CS19" i="6" s="1"/>
  <c r="CT19" i="6" s="1"/>
  <c r="CU19" i="6" s="1"/>
  <c r="CV19" i="6" s="1"/>
  <c r="CW19" i="6" s="1"/>
  <c r="CX18" i="6"/>
  <c r="BE18" i="6"/>
  <c r="AC18" i="6"/>
  <c r="N18" i="6"/>
  <c r="O18" i="6"/>
  <c r="P18" i="6" s="1"/>
  <c r="Q18" i="6" s="1"/>
  <c r="R18" i="6" s="1"/>
  <c r="S18" i="6" s="1"/>
  <c r="T18" i="6" s="1"/>
  <c r="U18" i="6" s="1"/>
  <c r="V18" i="6" s="1"/>
  <c r="W18" i="6" s="1"/>
  <c r="X18" i="6" s="1"/>
  <c r="Y18" i="6" s="1"/>
  <c r="Z18" i="6" s="1"/>
  <c r="BE17" i="6"/>
  <c r="AR17" i="6"/>
  <c r="AC17" i="6"/>
  <c r="N17" i="6"/>
  <c r="O17" i="6"/>
  <c r="P17" i="6" s="1"/>
  <c r="Q17" i="6" s="1"/>
  <c r="R17" i="6" s="1"/>
  <c r="S17" i="6" s="1"/>
  <c r="T17" i="6" s="1"/>
  <c r="U17" i="6" s="1"/>
  <c r="V17" i="6" s="1"/>
  <c r="W17" i="6" s="1"/>
  <c r="X17" i="6" s="1"/>
  <c r="Y17" i="6" s="1"/>
  <c r="Z17" i="6" s="1"/>
  <c r="BV16" i="6"/>
  <c r="BG16" i="6"/>
  <c r="BE16" i="6"/>
  <c r="AR16" i="6"/>
  <c r="AC16" i="6"/>
  <c r="N16" i="6"/>
  <c r="O16" i="6"/>
  <c r="P16" i="6" s="1"/>
  <c r="Q16" i="6" s="1"/>
  <c r="R16" i="6" s="1"/>
  <c r="S16" i="6" s="1"/>
  <c r="T16" i="6" s="1"/>
  <c r="U16" i="6" s="1"/>
  <c r="V16" i="6" s="1"/>
  <c r="W16" i="6" s="1"/>
  <c r="X16" i="6" s="1"/>
  <c r="Y16" i="6" s="1"/>
  <c r="Z16" i="6" s="1"/>
  <c r="AD16" i="6" s="1"/>
  <c r="AE16" i="6" s="1"/>
  <c r="AF16" i="6" s="1"/>
  <c r="AG16" i="6" s="1"/>
  <c r="AH16" i="6" s="1"/>
  <c r="AI16" i="6" s="1"/>
  <c r="AJ16" i="6" s="1"/>
  <c r="AK16" i="6" s="1"/>
  <c r="AL16" i="6" s="1"/>
  <c r="AM16" i="6" s="1"/>
  <c r="AN16" i="6" s="1"/>
  <c r="AO16" i="6" s="1"/>
  <c r="AS16" i="6" s="1"/>
  <c r="AT16" i="6" s="1"/>
  <c r="AU16" i="6" s="1"/>
  <c r="AV16" i="6" s="1"/>
  <c r="AW16" i="6" s="1"/>
  <c r="AX16" i="6" s="1"/>
  <c r="AY16" i="6" s="1"/>
  <c r="AZ16" i="6" s="1"/>
  <c r="BA16" i="6" s="1"/>
  <c r="BB16" i="6" s="1"/>
  <c r="BC16" i="6" s="1"/>
  <c r="BD16" i="6" s="1"/>
  <c r="BH16" i="6" s="1"/>
  <c r="BI16" i="6" s="1"/>
  <c r="BJ16" i="6" s="1"/>
  <c r="BK16" i="6" s="1"/>
  <c r="BL16" i="6" s="1"/>
  <c r="BM16" i="6" s="1"/>
  <c r="BN16" i="6" s="1"/>
  <c r="BO16" i="6" s="1"/>
  <c r="BP16" i="6" s="1"/>
  <c r="BQ16" i="6" s="1"/>
  <c r="BR16" i="6" s="1"/>
  <c r="BS16" i="6" s="1"/>
  <c r="BW16" i="6" s="1"/>
  <c r="BX16" i="6" s="1"/>
  <c r="BY16" i="6" s="1"/>
  <c r="BZ16" i="6" s="1"/>
  <c r="CA16" i="6" s="1"/>
  <c r="CB16" i="6" s="1"/>
  <c r="CC16" i="6" s="1"/>
  <c r="CD16" i="6" s="1"/>
  <c r="CE16" i="6" s="1"/>
  <c r="CF16" i="6" s="1"/>
  <c r="CG16" i="6" s="1"/>
  <c r="CH16" i="6" s="1"/>
  <c r="CL16" i="6" s="1"/>
  <c r="CM16" i="6" s="1"/>
  <c r="CN16" i="6" s="1"/>
  <c r="CO16" i="6" s="1"/>
  <c r="CP16" i="6" s="1"/>
  <c r="CQ16" i="6" s="1"/>
  <c r="CK15" i="6"/>
  <c r="BV15" i="6"/>
  <c r="BG15" i="6"/>
  <c r="BE15" i="6"/>
  <c r="AR15" i="6"/>
  <c r="AC15" i="6"/>
  <c r="N15" i="6"/>
  <c r="O15" i="6"/>
  <c r="P15" i="6" s="1"/>
  <c r="Q15" i="6" s="1"/>
  <c r="R15" i="6" s="1"/>
  <c r="S15" i="6" s="1"/>
  <c r="T15" i="6" s="1"/>
  <c r="U15" i="6" s="1"/>
  <c r="V15" i="6" s="1"/>
  <c r="W15" i="6" s="1"/>
  <c r="X15" i="6" s="1"/>
  <c r="Y15" i="6" s="1"/>
  <c r="Z15" i="6" s="1"/>
  <c r="AD15" i="6" s="1"/>
  <c r="AE15" i="6" s="1"/>
  <c r="AF15" i="6" s="1"/>
  <c r="AG15" i="6" s="1"/>
  <c r="AH15" i="6" s="1"/>
  <c r="AI15" i="6" s="1"/>
  <c r="AJ15" i="6" s="1"/>
  <c r="AK15" i="6" s="1"/>
  <c r="AL15" i="6" s="1"/>
  <c r="AM15" i="6" s="1"/>
  <c r="AN15" i="6" s="1"/>
  <c r="AO15" i="6" s="1"/>
  <c r="AS15" i="6" s="1"/>
  <c r="AT15" i="6" s="1"/>
  <c r="AU15" i="6" s="1"/>
  <c r="AV15" i="6" s="1"/>
  <c r="AW15" i="6" s="1"/>
  <c r="AX15" i="6" s="1"/>
  <c r="AY15" i="6" s="1"/>
  <c r="AZ15" i="6" s="1"/>
  <c r="BA15" i="6" s="1"/>
  <c r="BB15" i="6" s="1"/>
  <c r="BC15" i="6" s="1"/>
  <c r="BD15" i="6" s="1"/>
  <c r="BH15" i="6" s="1"/>
  <c r="BI15" i="6" s="1"/>
  <c r="BJ15" i="6" s="1"/>
  <c r="BK15" i="6" s="1"/>
  <c r="BL15" i="6" s="1"/>
  <c r="BM15" i="6" s="1"/>
  <c r="BN15" i="6" s="1"/>
  <c r="BO15" i="6" s="1"/>
  <c r="BP15" i="6" s="1"/>
  <c r="BQ15" i="6" s="1"/>
  <c r="BR15" i="6" s="1"/>
  <c r="BS15" i="6" s="1"/>
  <c r="BW15" i="6" s="1"/>
  <c r="BX15" i="6" s="1"/>
  <c r="BY15" i="6" s="1"/>
  <c r="BZ15" i="6" s="1"/>
  <c r="CA15" i="6" s="1"/>
  <c r="CB15" i="6" s="1"/>
  <c r="CC15" i="6" s="1"/>
  <c r="CD15" i="6" s="1"/>
  <c r="CE15" i="6" s="1"/>
  <c r="CF15" i="6" s="1"/>
  <c r="CG15" i="6" s="1"/>
  <c r="CH15" i="6" s="1"/>
  <c r="CL15" i="6" s="1"/>
  <c r="CM15" i="6" s="1"/>
  <c r="CN15" i="6" s="1"/>
  <c r="CO15" i="6" s="1"/>
  <c r="CP15" i="6" s="1"/>
  <c r="CQ15" i="6" s="1"/>
  <c r="CR15" i="6" s="1"/>
  <c r="CS15" i="6" s="1"/>
  <c r="CT15" i="6" s="1"/>
  <c r="CU15" i="6" s="1"/>
  <c r="CV15" i="6" s="1"/>
  <c r="CW15" i="6" s="1"/>
  <c r="CK14" i="6"/>
  <c r="BV14" i="6"/>
  <c r="BG14" i="6"/>
  <c r="BE14" i="6"/>
  <c r="AR14" i="6"/>
  <c r="AC14" i="6"/>
  <c r="N14" i="6"/>
  <c r="O14" i="6"/>
  <c r="P14" i="6" s="1"/>
  <c r="Q14" i="6" s="1"/>
  <c r="R14" i="6" s="1"/>
  <c r="S14" i="6" s="1"/>
  <c r="T14" i="6" s="1"/>
  <c r="U14" i="6" s="1"/>
  <c r="V14" i="6" s="1"/>
  <c r="W14" i="6" s="1"/>
  <c r="X14" i="6" s="1"/>
  <c r="Y14" i="6" s="1"/>
  <c r="Z14" i="6" s="1"/>
  <c r="AD14" i="6" s="1"/>
  <c r="AE14" i="6" s="1"/>
  <c r="AF14" i="6" s="1"/>
  <c r="AG14" i="6" s="1"/>
  <c r="AH14" i="6" s="1"/>
  <c r="AI14" i="6" s="1"/>
  <c r="AJ14" i="6" s="1"/>
  <c r="AK14" i="6" s="1"/>
  <c r="AL14" i="6" s="1"/>
  <c r="AM14" i="6" s="1"/>
  <c r="AN14" i="6" s="1"/>
  <c r="AO14" i="6" s="1"/>
  <c r="AS14" i="6" s="1"/>
  <c r="AT14" i="6" s="1"/>
  <c r="AU14" i="6" s="1"/>
  <c r="AV14" i="6" s="1"/>
  <c r="AW14" i="6" s="1"/>
  <c r="AX14" i="6" s="1"/>
  <c r="AY14" i="6" s="1"/>
  <c r="AZ14" i="6" s="1"/>
  <c r="BA14" i="6" s="1"/>
  <c r="BB14" i="6" s="1"/>
  <c r="BC14" i="6" s="1"/>
  <c r="BD14" i="6" s="1"/>
  <c r="BH14" i="6" s="1"/>
  <c r="BI14" i="6" s="1"/>
  <c r="BJ14" i="6" s="1"/>
  <c r="BK14" i="6" s="1"/>
  <c r="BL14" i="6" s="1"/>
  <c r="BM14" i="6" s="1"/>
  <c r="BN14" i="6" s="1"/>
  <c r="BO14" i="6" s="1"/>
  <c r="BP14" i="6" s="1"/>
  <c r="BQ14" i="6" s="1"/>
  <c r="BR14" i="6" s="1"/>
  <c r="BS14" i="6" s="1"/>
  <c r="BW14" i="6" s="1"/>
  <c r="BX14" i="6" s="1"/>
  <c r="BY14" i="6" s="1"/>
  <c r="BZ14" i="6" s="1"/>
  <c r="CA14" i="6" s="1"/>
  <c r="CB14" i="6" s="1"/>
  <c r="CC14" i="6" s="1"/>
  <c r="CD14" i="6" s="1"/>
  <c r="CE14" i="6" s="1"/>
  <c r="CF14" i="6" s="1"/>
  <c r="CG14" i="6" s="1"/>
  <c r="CH14" i="6" s="1"/>
  <c r="CL14" i="6" s="1"/>
  <c r="CM14" i="6" s="1"/>
  <c r="CN14" i="6" s="1"/>
  <c r="CO14" i="6" s="1"/>
  <c r="CP14" i="6" s="1"/>
  <c r="CQ14" i="6" s="1"/>
  <c r="CR14" i="6" s="1"/>
  <c r="CS14" i="6" s="1"/>
  <c r="CT14" i="6" s="1"/>
  <c r="CU14" i="6" s="1"/>
  <c r="CV14" i="6" s="1"/>
  <c r="CW14" i="6" s="1"/>
  <c r="CX13" i="6"/>
  <c r="BE13" i="6"/>
  <c r="AC13" i="6"/>
  <c r="N13" i="6"/>
  <c r="O13" i="6"/>
  <c r="P13" i="6" s="1"/>
  <c r="Q13" i="6" s="1"/>
  <c r="R13" i="6" s="1"/>
  <c r="S13" i="6" s="1"/>
  <c r="T13" i="6" s="1"/>
  <c r="U13" i="6" s="1"/>
  <c r="V13" i="6" s="1"/>
  <c r="W13" i="6" s="1"/>
  <c r="X13" i="6" s="1"/>
  <c r="Y13" i="6" s="1"/>
  <c r="Z13" i="6" s="1"/>
  <c r="CK12" i="6"/>
  <c r="BV12" i="6"/>
  <c r="BG12" i="6"/>
  <c r="AR12" i="6"/>
  <c r="AC12" i="6"/>
  <c r="N12" i="6"/>
  <c r="O12" i="6"/>
  <c r="CX11" i="6"/>
  <c r="BE11" i="6"/>
  <c r="AC11" i="6"/>
  <c r="N11" i="6"/>
  <c r="O11" i="6"/>
  <c r="P11" i="6" s="1"/>
  <c r="Q11" i="6" s="1"/>
  <c r="R11" i="6" s="1"/>
  <c r="S11" i="6" s="1"/>
  <c r="T11" i="6" s="1"/>
  <c r="U11" i="6" s="1"/>
  <c r="V11" i="6" s="1"/>
  <c r="W11" i="6" s="1"/>
  <c r="X11" i="6" s="1"/>
  <c r="Y11" i="6" s="1"/>
  <c r="Z11" i="6" s="1"/>
  <c r="CX10" i="6"/>
  <c r="BE10" i="6"/>
  <c r="AC10" i="6"/>
  <c r="N10" i="6"/>
  <c r="O10" i="6"/>
  <c r="P10" i="6" s="1"/>
  <c r="Q10" i="6" s="1"/>
  <c r="R10" i="6" s="1"/>
  <c r="S10" i="6" s="1"/>
  <c r="T10" i="6" s="1"/>
  <c r="U10" i="6" s="1"/>
  <c r="V10" i="6" s="1"/>
  <c r="W10" i="6" s="1"/>
  <c r="X10" i="6" s="1"/>
  <c r="Y10" i="6" s="1"/>
  <c r="Z10" i="6" s="1"/>
  <c r="BV9" i="6"/>
  <c r="BG9" i="6"/>
  <c r="BE9" i="6"/>
  <c r="AR9" i="6"/>
  <c r="AC9" i="6"/>
  <c r="N9" i="6"/>
  <c r="O9" i="6"/>
  <c r="P9" i="6" s="1"/>
  <c r="Q9" i="6" s="1"/>
  <c r="R9" i="6" s="1"/>
  <c r="S9" i="6" s="1"/>
  <c r="T9" i="6" s="1"/>
  <c r="U9" i="6" s="1"/>
  <c r="V9" i="6" s="1"/>
  <c r="W9" i="6" s="1"/>
  <c r="X9" i="6" s="1"/>
  <c r="Y9" i="6" s="1"/>
  <c r="Z9" i="6" s="1"/>
  <c r="AD9" i="6" s="1"/>
  <c r="AE9" i="6" s="1"/>
  <c r="AF9" i="6" s="1"/>
  <c r="AG9" i="6" s="1"/>
  <c r="AH9" i="6" s="1"/>
  <c r="AI9" i="6" s="1"/>
  <c r="AJ9" i="6" s="1"/>
  <c r="AK9" i="6" s="1"/>
  <c r="AL9" i="6" s="1"/>
  <c r="AM9" i="6" s="1"/>
  <c r="AN9" i="6" s="1"/>
  <c r="AO9" i="6" s="1"/>
  <c r="AS9" i="6" s="1"/>
  <c r="AT9" i="6" s="1"/>
  <c r="AU9" i="6" s="1"/>
  <c r="AV9" i="6" s="1"/>
  <c r="AW9" i="6" s="1"/>
  <c r="AX9" i="6" s="1"/>
  <c r="AY9" i="6" s="1"/>
  <c r="AZ9" i="6" s="1"/>
  <c r="BA9" i="6" s="1"/>
  <c r="BB9" i="6" s="1"/>
  <c r="BC9" i="6" s="1"/>
  <c r="BD9" i="6" s="1"/>
  <c r="BH9" i="6" s="1"/>
  <c r="BI9" i="6" s="1"/>
  <c r="BJ9" i="6" s="1"/>
  <c r="BK9" i="6" s="1"/>
  <c r="BL9" i="6" s="1"/>
  <c r="BM9" i="6" s="1"/>
  <c r="BN9" i="6" s="1"/>
  <c r="BO9" i="6" s="1"/>
  <c r="BP9" i="6" s="1"/>
  <c r="BQ9" i="6" s="1"/>
  <c r="BR9" i="6" s="1"/>
  <c r="BS9" i="6" s="1"/>
  <c r="BW9" i="6" s="1"/>
  <c r="BX9" i="6" s="1"/>
  <c r="BY9" i="6" s="1"/>
  <c r="BZ9" i="6" s="1"/>
  <c r="CA9" i="6" s="1"/>
  <c r="CB9" i="6" s="1"/>
  <c r="CC9" i="6" s="1"/>
  <c r="CD9" i="6" s="1"/>
  <c r="CE9" i="6" s="1"/>
  <c r="CF9" i="6" s="1"/>
  <c r="CG9" i="6" s="1"/>
  <c r="CH9" i="6" s="1"/>
  <c r="CL9" i="6" s="1"/>
  <c r="CM9" i="6" s="1"/>
  <c r="CN9" i="6" s="1"/>
  <c r="CO9" i="6" s="1"/>
  <c r="CP9" i="6" s="1"/>
  <c r="CQ9" i="6" s="1"/>
  <c r="CR9" i="6" s="1"/>
  <c r="CS9" i="6" s="1"/>
  <c r="CT9" i="6" s="1"/>
  <c r="CU9" i="6" s="1"/>
  <c r="BV8" i="6"/>
  <c r="BG8" i="6"/>
  <c r="BE8" i="6"/>
  <c r="AR8" i="6"/>
  <c r="AC8" i="6"/>
  <c r="N8" i="6"/>
  <c r="O8" i="6"/>
  <c r="P8" i="6" s="1"/>
  <c r="Q8" i="6" s="1"/>
  <c r="R8" i="6" s="1"/>
  <c r="S8" i="6" s="1"/>
  <c r="T8" i="6" s="1"/>
  <c r="U8" i="6" s="1"/>
  <c r="V8" i="6" s="1"/>
  <c r="W8" i="6" s="1"/>
  <c r="X8" i="6" s="1"/>
  <c r="Y8" i="6" s="1"/>
  <c r="Z8" i="6" s="1"/>
  <c r="AD8" i="6" s="1"/>
  <c r="AE8" i="6" s="1"/>
  <c r="AF8" i="6" s="1"/>
  <c r="AG8" i="6" s="1"/>
  <c r="AH8" i="6" s="1"/>
  <c r="AI8" i="6" s="1"/>
  <c r="AJ8" i="6" s="1"/>
  <c r="AK8" i="6" s="1"/>
  <c r="AL8" i="6" s="1"/>
  <c r="AM8" i="6" s="1"/>
  <c r="AN8" i="6" s="1"/>
  <c r="AO8" i="6" s="1"/>
  <c r="AS8" i="6" s="1"/>
  <c r="AT8" i="6" s="1"/>
  <c r="AU8" i="6" s="1"/>
  <c r="AV8" i="6" s="1"/>
  <c r="AW8" i="6" s="1"/>
  <c r="AX8" i="6" s="1"/>
  <c r="AY8" i="6" s="1"/>
  <c r="AZ8" i="6" s="1"/>
  <c r="BA8" i="6" s="1"/>
  <c r="BB8" i="6" s="1"/>
  <c r="BC8" i="6" s="1"/>
  <c r="BD8" i="6" s="1"/>
  <c r="BH8" i="6" s="1"/>
  <c r="BI8" i="6" s="1"/>
  <c r="BJ8" i="6" s="1"/>
  <c r="BK8" i="6" s="1"/>
  <c r="BL8" i="6" s="1"/>
  <c r="BM8" i="6" s="1"/>
  <c r="BN8" i="6" s="1"/>
  <c r="BO8" i="6" s="1"/>
  <c r="BP8" i="6" s="1"/>
  <c r="BQ8" i="6" s="1"/>
  <c r="BR8" i="6" s="1"/>
  <c r="BS8" i="6" s="1"/>
  <c r="BW8" i="6" s="1"/>
  <c r="BX8" i="6" s="1"/>
  <c r="BY8" i="6" s="1"/>
  <c r="BZ8" i="6" s="1"/>
  <c r="CA8" i="6" s="1"/>
  <c r="CB8" i="6" s="1"/>
  <c r="CC8" i="6" s="1"/>
  <c r="CD8" i="6" s="1"/>
  <c r="CE8" i="6" s="1"/>
  <c r="CF8" i="6" s="1"/>
  <c r="CG8" i="6" s="1"/>
  <c r="CH8" i="6" s="1"/>
  <c r="CL8" i="6" s="1"/>
  <c r="CM8" i="6" s="1"/>
  <c r="CN8" i="6" s="1"/>
  <c r="CO8" i="6" s="1"/>
  <c r="CP8" i="6" s="1"/>
  <c r="CQ8" i="6" s="1"/>
  <c r="CR8" i="6" s="1"/>
  <c r="CK7" i="6"/>
  <c r="BV7" i="6"/>
  <c r="BG7" i="6"/>
  <c r="BE7" i="6"/>
  <c r="AR7" i="6"/>
  <c r="AC7" i="6"/>
  <c r="N7" i="6"/>
  <c r="O7" i="6"/>
  <c r="CK6" i="6"/>
  <c r="BV6" i="6"/>
  <c r="BG6" i="6"/>
  <c r="BE6" i="6"/>
  <c r="AR6" i="6"/>
  <c r="AC6" i="6"/>
  <c r="N6" i="6"/>
  <c r="O6" i="6"/>
  <c r="P6" i="6" s="1"/>
  <c r="Q6" i="6" s="1"/>
  <c r="R6" i="6" s="1"/>
  <c r="S6" i="6" s="1"/>
  <c r="T6" i="6" s="1"/>
  <c r="U6" i="6" s="1"/>
  <c r="V6" i="6" s="1"/>
  <c r="W6" i="6" s="1"/>
  <c r="X6" i="6" s="1"/>
  <c r="Y6" i="6" s="1"/>
  <c r="Z6" i="6" s="1"/>
  <c r="AD6" i="6" s="1"/>
  <c r="AE6" i="6" s="1"/>
  <c r="AF6" i="6" s="1"/>
  <c r="AG6" i="6" s="1"/>
  <c r="AH6" i="6" s="1"/>
  <c r="AI6" i="6" s="1"/>
  <c r="AJ6" i="6" s="1"/>
  <c r="AK6" i="6" s="1"/>
  <c r="AL6" i="6" s="1"/>
  <c r="AM6" i="6" s="1"/>
  <c r="AN6" i="6" s="1"/>
  <c r="AO6" i="6" s="1"/>
  <c r="AS6" i="6" s="1"/>
  <c r="AT6" i="6" s="1"/>
  <c r="AU6" i="6" s="1"/>
  <c r="AV6" i="6" s="1"/>
  <c r="AW6" i="6" s="1"/>
  <c r="AX6" i="6" s="1"/>
  <c r="AY6" i="6" s="1"/>
  <c r="AZ6" i="6" s="1"/>
  <c r="BA6" i="6" s="1"/>
  <c r="BB6" i="6" s="1"/>
  <c r="BC6" i="6" s="1"/>
  <c r="BD6" i="6" s="1"/>
  <c r="BH6" i="6" s="1"/>
  <c r="BI6" i="6" s="1"/>
  <c r="BJ6" i="6" s="1"/>
  <c r="BK6" i="6" s="1"/>
  <c r="BL6" i="6" s="1"/>
  <c r="BM6" i="6" s="1"/>
  <c r="BN6" i="6" s="1"/>
  <c r="BO6" i="6" s="1"/>
  <c r="BP6" i="6" s="1"/>
  <c r="BQ6" i="6" s="1"/>
  <c r="BR6" i="6" s="1"/>
  <c r="BS6" i="6" s="1"/>
  <c r="BW6" i="6" s="1"/>
  <c r="BX6" i="6" s="1"/>
  <c r="BY6" i="6" s="1"/>
  <c r="BZ6" i="6" s="1"/>
  <c r="CA6" i="6" s="1"/>
  <c r="CB6" i="6" s="1"/>
  <c r="CC6" i="6" s="1"/>
  <c r="CD6" i="6" s="1"/>
  <c r="CE6" i="6" s="1"/>
  <c r="CF6" i="6" s="1"/>
  <c r="CG6" i="6" s="1"/>
  <c r="CH6" i="6" s="1"/>
  <c r="CL6" i="6" s="1"/>
  <c r="CM6" i="6" s="1"/>
  <c r="CN6" i="6" s="1"/>
  <c r="CO6" i="6" s="1"/>
  <c r="CP6" i="6" s="1"/>
  <c r="CQ6" i="6" s="1"/>
  <c r="CR6" i="6" s="1"/>
  <c r="CS6" i="6" s="1"/>
  <c r="CT6" i="6" s="1"/>
  <c r="CU6" i="6" s="1"/>
  <c r="CV6" i="6" s="1"/>
  <c r="CW6" i="6" s="1"/>
  <c r="CK5" i="6"/>
  <c r="BV5" i="6"/>
  <c r="BG5" i="6"/>
  <c r="BE5" i="6"/>
  <c r="AR5" i="6"/>
  <c r="AC5" i="6"/>
  <c r="N5" i="6"/>
  <c r="O5" i="6"/>
  <c r="P5" i="6" s="1"/>
  <c r="Q5" i="6" s="1"/>
  <c r="R5" i="6" s="1"/>
  <c r="S5" i="6" s="1"/>
  <c r="T5" i="6" s="1"/>
  <c r="U5" i="6" s="1"/>
  <c r="V5" i="6" s="1"/>
  <c r="W5" i="6" s="1"/>
  <c r="X5" i="6" s="1"/>
  <c r="Y5" i="6" s="1"/>
  <c r="Z5" i="6" s="1"/>
  <c r="AD5" i="6" s="1"/>
  <c r="AE5" i="6" s="1"/>
  <c r="AF5" i="6" s="1"/>
  <c r="AG5" i="6" s="1"/>
  <c r="AH5" i="6" s="1"/>
  <c r="AI5" i="6" s="1"/>
  <c r="AJ5" i="6" s="1"/>
  <c r="AK5" i="6" s="1"/>
  <c r="AL5" i="6" s="1"/>
  <c r="AM5" i="6" s="1"/>
  <c r="AN5" i="6" s="1"/>
  <c r="AO5" i="6" s="1"/>
  <c r="AS5" i="6" s="1"/>
  <c r="AT5" i="6" s="1"/>
  <c r="AU5" i="6" s="1"/>
  <c r="AV5" i="6" s="1"/>
  <c r="AW5" i="6" s="1"/>
  <c r="AX5" i="6" s="1"/>
  <c r="AY5" i="6" s="1"/>
  <c r="AZ5" i="6" s="1"/>
  <c r="BA5" i="6" s="1"/>
  <c r="BB5" i="6" s="1"/>
  <c r="BC5" i="6" s="1"/>
  <c r="BD5" i="6" s="1"/>
  <c r="BH5" i="6" s="1"/>
  <c r="BI5" i="6" s="1"/>
  <c r="BJ5" i="6" s="1"/>
  <c r="BK5" i="6" s="1"/>
  <c r="BL5" i="6" s="1"/>
  <c r="BM5" i="6" s="1"/>
  <c r="BN5" i="6" s="1"/>
  <c r="BO5" i="6" s="1"/>
  <c r="BP5" i="6" s="1"/>
  <c r="BQ5" i="6" s="1"/>
  <c r="BR5" i="6" s="1"/>
  <c r="BS5" i="6" s="1"/>
  <c r="BW5" i="6" s="1"/>
  <c r="BX5" i="6" s="1"/>
  <c r="BY5" i="6" s="1"/>
  <c r="BZ5" i="6" s="1"/>
  <c r="CA5" i="6" s="1"/>
  <c r="CB5" i="6" s="1"/>
  <c r="CC5" i="6" s="1"/>
  <c r="CD5" i="6" s="1"/>
  <c r="CE5" i="6" s="1"/>
  <c r="CF5" i="6" s="1"/>
  <c r="CG5" i="6" s="1"/>
  <c r="CH5" i="6" s="1"/>
  <c r="CL5" i="6" s="1"/>
  <c r="CM5" i="6" s="1"/>
  <c r="CN5" i="6" s="1"/>
  <c r="CO5" i="6" s="1"/>
  <c r="CP5" i="6" s="1"/>
  <c r="CQ5" i="6" s="1"/>
  <c r="CR5" i="6" s="1"/>
  <c r="CS5" i="6" s="1"/>
  <c r="CT5" i="6" s="1"/>
  <c r="CU5" i="6" s="1"/>
  <c r="CV5" i="6" s="1"/>
  <c r="CW5" i="6" s="1"/>
  <c r="CK4" i="6"/>
  <c r="BV4" i="6"/>
  <c r="BG4" i="6"/>
  <c r="AR4" i="6"/>
  <c r="AC4" i="6"/>
  <c r="N4" i="6"/>
  <c r="O4" i="6"/>
  <c r="AC118" i="6" l="1"/>
  <c r="M684" i="6"/>
  <c r="AE403" i="6"/>
  <c r="AF403" i="6" s="1"/>
  <c r="AG403" i="6" s="1"/>
  <c r="AH403" i="6" s="1"/>
  <c r="AI403" i="6" s="1"/>
  <c r="AJ403" i="6" s="1"/>
  <c r="AK403" i="6" s="1"/>
  <c r="AL403" i="6" s="1"/>
  <c r="AM403" i="6" s="1"/>
  <c r="AN403" i="6" s="1"/>
  <c r="AO403" i="6" s="1"/>
  <c r="AB684" i="6"/>
  <c r="AC403" i="6"/>
  <c r="AR693" i="6"/>
  <c r="AR712" i="6" s="1"/>
  <c r="H8" i="5" s="1"/>
  <c r="AQ691" i="6"/>
  <c r="L694" i="6"/>
  <c r="L708" i="6" s="1"/>
  <c r="CJ698" i="6"/>
  <c r="AR698" i="6"/>
  <c r="AQ696" i="6"/>
  <c r="AQ713" i="6" s="1"/>
  <c r="AQ690" i="6"/>
  <c r="L693" i="6"/>
  <c r="L712" i="6" s="1"/>
  <c r="BF690" i="6"/>
  <c r="BF693" i="6"/>
  <c r="BF712" i="6" s="1"/>
  <c r="BF696" i="6"/>
  <c r="BF713" i="6" s="1"/>
  <c r="CJ690" i="6"/>
  <c r="AR691" i="6"/>
  <c r="AQ695" i="6"/>
  <c r="AQ689" i="6"/>
  <c r="AQ714" i="6" s="1"/>
  <c r="L698" i="6"/>
  <c r="L692" i="6"/>
  <c r="L711" i="6" s="1"/>
  <c r="BU690" i="6"/>
  <c r="BU693" i="6"/>
  <c r="BU712" i="6" s="1"/>
  <c r="BU696" i="6"/>
  <c r="BU713" i="6" s="1"/>
  <c r="L697" i="6"/>
  <c r="L707" i="6" s="1"/>
  <c r="CJ693" i="6"/>
  <c r="CJ712" i="6" s="1"/>
  <c r="AR696" i="6"/>
  <c r="AR713" i="6" s="1"/>
  <c r="F8" i="5" s="1"/>
  <c r="AR690" i="6"/>
  <c r="L691" i="6"/>
  <c r="CJ696" i="6"/>
  <c r="CJ713" i="6" s="1"/>
  <c r="AR695" i="6"/>
  <c r="AQ693" i="6"/>
  <c r="AQ712" i="6" s="1"/>
  <c r="L696" i="6"/>
  <c r="L713" i="6" s="1"/>
  <c r="L690" i="6"/>
  <c r="BF691" i="6"/>
  <c r="BF695" i="6"/>
  <c r="BF698" i="6"/>
  <c r="CJ695" i="6"/>
  <c r="AQ698" i="6"/>
  <c r="L695" i="6"/>
  <c r="L689" i="6"/>
  <c r="L714" i="6" s="1"/>
  <c r="BU691" i="6"/>
  <c r="BU695" i="6"/>
  <c r="BU698" i="6"/>
  <c r="CJ691" i="6"/>
  <c r="BV696" i="6"/>
  <c r="BV713" i="6" s="1"/>
  <c r="F10" i="5" s="1"/>
  <c r="CK696" i="6"/>
  <c r="CK713" i="6" s="1"/>
  <c r="F11" i="5" s="1"/>
  <c r="BG691" i="6"/>
  <c r="BV693" i="6"/>
  <c r="BV712" i="6" s="1"/>
  <c r="H10" i="5" s="1"/>
  <c r="BG698" i="6"/>
  <c r="BV691" i="6"/>
  <c r="BV698" i="6"/>
  <c r="CK691" i="6"/>
  <c r="T160" i="6"/>
  <c r="BG690" i="6"/>
  <c r="CK698" i="6"/>
  <c r="BG695" i="6"/>
  <c r="BG693" i="6"/>
  <c r="BG712" i="6" s="1"/>
  <c r="H9" i="5" s="1"/>
  <c r="BV690" i="6"/>
  <c r="BV695" i="6"/>
  <c r="BG678" i="6"/>
  <c r="BF689" i="6"/>
  <c r="BF714" i="6" s="1"/>
  <c r="CK690" i="6"/>
  <c r="CK695" i="6"/>
  <c r="AT161" i="6"/>
  <c r="BG696" i="6"/>
  <c r="BG713" i="6" s="1"/>
  <c r="F9" i="5" s="1"/>
  <c r="BE694" i="6"/>
  <c r="BE708" i="6" s="1"/>
  <c r="E21" i="5" s="1"/>
  <c r="CK693" i="6"/>
  <c r="CK712" i="6" s="1"/>
  <c r="H11" i="5" s="1"/>
  <c r="O690" i="6"/>
  <c r="AJ160" i="6"/>
  <c r="AN160" i="6" s="1"/>
  <c r="P199" i="6"/>
  <c r="O696" i="6"/>
  <c r="P562" i="6"/>
  <c r="O693" i="6"/>
  <c r="P160" i="6"/>
  <c r="O689" i="6"/>
  <c r="P339" i="6"/>
  <c r="O692" i="6"/>
  <c r="O691" i="6"/>
  <c r="P20" i="6"/>
  <c r="P507" i="6"/>
  <c r="O694" i="6"/>
  <c r="P7" i="6"/>
  <c r="O698" i="6"/>
  <c r="P154" i="6"/>
  <c r="AA694" i="6"/>
  <c r="AA708" i="6" s="1"/>
  <c r="E19" i="5" s="1"/>
  <c r="I564" i="6"/>
  <c r="AQ676" i="6"/>
  <c r="AH634" i="6"/>
  <c r="AC632" i="6"/>
  <c r="AC667" i="6"/>
  <c r="AV679" i="6"/>
  <c r="AW679" i="6" s="1"/>
  <c r="AX679" i="6" s="1"/>
  <c r="AY679" i="6" s="1"/>
  <c r="AZ679" i="6" s="1"/>
  <c r="BA679" i="6" s="1"/>
  <c r="BB679" i="6" s="1"/>
  <c r="BC679" i="6" s="1"/>
  <c r="BD679" i="6" s="1"/>
  <c r="BH679" i="6" s="1"/>
  <c r="BI679" i="6" s="1"/>
  <c r="BJ679" i="6" s="1"/>
  <c r="BK679" i="6" s="1"/>
  <c r="BL679" i="6" s="1"/>
  <c r="BM679" i="6" s="1"/>
  <c r="BN679" i="6" s="1"/>
  <c r="BO679" i="6" s="1"/>
  <c r="BP679" i="6" s="1"/>
  <c r="BQ679" i="6" s="1"/>
  <c r="BR679" i="6" s="1"/>
  <c r="BS679" i="6" s="1"/>
  <c r="BF683" i="6"/>
  <c r="BH683" i="6" s="1"/>
  <c r="BI683" i="6" s="1"/>
  <c r="BJ683" i="6" s="1"/>
  <c r="BK683" i="6" s="1"/>
  <c r="BL683" i="6" s="1"/>
  <c r="BM683" i="6" s="1"/>
  <c r="BN683" i="6" s="1"/>
  <c r="BO683" i="6" s="1"/>
  <c r="BP683" i="6" s="1"/>
  <c r="BQ683" i="6" s="1"/>
  <c r="BR683" i="6" s="1"/>
  <c r="BS683" i="6" s="1"/>
  <c r="AH635" i="6"/>
  <c r="AI635" i="6" s="1"/>
  <c r="AJ635" i="6" s="1"/>
  <c r="AK635" i="6" s="1"/>
  <c r="AL635" i="6" s="1"/>
  <c r="AM635" i="6" s="1"/>
  <c r="AN635" i="6" s="1"/>
  <c r="AO635" i="6" s="1"/>
  <c r="AS635" i="6" s="1"/>
  <c r="AA596" i="6"/>
  <c r="AN662" i="6"/>
  <c r="AO662" i="6" s="1"/>
  <c r="AS662" i="6" s="1"/>
  <c r="AT662" i="6" s="1"/>
  <c r="AU662" i="6" s="1"/>
  <c r="AV662" i="6" s="1"/>
  <c r="AW662" i="6" s="1"/>
  <c r="AX662" i="6" s="1"/>
  <c r="AY662" i="6" s="1"/>
  <c r="AZ662" i="6" s="1"/>
  <c r="BA662" i="6" s="1"/>
  <c r="BB662" i="6" s="1"/>
  <c r="BC662" i="6" s="1"/>
  <c r="BD662" i="6" s="1"/>
  <c r="BH662" i="6" s="1"/>
  <c r="N694" i="6"/>
  <c r="N708" i="6" s="1"/>
  <c r="E6" i="5" s="1"/>
  <c r="AJ643" i="6"/>
  <c r="AK643" i="6" s="1"/>
  <c r="AL643" i="6" s="1"/>
  <c r="AM643" i="6" s="1"/>
  <c r="AN643" i="6" s="1"/>
  <c r="AO643" i="6" s="1"/>
  <c r="AS643" i="6" s="1"/>
  <c r="W599" i="6"/>
  <c r="X599" i="6" s="1"/>
  <c r="Y599" i="6" s="1"/>
  <c r="Z599" i="6" s="1"/>
  <c r="AD599" i="6" s="1"/>
  <c r="AE599" i="6" s="1"/>
  <c r="AF599" i="6" s="1"/>
  <c r="AG599" i="6" s="1"/>
  <c r="AH599" i="6" s="1"/>
  <c r="AI599" i="6" s="1"/>
  <c r="AJ599" i="6" s="1"/>
  <c r="AK599" i="6" s="1"/>
  <c r="AL599" i="6" s="1"/>
  <c r="AM599" i="6" s="1"/>
  <c r="AN599" i="6" s="1"/>
  <c r="AO599" i="6" s="1"/>
  <c r="AO677" i="6"/>
  <c r="AO676" i="6"/>
  <c r="AD614" i="6"/>
  <c r="AE614" i="6" s="1"/>
  <c r="AF614" i="6" s="1"/>
  <c r="AG614" i="6" s="1"/>
  <c r="AH614" i="6" s="1"/>
  <c r="AI614" i="6" s="1"/>
  <c r="AJ614" i="6" s="1"/>
  <c r="AK614" i="6" s="1"/>
  <c r="AL614" i="6" s="1"/>
  <c r="AM614" i="6" s="1"/>
  <c r="AN614" i="6" s="1"/>
  <c r="AO614" i="6" s="1"/>
  <c r="AS614" i="6" s="1"/>
  <c r="AQ677" i="6"/>
  <c r="AR677" i="6" s="1"/>
  <c r="AR692" i="6" s="1"/>
  <c r="AR711" i="6" s="1"/>
  <c r="G8" i="5" s="1"/>
  <c r="AC696" i="6"/>
  <c r="AC713" i="6" s="1"/>
  <c r="F7" i="5" s="1"/>
  <c r="AA203" i="6"/>
  <c r="AA612" i="6"/>
  <c r="AC625" i="6"/>
  <c r="AC627" i="6"/>
  <c r="AC630" i="6"/>
  <c r="AC695" i="6" s="1"/>
  <c r="AC631" i="6"/>
  <c r="AK650" i="6"/>
  <c r="AD615" i="6"/>
  <c r="AE615" i="6" s="1"/>
  <c r="AF615" i="6" s="1"/>
  <c r="AG615" i="6" s="1"/>
  <c r="AH615" i="6" s="1"/>
  <c r="AI615" i="6" s="1"/>
  <c r="AJ615" i="6" s="1"/>
  <c r="AK615" i="6" s="1"/>
  <c r="AL615" i="6" s="1"/>
  <c r="AM615" i="6" s="1"/>
  <c r="AN615" i="6" s="1"/>
  <c r="AO615" i="6" s="1"/>
  <c r="AF622" i="6"/>
  <c r="AG622" i="6" s="1"/>
  <c r="AH622" i="6" s="1"/>
  <c r="AI622" i="6" s="1"/>
  <c r="AJ622" i="6" s="1"/>
  <c r="AK622" i="6" s="1"/>
  <c r="AL622" i="6" s="1"/>
  <c r="AM622" i="6" s="1"/>
  <c r="AN622" i="6" s="1"/>
  <c r="AO622" i="6" s="1"/>
  <c r="AS622" i="6" s="1"/>
  <c r="AC641" i="6"/>
  <c r="AK647" i="6"/>
  <c r="AL647" i="6" s="1"/>
  <c r="AM647" i="6" s="1"/>
  <c r="AN647" i="6" s="1"/>
  <c r="AO647" i="6" s="1"/>
  <c r="AS647" i="6" s="1"/>
  <c r="AT647" i="6" s="1"/>
  <c r="AU647" i="6" s="1"/>
  <c r="AV647" i="6" s="1"/>
  <c r="AW647" i="6" s="1"/>
  <c r="AX647" i="6" s="1"/>
  <c r="AY647" i="6" s="1"/>
  <c r="AC657" i="6"/>
  <c r="AR683" i="6"/>
  <c r="AA111" i="6"/>
  <c r="AC633" i="6"/>
  <c r="AA172" i="6"/>
  <c r="AA209" i="6"/>
  <c r="J403" i="6"/>
  <c r="O403" i="6" s="1"/>
  <c r="O697" i="6" s="1"/>
  <c r="P476" i="6"/>
  <c r="Q476" i="6" s="1"/>
  <c r="R476" i="6" s="1"/>
  <c r="S476" i="6" s="1"/>
  <c r="T476" i="6" s="1"/>
  <c r="U476" i="6" s="1"/>
  <c r="V476" i="6" s="1"/>
  <c r="W476" i="6" s="1"/>
  <c r="X476" i="6" s="1"/>
  <c r="Y476" i="6" s="1"/>
  <c r="Z476" i="6" s="1"/>
  <c r="AD476" i="6" s="1"/>
  <c r="AD535" i="6"/>
  <c r="AE535" i="6" s="1"/>
  <c r="AF535" i="6" s="1"/>
  <c r="AG535" i="6" s="1"/>
  <c r="AH535" i="6" s="1"/>
  <c r="AI535" i="6" s="1"/>
  <c r="AJ535" i="6" s="1"/>
  <c r="AK535" i="6" s="1"/>
  <c r="AL535" i="6" s="1"/>
  <c r="AM535" i="6" s="1"/>
  <c r="AN535" i="6" s="1"/>
  <c r="AO535" i="6" s="1"/>
  <c r="CI535" i="6" s="1"/>
  <c r="BT535" i="6"/>
  <c r="AC702" i="6"/>
  <c r="P206" i="6"/>
  <c r="Q206" i="6" s="1"/>
  <c r="R206" i="6" s="1"/>
  <c r="S206" i="6" s="1"/>
  <c r="T206" i="6" s="1"/>
  <c r="U206" i="6" s="1"/>
  <c r="V206" i="6" s="1"/>
  <c r="W206" i="6" s="1"/>
  <c r="X206" i="6" s="1"/>
  <c r="Y206" i="6" s="1"/>
  <c r="Z206" i="6" s="1"/>
  <c r="AD206" i="6" s="1"/>
  <c r="AE206" i="6" s="1"/>
  <c r="AF206" i="6" s="1"/>
  <c r="AG206" i="6" s="1"/>
  <c r="AH206" i="6" s="1"/>
  <c r="AI206" i="6" s="1"/>
  <c r="AJ206" i="6" s="1"/>
  <c r="AK206" i="6" s="1"/>
  <c r="AL206" i="6" s="1"/>
  <c r="AM206" i="6" s="1"/>
  <c r="AN206" i="6" s="1"/>
  <c r="AO206" i="6" s="1"/>
  <c r="AA120" i="6"/>
  <c r="BT151" i="6"/>
  <c r="AD151" i="6"/>
  <c r="AE151" i="6" s="1"/>
  <c r="AF151" i="6" s="1"/>
  <c r="AG151" i="6" s="1"/>
  <c r="AH151" i="6" s="1"/>
  <c r="AI151" i="6" s="1"/>
  <c r="AJ151" i="6" s="1"/>
  <c r="AK151" i="6" s="1"/>
  <c r="AL151" i="6" s="1"/>
  <c r="AM151" i="6" s="1"/>
  <c r="AN151" i="6" s="1"/>
  <c r="AO151" i="6" s="1"/>
  <c r="CI151" i="6" s="1"/>
  <c r="AC690" i="6"/>
  <c r="AM160" i="6"/>
  <c r="BT333" i="6"/>
  <c r="AD333" i="6"/>
  <c r="AE333" i="6" s="1"/>
  <c r="AF333" i="6" s="1"/>
  <c r="AG333" i="6" s="1"/>
  <c r="AH333" i="6" s="1"/>
  <c r="AI333" i="6" s="1"/>
  <c r="AJ333" i="6" s="1"/>
  <c r="AK333" i="6" s="1"/>
  <c r="AL333" i="6" s="1"/>
  <c r="AM333" i="6" s="1"/>
  <c r="AN333" i="6" s="1"/>
  <c r="AO333" i="6" s="1"/>
  <c r="CI333" i="6" s="1"/>
  <c r="N698" i="6"/>
  <c r="AC689" i="6"/>
  <c r="AC714" i="6" s="1"/>
  <c r="D7" i="5" s="1"/>
  <c r="AQ672" i="6"/>
  <c r="AO672" i="6"/>
  <c r="BT554" i="6"/>
  <c r="AD554" i="6"/>
  <c r="AE554" i="6" s="1"/>
  <c r="AF554" i="6" s="1"/>
  <c r="AG554" i="6" s="1"/>
  <c r="AH554" i="6" s="1"/>
  <c r="AI554" i="6" s="1"/>
  <c r="AJ554" i="6" s="1"/>
  <c r="AK554" i="6" s="1"/>
  <c r="AL554" i="6" s="1"/>
  <c r="AM554" i="6" s="1"/>
  <c r="AN554" i="6" s="1"/>
  <c r="AO554" i="6" s="1"/>
  <c r="CI554" i="6" s="1"/>
  <c r="AA48" i="6"/>
  <c r="AK160" i="6"/>
  <c r="AD571" i="6"/>
  <c r="AE571" i="6" s="1"/>
  <c r="AF571" i="6" s="1"/>
  <c r="AG571" i="6" s="1"/>
  <c r="AH571" i="6" s="1"/>
  <c r="AI571" i="6" s="1"/>
  <c r="AJ571" i="6" s="1"/>
  <c r="AK571" i="6" s="1"/>
  <c r="AL571" i="6" s="1"/>
  <c r="AM571" i="6" s="1"/>
  <c r="AN571" i="6" s="1"/>
  <c r="AO571" i="6" s="1"/>
  <c r="CI571" i="6" s="1"/>
  <c r="BT571" i="6"/>
  <c r="AF624" i="6"/>
  <c r="AG624" i="6" s="1"/>
  <c r="AH624" i="6" s="1"/>
  <c r="AI624" i="6" s="1"/>
  <c r="AJ624" i="6" s="1"/>
  <c r="AK624" i="6" s="1"/>
  <c r="AL624" i="6" s="1"/>
  <c r="AM624" i="6" s="1"/>
  <c r="AN624" i="6" s="1"/>
  <c r="AO624" i="6" s="1"/>
  <c r="AS624" i="6" s="1"/>
  <c r="AC624" i="6"/>
  <c r="AC671" i="6"/>
  <c r="AO671" i="6"/>
  <c r="AP671" i="6" s="1"/>
  <c r="AQ673" i="6"/>
  <c r="AO673" i="6"/>
  <c r="AP673" i="6" s="1"/>
  <c r="N691" i="6"/>
  <c r="N693" i="6"/>
  <c r="N712" i="6" s="1"/>
  <c r="H6" i="5" s="1"/>
  <c r="AC623" i="6"/>
  <c r="AO670" i="6"/>
  <c r="AC673" i="6"/>
  <c r="N696" i="6"/>
  <c r="N713" i="6" s="1"/>
  <c r="F6" i="5" s="1"/>
  <c r="N702" i="6"/>
  <c r="AA423" i="6"/>
  <c r="AK648" i="6"/>
  <c r="AL648" i="6" s="1"/>
  <c r="AM648" i="6" s="1"/>
  <c r="AN648" i="6" s="1"/>
  <c r="AO648" i="6" s="1"/>
  <c r="AS648" i="6" s="1"/>
  <c r="AT648" i="6" s="1"/>
  <c r="AU648" i="6" s="1"/>
  <c r="AV648" i="6" s="1"/>
  <c r="AW648" i="6" s="1"/>
  <c r="AX648" i="6" s="1"/>
  <c r="AY648" i="6" s="1"/>
  <c r="AC648" i="6"/>
  <c r="AL655" i="6"/>
  <c r="AM655" i="6" s="1"/>
  <c r="AN655" i="6" s="1"/>
  <c r="AO655" i="6" s="1"/>
  <c r="AS655" i="6" s="1"/>
  <c r="AT655" i="6" s="1"/>
  <c r="AU655" i="6" s="1"/>
  <c r="AV655" i="6" s="1"/>
  <c r="AW655" i="6" s="1"/>
  <c r="AX655" i="6" s="1"/>
  <c r="AY655" i="6" s="1"/>
  <c r="AZ655" i="6" s="1"/>
  <c r="AC655" i="6"/>
  <c r="BU680" i="6"/>
  <c r="BV680" i="6" s="1"/>
  <c r="BG680" i="6"/>
  <c r="N690" i="6"/>
  <c r="P12" i="6"/>
  <c r="N695" i="6"/>
  <c r="AA112" i="6"/>
  <c r="N689" i="6"/>
  <c r="AA253" i="6"/>
  <c r="AC693" i="6"/>
  <c r="AC712" i="6" s="1"/>
  <c r="H7" i="5" s="1"/>
  <c r="AC621" i="6"/>
  <c r="AC698" i="6" s="1"/>
  <c r="AE621" i="6"/>
  <c r="AF621" i="6" s="1"/>
  <c r="AG621" i="6" s="1"/>
  <c r="AH621" i="6" s="1"/>
  <c r="AI621" i="6" s="1"/>
  <c r="AJ621" i="6" s="1"/>
  <c r="AK621" i="6" s="1"/>
  <c r="AL621" i="6" s="1"/>
  <c r="AM621" i="6" s="1"/>
  <c r="AN621" i="6" s="1"/>
  <c r="AO621" i="6" s="1"/>
  <c r="AS621" i="6" s="1"/>
  <c r="AT621" i="6" s="1"/>
  <c r="AU621" i="6" s="1"/>
  <c r="AV621" i="6" s="1"/>
  <c r="AW621" i="6" s="1"/>
  <c r="AX621" i="6" s="1"/>
  <c r="AY621" i="6" s="1"/>
  <c r="AZ621" i="6" s="1"/>
  <c r="BA621" i="6" s="1"/>
  <c r="BB621" i="6" s="1"/>
  <c r="BC621" i="6" s="1"/>
  <c r="BD621" i="6" s="1"/>
  <c r="BH621" i="6" s="1"/>
  <c r="BI621" i="6" s="1"/>
  <c r="BJ621" i="6" s="1"/>
  <c r="BK621" i="6" s="1"/>
  <c r="BL621" i="6" s="1"/>
  <c r="BM621" i="6" s="1"/>
  <c r="BN621" i="6" s="1"/>
  <c r="BO621" i="6" s="1"/>
  <c r="BP621" i="6" s="1"/>
  <c r="BQ621" i="6" s="1"/>
  <c r="BR621" i="6" s="1"/>
  <c r="BS621" i="6" s="1"/>
  <c r="BW621" i="6" s="1"/>
  <c r="BX621" i="6" s="1"/>
  <c r="BY621" i="6" s="1"/>
  <c r="BZ621" i="6" s="1"/>
  <c r="CA621" i="6" s="1"/>
  <c r="CB621" i="6" s="1"/>
  <c r="CC621" i="6" s="1"/>
  <c r="CD621" i="6" s="1"/>
  <c r="CE621" i="6" s="1"/>
  <c r="CF621" i="6" s="1"/>
  <c r="CG621" i="6" s="1"/>
  <c r="CH621" i="6" s="1"/>
  <c r="CL621" i="6" s="1"/>
  <c r="CM621" i="6" s="1"/>
  <c r="CN621" i="6" s="1"/>
  <c r="CO621" i="6" s="1"/>
  <c r="CP621" i="6" s="1"/>
  <c r="CQ621" i="6" s="1"/>
  <c r="CR621" i="6" s="1"/>
  <c r="CS621" i="6" s="1"/>
  <c r="CT621" i="6" s="1"/>
  <c r="CU621" i="6" s="1"/>
  <c r="CV621" i="6" s="1"/>
  <c r="CW621" i="6" s="1"/>
  <c r="AC664" i="6"/>
  <c r="AC665" i="6"/>
  <c r="AC691" i="6"/>
  <c r="AA105" i="6"/>
  <c r="N697" i="6"/>
  <c r="N707" i="6" s="1"/>
  <c r="AA617" i="6"/>
  <c r="AD617" i="6"/>
  <c r="AA618" i="6"/>
  <c r="AD618" i="6"/>
  <c r="AE618" i="6" s="1"/>
  <c r="AF618" i="6" s="1"/>
  <c r="AG618" i="6" s="1"/>
  <c r="AH618" i="6" s="1"/>
  <c r="AI618" i="6" s="1"/>
  <c r="AJ618" i="6" s="1"/>
  <c r="AK618" i="6" s="1"/>
  <c r="AL618" i="6" s="1"/>
  <c r="AM618" i="6" s="1"/>
  <c r="AN618" i="6" s="1"/>
  <c r="AO618" i="6" s="1"/>
  <c r="AL653" i="6"/>
  <c r="AM653" i="6" s="1"/>
  <c r="AN653" i="6" s="1"/>
  <c r="AO653" i="6" s="1"/>
  <c r="AS653" i="6" s="1"/>
  <c r="AC653" i="6"/>
  <c r="AC659" i="6"/>
  <c r="P513" i="6"/>
  <c r="Q513" i="6" s="1"/>
  <c r="R513" i="6" s="1"/>
  <c r="S513" i="6" s="1"/>
  <c r="T513" i="6" s="1"/>
  <c r="U513" i="6" s="1"/>
  <c r="V513" i="6" s="1"/>
  <c r="W513" i="6" s="1"/>
  <c r="X513" i="6" s="1"/>
  <c r="Y513" i="6" s="1"/>
  <c r="Z513" i="6" s="1"/>
  <c r="AD513" i="6" s="1"/>
  <c r="AE513" i="6" s="1"/>
  <c r="AF513" i="6" s="1"/>
  <c r="AG513" i="6" s="1"/>
  <c r="AH513" i="6" s="1"/>
  <c r="AI513" i="6" s="1"/>
  <c r="AJ513" i="6" s="1"/>
  <c r="AK513" i="6" s="1"/>
  <c r="AL513" i="6" s="1"/>
  <c r="AM513" i="6" s="1"/>
  <c r="AN513" i="6" s="1"/>
  <c r="AO513" i="6" s="1"/>
  <c r="AC637" i="6"/>
  <c r="AR679" i="6"/>
  <c r="AG628" i="6"/>
  <c r="AH628" i="6" s="1"/>
  <c r="AI628" i="6" s="1"/>
  <c r="AJ628" i="6" s="1"/>
  <c r="AK628" i="6" s="1"/>
  <c r="AL628" i="6" s="1"/>
  <c r="AM628" i="6" s="1"/>
  <c r="AN628" i="6" s="1"/>
  <c r="AO628" i="6" s="1"/>
  <c r="AS628" i="6" s="1"/>
  <c r="AC629" i="6"/>
  <c r="AD108" i="6"/>
  <c r="BT110" i="6"/>
  <c r="AD110" i="6"/>
  <c r="AE110" i="6" s="1"/>
  <c r="AF110" i="6" s="1"/>
  <c r="AG110" i="6" s="1"/>
  <c r="AH110" i="6" s="1"/>
  <c r="AI110" i="6" s="1"/>
  <c r="AJ110" i="6" s="1"/>
  <c r="AK110" i="6" s="1"/>
  <c r="AL110" i="6" s="1"/>
  <c r="AM110" i="6" s="1"/>
  <c r="AN110" i="6" s="1"/>
  <c r="AO110" i="6" s="1"/>
  <c r="CI110" i="6" s="1"/>
  <c r="AD38" i="6"/>
  <c r="AE38" i="6" s="1"/>
  <c r="AF38" i="6" s="1"/>
  <c r="AG38" i="6" s="1"/>
  <c r="AH38" i="6" s="1"/>
  <c r="AI38" i="6" s="1"/>
  <c r="AJ38" i="6" s="1"/>
  <c r="AK38" i="6" s="1"/>
  <c r="AL38" i="6" s="1"/>
  <c r="AM38" i="6" s="1"/>
  <c r="AN38" i="6" s="1"/>
  <c r="AO38" i="6" s="1"/>
  <c r="AD42" i="6"/>
  <c r="BT46" i="6"/>
  <c r="AD46" i="6"/>
  <c r="AE46" i="6" s="1"/>
  <c r="AF46" i="6" s="1"/>
  <c r="AG46" i="6" s="1"/>
  <c r="AH46" i="6" s="1"/>
  <c r="AI46" i="6" s="1"/>
  <c r="AJ46" i="6" s="1"/>
  <c r="AK46" i="6" s="1"/>
  <c r="AL46" i="6" s="1"/>
  <c r="AM46" i="6" s="1"/>
  <c r="AN46" i="6" s="1"/>
  <c r="AO46" i="6" s="1"/>
  <c r="CI46" i="6" s="1"/>
  <c r="AD48" i="6"/>
  <c r="AD49" i="6"/>
  <c r="AD54" i="6"/>
  <c r="BT72" i="6"/>
  <c r="AD72" i="6"/>
  <c r="AE72" i="6" s="1"/>
  <c r="AF72" i="6" s="1"/>
  <c r="AG72" i="6" s="1"/>
  <c r="AH72" i="6" s="1"/>
  <c r="AI72" i="6" s="1"/>
  <c r="AJ72" i="6" s="1"/>
  <c r="AK72" i="6" s="1"/>
  <c r="AL72" i="6" s="1"/>
  <c r="AM72" i="6" s="1"/>
  <c r="AN72" i="6" s="1"/>
  <c r="AO72" i="6" s="1"/>
  <c r="CI72" i="6" s="1"/>
  <c r="AD75" i="6"/>
  <c r="AD76" i="6"/>
  <c r="AD119" i="6"/>
  <c r="BT150" i="6"/>
  <c r="AD150" i="6"/>
  <c r="AE150" i="6" s="1"/>
  <c r="AF150" i="6" s="1"/>
  <c r="AG150" i="6" s="1"/>
  <c r="AH150" i="6" s="1"/>
  <c r="AI150" i="6" s="1"/>
  <c r="AJ150" i="6" s="1"/>
  <c r="AK150" i="6" s="1"/>
  <c r="AL150" i="6" s="1"/>
  <c r="AM150" i="6" s="1"/>
  <c r="AN150" i="6" s="1"/>
  <c r="AO150" i="6" s="1"/>
  <c r="CI150" i="6" s="1"/>
  <c r="AD157" i="6"/>
  <c r="AD73" i="6"/>
  <c r="AD39" i="6"/>
  <c r="AE39" i="6" s="1"/>
  <c r="AF39" i="6" s="1"/>
  <c r="AG39" i="6" s="1"/>
  <c r="AH39" i="6" s="1"/>
  <c r="AI39" i="6" s="1"/>
  <c r="AJ39" i="6" s="1"/>
  <c r="AK39" i="6" s="1"/>
  <c r="AL39" i="6" s="1"/>
  <c r="AM39" i="6" s="1"/>
  <c r="AN39" i="6" s="1"/>
  <c r="AO39" i="6" s="1"/>
  <c r="CI39" i="6" s="1"/>
  <c r="BT39" i="6"/>
  <c r="BT47" i="6"/>
  <c r="AD47" i="6"/>
  <c r="AE47" i="6" s="1"/>
  <c r="AF47" i="6" s="1"/>
  <c r="AG47" i="6" s="1"/>
  <c r="AH47" i="6" s="1"/>
  <c r="AI47" i="6" s="1"/>
  <c r="AJ47" i="6" s="1"/>
  <c r="AK47" i="6" s="1"/>
  <c r="AL47" i="6" s="1"/>
  <c r="AM47" i="6" s="1"/>
  <c r="AN47" i="6" s="1"/>
  <c r="AO47" i="6" s="1"/>
  <c r="CI47" i="6" s="1"/>
  <c r="AD64" i="6"/>
  <c r="BT104" i="6"/>
  <c r="AD104" i="6"/>
  <c r="AE104" i="6" s="1"/>
  <c r="AF104" i="6" s="1"/>
  <c r="AG104" i="6" s="1"/>
  <c r="AH104" i="6" s="1"/>
  <c r="AI104" i="6" s="1"/>
  <c r="AJ104" i="6" s="1"/>
  <c r="AK104" i="6" s="1"/>
  <c r="AL104" i="6" s="1"/>
  <c r="AM104" i="6" s="1"/>
  <c r="AN104" i="6" s="1"/>
  <c r="AO104" i="6" s="1"/>
  <c r="CI104" i="6" s="1"/>
  <c r="AE105" i="6"/>
  <c r="AF105" i="6" s="1"/>
  <c r="AG105" i="6" s="1"/>
  <c r="AH105" i="6" s="1"/>
  <c r="AI105" i="6" s="1"/>
  <c r="AJ105" i="6" s="1"/>
  <c r="AK105" i="6" s="1"/>
  <c r="AL105" i="6" s="1"/>
  <c r="AM105" i="6" s="1"/>
  <c r="AN105" i="6" s="1"/>
  <c r="AO105" i="6" s="1"/>
  <c r="BT13" i="6"/>
  <c r="AD13" i="6"/>
  <c r="AE13" i="6" s="1"/>
  <c r="AF13" i="6" s="1"/>
  <c r="AG13" i="6" s="1"/>
  <c r="AH13" i="6" s="1"/>
  <c r="AI13" i="6" s="1"/>
  <c r="AJ13" i="6" s="1"/>
  <c r="AK13" i="6" s="1"/>
  <c r="AL13" i="6" s="1"/>
  <c r="AM13" i="6" s="1"/>
  <c r="AN13" i="6" s="1"/>
  <c r="AO13" i="6" s="1"/>
  <c r="CI13" i="6" s="1"/>
  <c r="BT41" i="6"/>
  <c r="AD41" i="6"/>
  <c r="AE41" i="6" s="1"/>
  <c r="AF41" i="6" s="1"/>
  <c r="AG41" i="6" s="1"/>
  <c r="AH41" i="6" s="1"/>
  <c r="AI41" i="6" s="1"/>
  <c r="AJ41" i="6" s="1"/>
  <c r="AK41" i="6" s="1"/>
  <c r="AL41" i="6" s="1"/>
  <c r="AM41" i="6" s="1"/>
  <c r="AN41" i="6" s="1"/>
  <c r="AO41" i="6" s="1"/>
  <c r="CI41" i="6" s="1"/>
  <c r="P44" i="6"/>
  <c r="Q44" i="6" s="1"/>
  <c r="R44" i="6" s="1"/>
  <c r="S44" i="6" s="1"/>
  <c r="T44" i="6" s="1"/>
  <c r="U44" i="6" s="1"/>
  <c r="V44" i="6" s="1"/>
  <c r="W44" i="6" s="1"/>
  <c r="X44" i="6" s="1"/>
  <c r="Y44" i="6" s="1"/>
  <c r="Z44" i="6" s="1"/>
  <c r="AD45" i="6"/>
  <c r="AE45" i="6" s="1"/>
  <c r="AF45" i="6" s="1"/>
  <c r="AG45" i="6" s="1"/>
  <c r="AH45" i="6" s="1"/>
  <c r="AI45" i="6" s="1"/>
  <c r="AJ45" i="6" s="1"/>
  <c r="AK45" i="6" s="1"/>
  <c r="AL45" i="6" s="1"/>
  <c r="AM45" i="6" s="1"/>
  <c r="AN45" i="6" s="1"/>
  <c r="AO45" i="6" s="1"/>
  <c r="AD59" i="6"/>
  <c r="AE59" i="6" s="1"/>
  <c r="AF59" i="6" s="1"/>
  <c r="AG59" i="6" s="1"/>
  <c r="AH59" i="6" s="1"/>
  <c r="AI59" i="6" s="1"/>
  <c r="AJ59" i="6" s="1"/>
  <c r="AK59" i="6" s="1"/>
  <c r="AL59" i="6" s="1"/>
  <c r="AM59" i="6" s="1"/>
  <c r="AN59" i="6" s="1"/>
  <c r="AO59" i="6" s="1"/>
  <c r="BT74" i="6"/>
  <c r="AD74" i="6"/>
  <c r="AE74" i="6" s="1"/>
  <c r="AF74" i="6" s="1"/>
  <c r="AG74" i="6" s="1"/>
  <c r="AH74" i="6" s="1"/>
  <c r="AI74" i="6" s="1"/>
  <c r="AJ74" i="6" s="1"/>
  <c r="AK74" i="6" s="1"/>
  <c r="AL74" i="6" s="1"/>
  <c r="AM74" i="6" s="1"/>
  <c r="AN74" i="6" s="1"/>
  <c r="AO74" i="6" s="1"/>
  <c r="CI74" i="6" s="1"/>
  <c r="AD95" i="6"/>
  <c r="AE120" i="6"/>
  <c r="AF120" i="6" s="1"/>
  <c r="AG120" i="6" s="1"/>
  <c r="AH120" i="6" s="1"/>
  <c r="AI120" i="6" s="1"/>
  <c r="AJ120" i="6" s="1"/>
  <c r="AK120" i="6" s="1"/>
  <c r="AL120" i="6" s="1"/>
  <c r="AM120" i="6" s="1"/>
  <c r="AN120" i="6" s="1"/>
  <c r="AO120" i="6" s="1"/>
  <c r="BT152" i="6"/>
  <c r="AD152" i="6"/>
  <c r="AE152" i="6" s="1"/>
  <c r="AF152" i="6" s="1"/>
  <c r="AG152" i="6" s="1"/>
  <c r="AH152" i="6" s="1"/>
  <c r="AI152" i="6" s="1"/>
  <c r="AJ152" i="6" s="1"/>
  <c r="AK152" i="6" s="1"/>
  <c r="AL152" i="6" s="1"/>
  <c r="AM152" i="6" s="1"/>
  <c r="AN152" i="6" s="1"/>
  <c r="AO152" i="6" s="1"/>
  <c r="CI152" i="6" s="1"/>
  <c r="P28" i="6"/>
  <c r="Q28" i="6" s="1"/>
  <c r="R28" i="6" s="1"/>
  <c r="S28" i="6" s="1"/>
  <c r="T28" i="6" s="1"/>
  <c r="U28" i="6" s="1"/>
  <c r="V28" i="6" s="1"/>
  <c r="W28" i="6" s="1"/>
  <c r="X28" i="6" s="1"/>
  <c r="Y28" i="6" s="1"/>
  <c r="Z28" i="6" s="1"/>
  <c r="AD67" i="6"/>
  <c r="P4" i="6"/>
  <c r="AD17" i="6"/>
  <c r="AE17" i="6" s="1"/>
  <c r="AF17" i="6" s="1"/>
  <c r="AG17" i="6" s="1"/>
  <c r="AH17" i="6" s="1"/>
  <c r="AI17" i="6" s="1"/>
  <c r="AJ17" i="6" s="1"/>
  <c r="AK17" i="6" s="1"/>
  <c r="AL17" i="6" s="1"/>
  <c r="AM17" i="6" s="1"/>
  <c r="AN17" i="6" s="1"/>
  <c r="AO17" i="6" s="1"/>
  <c r="BT10" i="6"/>
  <c r="AD10" i="6"/>
  <c r="AE10" i="6" s="1"/>
  <c r="AF10" i="6" s="1"/>
  <c r="AG10" i="6" s="1"/>
  <c r="AH10" i="6" s="1"/>
  <c r="AI10" i="6" s="1"/>
  <c r="AJ10" i="6" s="1"/>
  <c r="AK10" i="6" s="1"/>
  <c r="AL10" i="6" s="1"/>
  <c r="AM10" i="6" s="1"/>
  <c r="AN10" i="6" s="1"/>
  <c r="AO10" i="6" s="1"/>
  <c r="CI10" i="6" s="1"/>
  <c r="BT18" i="6"/>
  <c r="AD18" i="6"/>
  <c r="AE18" i="6" s="1"/>
  <c r="AF18" i="6" s="1"/>
  <c r="AG18" i="6" s="1"/>
  <c r="AH18" i="6" s="1"/>
  <c r="AI18" i="6" s="1"/>
  <c r="AJ18" i="6" s="1"/>
  <c r="AK18" i="6" s="1"/>
  <c r="AL18" i="6" s="1"/>
  <c r="AM18" i="6" s="1"/>
  <c r="AN18" i="6" s="1"/>
  <c r="AO18" i="6" s="1"/>
  <c r="CI18" i="6" s="1"/>
  <c r="BT32" i="6"/>
  <c r="AD32" i="6"/>
  <c r="AE32" i="6" s="1"/>
  <c r="AF32" i="6" s="1"/>
  <c r="AG32" i="6" s="1"/>
  <c r="AH32" i="6" s="1"/>
  <c r="AI32" i="6" s="1"/>
  <c r="AJ32" i="6" s="1"/>
  <c r="AK32" i="6" s="1"/>
  <c r="AL32" i="6" s="1"/>
  <c r="AM32" i="6" s="1"/>
  <c r="AN32" i="6" s="1"/>
  <c r="AO32" i="6" s="1"/>
  <c r="CI32" i="6" s="1"/>
  <c r="AD40" i="6"/>
  <c r="AE40" i="6" s="1"/>
  <c r="AF40" i="6" s="1"/>
  <c r="AG40" i="6" s="1"/>
  <c r="AH40" i="6" s="1"/>
  <c r="AI40" i="6" s="1"/>
  <c r="AJ40" i="6" s="1"/>
  <c r="AK40" i="6" s="1"/>
  <c r="AL40" i="6" s="1"/>
  <c r="AM40" i="6" s="1"/>
  <c r="AN40" i="6" s="1"/>
  <c r="AO40" i="6" s="1"/>
  <c r="AD70" i="6"/>
  <c r="AD78" i="6"/>
  <c r="AD91" i="6"/>
  <c r="AD92" i="6"/>
  <c r="BT99" i="6"/>
  <c r="AD99" i="6"/>
  <c r="AE99" i="6" s="1"/>
  <c r="AF99" i="6" s="1"/>
  <c r="AG99" i="6" s="1"/>
  <c r="AH99" i="6" s="1"/>
  <c r="AI99" i="6" s="1"/>
  <c r="AJ99" i="6" s="1"/>
  <c r="AK99" i="6" s="1"/>
  <c r="AL99" i="6" s="1"/>
  <c r="AM99" i="6" s="1"/>
  <c r="AN99" i="6" s="1"/>
  <c r="AO99" i="6" s="1"/>
  <c r="CI99" i="6" s="1"/>
  <c r="Q29" i="6"/>
  <c r="R29" i="6" s="1"/>
  <c r="S29" i="6" s="1"/>
  <c r="T29" i="6" s="1"/>
  <c r="U29" i="6" s="1"/>
  <c r="V29" i="6" s="1"/>
  <c r="W29" i="6" s="1"/>
  <c r="X29" i="6" s="1"/>
  <c r="Y29" i="6" s="1"/>
  <c r="Z29" i="6" s="1"/>
  <c r="AD11" i="6"/>
  <c r="AE11" i="6" s="1"/>
  <c r="AF11" i="6" s="1"/>
  <c r="AG11" i="6" s="1"/>
  <c r="AH11" i="6" s="1"/>
  <c r="AI11" i="6" s="1"/>
  <c r="AJ11" i="6" s="1"/>
  <c r="AK11" i="6" s="1"/>
  <c r="AL11" i="6" s="1"/>
  <c r="AM11" i="6" s="1"/>
  <c r="AN11" i="6" s="1"/>
  <c r="AO11" i="6" s="1"/>
  <c r="CI11" i="6" s="1"/>
  <c r="BT11" i="6"/>
  <c r="P21" i="6"/>
  <c r="Q21" i="6" s="1"/>
  <c r="R21" i="6" s="1"/>
  <c r="S21" i="6" s="1"/>
  <c r="T21" i="6" s="1"/>
  <c r="U21" i="6" s="1"/>
  <c r="V21" i="6" s="1"/>
  <c r="W21" i="6" s="1"/>
  <c r="X21" i="6" s="1"/>
  <c r="Y21" i="6" s="1"/>
  <c r="Z21" i="6" s="1"/>
  <c r="AD33" i="6"/>
  <c r="AE33" i="6" s="1"/>
  <c r="AF33" i="6" s="1"/>
  <c r="AG33" i="6" s="1"/>
  <c r="AH33" i="6" s="1"/>
  <c r="AI33" i="6" s="1"/>
  <c r="AJ33" i="6" s="1"/>
  <c r="AK33" i="6" s="1"/>
  <c r="AL33" i="6" s="1"/>
  <c r="AM33" i="6" s="1"/>
  <c r="AN33" i="6" s="1"/>
  <c r="AO33" i="6" s="1"/>
  <c r="CI33" i="6" s="1"/>
  <c r="BT33" i="6"/>
  <c r="BT52" i="6"/>
  <c r="AD52" i="6"/>
  <c r="AE52" i="6" s="1"/>
  <c r="AF52" i="6" s="1"/>
  <c r="AG52" i="6" s="1"/>
  <c r="AH52" i="6" s="1"/>
  <c r="AI52" i="6" s="1"/>
  <c r="AJ52" i="6" s="1"/>
  <c r="AK52" i="6" s="1"/>
  <c r="AL52" i="6" s="1"/>
  <c r="AM52" i="6" s="1"/>
  <c r="AN52" i="6" s="1"/>
  <c r="AO52" i="6" s="1"/>
  <c r="AD66" i="6"/>
  <c r="AD101" i="6"/>
  <c r="AE101" i="6" s="1"/>
  <c r="AF101" i="6" s="1"/>
  <c r="AG101" i="6" s="1"/>
  <c r="AH101" i="6" s="1"/>
  <c r="AI101" i="6" s="1"/>
  <c r="AJ101" i="6" s="1"/>
  <c r="AK101" i="6" s="1"/>
  <c r="AL101" i="6" s="1"/>
  <c r="AM101" i="6" s="1"/>
  <c r="AN101" i="6" s="1"/>
  <c r="AO101" i="6" s="1"/>
  <c r="CI101" i="6" s="1"/>
  <c r="BT101" i="6"/>
  <c r="AD109" i="6"/>
  <c r="AE109" i="6" s="1"/>
  <c r="AF109" i="6" s="1"/>
  <c r="AG109" i="6" s="1"/>
  <c r="AH109" i="6" s="1"/>
  <c r="AI109" i="6" s="1"/>
  <c r="AJ109" i="6" s="1"/>
  <c r="AK109" i="6" s="1"/>
  <c r="AL109" i="6" s="1"/>
  <c r="AM109" i="6" s="1"/>
  <c r="AN109" i="6" s="1"/>
  <c r="AO109" i="6" s="1"/>
  <c r="CI109" i="6" s="1"/>
  <c r="BT109" i="6"/>
  <c r="BT115" i="6"/>
  <c r="AD115" i="6"/>
  <c r="AE115" i="6" s="1"/>
  <c r="AF115" i="6" s="1"/>
  <c r="AG115" i="6" s="1"/>
  <c r="AH115" i="6" s="1"/>
  <c r="AI115" i="6" s="1"/>
  <c r="AJ115" i="6" s="1"/>
  <c r="AK115" i="6" s="1"/>
  <c r="AL115" i="6" s="1"/>
  <c r="AM115" i="6" s="1"/>
  <c r="AN115" i="6" s="1"/>
  <c r="AO115" i="6" s="1"/>
  <c r="CI115" i="6" s="1"/>
  <c r="AD117" i="6"/>
  <c r="AD145" i="6"/>
  <c r="AE145" i="6" s="1"/>
  <c r="AF145" i="6" s="1"/>
  <c r="AG145" i="6" s="1"/>
  <c r="AH145" i="6" s="1"/>
  <c r="AI145" i="6" s="1"/>
  <c r="AJ145" i="6" s="1"/>
  <c r="AK145" i="6" s="1"/>
  <c r="AL145" i="6" s="1"/>
  <c r="AM145" i="6" s="1"/>
  <c r="AN145" i="6" s="1"/>
  <c r="AO145" i="6" s="1"/>
  <c r="CI145" i="6" s="1"/>
  <c r="BT145" i="6"/>
  <c r="AA73" i="6"/>
  <c r="AD275" i="6"/>
  <c r="BT525" i="6"/>
  <c r="AD525" i="6"/>
  <c r="AE525" i="6" s="1"/>
  <c r="AF525" i="6" s="1"/>
  <c r="AG525" i="6" s="1"/>
  <c r="AH525" i="6" s="1"/>
  <c r="AI525" i="6" s="1"/>
  <c r="AJ525" i="6" s="1"/>
  <c r="AK525" i="6" s="1"/>
  <c r="AL525" i="6" s="1"/>
  <c r="AM525" i="6" s="1"/>
  <c r="AN525" i="6" s="1"/>
  <c r="AO525" i="6" s="1"/>
  <c r="CI525" i="6" s="1"/>
  <c r="AP694" i="6"/>
  <c r="AP708" i="6" s="1"/>
  <c r="E20" i="5" s="1"/>
  <c r="AA42" i="6"/>
  <c r="AA49" i="6"/>
  <c r="AA54" i="6"/>
  <c r="U63" i="6"/>
  <c r="V63" i="6" s="1"/>
  <c r="W63" i="6" s="1"/>
  <c r="X63" i="6" s="1"/>
  <c r="Y63" i="6" s="1"/>
  <c r="Z63" i="6" s="1"/>
  <c r="AA70" i="6"/>
  <c r="AA117" i="6"/>
  <c r="AD187" i="6"/>
  <c r="AD189" i="6"/>
  <c r="AD193" i="6"/>
  <c r="AD293" i="6"/>
  <c r="P71" i="6"/>
  <c r="Q71" i="6" s="1"/>
  <c r="R71" i="6" s="1"/>
  <c r="S71" i="6" s="1"/>
  <c r="T71" i="6" s="1"/>
  <c r="U71" i="6" s="1"/>
  <c r="V71" i="6" s="1"/>
  <c r="W71" i="6" s="1"/>
  <c r="X71" i="6" s="1"/>
  <c r="Y71" i="6" s="1"/>
  <c r="Z71" i="6" s="1"/>
  <c r="AD80" i="6"/>
  <c r="P114" i="6"/>
  <c r="Q114" i="6" s="1"/>
  <c r="R114" i="6" s="1"/>
  <c r="S114" i="6" s="1"/>
  <c r="T114" i="6" s="1"/>
  <c r="U114" i="6" s="1"/>
  <c r="V114" i="6" s="1"/>
  <c r="W114" i="6" s="1"/>
  <c r="X114" i="6" s="1"/>
  <c r="Y114" i="6" s="1"/>
  <c r="Z114" i="6" s="1"/>
  <c r="P77" i="6"/>
  <c r="Q77" i="6" s="1"/>
  <c r="R77" i="6" s="1"/>
  <c r="S77" i="6" s="1"/>
  <c r="T77" i="6" s="1"/>
  <c r="U77" i="6" s="1"/>
  <c r="V77" i="6" s="1"/>
  <c r="W77" i="6" s="1"/>
  <c r="X77" i="6" s="1"/>
  <c r="Y77" i="6" s="1"/>
  <c r="Z77" i="6" s="1"/>
  <c r="AA95" i="6"/>
  <c r="P121" i="6"/>
  <c r="Q121" i="6" s="1"/>
  <c r="R121" i="6" s="1"/>
  <c r="S121" i="6" s="1"/>
  <c r="T121" i="6" s="1"/>
  <c r="U121" i="6" s="1"/>
  <c r="V121" i="6" s="1"/>
  <c r="W121" i="6" s="1"/>
  <c r="X121" i="6" s="1"/>
  <c r="Y121" i="6" s="1"/>
  <c r="Z121" i="6" s="1"/>
  <c r="BT149" i="6"/>
  <c r="AD149" i="6"/>
  <c r="AE149" i="6" s="1"/>
  <c r="AF149" i="6" s="1"/>
  <c r="AG149" i="6" s="1"/>
  <c r="AH149" i="6" s="1"/>
  <c r="AI149" i="6" s="1"/>
  <c r="AJ149" i="6" s="1"/>
  <c r="AK149" i="6" s="1"/>
  <c r="AL149" i="6" s="1"/>
  <c r="AM149" i="6" s="1"/>
  <c r="AN149" i="6" s="1"/>
  <c r="AO149" i="6" s="1"/>
  <c r="CI149" i="6" s="1"/>
  <c r="P156" i="6"/>
  <c r="Q156" i="6" s="1"/>
  <c r="R156" i="6" s="1"/>
  <c r="S156" i="6" s="1"/>
  <c r="T156" i="6" s="1"/>
  <c r="U156" i="6" s="1"/>
  <c r="V156" i="6" s="1"/>
  <c r="W156" i="6" s="1"/>
  <c r="X156" i="6" s="1"/>
  <c r="Y156" i="6" s="1"/>
  <c r="Z156" i="6" s="1"/>
  <c r="P177" i="6"/>
  <c r="Q177" i="6" s="1"/>
  <c r="R177" i="6" s="1"/>
  <c r="S177" i="6" s="1"/>
  <c r="T177" i="6" s="1"/>
  <c r="U177" i="6" s="1"/>
  <c r="V177" i="6" s="1"/>
  <c r="W177" i="6" s="1"/>
  <c r="X177" i="6" s="1"/>
  <c r="Y177" i="6" s="1"/>
  <c r="Z177" i="6" s="1"/>
  <c r="AD219" i="6"/>
  <c r="AE219" i="6" s="1"/>
  <c r="AF219" i="6" s="1"/>
  <c r="AG219" i="6" s="1"/>
  <c r="AH219" i="6" s="1"/>
  <c r="AI219" i="6" s="1"/>
  <c r="AJ219" i="6" s="1"/>
  <c r="AK219" i="6" s="1"/>
  <c r="AL219" i="6" s="1"/>
  <c r="AM219" i="6" s="1"/>
  <c r="AN219" i="6" s="1"/>
  <c r="AO219" i="6" s="1"/>
  <c r="CI219" i="6" s="1"/>
  <c r="BT219" i="6"/>
  <c r="AD248" i="6"/>
  <c r="AE248" i="6" s="1"/>
  <c r="AF248" i="6" s="1"/>
  <c r="AG248" i="6" s="1"/>
  <c r="AH248" i="6" s="1"/>
  <c r="AI248" i="6" s="1"/>
  <c r="AJ248" i="6" s="1"/>
  <c r="AK248" i="6" s="1"/>
  <c r="AL248" i="6" s="1"/>
  <c r="AM248" i="6" s="1"/>
  <c r="AN248" i="6" s="1"/>
  <c r="AO248" i="6" s="1"/>
  <c r="AD252" i="6"/>
  <c r="AE252" i="6" s="1"/>
  <c r="AF252" i="6" s="1"/>
  <c r="AG252" i="6" s="1"/>
  <c r="AH252" i="6" s="1"/>
  <c r="AI252" i="6" s="1"/>
  <c r="AJ252" i="6" s="1"/>
  <c r="AK252" i="6" s="1"/>
  <c r="AL252" i="6" s="1"/>
  <c r="AM252" i="6" s="1"/>
  <c r="AN252" i="6" s="1"/>
  <c r="AO252" i="6" s="1"/>
  <c r="AD277" i="6"/>
  <c r="AA52" i="6"/>
  <c r="AA67" i="6"/>
  <c r="AD186" i="6"/>
  <c r="P214" i="6"/>
  <c r="Q214" i="6" s="1"/>
  <c r="R214" i="6" s="1"/>
  <c r="S214" i="6" s="1"/>
  <c r="T214" i="6" s="1"/>
  <c r="U214" i="6" s="1"/>
  <c r="V214" i="6" s="1"/>
  <c r="W214" i="6" s="1"/>
  <c r="X214" i="6" s="1"/>
  <c r="Y214" i="6" s="1"/>
  <c r="Z214" i="6" s="1"/>
  <c r="U69" i="6"/>
  <c r="V69" i="6" s="1"/>
  <c r="W69" i="6" s="1"/>
  <c r="X69" i="6" s="1"/>
  <c r="Y69" i="6" s="1"/>
  <c r="Z69" i="6" s="1"/>
  <c r="V200" i="6"/>
  <c r="W200" i="6" s="1"/>
  <c r="X200" i="6" s="1"/>
  <c r="Y200" i="6" s="1"/>
  <c r="Z200" i="6" s="1"/>
  <c r="AD201" i="6"/>
  <c r="AE201" i="6" s="1"/>
  <c r="AF201" i="6" s="1"/>
  <c r="AG201" i="6" s="1"/>
  <c r="AH201" i="6" s="1"/>
  <c r="AI201" i="6" s="1"/>
  <c r="AJ201" i="6" s="1"/>
  <c r="AK201" i="6" s="1"/>
  <c r="AL201" i="6" s="1"/>
  <c r="AM201" i="6" s="1"/>
  <c r="AN201" i="6" s="1"/>
  <c r="AO201" i="6" s="1"/>
  <c r="CI201" i="6" s="1"/>
  <c r="BT201" i="6"/>
  <c r="P212" i="6"/>
  <c r="Q212" i="6" s="1"/>
  <c r="R212" i="6" s="1"/>
  <c r="S212" i="6" s="1"/>
  <c r="T212" i="6" s="1"/>
  <c r="U212" i="6" s="1"/>
  <c r="V212" i="6" s="1"/>
  <c r="W212" i="6" s="1"/>
  <c r="X212" i="6" s="1"/>
  <c r="Y212" i="6" s="1"/>
  <c r="Z212" i="6" s="1"/>
  <c r="P215" i="6"/>
  <c r="Q215" i="6" s="1"/>
  <c r="R215" i="6" s="1"/>
  <c r="S215" i="6" s="1"/>
  <c r="T215" i="6" s="1"/>
  <c r="U215" i="6" s="1"/>
  <c r="V215" i="6" s="1"/>
  <c r="W215" i="6" s="1"/>
  <c r="X215" i="6" s="1"/>
  <c r="Y215" i="6" s="1"/>
  <c r="Z215" i="6" s="1"/>
  <c r="P218" i="6"/>
  <c r="Q218" i="6" s="1"/>
  <c r="R218" i="6" s="1"/>
  <c r="S218" i="6" s="1"/>
  <c r="T218" i="6" s="1"/>
  <c r="U218" i="6" s="1"/>
  <c r="V218" i="6" s="1"/>
  <c r="W218" i="6" s="1"/>
  <c r="X218" i="6" s="1"/>
  <c r="Y218" i="6" s="1"/>
  <c r="Z218" i="6" s="1"/>
  <c r="AD226" i="6"/>
  <c r="AE226" i="6" s="1"/>
  <c r="AF226" i="6" s="1"/>
  <c r="AG226" i="6" s="1"/>
  <c r="AH226" i="6" s="1"/>
  <c r="AI226" i="6" s="1"/>
  <c r="AJ226" i="6" s="1"/>
  <c r="AK226" i="6" s="1"/>
  <c r="AL226" i="6" s="1"/>
  <c r="AM226" i="6" s="1"/>
  <c r="AN226" i="6" s="1"/>
  <c r="AO226" i="6" s="1"/>
  <c r="CI226" i="6" s="1"/>
  <c r="BT226" i="6"/>
  <c r="P50" i="6"/>
  <c r="Q50" i="6" s="1"/>
  <c r="R50" i="6" s="1"/>
  <c r="S50" i="6" s="1"/>
  <c r="T50" i="6" s="1"/>
  <c r="U50" i="6" s="1"/>
  <c r="V50" i="6" s="1"/>
  <c r="W50" i="6" s="1"/>
  <c r="X50" i="6" s="1"/>
  <c r="Y50" i="6" s="1"/>
  <c r="Z50" i="6" s="1"/>
  <c r="P118" i="6"/>
  <c r="Q118" i="6" s="1"/>
  <c r="R118" i="6" s="1"/>
  <c r="S118" i="6" s="1"/>
  <c r="T118" i="6" s="1"/>
  <c r="U118" i="6" s="1"/>
  <c r="V118" i="6" s="1"/>
  <c r="W118" i="6" s="1"/>
  <c r="X118" i="6" s="1"/>
  <c r="Y118" i="6" s="1"/>
  <c r="Z118" i="6" s="1"/>
  <c r="P217" i="6"/>
  <c r="Q217" i="6" s="1"/>
  <c r="R217" i="6" s="1"/>
  <c r="S217" i="6" s="1"/>
  <c r="T217" i="6" s="1"/>
  <c r="U217" i="6" s="1"/>
  <c r="V217" i="6" s="1"/>
  <c r="W217" i="6" s="1"/>
  <c r="X217" i="6" s="1"/>
  <c r="Y217" i="6" s="1"/>
  <c r="Z217" i="6" s="1"/>
  <c r="P65" i="6"/>
  <c r="Q65" i="6" s="1"/>
  <c r="R65" i="6" s="1"/>
  <c r="S65" i="6" s="1"/>
  <c r="T65" i="6" s="1"/>
  <c r="U65" i="6" s="1"/>
  <c r="V65" i="6" s="1"/>
  <c r="W65" i="6" s="1"/>
  <c r="X65" i="6" s="1"/>
  <c r="Y65" i="6" s="1"/>
  <c r="Z65" i="6" s="1"/>
  <c r="AA66" i="6"/>
  <c r="P79" i="6"/>
  <c r="Q79" i="6" s="1"/>
  <c r="R79" i="6" s="1"/>
  <c r="S79" i="6" s="1"/>
  <c r="T79" i="6" s="1"/>
  <c r="U79" i="6" s="1"/>
  <c r="V79" i="6" s="1"/>
  <c r="W79" i="6" s="1"/>
  <c r="X79" i="6" s="1"/>
  <c r="Y79" i="6" s="1"/>
  <c r="Z79" i="6" s="1"/>
  <c r="AA119" i="6"/>
  <c r="P188" i="6"/>
  <c r="Q188" i="6" s="1"/>
  <c r="R188" i="6" s="1"/>
  <c r="S188" i="6" s="1"/>
  <c r="T188" i="6" s="1"/>
  <c r="U188" i="6" s="1"/>
  <c r="V188" i="6" s="1"/>
  <c r="W188" i="6" s="1"/>
  <c r="X188" i="6" s="1"/>
  <c r="Y188" i="6" s="1"/>
  <c r="Z188" i="6" s="1"/>
  <c r="BT190" i="6"/>
  <c r="AD190" i="6"/>
  <c r="AE190" i="6" s="1"/>
  <c r="AF190" i="6" s="1"/>
  <c r="AG190" i="6" s="1"/>
  <c r="AH190" i="6" s="1"/>
  <c r="AI190" i="6" s="1"/>
  <c r="AJ190" i="6" s="1"/>
  <c r="AK190" i="6" s="1"/>
  <c r="AL190" i="6" s="1"/>
  <c r="AM190" i="6" s="1"/>
  <c r="AN190" i="6" s="1"/>
  <c r="AO190" i="6" s="1"/>
  <c r="CI190" i="6" s="1"/>
  <c r="AD220" i="6"/>
  <c r="AE220" i="6" s="1"/>
  <c r="AF220" i="6" s="1"/>
  <c r="AG220" i="6" s="1"/>
  <c r="AH220" i="6" s="1"/>
  <c r="AI220" i="6" s="1"/>
  <c r="AJ220" i="6" s="1"/>
  <c r="AK220" i="6" s="1"/>
  <c r="AL220" i="6" s="1"/>
  <c r="AM220" i="6" s="1"/>
  <c r="AN220" i="6" s="1"/>
  <c r="AO220" i="6" s="1"/>
  <c r="BT225" i="6"/>
  <c r="AD225" i="6"/>
  <c r="AE225" i="6" s="1"/>
  <c r="AF225" i="6" s="1"/>
  <c r="AG225" i="6" s="1"/>
  <c r="AH225" i="6" s="1"/>
  <c r="AI225" i="6" s="1"/>
  <c r="AJ225" i="6" s="1"/>
  <c r="AK225" i="6" s="1"/>
  <c r="AL225" i="6" s="1"/>
  <c r="AM225" i="6" s="1"/>
  <c r="AN225" i="6" s="1"/>
  <c r="AO225" i="6" s="1"/>
  <c r="CI225" i="6" s="1"/>
  <c r="BT166" i="6"/>
  <c r="AD166" i="6"/>
  <c r="AH166" i="6" s="1"/>
  <c r="AL166" i="6" s="1"/>
  <c r="P211" i="6"/>
  <c r="Q211" i="6" s="1"/>
  <c r="R211" i="6" s="1"/>
  <c r="S211" i="6" s="1"/>
  <c r="T211" i="6" s="1"/>
  <c r="U211" i="6" s="1"/>
  <c r="V211" i="6" s="1"/>
  <c r="W211" i="6" s="1"/>
  <c r="X211" i="6" s="1"/>
  <c r="Y211" i="6" s="1"/>
  <c r="Z211" i="6" s="1"/>
  <c r="AA64" i="6"/>
  <c r="P68" i="6"/>
  <c r="Q68" i="6" s="1"/>
  <c r="R68" i="6" s="1"/>
  <c r="S68" i="6" s="1"/>
  <c r="T68" i="6" s="1"/>
  <c r="U68" i="6" s="1"/>
  <c r="V68" i="6" s="1"/>
  <c r="W68" i="6" s="1"/>
  <c r="X68" i="6" s="1"/>
  <c r="Y68" i="6" s="1"/>
  <c r="Z68" i="6" s="1"/>
  <c r="AA76" i="6"/>
  <c r="AA92" i="6"/>
  <c r="AA108" i="6"/>
  <c r="BT111" i="6"/>
  <c r="AD111" i="6"/>
  <c r="AE112" i="6"/>
  <c r="AF112" i="6" s="1"/>
  <c r="AG112" i="6" s="1"/>
  <c r="AH112" i="6" s="1"/>
  <c r="AI112" i="6" s="1"/>
  <c r="AJ112" i="6" s="1"/>
  <c r="AK112" i="6" s="1"/>
  <c r="AL112" i="6" s="1"/>
  <c r="AM112" i="6" s="1"/>
  <c r="AN112" i="6" s="1"/>
  <c r="AO112" i="6" s="1"/>
  <c r="P155" i="6"/>
  <c r="P158" i="6"/>
  <c r="Q158" i="6" s="1"/>
  <c r="R158" i="6" s="1"/>
  <c r="S158" i="6" s="1"/>
  <c r="T158" i="6" s="1"/>
  <c r="U158" i="6" s="1"/>
  <c r="V158" i="6" s="1"/>
  <c r="W158" i="6" s="1"/>
  <c r="X158" i="6" s="1"/>
  <c r="Y158" i="6" s="1"/>
  <c r="Z158" i="6" s="1"/>
  <c r="AD159" i="6"/>
  <c r="AD175" i="6"/>
  <c r="AD178" i="6"/>
  <c r="AD180" i="6"/>
  <c r="AD184" i="6"/>
  <c r="BT198" i="6"/>
  <c r="AD198" i="6"/>
  <c r="AE198" i="6" s="1"/>
  <c r="AF198" i="6" s="1"/>
  <c r="AG198" i="6" s="1"/>
  <c r="AH198" i="6" s="1"/>
  <c r="AI198" i="6" s="1"/>
  <c r="AJ198" i="6" s="1"/>
  <c r="AK198" i="6" s="1"/>
  <c r="AL198" i="6" s="1"/>
  <c r="AM198" i="6" s="1"/>
  <c r="AN198" i="6" s="1"/>
  <c r="AO198" i="6" s="1"/>
  <c r="CI198" i="6" s="1"/>
  <c r="AA75" i="6"/>
  <c r="AA78" i="6"/>
  <c r="AA80" i="6"/>
  <c r="AA91" i="6"/>
  <c r="AA157" i="6"/>
  <c r="AD165" i="6"/>
  <c r="AH165" i="6" s="1"/>
  <c r="AL165" i="6" s="1"/>
  <c r="AA180" i="6"/>
  <c r="P195" i="6"/>
  <c r="Q195" i="6" s="1"/>
  <c r="R195" i="6" s="1"/>
  <c r="S195" i="6" s="1"/>
  <c r="T195" i="6" s="1"/>
  <c r="U195" i="6" s="1"/>
  <c r="V195" i="6" s="1"/>
  <c r="W195" i="6" s="1"/>
  <c r="X195" i="6" s="1"/>
  <c r="Y195" i="6" s="1"/>
  <c r="Z195" i="6" s="1"/>
  <c r="AD242" i="6"/>
  <c r="AE242" i="6" s="1"/>
  <c r="AF242" i="6" s="1"/>
  <c r="AG242" i="6" s="1"/>
  <c r="AH242" i="6" s="1"/>
  <c r="AI242" i="6" s="1"/>
  <c r="AJ242" i="6" s="1"/>
  <c r="AK242" i="6" s="1"/>
  <c r="AL242" i="6" s="1"/>
  <c r="AM242" i="6" s="1"/>
  <c r="AN242" i="6" s="1"/>
  <c r="AO242" i="6" s="1"/>
  <c r="AD250" i="6"/>
  <c r="AE250" i="6" s="1"/>
  <c r="AF250" i="6" s="1"/>
  <c r="AG250" i="6" s="1"/>
  <c r="AH250" i="6" s="1"/>
  <c r="AI250" i="6" s="1"/>
  <c r="AJ250" i="6" s="1"/>
  <c r="AK250" i="6" s="1"/>
  <c r="AL250" i="6" s="1"/>
  <c r="AM250" i="6" s="1"/>
  <c r="AN250" i="6" s="1"/>
  <c r="AO250" i="6" s="1"/>
  <c r="AD260" i="6"/>
  <c r="AD264" i="6"/>
  <c r="BT291" i="6"/>
  <c r="AD291" i="6"/>
  <c r="AE291" i="6" s="1"/>
  <c r="AF291" i="6" s="1"/>
  <c r="AG291" i="6" s="1"/>
  <c r="AH291" i="6" s="1"/>
  <c r="AI291" i="6" s="1"/>
  <c r="AJ291" i="6" s="1"/>
  <c r="AK291" i="6" s="1"/>
  <c r="AL291" i="6" s="1"/>
  <c r="AM291" i="6" s="1"/>
  <c r="AN291" i="6" s="1"/>
  <c r="AO291" i="6" s="1"/>
  <c r="CI291" i="6" s="1"/>
  <c r="P171" i="6"/>
  <c r="Q171" i="6" s="1"/>
  <c r="R171" i="6" s="1"/>
  <c r="S171" i="6" s="1"/>
  <c r="T171" i="6" s="1"/>
  <c r="U171" i="6" s="1"/>
  <c r="V171" i="6" s="1"/>
  <c r="W171" i="6" s="1"/>
  <c r="X171" i="6" s="1"/>
  <c r="Y171" i="6" s="1"/>
  <c r="Z171" i="6" s="1"/>
  <c r="P173" i="6"/>
  <c r="Q173" i="6" s="1"/>
  <c r="R173" i="6" s="1"/>
  <c r="S173" i="6" s="1"/>
  <c r="T173" i="6" s="1"/>
  <c r="U173" i="6" s="1"/>
  <c r="V173" i="6" s="1"/>
  <c r="W173" i="6" s="1"/>
  <c r="X173" i="6" s="1"/>
  <c r="Y173" i="6" s="1"/>
  <c r="Z173" i="6" s="1"/>
  <c r="P176" i="6"/>
  <c r="Q176" i="6" s="1"/>
  <c r="R176" i="6" s="1"/>
  <c r="S176" i="6" s="1"/>
  <c r="T176" i="6" s="1"/>
  <c r="U176" i="6" s="1"/>
  <c r="V176" i="6" s="1"/>
  <c r="W176" i="6" s="1"/>
  <c r="X176" i="6" s="1"/>
  <c r="Y176" i="6" s="1"/>
  <c r="Z176" i="6" s="1"/>
  <c r="P202" i="6"/>
  <c r="Q202" i="6" s="1"/>
  <c r="R202" i="6" s="1"/>
  <c r="S202" i="6" s="1"/>
  <c r="T202" i="6" s="1"/>
  <c r="U202" i="6" s="1"/>
  <c r="V202" i="6" s="1"/>
  <c r="W202" i="6" s="1"/>
  <c r="X202" i="6" s="1"/>
  <c r="Y202" i="6" s="1"/>
  <c r="Z202" i="6" s="1"/>
  <c r="P204" i="6"/>
  <c r="Q204" i="6" s="1"/>
  <c r="R204" i="6" s="1"/>
  <c r="S204" i="6" s="1"/>
  <c r="T204" i="6" s="1"/>
  <c r="U204" i="6" s="1"/>
  <c r="V204" i="6" s="1"/>
  <c r="W204" i="6" s="1"/>
  <c r="X204" i="6" s="1"/>
  <c r="Y204" i="6" s="1"/>
  <c r="Z204" i="6" s="1"/>
  <c r="P205" i="6"/>
  <c r="Q205" i="6" s="1"/>
  <c r="R205" i="6" s="1"/>
  <c r="S205" i="6" s="1"/>
  <c r="T205" i="6" s="1"/>
  <c r="U205" i="6" s="1"/>
  <c r="V205" i="6" s="1"/>
  <c r="W205" i="6" s="1"/>
  <c r="X205" i="6" s="1"/>
  <c r="Y205" i="6" s="1"/>
  <c r="Z205" i="6" s="1"/>
  <c r="P207" i="6"/>
  <c r="Q207" i="6" s="1"/>
  <c r="R207" i="6" s="1"/>
  <c r="S207" i="6" s="1"/>
  <c r="T207" i="6" s="1"/>
  <c r="U207" i="6" s="1"/>
  <c r="V207" i="6" s="1"/>
  <c r="W207" i="6" s="1"/>
  <c r="X207" i="6" s="1"/>
  <c r="Y207" i="6" s="1"/>
  <c r="Z207" i="6" s="1"/>
  <c r="P208" i="6"/>
  <c r="Q208" i="6" s="1"/>
  <c r="R208" i="6" s="1"/>
  <c r="S208" i="6" s="1"/>
  <c r="T208" i="6" s="1"/>
  <c r="U208" i="6" s="1"/>
  <c r="V208" i="6" s="1"/>
  <c r="W208" i="6" s="1"/>
  <c r="X208" i="6" s="1"/>
  <c r="Y208" i="6" s="1"/>
  <c r="Z208" i="6" s="1"/>
  <c r="P210" i="6"/>
  <c r="Q210" i="6" s="1"/>
  <c r="R210" i="6" s="1"/>
  <c r="S210" i="6" s="1"/>
  <c r="T210" i="6" s="1"/>
  <c r="U210" i="6" s="1"/>
  <c r="V210" i="6" s="1"/>
  <c r="W210" i="6" s="1"/>
  <c r="X210" i="6" s="1"/>
  <c r="Y210" i="6" s="1"/>
  <c r="Z210" i="6" s="1"/>
  <c r="P213" i="6"/>
  <c r="Q213" i="6" s="1"/>
  <c r="R213" i="6" s="1"/>
  <c r="S213" i="6" s="1"/>
  <c r="T213" i="6" s="1"/>
  <c r="U213" i="6" s="1"/>
  <c r="V213" i="6" s="1"/>
  <c r="W213" i="6" s="1"/>
  <c r="X213" i="6" s="1"/>
  <c r="Y213" i="6" s="1"/>
  <c r="Z213" i="6" s="1"/>
  <c r="P216" i="6"/>
  <c r="Q216" i="6" s="1"/>
  <c r="R216" i="6" s="1"/>
  <c r="S216" i="6" s="1"/>
  <c r="T216" i="6" s="1"/>
  <c r="U216" i="6" s="1"/>
  <c r="V216" i="6" s="1"/>
  <c r="W216" i="6" s="1"/>
  <c r="X216" i="6" s="1"/>
  <c r="Y216" i="6" s="1"/>
  <c r="Z216" i="6" s="1"/>
  <c r="BT223" i="6"/>
  <c r="AD223" i="6"/>
  <c r="AE223" i="6" s="1"/>
  <c r="AF223" i="6" s="1"/>
  <c r="AG223" i="6" s="1"/>
  <c r="AH223" i="6" s="1"/>
  <c r="AI223" i="6" s="1"/>
  <c r="AJ223" i="6" s="1"/>
  <c r="AK223" i="6" s="1"/>
  <c r="AL223" i="6" s="1"/>
  <c r="AM223" i="6" s="1"/>
  <c r="AN223" i="6" s="1"/>
  <c r="AO223" i="6" s="1"/>
  <c r="CI223" i="6" s="1"/>
  <c r="BT245" i="6"/>
  <c r="AD245" i="6"/>
  <c r="AE245" i="6" s="1"/>
  <c r="AF245" i="6" s="1"/>
  <c r="AG245" i="6" s="1"/>
  <c r="AH245" i="6" s="1"/>
  <c r="AI245" i="6" s="1"/>
  <c r="AJ245" i="6" s="1"/>
  <c r="AK245" i="6" s="1"/>
  <c r="AL245" i="6" s="1"/>
  <c r="AM245" i="6" s="1"/>
  <c r="AN245" i="6" s="1"/>
  <c r="AO245" i="6" s="1"/>
  <c r="CI245" i="6" s="1"/>
  <c r="BT246" i="6"/>
  <c r="AD246" i="6"/>
  <c r="AE246" i="6" s="1"/>
  <c r="AF246" i="6" s="1"/>
  <c r="AG246" i="6" s="1"/>
  <c r="AH246" i="6" s="1"/>
  <c r="AI246" i="6" s="1"/>
  <c r="AJ246" i="6" s="1"/>
  <c r="AK246" i="6" s="1"/>
  <c r="AL246" i="6" s="1"/>
  <c r="AM246" i="6" s="1"/>
  <c r="AN246" i="6" s="1"/>
  <c r="AO246" i="6" s="1"/>
  <c r="CI246" i="6" s="1"/>
  <c r="AD256" i="6"/>
  <c r="AD273" i="6"/>
  <c r="AD306" i="6"/>
  <c r="AD174" i="6"/>
  <c r="P179" i="6"/>
  <c r="Q179" i="6" s="1"/>
  <c r="R179" i="6" s="1"/>
  <c r="S179" i="6" s="1"/>
  <c r="T179" i="6" s="1"/>
  <c r="U179" i="6" s="1"/>
  <c r="V179" i="6" s="1"/>
  <c r="W179" i="6" s="1"/>
  <c r="X179" i="6" s="1"/>
  <c r="Y179" i="6" s="1"/>
  <c r="Z179" i="6" s="1"/>
  <c r="AD181" i="6"/>
  <c r="AA186" i="6"/>
  <c r="J147" i="6"/>
  <c r="O147" i="6" s="1"/>
  <c r="O695" i="6" s="1"/>
  <c r="AA159" i="6"/>
  <c r="R160" i="6"/>
  <c r="P170" i="6"/>
  <c r="Q170" i="6" s="1"/>
  <c r="R170" i="6" s="1"/>
  <c r="S170" i="6" s="1"/>
  <c r="T170" i="6" s="1"/>
  <c r="U170" i="6" s="1"/>
  <c r="V170" i="6" s="1"/>
  <c r="W170" i="6" s="1"/>
  <c r="X170" i="6" s="1"/>
  <c r="Y170" i="6" s="1"/>
  <c r="Z170" i="6" s="1"/>
  <c r="P182" i="6"/>
  <c r="Q182" i="6" s="1"/>
  <c r="R182" i="6" s="1"/>
  <c r="S182" i="6" s="1"/>
  <c r="T182" i="6" s="1"/>
  <c r="U182" i="6" s="1"/>
  <c r="V182" i="6" s="1"/>
  <c r="W182" i="6" s="1"/>
  <c r="X182" i="6" s="1"/>
  <c r="Y182" i="6" s="1"/>
  <c r="Z182" i="6" s="1"/>
  <c r="P183" i="6"/>
  <c r="Q183" i="6" s="1"/>
  <c r="R183" i="6" s="1"/>
  <c r="S183" i="6" s="1"/>
  <c r="T183" i="6" s="1"/>
  <c r="U183" i="6" s="1"/>
  <c r="V183" i="6" s="1"/>
  <c r="W183" i="6" s="1"/>
  <c r="X183" i="6" s="1"/>
  <c r="Y183" i="6" s="1"/>
  <c r="Z183" i="6" s="1"/>
  <c r="AA189" i="6"/>
  <c r="P191" i="6"/>
  <c r="Q191" i="6" s="1"/>
  <c r="R191" i="6" s="1"/>
  <c r="S191" i="6" s="1"/>
  <c r="T191" i="6" s="1"/>
  <c r="U191" i="6" s="1"/>
  <c r="V191" i="6" s="1"/>
  <c r="W191" i="6" s="1"/>
  <c r="X191" i="6" s="1"/>
  <c r="Y191" i="6" s="1"/>
  <c r="Z191" i="6" s="1"/>
  <c r="P192" i="6"/>
  <c r="Q192" i="6" s="1"/>
  <c r="R192" i="6" s="1"/>
  <c r="S192" i="6" s="1"/>
  <c r="T192" i="6" s="1"/>
  <c r="U192" i="6" s="1"/>
  <c r="V192" i="6" s="1"/>
  <c r="W192" i="6" s="1"/>
  <c r="X192" i="6" s="1"/>
  <c r="Y192" i="6" s="1"/>
  <c r="Z192" i="6" s="1"/>
  <c r="P197" i="6"/>
  <c r="Q197" i="6" s="1"/>
  <c r="R197" i="6" s="1"/>
  <c r="S197" i="6" s="1"/>
  <c r="T197" i="6" s="1"/>
  <c r="U197" i="6" s="1"/>
  <c r="V197" i="6" s="1"/>
  <c r="W197" i="6" s="1"/>
  <c r="X197" i="6" s="1"/>
  <c r="Y197" i="6" s="1"/>
  <c r="Z197" i="6" s="1"/>
  <c r="BT243" i="6"/>
  <c r="AD243" i="6"/>
  <c r="AE243" i="6" s="1"/>
  <c r="AF243" i="6" s="1"/>
  <c r="AG243" i="6" s="1"/>
  <c r="AH243" i="6" s="1"/>
  <c r="AI243" i="6" s="1"/>
  <c r="AJ243" i="6" s="1"/>
  <c r="AK243" i="6" s="1"/>
  <c r="AL243" i="6" s="1"/>
  <c r="AM243" i="6" s="1"/>
  <c r="AN243" i="6" s="1"/>
  <c r="AO243" i="6" s="1"/>
  <c r="CI243" i="6" s="1"/>
  <c r="BT247" i="6"/>
  <c r="AD247" i="6"/>
  <c r="AE247" i="6" s="1"/>
  <c r="AF247" i="6" s="1"/>
  <c r="AG247" i="6" s="1"/>
  <c r="AH247" i="6" s="1"/>
  <c r="AI247" i="6" s="1"/>
  <c r="AJ247" i="6" s="1"/>
  <c r="AK247" i="6" s="1"/>
  <c r="AL247" i="6" s="1"/>
  <c r="AM247" i="6" s="1"/>
  <c r="AN247" i="6" s="1"/>
  <c r="AO247" i="6" s="1"/>
  <c r="CI247" i="6" s="1"/>
  <c r="AD249" i="6"/>
  <c r="AE249" i="6" s="1"/>
  <c r="AF249" i="6" s="1"/>
  <c r="AG249" i="6" s="1"/>
  <c r="AH249" i="6" s="1"/>
  <c r="AI249" i="6" s="1"/>
  <c r="AJ249" i="6" s="1"/>
  <c r="AK249" i="6" s="1"/>
  <c r="AL249" i="6" s="1"/>
  <c r="AM249" i="6" s="1"/>
  <c r="AN249" i="6" s="1"/>
  <c r="AO249" i="6" s="1"/>
  <c r="V254" i="6"/>
  <c r="W254" i="6" s="1"/>
  <c r="X254" i="6" s="1"/>
  <c r="Y254" i="6" s="1"/>
  <c r="Z254" i="6" s="1"/>
  <c r="AD255" i="6"/>
  <c r="AD261" i="6"/>
  <c r="AD265" i="6"/>
  <c r="BT345" i="6"/>
  <c r="AD345" i="6"/>
  <c r="AE345" i="6" s="1"/>
  <c r="AF345" i="6" s="1"/>
  <c r="AG345" i="6" s="1"/>
  <c r="AH345" i="6" s="1"/>
  <c r="AI345" i="6" s="1"/>
  <c r="AJ345" i="6" s="1"/>
  <c r="AK345" i="6" s="1"/>
  <c r="AL345" i="6" s="1"/>
  <c r="AM345" i="6" s="1"/>
  <c r="AN345" i="6" s="1"/>
  <c r="AO345" i="6" s="1"/>
  <c r="CI345" i="6" s="1"/>
  <c r="AE172" i="6"/>
  <c r="AF172" i="6" s="1"/>
  <c r="AG172" i="6" s="1"/>
  <c r="AH172" i="6" s="1"/>
  <c r="AI172" i="6" s="1"/>
  <c r="AJ172" i="6" s="1"/>
  <c r="AK172" i="6" s="1"/>
  <c r="AL172" i="6" s="1"/>
  <c r="AM172" i="6" s="1"/>
  <c r="AN172" i="6" s="1"/>
  <c r="AO172" i="6" s="1"/>
  <c r="P185" i="6"/>
  <c r="Q185" i="6" s="1"/>
  <c r="R185" i="6" s="1"/>
  <c r="S185" i="6" s="1"/>
  <c r="T185" i="6" s="1"/>
  <c r="U185" i="6" s="1"/>
  <c r="V185" i="6" s="1"/>
  <c r="W185" i="6" s="1"/>
  <c r="X185" i="6" s="1"/>
  <c r="Y185" i="6" s="1"/>
  <c r="Z185" i="6" s="1"/>
  <c r="AE203" i="6"/>
  <c r="AF203" i="6" s="1"/>
  <c r="AG203" i="6" s="1"/>
  <c r="AH203" i="6" s="1"/>
  <c r="AI203" i="6" s="1"/>
  <c r="AJ203" i="6" s="1"/>
  <c r="AK203" i="6" s="1"/>
  <c r="AL203" i="6" s="1"/>
  <c r="AM203" i="6" s="1"/>
  <c r="AN203" i="6" s="1"/>
  <c r="AO203" i="6" s="1"/>
  <c r="AE209" i="6"/>
  <c r="AF209" i="6" s="1"/>
  <c r="AG209" i="6" s="1"/>
  <c r="AH209" i="6" s="1"/>
  <c r="AI209" i="6" s="1"/>
  <c r="AJ209" i="6" s="1"/>
  <c r="AK209" i="6" s="1"/>
  <c r="AL209" i="6" s="1"/>
  <c r="AM209" i="6" s="1"/>
  <c r="AN209" i="6" s="1"/>
  <c r="AO209" i="6" s="1"/>
  <c r="BT244" i="6"/>
  <c r="AD244" i="6"/>
  <c r="AE244" i="6" s="1"/>
  <c r="AF244" i="6" s="1"/>
  <c r="AG244" i="6" s="1"/>
  <c r="AH244" i="6" s="1"/>
  <c r="AI244" i="6" s="1"/>
  <c r="AJ244" i="6" s="1"/>
  <c r="AK244" i="6" s="1"/>
  <c r="AL244" i="6" s="1"/>
  <c r="AM244" i="6" s="1"/>
  <c r="AN244" i="6" s="1"/>
  <c r="AO244" i="6" s="1"/>
  <c r="CI244" i="6" s="1"/>
  <c r="AD266" i="6"/>
  <c r="AD268" i="6"/>
  <c r="AD270" i="6"/>
  <c r="AD271" i="6"/>
  <c r="AD274" i="6"/>
  <c r="AD284" i="6"/>
  <c r="BT319" i="6"/>
  <c r="AD319" i="6"/>
  <c r="AE319" i="6" s="1"/>
  <c r="AF319" i="6" s="1"/>
  <c r="AG319" i="6" s="1"/>
  <c r="AH319" i="6" s="1"/>
  <c r="AI319" i="6" s="1"/>
  <c r="AJ319" i="6" s="1"/>
  <c r="AK319" i="6" s="1"/>
  <c r="AL319" i="6" s="1"/>
  <c r="AM319" i="6" s="1"/>
  <c r="AN319" i="6" s="1"/>
  <c r="AO319" i="6" s="1"/>
  <c r="CI319" i="6" s="1"/>
  <c r="AD335" i="6"/>
  <c r="AE335" i="6" s="1"/>
  <c r="AF335" i="6" s="1"/>
  <c r="AG335" i="6" s="1"/>
  <c r="AH335" i="6" s="1"/>
  <c r="AI335" i="6" s="1"/>
  <c r="AJ335" i="6" s="1"/>
  <c r="AK335" i="6" s="1"/>
  <c r="AL335" i="6" s="1"/>
  <c r="AM335" i="6" s="1"/>
  <c r="AN335" i="6" s="1"/>
  <c r="AO335" i="6" s="1"/>
  <c r="CI335" i="6" s="1"/>
  <c r="BT335" i="6"/>
  <c r="P257" i="6"/>
  <c r="Q257" i="6" s="1"/>
  <c r="R257" i="6" s="1"/>
  <c r="S257" i="6" s="1"/>
  <c r="T257" i="6" s="1"/>
  <c r="U257" i="6" s="1"/>
  <c r="V257" i="6" s="1"/>
  <c r="W257" i="6" s="1"/>
  <c r="X257" i="6" s="1"/>
  <c r="Y257" i="6" s="1"/>
  <c r="Z257" i="6" s="1"/>
  <c r="P262" i="6"/>
  <c r="Q262" i="6" s="1"/>
  <c r="R262" i="6" s="1"/>
  <c r="S262" i="6" s="1"/>
  <c r="T262" i="6" s="1"/>
  <c r="U262" i="6" s="1"/>
  <c r="V262" i="6" s="1"/>
  <c r="W262" i="6" s="1"/>
  <c r="X262" i="6" s="1"/>
  <c r="Y262" i="6" s="1"/>
  <c r="Z262" i="6" s="1"/>
  <c r="AA266" i="6"/>
  <c r="AA275" i="6"/>
  <c r="P279" i="6"/>
  <c r="Q279" i="6" s="1"/>
  <c r="R279" i="6" s="1"/>
  <c r="S279" i="6" s="1"/>
  <c r="T279" i="6" s="1"/>
  <c r="U279" i="6" s="1"/>
  <c r="V279" i="6" s="1"/>
  <c r="W279" i="6" s="1"/>
  <c r="X279" i="6" s="1"/>
  <c r="Y279" i="6" s="1"/>
  <c r="Z279" i="6" s="1"/>
  <c r="AD296" i="6"/>
  <c r="AD298" i="6"/>
  <c r="BT328" i="6"/>
  <c r="AD328" i="6"/>
  <c r="AE328" i="6" s="1"/>
  <c r="AF328" i="6" s="1"/>
  <c r="AG328" i="6" s="1"/>
  <c r="AH328" i="6" s="1"/>
  <c r="AI328" i="6" s="1"/>
  <c r="AJ328" i="6" s="1"/>
  <c r="AK328" i="6" s="1"/>
  <c r="AL328" i="6" s="1"/>
  <c r="AM328" i="6" s="1"/>
  <c r="AN328" i="6" s="1"/>
  <c r="AO328" i="6" s="1"/>
  <c r="CI328" i="6" s="1"/>
  <c r="AD355" i="6"/>
  <c r="AD386" i="6"/>
  <c r="AD251" i="6"/>
  <c r="AE251" i="6" s="1"/>
  <c r="AF251" i="6" s="1"/>
  <c r="AG251" i="6" s="1"/>
  <c r="AH251" i="6" s="1"/>
  <c r="AI251" i="6" s="1"/>
  <c r="AJ251" i="6" s="1"/>
  <c r="AK251" i="6" s="1"/>
  <c r="AL251" i="6" s="1"/>
  <c r="AM251" i="6" s="1"/>
  <c r="AN251" i="6" s="1"/>
  <c r="AO251" i="6" s="1"/>
  <c r="AD253" i="6"/>
  <c r="P259" i="6"/>
  <c r="Q259" i="6" s="1"/>
  <c r="R259" i="6" s="1"/>
  <c r="S259" i="6" s="1"/>
  <c r="T259" i="6" s="1"/>
  <c r="U259" i="6" s="1"/>
  <c r="V259" i="6" s="1"/>
  <c r="W259" i="6" s="1"/>
  <c r="X259" i="6" s="1"/>
  <c r="Y259" i="6" s="1"/>
  <c r="Z259" i="6" s="1"/>
  <c r="AD263" i="6"/>
  <c r="AD272" i="6"/>
  <c r="AD288" i="6"/>
  <c r="AE288" i="6" s="1"/>
  <c r="AF288" i="6" s="1"/>
  <c r="AG288" i="6" s="1"/>
  <c r="AH288" i="6" s="1"/>
  <c r="AI288" i="6" s="1"/>
  <c r="AJ288" i="6" s="1"/>
  <c r="AK288" i="6" s="1"/>
  <c r="AL288" i="6" s="1"/>
  <c r="AM288" i="6" s="1"/>
  <c r="AN288" i="6" s="1"/>
  <c r="AO288" i="6" s="1"/>
  <c r="CI288" i="6" s="1"/>
  <c r="BT288" i="6"/>
  <c r="BT290" i="6"/>
  <c r="AD290" i="6"/>
  <c r="AE290" i="6" s="1"/>
  <c r="AF290" i="6" s="1"/>
  <c r="AG290" i="6" s="1"/>
  <c r="AH290" i="6" s="1"/>
  <c r="AI290" i="6" s="1"/>
  <c r="AJ290" i="6" s="1"/>
  <c r="AK290" i="6" s="1"/>
  <c r="AL290" i="6" s="1"/>
  <c r="AM290" i="6" s="1"/>
  <c r="AN290" i="6" s="1"/>
  <c r="AO290" i="6" s="1"/>
  <c r="CI290" i="6" s="1"/>
  <c r="AD325" i="6"/>
  <c r="AE325" i="6" s="1"/>
  <c r="AF325" i="6" s="1"/>
  <c r="AG325" i="6" s="1"/>
  <c r="AH325" i="6" s="1"/>
  <c r="AI325" i="6" s="1"/>
  <c r="AJ325" i="6" s="1"/>
  <c r="AK325" i="6" s="1"/>
  <c r="AL325" i="6" s="1"/>
  <c r="AM325" i="6" s="1"/>
  <c r="AN325" i="6" s="1"/>
  <c r="AO325" i="6" s="1"/>
  <c r="BT330" i="6"/>
  <c r="AD330" i="6"/>
  <c r="AE330" i="6" s="1"/>
  <c r="AF330" i="6" s="1"/>
  <c r="AG330" i="6" s="1"/>
  <c r="AH330" i="6" s="1"/>
  <c r="AI330" i="6" s="1"/>
  <c r="AJ330" i="6" s="1"/>
  <c r="AK330" i="6" s="1"/>
  <c r="AL330" i="6" s="1"/>
  <c r="AM330" i="6" s="1"/>
  <c r="AN330" i="6" s="1"/>
  <c r="AO330" i="6" s="1"/>
  <c r="CI330" i="6" s="1"/>
  <c r="AD332" i="6"/>
  <c r="AE332" i="6" s="1"/>
  <c r="AF332" i="6" s="1"/>
  <c r="AG332" i="6" s="1"/>
  <c r="AH332" i="6" s="1"/>
  <c r="AI332" i="6" s="1"/>
  <c r="AJ332" i="6" s="1"/>
  <c r="AK332" i="6" s="1"/>
  <c r="AL332" i="6" s="1"/>
  <c r="AM332" i="6" s="1"/>
  <c r="AN332" i="6" s="1"/>
  <c r="AO332" i="6" s="1"/>
  <c r="CI332" i="6" s="1"/>
  <c r="BT332" i="6"/>
  <c r="AD337" i="6"/>
  <c r="AE337" i="6" s="1"/>
  <c r="AF337" i="6" s="1"/>
  <c r="AG337" i="6" s="1"/>
  <c r="AH337" i="6" s="1"/>
  <c r="AI337" i="6" s="1"/>
  <c r="AJ337" i="6" s="1"/>
  <c r="AK337" i="6" s="1"/>
  <c r="AL337" i="6" s="1"/>
  <c r="AM337" i="6" s="1"/>
  <c r="AN337" i="6" s="1"/>
  <c r="AO337" i="6" s="1"/>
  <c r="AA174" i="6"/>
  <c r="AA175" i="6"/>
  <c r="AA178" i="6"/>
  <c r="AA181" i="6"/>
  <c r="AA184" i="6"/>
  <c r="AA187" i="6"/>
  <c r="AA193" i="6"/>
  <c r="AD267" i="6"/>
  <c r="AD276" i="6"/>
  <c r="AD285" i="6"/>
  <c r="AD286" i="6"/>
  <c r="AD289" i="6"/>
  <c r="AE289" i="6" s="1"/>
  <c r="AF289" i="6" s="1"/>
  <c r="AG289" i="6" s="1"/>
  <c r="AH289" i="6" s="1"/>
  <c r="AI289" i="6" s="1"/>
  <c r="AJ289" i="6" s="1"/>
  <c r="AK289" i="6" s="1"/>
  <c r="AL289" i="6" s="1"/>
  <c r="AM289" i="6" s="1"/>
  <c r="AN289" i="6" s="1"/>
  <c r="AO289" i="6" s="1"/>
  <c r="CI289" i="6" s="1"/>
  <c r="BT289" i="6"/>
  <c r="AD299" i="6"/>
  <c r="AD303" i="6"/>
  <c r="AD307" i="6"/>
  <c r="AD308" i="6"/>
  <c r="AD344" i="6"/>
  <c r="AE344" i="6" s="1"/>
  <c r="AF344" i="6" s="1"/>
  <c r="AG344" i="6" s="1"/>
  <c r="AH344" i="6" s="1"/>
  <c r="AI344" i="6" s="1"/>
  <c r="AJ344" i="6" s="1"/>
  <c r="AK344" i="6" s="1"/>
  <c r="AL344" i="6" s="1"/>
  <c r="AM344" i="6" s="1"/>
  <c r="AN344" i="6" s="1"/>
  <c r="AO344" i="6" s="1"/>
  <c r="AD241" i="6"/>
  <c r="AE241" i="6" s="1"/>
  <c r="AF241" i="6" s="1"/>
  <c r="AG241" i="6" s="1"/>
  <c r="AH241" i="6" s="1"/>
  <c r="AI241" i="6" s="1"/>
  <c r="AJ241" i="6" s="1"/>
  <c r="AK241" i="6" s="1"/>
  <c r="AL241" i="6" s="1"/>
  <c r="AM241" i="6" s="1"/>
  <c r="AN241" i="6" s="1"/>
  <c r="AO241" i="6" s="1"/>
  <c r="AA260" i="6"/>
  <c r="P280" i="6"/>
  <c r="Q280" i="6" s="1"/>
  <c r="R280" i="6" s="1"/>
  <c r="S280" i="6" s="1"/>
  <c r="T280" i="6" s="1"/>
  <c r="U280" i="6" s="1"/>
  <c r="V280" i="6" s="1"/>
  <c r="W280" i="6" s="1"/>
  <c r="X280" i="6" s="1"/>
  <c r="Y280" i="6" s="1"/>
  <c r="Z280" i="6" s="1"/>
  <c r="P297" i="6"/>
  <c r="Q297" i="6" s="1"/>
  <c r="R297" i="6" s="1"/>
  <c r="S297" i="6" s="1"/>
  <c r="T297" i="6" s="1"/>
  <c r="U297" i="6" s="1"/>
  <c r="V297" i="6" s="1"/>
  <c r="W297" i="6" s="1"/>
  <c r="X297" i="6" s="1"/>
  <c r="Y297" i="6" s="1"/>
  <c r="Z297" i="6" s="1"/>
  <c r="BT327" i="6"/>
  <c r="AD327" i="6"/>
  <c r="AE327" i="6" s="1"/>
  <c r="AF327" i="6" s="1"/>
  <c r="AG327" i="6" s="1"/>
  <c r="AH327" i="6" s="1"/>
  <c r="AI327" i="6" s="1"/>
  <c r="AJ327" i="6" s="1"/>
  <c r="AK327" i="6" s="1"/>
  <c r="AL327" i="6" s="1"/>
  <c r="AM327" i="6" s="1"/>
  <c r="AN327" i="6" s="1"/>
  <c r="AO327" i="6" s="1"/>
  <c r="CI327" i="6" s="1"/>
  <c r="BT329" i="6"/>
  <c r="AD329" i="6"/>
  <c r="AE329" i="6" s="1"/>
  <c r="AF329" i="6" s="1"/>
  <c r="AG329" i="6" s="1"/>
  <c r="AH329" i="6" s="1"/>
  <c r="AI329" i="6" s="1"/>
  <c r="AJ329" i="6" s="1"/>
  <c r="AK329" i="6" s="1"/>
  <c r="AL329" i="6" s="1"/>
  <c r="AM329" i="6" s="1"/>
  <c r="AN329" i="6" s="1"/>
  <c r="AO329" i="6" s="1"/>
  <c r="CI329" i="6" s="1"/>
  <c r="AD334" i="6"/>
  <c r="AE334" i="6" s="1"/>
  <c r="AF334" i="6" s="1"/>
  <c r="AG334" i="6" s="1"/>
  <c r="AH334" i="6" s="1"/>
  <c r="AI334" i="6" s="1"/>
  <c r="AJ334" i="6" s="1"/>
  <c r="AK334" i="6" s="1"/>
  <c r="AL334" i="6" s="1"/>
  <c r="AM334" i="6" s="1"/>
  <c r="AN334" i="6" s="1"/>
  <c r="AO334" i="6" s="1"/>
  <c r="CI334" i="6" s="1"/>
  <c r="BT334" i="6"/>
  <c r="AD336" i="6"/>
  <c r="AE336" i="6" s="1"/>
  <c r="AF336" i="6" s="1"/>
  <c r="AG336" i="6" s="1"/>
  <c r="AH336" i="6" s="1"/>
  <c r="AI336" i="6" s="1"/>
  <c r="AJ336" i="6" s="1"/>
  <c r="AK336" i="6" s="1"/>
  <c r="AL336" i="6" s="1"/>
  <c r="AM336" i="6" s="1"/>
  <c r="AN336" i="6" s="1"/>
  <c r="AO336" i="6" s="1"/>
  <c r="P258" i="6"/>
  <c r="Q258" i="6" s="1"/>
  <c r="R258" i="6" s="1"/>
  <c r="S258" i="6" s="1"/>
  <c r="T258" i="6" s="1"/>
  <c r="U258" i="6" s="1"/>
  <c r="V258" i="6" s="1"/>
  <c r="W258" i="6" s="1"/>
  <c r="X258" i="6" s="1"/>
  <c r="Y258" i="6" s="1"/>
  <c r="Z258" i="6" s="1"/>
  <c r="AA263" i="6"/>
  <c r="P269" i="6"/>
  <c r="Q269" i="6" s="1"/>
  <c r="R269" i="6" s="1"/>
  <c r="S269" i="6" s="1"/>
  <c r="T269" i="6" s="1"/>
  <c r="U269" i="6" s="1"/>
  <c r="V269" i="6" s="1"/>
  <c r="W269" i="6" s="1"/>
  <c r="X269" i="6" s="1"/>
  <c r="Y269" i="6" s="1"/>
  <c r="Z269" i="6" s="1"/>
  <c r="AA272" i="6"/>
  <c r="P278" i="6"/>
  <c r="Q278" i="6" s="1"/>
  <c r="R278" i="6" s="1"/>
  <c r="S278" i="6" s="1"/>
  <c r="T278" i="6" s="1"/>
  <c r="U278" i="6" s="1"/>
  <c r="V278" i="6" s="1"/>
  <c r="W278" i="6" s="1"/>
  <c r="X278" i="6" s="1"/>
  <c r="Y278" i="6" s="1"/>
  <c r="Z278" i="6" s="1"/>
  <c r="AD282" i="6"/>
  <c r="AD283" i="6"/>
  <c r="BT301" i="6"/>
  <c r="AD301" i="6"/>
  <c r="AE301" i="6" s="1"/>
  <c r="AF301" i="6" s="1"/>
  <c r="AG301" i="6" s="1"/>
  <c r="AH301" i="6" s="1"/>
  <c r="AI301" i="6" s="1"/>
  <c r="AJ301" i="6" s="1"/>
  <c r="AK301" i="6" s="1"/>
  <c r="AL301" i="6" s="1"/>
  <c r="AM301" i="6" s="1"/>
  <c r="AN301" i="6" s="1"/>
  <c r="AO301" i="6" s="1"/>
  <c r="AD326" i="6"/>
  <c r="AE326" i="6" s="1"/>
  <c r="AF326" i="6" s="1"/>
  <c r="AG326" i="6" s="1"/>
  <c r="AH326" i="6" s="1"/>
  <c r="AI326" i="6" s="1"/>
  <c r="AJ326" i="6" s="1"/>
  <c r="AK326" i="6" s="1"/>
  <c r="AL326" i="6" s="1"/>
  <c r="AM326" i="6" s="1"/>
  <c r="AN326" i="6" s="1"/>
  <c r="AO326" i="6" s="1"/>
  <c r="BT331" i="6"/>
  <c r="AD331" i="6"/>
  <c r="AE331" i="6" s="1"/>
  <c r="AF331" i="6" s="1"/>
  <c r="AG331" i="6" s="1"/>
  <c r="AH331" i="6" s="1"/>
  <c r="AI331" i="6" s="1"/>
  <c r="AJ331" i="6" s="1"/>
  <c r="AK331" i="6" s="1"/>
  <c r="AL331" i="6" s="1"/>
  <c r="AM331" i="6" s="1"/>
  <c r="AN331" i="6" s="1"/>
  <c r="AO331" i="6" s="1"/>
  <c r="CI331" i="6" s="1"/>
  <c r="AD368" i="6"/>
  <c r="AA265" i="6"/>
  <c r="AA268" i="6"/>
  <c r="AA271" i="6"/>
  <c r="AA274" i="6"/>
  <c r="AA277" i="6"/>
  <c r="P300" i="6"/>
  <c r="Q300" i="6" s="1"/>
  <c r="R300" i="6" s="1"/>
  <c r="S300" i="6" s="1"/>
  <c r="T300" i="6" s="1"/>
  <c r="U300" i="6" s="1"/>
  <c r="V300" i="6" s="1"/>
  <c r="W300" i="6" s="1"/>
  <c r="X300" i="6" s="1"/>
  <c r="Y300" i="6" s="1"/>
  <c r="Z300" i="6" s="1"/>
  <c r="P304" i="6"/>
  <c r="Q304" i="6" s="1"/>
  <c r="R304" i="6" s="1"/>
  <c r="S304" i="6" s="1"/>
  <c r="T304" i="6" s="1"/>
  <c r="U304" i="6" s="1"/>
  <c r="V304" i="6" s="1"/>
  <c r="W304" i="6" s="1"/>
  <c r="X304" i="6" s="1"/>
  <c r="Y304" i="6" s="1"/>
  <c r="Z304" i="6" s="1"/>
  <c r="P305" i="6"/>
  <c r="Q305" i="6" s="1"/>
  <c r="R305" i="6" s="1"/>
  <c r="S305" i="6" s="1"/>
  <c r="T305" i="6" s="1"/>
  <c r="U305" i="6" s="1"/>
  <c r="V305" i="6" s="1"/>
  <c r="W305" i="6" s="1"/>
  <c r="X305" i="6" s="1"/>
  <c r="Y305" i="6" s="1"/>
  <c r="Z305" i="6" s="1"/>
  <c r="AE346" i="6"/>
  <c r="AF346" i="6" s="1"/>
  <c r="AG346" i="6" s="1"/>
  <c r="AH346" i="6" s="1"/>
  <c r="AI346" i="6" s="1"/>
  <c r="AJ346" i="6" s="1"/>
  <c r="AK346" i="6" s="1"/>
  <c r="AL346" i="6" s="1"/>
  <c r="AM346" i="6" s="1"/>
  <c r="AN346" i="6" s="1"/>
  <c r="AO346" i="6" s="1"/>
  <c r="AA282" i="6"/>
  <c r="AA284" i="6"/>
  <c r="AA285" i="6"/>
  <c r="AD374" i="6"/>
  <c r="AD376" i="6"/>
  <c r="AD390" i="6"/>
  <c r="AA255" i="6"/>
  <c r="AA256" i="6"/>
  <c r="AA261" i="6"/>
  <c r="AA264" i="6"/>
  <c r="AA267" i="6"/>
  <c r="AA270" i="6"/>
  <c r="AA273" i="6"/>
  <c r="AA276" i="6"/>
  <c r="AD343" i="6"/>
  <c r="AE343" i="6" s="1"/>
  <c r="AF343" i="6" s="1"/>
  <c r="AG343" i="6" s="1"/>
  <c r="AH343" i="6" s="1"/>
  <c r="AI343" i="6" s="1"/>
  <c r="AJ343" i="6" s="1"/>
  <c r="AK343" i="6" s="1"/>
  <c r="AL343" i="6" s="1"/>
  <c r="AM343" i="6" s="1"/>
  <c r="AN343" i="6" s="1"/>
  <c r="AO343" i="6" s="1"/>
  <c r="BT343" i="6"/>
  <c r="AD354" i="6"/>
  <c r="P361" i="6"/>
  <c r="Q361" i="6" s="1"/>
  <c r="R361" i="6" s="1"/>
  <c r="S361" i="6" s="1"/>
  <c r="T361" i="6" s="1"/>
  <c r="U361" i="6" s="1"/>
  <c r="V361" i="6" s="1"/>
  <c r="W361" i="6" s="1"/>
  <c r="X361" i="6" s="1"/>
  <c r="Y361" i="6" s="1"/>
  <c r="Z361" i="6" s="1"/>
  <c r="AD379" i="6"/>
  <c r="P396" i="6"/>
  <c r="Q396" i="6" s="1"/>
  <c r="R396" i="6" s="1"/>
  <c r="S396" i="6" s="1"/>
  <c r="T396" i="6" s="1"/>
  <c r="U396" i="6" s="1"/>
  <c r="V396" i="6" s="1"/>
  <c r="W396" i="6" s="1"/>
  <c r="X396" i="6" s="1"/>
  <c r="Y396" i="6" s="1"/>
  <c r="Z396" i="6" s="1"/>
  <c r="AA283" i="6"/>
  <c r="AA286" i="6"/>
  <c r="AA298" i="6"/>
  <c r="P302" i="6"/>
  <c r="Q302" i="6" s="1"/>
  <c r="R302" i="6" s="1"/>
  <c r="S302" i="6" s="1"/>
  <c r="T302" i="6" s="1"/>
  <c r="U302" i="6" s="1"/>
  <c r="V302" i="6" s="1"/>
  <c r="W302" i="6" s="1"/>
  <c r="X302" i="6" s="1"/>
  <c r="Y302" i="6" s="1"/>
  <c r="Z302" i="6" s="1"/>
  <c r="AD340" i="6"/>
  <c r="AE340" i="6" s="1"/>
  <c r="AF340" i="6" s="1"/>
  <c r="AG340" i="6" s="1"/>
  <c r="AH340" i="6" s="1"/>
  <c r="AI340" i="6" s="1"/>
  <c r="AJ340" i="6" s="1"/>
  <c r="AK340" i="6" s="1"/>
  <c r="AL340" i="6" s="1"/>
  <c r="AM340" i="6" s="1"/>
  <c r="AN340" i="6" s="1"/>
  <c r="AO340" i="6" s="1"/>
  <c r="BT340" i="6"/>
  <c r="AD359" i="6"/>
  <c r="AD366" i="6"/>
  <c r="P383" i="6"/>
  <c r="Q383" i="6" s="1"/>
  <c r="R383" i="6" s="1"/>
  <c r="S383" i="6" s="1"/>
  <c r="T383" i="6" s="1"/>
  <c r="U383" i="6" s="1"/>
  <c r="V383" i="6" s="1"/>
  <c r="W383" i="6" s="1"/>
  <c r="X383" i="6" s="1"/>
  <c r="Y383" i="6" s="1"/>
  <c r="Z383" i="6" s="1"/>
  <c r="P294" i="6"/>
  <c r="Q294" i="6" s="1"/>
  <c r="R294" i="6" s="1"/>
  <c r="S294" i="6" s="1"/>
  <c r="T294" i="6" s="1"/>
  <c r="U294" i="6" s="1"/>
  <c r="V294" i="6" s="1"/>
  <c r="W294" i="6" s="1"/>
  <c r="X294" i="6" s="1"/>
  <c r="Y294" i="6" s="1"/>
  <c r="Z294" i="6" s="1"/>
  <c r="P295" i="6"/>
  <c r="Q295" i="6" s="1"/>
  <c r="R295" i="6" s="1"/>
  <c r="S295" i="6" s="1"/>
  <c r="T295" i="6" s="1"/>
  <c r="U295" i="6" s="1"/>
  <c r="V295" i="6" s="1"/>
  <c r="W295" i="6" s="1"/>
  <c r="X295" i="6" s="1"/>
  <c r="Y295" i="6" s="1"/>
  <c r="Z295" i="6" s="1"/>
  <c r="AA301" i="6"/>
  <c r="AA306" i="6"/>
  <c r="AA307" i="6"/>
  <c r="P341" i="6"/>
  <c r="Q341" i="6" s="1"/>
  <c r="R341" i="6" s="1"/>
  <c r="S341" i="6" s="1"/>
  <c r="T341" i="6" s="1"/>
  <c r="U341" i="6" s="1"/>
  <c r="V341" i="6" s="1"/>
  <c r="W341" i="6" s="1"/>
  <c r="X341" i="6" s="1"/>
  <c r="Y341" i="6" s="1"/>
  <c r="Z341" i="6" s="1"/>
  <c r="AD342" i="6"/>
  <c r="AD351" i="6"/>
  <c r="BT364" i="6"/>
  <c r="AD364" i="6"/>
  <c r="AE364" i="6" s="1"/>
  <c r="AF364" i="6" s="1"/>
  <c r="AG364" i="6" s="1"/>
  <c r="AH364" i="6" s="1"/>
  <c r="AI364" i="6" s="1"/>
  <c r="AJ364" i="6" s="1"/>
  <c r="AK364" i="6" s="1"/>
  <c r="AL364" i="6" s="1"/>
  <c r="AM364" i="6" s="1"/>
  <c r="AN364" i="6" s="1"/>
  <c r="AO364" i="6" s="1"/>
  <c r="CI364" i="6" s="1"/>
  <c r="AD371" i="6"/>
  <c r="P375" i="6"/>
  <c r="Q375" i="6" s="1"/>
  <c r="R375" i="6" s="1"/>
  <c r="S375" i="6" s="1"/>
  <c r="T375" i="6" s="1"/>
  <c r="U375" i="6" s="1"/>
  <c r="V375" i="6" s="1"/>
  <c r="W375" i="6" s="1"/>
  <c r="X375" i="6" s="1"/>
  <c r="Y375" i="6" s="1"/>
  <c r="Z375" i="6" s="1"/>
  <c r="AA354" i="6"/>
  <c r="P369" i="6"/>
  <c r="Q369" i="6" s="1"/>
  <c r="R369" i="6" s="1"/>
  <c r="S369" i="6" s="1"/>
  <c r="T369" i="6" s="1"/>
  <c r="U369" i="6" s="1"/>
  <c r="V369" i="6" s="1"/>
  <c r="W369" i="6" s="1"/>
  <c r="X369" i="6" s="1"/>
  <c r="Y369" i="6" s="1"/>
  <c r="Z369" i="6" s="1"/>
  <c r="P370" i="6"/>
  <c r="Q370" i="6" s="1"/>
  <c r="R370" i="6" s="1"/>
  <c r="S370" i="6" s="1"/>
  <c r="T370" i="6" s="1"/>
  <c r="U370" i="6" s="1"/>
  <c r="V370" i="6" s="1"/>
  <c r="W370" i="6" s="1"/>
  <c r="X370" i="6" s="1"/>
  <c r="Y370" i="6" s="1"/>
  <c r="Z370" i="6" s="1"/>
  <c r="P372" i="6"/>
  <c r="Q372" i="6" s="1"/>
  <c r="R372" i="6" s="1"/>
  <c r="S372" i="6" s="1"/>
  <c r="T372" i="6" s="1"/>
  <c r="U372" i="6" s="1"/>
  <c r="V372" i="6" s="1"/>
  <c r="W372" i="6" s="1"/>
  <c r="X372" i="6" s="1"/>
  <c r="Y372" i="6" s="1"/>
  <c r="Z372" i="6" s="1"/>
  <c r="AE389" i="6"/>
  <c r="AF389" i="6" s="1"/>
  <c r="AG389" i="6" s="1"/>
  <c r="AH389" i="6" s="1"/>
  <c r="AI389" i="6" s="1"/>
  <c r="AJ389" i="6" s="1"/>
  <c r="AK389" i="6" s="1"/>
  <c r="AL389" i="6" s="1"/>
  <c r="AM389" i="6" s="1"/>
  <c r="AN389" i="6" s="1"/>
  <c r="AO389" i="6" s="1"/>
  <c r="AD395" i="6"/>
  <c r="AD401" i="6"/>
  <c r="P406" i="6"/>
  <c r="Q406" i="6" s="1"/>
  <c r="R406" i="6" s="1"/>
  <c r="S406" i="6" s="1"/>
  <c r="T406" i="6" s="1"/>
  <c r="U406" i="6" s="1"/>
  <c r="V406" i="6" s="1"/>
  <c r="W406" i="6" s="1"/>
  <c r="X406" i="6" s="1"/>
  <c r="Y406" i="6" s="1"/>
  <c r="Z406" i="6" s="1"/>
  <c r="P407" i="6"/>
  <c r="Q407" i="6" s="1"/>
  <c r="R407" i="6" s="1"/>
  <c r="S407" i="6" s="1"/>
  <c r="T407" i="6" s="1"/>
  <c r="U407" i="6" s="1"/>
  <c r="V407" i="6" s="1"/>
  <c r="W407" i="6" s="1"/>
  <c r="X407" i="6" s="1"/>
  <c r="Y407" i="6" s="1"/>
  <c r="Z407" i="6" s="1"/>
  <c r="AD427" i="6"/>
  <c r="P347" i="6"/>
  <c r="Q347" i="6" s="1"/>
  <c r="R347" i="6" s="1"/>
  <c r="S347" i="6" s="1"/>
  <c r="T347" i="6" s="1"/>
  <c r="U347" i="6" s="1"/>
  <c r="V347" i="6" s="1"/>
  <c r="W347" i="6" s="1"/>
  <c r="X347" i="6" s="1"/>
  <c r="Y347" i="6" s="1"/>
  <c r="Z347" i="6" s="1"/>
  <c r="P367" i="6"/>
  <c r="Q367" i="6" s="1"/>
  <c r="R367" i="6" s="1"/>
  <c r="S367" i="6" s="1"/>
  <c r="T367" i="6" s="1"/>
  <c r="U367" i="6" s="1"/>
  <c r="V367" i="6" s="1"/>
  <c r="W367" i="6" s="1"/>
  <c r="X367" i="6" s="1"/>
  <c r="Y367" i="6" s="1"/>
  <c r="Z367" i="6" s="1"/>
  <c r="AE378" i="6"/>
  <c r="AF378" i="6" s="1"/>
  <c r="AG378" i="6" s="1"/>
  <c r="AH378" i="6" s="1"/>
  <c r="AI378" i="6" s="1"/>
  <c r="AJ378" i="6" s="1"/>
  <c r="AK378" i="6" s="1"/>
  <c r="AL378" i="6" s="1"/>
  <c r="AM378" i="6" s="1"/>
  <c r="AN378" i="6" s="1"/>
  <c r="AO378" i="6" s="1"/>
  <c r="P382" i="6"/>
  <c r="Q382" i="6" s="1"/>
  <c r="R382" i="6" s="1"/>
  <c r="S382" i="6" s="1"/>
  <c r="T382" i="6" s="1"/>
  <c r="U382" i="6" s="1"/>
  <c r="V382" i="6" s="1"/>
  <c r="W382" i="6" s="1"/>
  <c r="X382" i="6" s="1"/>
  <c r="Y382" i="6" s="1"/>
  <c r="Z382" i="6" s="1"/>
  <c r="P388" i="6"/>
  <c r="Q388" i="6" s="1"/>
  <c r="R388" i="6" s="1"/>
  <c r="S388" i="6" s="1"/>
  <c r="T388" i="6" s="1"/>
  <c r="U388" i="6" s="1"/>
  <c r="V388" i="6" s="1"/>
  <c r="W388" i="6" s="1"/>
  <c r="X388" i="6" s="1"/>
  <c r="Y388" i="6" s="1"/>
  <c r="Z388" i="6" s="1"/>
  <c r="AD414" i="6"/>
  <c r="AA293" i="6"/>
  <c r="AA296" i="6"/>
  <c r="AA299" i="6"/>
  <c r="AA303" i="6"/>
  <c r="AA308" i="6"/>
  <c r="AA378" i="6"/>
  <c r="P408" i="6"/>
  <c r="Q408" i="6" s="1"/>
  <c r="R408" i="6" s="1"/>
  <c r="S408" i="6" s="1"/>
  <c r="T408" i="6" s="1"/>
  <c r="U408" i="6" s="1"/>
  <c r="V408" i="6" s="1"/>
  <c r="W408" i="6" s="1"/>
  <c r="X408" i="6" s="1"/>
  <c r="Y408" i="6" s="1"/>
  <c r="Z408" i="6" s="1"/>
  <c r="AD429" i="6"/>
  <c r="BT431" i="6"/>
  <c r="AD431" i="6"/>
  <c r="AE431" i="6" s="1"/>
  <c r="AF431" i="6" s="1"/>
  <c r="AG431" i="6" s="1"/>
  <c r="AH431" i="6" s="1"/>
  <c r="AI431" i="6" s="1"/>
  <c r="AJ431" i="6" s="1"/>
  <c r="AK431" i="6" s="1"/>
  <c r="AL431" i="6" s="1"/>
  <c r="AM431" i="6" s="1"/>
  <c r="AN431" i="6" s="1"/>
  <c r="AO431" i="6" s="1"/>
  <c r="CI431" i="6" s="1"/>
  <c r="AS436" i="6"/>
  <c r="AT436" i="6" s="1"/>
  <c r="AU436" i="6" s="1"/>
  <c r="AV436" i="6" s="1"/>
  <c r="AW436" i="6" s="1"/>
  <c r="AX436" i="6" s="1"/>
  <c r="AY436" i="6" s="1"/>
  <c r="AZ436" i="6" s="1"/>
  <c r="BA436" i="6" s="1"/>
  <c r="BB436" i="6" s="1"/>
  <c r="BC436" i="6" s="1"/>
  <c r="BD436" i="6" s="1"/>
  <c r="CX436" i="6" s="1"/>
  <c r="CI436" i="6"/>
  <c r="BT444" i="6"/>
  <c r="AD444" i="6"/>
  <c r="AE444" i="6" s="1"/>
  <c r="AF444" i="6" s="1"/>
  <c r="AG444" i="6" s="1"/>
  <c r="AH444" i="6" s="1"/>
  <c r="AI444" i="6" s="1"/>
  <c r="AJ444" i="6" s="1"/>
  <c r="AK444" i="6" s="1"/>
  <c r="AL444" i="6" s="1"/>
  <c r="AM444" i="6" s="1"/>
  <c r="AN444" i="6" s="1"/>
  <c r="AO444" i="6" s="1"/>
  <c r="CI444" i="6" s="1"/>
  <c r="AA343" i="6"/>
  <c r="P352" i="6"/>
  <c r="Q352" i="6" s="1"/>
  <c r="R352" i="6" s="1"/>
  <c r="S352" i="6" s="1"/>
  <c r="T352" i="6" s="1"/>
  <c r="U352" i="6" s="1"/>
  <c r="V352" i="6" s="1"/>
  <c r="W352" i="6" s="1"/>
  <c r="X352" i="6" s="1"/>
  <c r="Y352" i="6" s="1"/>
  <c r="Z352" i="6" s="1"/>
  <c r="P353" i="6"/>
  <c r="Q353" i="6" s="1"/>
  <c r="R353" i="6" s="1"/>
  <c r="S353" i="6" s="1"/>
  <c r="T353" i="6" s="1"/>
  <c r="U353" i="6" s="1"/>
  <c r="V353" i="6" s="1"/>
  <c r="W353" i="6" s="1"/>
  <c r="X353" i="6" s="1"/>
  <c r="Y353" i="6" s="1"/>
  <c r="Z353" i="6" s="1"/>
  <c r="P356" i="6"/>
  <c r="Q356" i="6" s="1"/>
  <c r="R356" i="6" s="1"/>
  <c r="S356" i="6" s="1"/>
  <c r="T356" i="6" s="1"/>
  <c r="U356" i="6" s="1"/>
  <c r="V356" i="6" s="1"/>
  <c r="W356" i="6" s="1"/>
  <c r="X356" i="6" s="1"/>
  <c r="Y356" i="6" s="1"/>
  <c r="Z356" i="6" s="1"/>
  <c r="P362" i="6"/>
  <c r="Q362" i="6" s="1"/>
  <c r="R362" i="6" s="1"/>
  <c r="S362" i="6" s="1"/>
  <c r="T362" i="6" s="1"/>
  <c r="U362" i="6" s="1"/>
  <c r="V362" i="6" s="1"/>
  <c r="W362" i="6" s="1"/>
  <c r="X362" i="6" s="1"/>
  <c r="Y362" i="6" s="1"/>
  <c r="Z362" i="6" s="1"/>
  <c r="P363" i="6"/>
  <c r="Q363" i="6" s="1"/>
  <c r="R363" i="6" s="1"/>
  <c r="S363" i="6" s="1"/>
  <c r="T363" i="6" s="1"/>
  <c r="U363" i="6" s="1"/>
  <c r="V363" i="6" s="1"/>
  <c r="W363" i="6" s="1"/>
  <c r="X363" i="6" s="1"/>
  <c r="Y363" i="6" s="1"/>
  <c r="Z363" i="6" s="1"/>
  <c r="AA376" i="6"/>
  <c r="P380" i="6"/>
  <c r="Q380" i="6" s="1"/>
  <c r="R380" i="6" s="1"/>
  <c r="S380" i="6" s="1"/>
  <c r="T380" i="6" s="1"/>
  <c r="U380" i="6" s="1"/>
  <c r="V380" i="6" s="1"/>
  <c r="W380" i="6" s="1"/>
  <c r="X380" i="6" s="1"/>
  <c r="Y380" i="6" s="1"/>
  <c r="Z380" i="6" s="1"/>
  <c r="P381" i="6"/>
  <c r="Q381" i="6" s="1"/>
  <c r="R381" i="6" s="1"/>
  <c r="S381" i="6" s="1"/>
  <c r="T381" i="6" s="1"/>
  <c r="U381" i="6" s="1"/>
  <c r="V381" i="6" s="1"/>
  <c r="W381" i="6" s="1"/>
  <c r="X381" i="6" s="1"/>
  <c r="Y381" i="6" s="1"/>
  <c r="Z381" i="6" s="1"/>
  <c r="P385" i="6"/>
  <c r="Q385" i="6" s="1"/>
  <c r="R385" i="6" s="1"/>
  <c r="S385" i="6" s="1"/>
  <c r="T385" i="6" s="1"/>
  <c r="U385" i="6" s="1"/>
  <c r="V385" i="6" s="1"/>
  <c r="W385" i="6" s="1"/>
  <c r="X385" i="6" s="1"/>
  <c r="Y385" i="6" s="1"/>
  <c r="Z385" i="6" s="1"/>
  <c r="P392" i="6"/>
  <c r="Q392" i="6" s="1"/>
  <c r="R392" i="6" s="1"/>
  <c r="S392" i="6" s="1"/>
  <c r="T392" i="6" s="1"/>
  <c r="U392" i="6" s="1"/>
  <c r="V392" i="6" s="1"/>
  <c r="W392" i="6" s="1"/>
  <c r="X392" i="6" s="1"/>
  <c r="Y392" i="6" s="1"/>
  <c r="Z392" i="6" s="1"/>
  <c r="P393" i="6"/>
  <c r="Q393" i="6" s="1"/>
  <c r="R393" i="6" s="1"/>
  <c r="S393" i="6" s="1"/>
  <c r="T393" i="6" s="1"/>
  <c r="U393" i="6" s="1"/>
  <c r="V393" i="6" s="1"/>
  <c r="W393" i="6" s="1"/>
  <c r="X393" i="6" s="1"/>
  <c r="Y393" i="6" s="1"/>
  <c r="Z393" i="6" s="1"/>
  <c r="AS403" i="6"/>
  <c r="AD404" i="6"/>
  <c r="AD412" i="6"/>
  <c r="AA340" i="6"/>
  <c r="AA342" i="6"/>
  <c r="AA346" i="6"/>
  <c r="AA368" i="6"/>
  <c r="AA371" i="6"/>
  <c r="P373" i="6"/>
  <c r="Q373" i="6" s="1"/>
  <c r="R373" i="6" s="1"/>
  <c r="S373" i="6" s="1"/>
  <c r="T373" i="6" s="1"/>
  <c r="U373" i="6" s="1"/>
  <c r="V373" i="6" s="1"/>
  <c r="W373" i="6" s="1"/>
  <c r="X373" i="6" s="1"/>
  <c r="Y373" i="6" s="1"/>
  <c r="Z373" i="6" s="1"/>
  <c r="P377" i="6"/>
  <c r="Q377" i="6" s="1"/>
  <c r="R377" i="6" s="1"/>
  <c r="S377" i="6" s="1"/>
  <c r="T377" i="6" s="1"/>
  <c r="U377" i="6" s="1"/>
  <c r="V377" i="6" s="1"/>
  <c r="W377" i="6" s="1"/>
  <c r="X377" i="6" s="1"/>
  <c r="Y377" i="6" s="1"/>
  <c r="Z377" i="6" s="1"/>
  <c r="P413" i="6"/>
  <c r="Q413" i="6" s="1"/>
  <c r="R413" i="6" s="1"/>
  <c r="S413" i="6" s="1"/>
  <c r="T413" i="6" s="1"/>
  <c r="U413" i="6" s="1"/>
  <c r="V413" i="6" s="1"/>
  <c r="W413" i="6" s="1"/>
  <c r="X413" i="6" s="1"/>
  <c r="Y413" i="6" s="1"/>
  <c r="Z413" i="6" s="1"/>
  <c r="AD415" i="6"/>
  <c r="BT419" i="6"/>
  <c r="AD419" i="6"/>
  <c r="AE419" i="6" s="1"/>
  <c r="AF419" i="6" s="1"/>
  <c r="AG419" i="6" s="1"/>
  <c r="AH419" i="6" s="1"/>
  <c r="AI419" i="6" s="1"/>
  <c r="AJ419" i="6" s="1"/>
  <c r="AK419" i="6" s="1"/>
  <c r="AL419" i="6" s="1"/>
  <c r="AM419" i="6" s="1"/>
  <c r="AN419" i="6" s="1"/>
  <c r="AO419" i="6" s="1"/>
  <c r="AA401" i="6"/>
  <c r="AA412" i="6"/>
  <c r="P416" i="6"/>
  <c r="Q416" i="6" s="1"/>
  <c r="R416" i="6" s="1"/>
  <c r="S416" i="6" s="1"/>
  <c r="T416" i="6" s="1"/>
  <c r="U416" i="6" s="1"/>
  <c r="V416" i="6" s="1"/>
  <c r="W416" i="6" s="1"/>
  <c r="X416" i="6" s="1"/>
  <c r="Y416" i="6" s="1"/>
  <c r="Z416" i="6" s="1"/>
  <c r="AA419" i="6"/>
  <c r="AD471" i="6"/>
  <c r="P421" i="6"/>
  <c r="Q421" i="6" s="1"/>
  <c r="R421" i="6" s="1"/>
  <c r="S421" i="6" s="1"/>
  <c r="T421" i="6" s="1"/>
  <c r="U421" i="6" s="1"/>
  <c r="V421" i="6" s="1"/>
  <c r="W421" i="6" s="1"/>
  <c r="X421" i="6" s="1"/>
  <c r="Y421" i="6" s="1"/>
  <c r="Z421" i="6" s="1"/>
  <c r="P422" i="6"/>
  <c r="Q422" i="6" s="1"/>
  <c r="R422" i="6" s="1"/>
  <c r="S422" i="6" s="1"/>
  <c r="T422" i="6" s="1"/>
  <c r="U422" i="6" s="1"/>
  <c r="V422" i="6" s="1"/>
  <c r="W422" i="6" s="1"/>
  <c r="X422" i="6" s="1"/>
  <c r="Y422" i="6" s="1"/>
  <c r="Z422" i="6" s="1"/>
  <c r="AD440" i="6"/>
  <c r="AE440" i="6" s="1"/>
  <c r="AF440" i="6" s="1"/>
  <c r="AG440" i="6" s="1"/>
  <c r="AH440" i="6" s="1"/>
  <c r="AI440" i="6" s="1"/>
  <c r="AJ440" i="6" s="1"/>
  <c r="AK440" i="6" s="1"/>
  <c r="AL440" i="6" s="1"/>
  <c r="AM440" i="6" s="1"/>
  <c r="AN440" i="6" s="1"/>
  <c r="AO440" i="6" s="1"/>
  <c r="AD458" i="6"/>
  <c r="AE458" i="6" s="1"/>
  <c r="AF458" i="6" s="1"/>
  <c r="AG458" i="6" s="1"/>
  <c r="AH458" i="6" s="1"/>
  <c r="AI458" i="6" s="1"/>
  <c r="AJ458" i="6" s="1"/>
  <c r="AK458" i="6" s="1"/>
  <c r="AL458" i="6" s="1"/>
  <c r="AM458" i="6" s="1"/>
  <c r="AN458" i="6" s="1"/>
  <c r="AO458" i="6" s="1"/>
  <c r="AD464" i="6"/>
  <c r="AE464" i="6" s="1"/>
  <c r="AF464" i="6" s="1"/>
  <c r="AG464" i="6" s="1"/>
  <c r="AH464" i="6" s="1"/>
  <c r="AI464" i="6" s="1"/>
  <c r="AJ464" i="6" s="1"/>
  <c r="AK464" i="6" s="1"/>
  <c r="AL464" i="6" s="1"/>
  <c r="AM464" i="6" s="1"/>
  <c r="AN464" i="6" s="1"/>
  <c r="AO464" i="6" s="1"/>
  <c r="CI464" i="6" s="1"/>
  <c r="BT464" i="6"/>
  <c r="AA351" i="6"/>
  <c r="AA355" i="6"/>
  <c r="AA359" i="6"/>
  <c r="AA366" i="6"/>
  <c r="AA374" i="6"/>
  <c r="AA379" i="6"/>
  <c r="AD398" i="6"/>
  <c r="AD402" i="6"/>
  <c r="AE405" i="6"/>
  <c r="AF405" i="6" s="1"/>
  <c r="AG405" i="6" s="1"/>
  <c r="AH405" i="6" s="1"/>
  <c r="AI405" i="6" s="1"/>
  <c r="AJ405" i="6" s="1"/>
  <c r="AK405" i="6" s="1"/>
  <c r="AL405" i="6" s="1"/>
  <c r="AM405" i="6" s="1"/>
  <c r="AN405" i="6" s="1"/>
  <c r="AO405" i="6" s="1"/>
  <c r="P410" i="6"/>
  <c r="Q410" i="6" s="1"/>
  <c r="R410" i="6" s="1"/>
  <c r="S410" i="6" s="1"/>
  <c r="T410" i="6" s="1"/>
  <c r="U410" i="6" s="1"/>
  <c r="V410" i="6" s="1"/>
  <c r="W410" i="6" s="1"/>
  <c r="X410" i="6" s="1"/>
  <c r="Y410" i="6" s="1"/>
  <c r="Z410" i="6" s="1"/>
  <c r="P411" i="6"/>
  <c r="Q411" i="6" s="1"/>
  <c r="R411" i="6" s="1"/>
  <c r="S411" i="6" s="1"/>
  <c r="T411" i="6" s="1"/>
  <c r="U411" i="6" s="1"/>
  <c r="V411" i="6" s="1"/>
  <c r="W411" i="6" s="1"/>
  <c r="X411" i="6" s="1"/>
  <c r="Y411" i="6" s="1"/>
  <c r="Z411" i="6" s="1"/>
  <c r="AD417" i="6"/>
  <c r="AD435" i="6"/>
  <c r="AE435" i="6" s="1"/>
  <c r="AF435" i="6" s="1"/>
  <c r="AG435" i="6" s="1"/>
  <c r="AH435" i="6" s="1"/>
  <c r="AI435" i="6" s="1"/>
  <c r="AJ435" i="6" s="1"/>
  <c r="AK435" i="6" s="1"/>
  <c r="AL435" i="6" s="1"/>
  <c r="AM435" i="6" s="1"/>
  <c r="AN435" i="6" s="1"/>
  <c r="AO435" i="6" s="1"/>
  <c r="AD437" i="6"/>
  <c r="AE437" i="6" s="1"/>
  <c r="AF437" i="6" s="1"/>
  <c r="AG437" i="6" s="1"/>
  <c r="AH437" i="6" s="1"/>
  <c r="AI437" i="6" s="1"/>
  <c r="AJ437" i="6" s="1"/>
  <c r="AK437" i="6" s="1"/>
  <c r="AL437" i="6" s="1"/>
  <c r="AM437" i="6" s="1"/>
  <c r="AN437" i="6" s="1"/>
  <c r="AO437" i="6" s="1"/>
  <c r="AD438" i="6"/>
  <c r="AE438" i="6" s="1"/>
  <c r="AF438" i="6" s="1"/>
  <c r="AG438" i="6" s="1"/>
  <c r="AH438" i="6" s="1"/>
  <c r="AI438" i="6" s="1"/>
  <c r="AJ438" i="6" s="1"/>
  <c r="AK438" i="6" s="1"/>
  <c r="AL438" i="6" s="1"/>
  <c r="AM438" i="6" s="1"/>
  <c r="AN438" i="6" s="1"/>
  <c r="AO438" i="6" s="1"/>
  <c r="BT439" i="6"/>
  <c r="AD439" i="6"/>
  <c r="AE439" i="6" s="1"/>
  <c r="AF439" i="6" s="1"/>
  <c r="AG439" i="6" s="1"/>
  <c r="AH439" i="6" s="1"/>
  <c r="AI439" i="6" s="1"/>
  <c r="AJ439" i="6" s="1"/>
  <c r="AK439" i="6" s="1"/>
  <c r="AL439" i="6" s="1"/>
  <c r="AM439" i="6" s="1"/>
  <c r="AN439" i="6" s="1"/>
  <c r="AO439" i="6" s="1"/>
  <c r="CI439" i="6" s="1"/>
  <c r="BT448" i="6"/>
  <c r="AD448" i="6"/>
  <c r="AE448" i="6" s="1"/>
  <c r="AF448" i="6" s="1"/>
  <c r="AG448" i="6" s="1"/>
  <c r="AH448" i="6" s="1"/>
  <c r="AI448" i="6" s="1"/>
  <c r="AJ448" i="6" s="1"/>
  <c r="AK448" i="6" s="1"/>
  <c r="AL448" i="6" s="1"/>
  <c r="AM448" i="6" s="1"/>
  <c r="AN448" i="6" s="1"/>
  <c r="AO448" i="6" s="1"/>
  <c r="CI448" i="6" s="1"/>
  <c r="AD453" i="6"/>
  <c r="AE453" i="6" s="1"/>
  <c r="AF453" i="6" s="1"/>
  <c r="AG453" i="6" s="1"/>
  <c r="AH453" i="6" s="1"/>
  <c r="AI453" i="6" s="1"/>
  <c r="AJ453" i="6" s="1"/>
  <c r="AK453" i="6" s="1"/>
  <c r="AL453" i="6" s="1"/>
  <c r="AM453" i="6" s="1"/>
  <c r="AN453" i="6" s="1"/>
  <c r="AO453" i="6" s="1"/>
  <c r="AD468" i="6"/>
  <c r="AD470" i="6"/>
  <c r="BT490" i="6"/>
  <c r="AD490" i="6"/>
  <c r="AE490" i="6" s="1"/>
  <c r="AF490" i="6" s="1"/>
  <c r="AG490" i="6" s="1"/>
  <c r="AH490" i="6" s="1"/>
  <c r="AI490" i="6" s="1"/>
  <c r="AJ490" i="6" s="1"/>
  <c r="AK490" i="6" s="1"/>
  <c r="AL490" i="6" s="1"/>
  <c r="AM490" i="6" s="1"/>
  <c r="AN490" i="6" s="1"/>
  <c r="AO490" i="6" s="1"/>
  <c r="CI490" i="6" s="1"/>
  <c r="P384" i="6"/>
  <c r="Q384" i="6" s="1"/>
  <c r="R384" i="6" s="1"/>
  <c r="S384" i="6" s="1"/>
  <c r="T384" i="6" s="1"/>
  <c r="U384" i="6" s="1"/>
  <c r="V384" i="6" s="1"/>
  <c r="W384" i="6" s="1"/>
  <c r="X384" i="6" s="1"/>
  <c r="Y384" i="6" s="1"/>
  <c r="Z384" i="6" s="1"/>
  <c r="AA386" i="6"/>
  <c r="P387" i="6"/>
  <c r="Q387" i="6" s="1"/>
  <c r="R387" i="6" s="1"/>
  <c r="S387" i="6" s="1"/>
  <c r="T387" i="6" s="1"/>
  <c r="U387" i="6" s="1"/>
  <c r="V387" i="6" s="1"/>
  <c r="W387" i="6" s="1"/>
  <c r="X387" i="6" s="1"/>
  <c r="Y387" i="6" s="1"/>
  <c r="Z387" i="6" s="1"/>
  <c r="AA389" i="6"/>
  <c r="AA395" i="6"/>
  <c r="P399" i="6"/>
  <c r="Q399" i="6" s="1"/>
  <c r="R399" i="6" s="1"/>
  <c r="S399" i="6" s="1"/>
  <c r="T399" i="6" s="1"/>
  <c r="U399" i="6" s="1"/>
  <c r="V399" i="6" s="1"/>
  <c r="W399" i="6" s="1"/>
  <c r="X399" i="6" s="1"/>
  <c r="Y399" i="6" s="1"/>
  <c r="Z399" i="6" s="1"/>
  <c r="P400" i="6"/>
  <c r="Q400" i="6" s="1"/>
  <c r="R400" i="6" s="1"/>
  <c r="S400" i="6" s="1"/>
  <c r="T400" i="6" s="1"/>
  <c r="U400" i="6" s="1"/>
  <c r="V400" i="6" s="1"/>
  <c r="W400" i="6" s="1"/>
  <c r="X400" i="6" s="1"/>
  <c r="Y400" i="6" s="1"/>
  <c r="Z400" i="6" s="1"/>
  <c r="AA404" i="6"/>
  <c r="AA405" i="6"/>
  <c r="AA414" i="6"/>
  <c r="P418" i="6"/>
  <c r="Q418" i="6" s="1"/>
  <c r="R418" i="6" s="1"/>
  <c r="S418" i="6" s="1"/>
  <c r="T418" i="6" s="1"/>
  <c r="U418" i="6" s="1"/>
  <c r="V418" i="6" s="1"/>
  <c r="W418" i="6" s="1"/>
  <c r="X418" i="6" s="1"/>
  <c r="Y418" i="6" s="1"/>
  <c r="Z418" i="6" s="1"/>
  <c r="P426" i="6"/>
  <c r="Q426" i="6" s="1"/>
  <c r="R426" i="6" s="1"/>
  <c r="S426" i="6" s="1"/>
  <c r="T426" i="6" s="1"/>
  <c r="U426" i="6" s="1"/>
  <c r="V426" i="6" s="1"/>
  <c r="W426" i="6" s="1"/>
  <c r="X426" i="6" s="1"/>
  <c r="Y426" i="6" s="1"/>
  <c r="Z426" i="6" s="1"/>
  <c r="P428" i="6"/>
  <c r="Q428" i="6" s="1"/>
  <c r="R428" i="6" s="1"/>
  <c r="S428" i="6" s="1"/>
  <c r="T428" i="6" s="1"/>
  <c r="U428" i="6" s="1"/>
  <c r="V428" i="6" s="1"/>
  <c r="W428" i="6" s="1"/>
  <c r="X428" i="6" s="1"/>
  <c r="Y428" i="6" s="1"/>
  <c r="Z428" i="6" s="1"/>
  <c r="AD469" i="6"/>
  <c r="AA390" i="6"/>
  <c r="P420" i="6"/>
  <c r="Q420" i="6" s="1"/>
  <c r="R420" i="6" s="1"/>
  <c r="S420" i="6" s="1"/>
  <c r="T420" i="6" s="1"/>
  <c r="U420" i="6" s="1"/>
  <c r="V420" i="6" s="1"/>
  <c r="W420" i="6" s="1"/>
  <c r="X420" i="6" s="1"/>
  <c r="Y420" i="6" s="1"/>
  <c r="Z420" i="6" s="1"/>
  <c r="AD423" i="6"/>
  <c r="P424" i="6"/>
  <c r="Q424" i="6" s="1"/>
  <c r="R424" i="6" s="1"/>
  <c r="S424" i="6" s="1"/>
  <c r="T424" i="6" s="1"/>
  <c r="U424" i="6" s="1"/>
  <c r="V424" i="6" s="1"/>
  <c r="W424" i="6" s="1"/>
  <c r="X424" i="6" s="1"/>
  <c r="Y424" i="6" s="1"/>
  <c r="Z424" i="6" s="1"/>
  <c r="P425" i="6"/>
  <c r="Q425" i="6" s="1"/>
  <c r="R425" i="6" s="1"/>
  <c r="S425" i="6" s="1"/>
  <c r="T425" i="6" s="1"/>
  <c r="U425" i="6" s="1"/>
  <c r="V425" i="6" s="1"/>
  <c r="W425" i="6" s="1"/>
  <c r="X425" i="6" s="1"/>
  <c r="Y425" i="6" s="1"/>
  <c r="Z425" i="6" s="1"/>
  <c r="P430" i="6"/>
  <c r="Q430" i="6" s="1"/>
  <c r="R430" i="6" s="1"/>
  <c r="S430" i="6" s="1"/>
  <c r="T430" i="6" s="1"/>
  <c r="U430" i="6" s="1"/>
  <c r="V430" i="6" s="1"/>
  <c r="W430" i="6" s="1"/>
  <c r="X430" i="6" s="1"/>
  <c r="Y430" i="6" s="1"/>
  <c r="Z430" i="6" s="1"/>
  <c r="BT493" i="6"/>
  <c r="AD493" i="6"/>
  <c r="AE493" i="6" s="1"/>
  <c r="AF493" i="6" s="1"/>
  <c r="AG493" i="6" s="1"/>
  <c r="AH493" i="6" s="1"/>
  <c r="AI493" i="6" s="1"/>
  <c r="AJ493" i="6" s="1"/>
  <c r="AK493" i="6" s="1"/>
  <c r="AL493" i="6" s="1"/>
  <c r="AM493" i="6" s="1"/>
  <c r="AN493" i="6" s="1"/>
  <c r="AO493" i="6" s="1"/>
  <c r="CI493" i="6" s="1"/>
  <c r="P498" i="6"/>
  <c r="Q498" i="6" s="1"/>
  <c r="R498" i="6" s="1"/>
  <c r="S498" i="6" s="1"/>
  <c r="T498" i="6" s="1"/>
  <c r="U498" i="6" s="1"/>
  <c r="V498" i="6" s="1"/>
  <c r="W498" i="6" s="1"/>
  <c r="X498" i="6" s="1"/>
  <c r="Y498" i="6" s="1"/>
  <c r="Z498" i="6" s="1"/>
  <c r="AA469" i="6"/>
  <c r="AD473" i="6"/>
  <c r="AD502" i="6"/>
  <c r="BT544" i="6"/>
  <c r="AD544" i="6"/>
  <c r="AE544" i="6" s="1"/>
  <c r="AF544" i="6" s="1"/>
  <c r="AG544" i="6" s="1"/>
  <c r="AH544" i="6" s="1"/>
  <c r="AI544" i="6" s="1"/>
  <c r="AJ544" i="6" s="1"/>
  <c r="AK544" i="6" s="1"/>
  <c r="AL544" i="6" s="1"/>
  <c r="AM544" i="6" s="1"/>
  <c r="AN544" i="6" s="1"/>
  <c r="AO544" i="6" s="1"/>
  <c r="CI544" i="6" s="1"/>
  <c r="AA398" i="6"/>
  <c r="AA402" i="6"/>
  <c r="AP403" i="6"/>
  <c r="AA415" i="6"/>
  <c r="AA417" i="6"/>
  <c r="AA427" i="6"/>
  <c r="AA429" i="6"/>
  <c r="AA473" i="6"/>
  <c r="P475" i="6"/>
  <c r="Q475" i="6" s="1"/>
  <c r="R475" i="6" s="1"/>
  <c r="S475" i="6" s="1"/>
  <c r="T475" i="6" s="1"/>
  <c r="U475" i="6" s="1"/>
  <c r="V475" i="6" s="1"/>
  <c r="W475" i="6" s="1"/>
  <c r="X475" i="6" s="1"/>
  <c r="Y475" i="6" s="1"/>
  <c r="Z475" i="6" s="1"/>
  <c r="AD484" i="6"/>
  <c r="AE484" i="6" s="1"/>
  <c r="AF484" i="6" s="1"/>
  <c r="AG484" i="6" s="1"/>
  <c r="AH484" i="6" s="1"/>
  <c r="AI484" i="6" s="1"/>
  <c r="AJ484" i="6" s="1"/>
  <c r="AK484" i="6" s="1"/>
  <c r="AL484" i="6" s="1"/>
  <c r="AM484" i="6" s="1"/>
  <c r="AN484" i="6" s="1"/>
  <c r="AO484" i="6" s="1"/>
  <c r="BT491" i="6"/>
  <c r="AD491" i="6"/>
  <c r="AE491" i="6" s="1"/>
  <c r="AF491" i="6" s="1"/>
  <c r="AG491" i="6" s="1"/>
  <c r="AH491" i="6" s="1"/>
  <c r="AI491" i="6" s="1"/>
  <c r="AJ491" i="6" s="1"/>
  <c r="AK491" i="6" s="1"/>
  <c r="AL491" i="6" s="1"/>
  <c r="AM491" i="6" s="1"/>
  <c r="AN491" i="6" s="1"/>
  <c r="AO491" i="6" s="1"/>
  <c r="CI491" i="6" s="1"/>
  <c r="AD496" i="6"/>
  <c r="AE496" i="6" s="1"/>
  <c r="AF496" i="6" s="1"/>
  <c r="AG496" i="6" s="1"/>
  <c r="AH496" i="6" s="1"/>
  <c r="AI496" i="6" s="1"/>
  <c r="AJ496" i="6" s="1"/>
  <c r="AK496" i="6" s="1"/>
  <c r="AL496" i="6" s="1"/>
  <c r="AM496" i="6" s="1"/>
  <c r="AN496" i="6" s="1"/>
  <c r="AO496" i="6" s="1"/>
  <c r="CI496" i="6" s="1"/>
  <c r="BT496" i="6"/>
  <c r="S467" i="6"/>
  <c r="T467" i="6" s="1"/>
  <c r="U467" i="6" s="1"/>
  <c r="V467" i="6" s="1"/>
  <c r="W467" i="6" s="1"/>
  <c r="X467" i="6" s="1"/>
  <c r="Y467" i="6" s="1"/>
  <c r="Z467" i="6" s="1"/>
  <c r="AE476" i="6"/>
  <c r="AF476" i="6" s="1"/>
  <c r="AG476" i="6" s="1"/>
  <c r="AH476" i="6" s="1"/>
  <c r="AI476" i="6" s="1"/>
  <c r="AJ476" i="6" s="1"/>
  <c r="AK476" i="6" s="1"/>
  <c r="AL476" i="6" s="1"/>
  <c r="AM476" i="6" s="1"/>
  <c r="AN476" i="6" s="1"/>
  <c r="AO476" i="6" s="1"/>
  <c r="AD485" i="6"/>
  <c r="AE485" i="6" s="1"/>
  <c r="AF485" i="6" s="1"/>
  <c r="AG485" i="6" s="1"/>
  <c r="AH485" i="6" s="1"/>
  <c r="AI485" i="6" s="1"/>
  <c r="AJ485" i="6" s="1"/>
  <c r="AK485" i="6" s="1"/>
  <c r="AL485" i="6" s="1"/>
  <c r="AM485" i="6" s="1"/>
  <c r="AN485" i="6" s="1"/>
  <c r="AO485" i="6" s="1"/>
  <c r="BT492" i="6"/>
  <c r="AD492" i="6"/>
  <c r="AE492" i="6" s="1"/>
  <c r="AF492" i="6" s="1"/>
  <c r="AG492" i="6" s="1"/>
  <c r="AH492" i="6" s="1"/>
  <c r="AI492" i="6" s="1"/>
  <c r="AJ492" i="6" s="1"/>
  <c r="AK492" i="6" s="1"/>
  <c r="AL492" i="6" s="1"/>
  <c r="AM492" i="6" s="1"/>
  <c r="AN492" i="6" s="1"/>
  <c r="AO492" i="6" s="1"/>
  <c r="CI492" i="6" s="1"/>
  <c r="U499" i="6"/>
  <c r="V499" i="6" s="1"/>
  <c r="W499" i="6" s="1"/>
  <c r="X499" i="6" s="1"/>
  <c r="Y499" i="6" s="1"/>
  <c r="Z499" i="6" s="1"/>
  <c r="AD517" i="6"/>
  <c r="AD532" i="6"/>
  <c r="P474" i="6"/>
  <c r="Q474" i="6" s="1"/>
  <c r="R474" i="6" s="1"/>
  <c r="S474" i="6" s="1"/>
  <c r="T474" i="6" s="1"/>
  <c r="U474" i="6" s="1"/>
  <c r="V474" i="6" s="1"/>
  <c r="W474" i="6" s="1"/>
  <c r="X474" i="6" s="1"/>
  <c r="Y474" i="6" s="1"/>
  <c r="Z474" i="6" s="1"/>
  <c r="AD483" i="6"/>
  <c r="AE483" i="6" s="1"/>
  <c r="AF483" i="6" s="1"/>
  <c r="AG483" i="6" s="1"/>
  <c r="AH483" i="6" s="1"/>
  <c r="AI483" i="6" s="1"/>
  <c r="AJ483" i="6" s="1"/>
  <c r="AK483" i="6" s="1"/>
  <c r="AL483" i="6" s="1"/>
  <c r="AM483" i="6" s="1"/>
  <c r="AN483" i="6" s="1"/>
  <c r="AO483" i="6" s="1"/>
  <c r="AD501" i="6"/>
  <c r="AD504" i="6"/>
  <c r="AA468" i="6"/>
  <c r="P497" i="6"/>
  <c r="Q497" i="6" s="1"/>
  <c r="R497" i="6" s="1"/>
  <c r="S497" i="6" s="1"/>
  <c r="T497" i="6" s="1"/>
  <c r="U497" i="6" s="1"/>
  <c r="V497" i="6" s="1"/>
  <c r="W497" i="6" s="1"/>
  <c r="X497" i="6" s="1"/>
  <c r="Y497" i="6" s="1"/>
  <c r="Z497" i="6" s="1"/>
  <c r="BT539" i="6"/>
  <c r="AD539" i="6"/>
  <c r="AE539" i="6" s="1"/>
  <c r="AF539" i="6" s="1"/>
  <c r="AG539" i="6" s="1"/>
  <c r="AH539" i="6" s="1"/>
  <c r="AI539" i="6" s="1"/>
  <c r="AJ539" i="6" s="1"/>
  <c r="AK539" i="6" s="1"/>
  <c r="AL539" i="6" s="1"/>
  <c r="AM539" i="6" s="1"/>
  <c r="AN539" i="6" s="1"/>
  <c r="AO539" i="6" s="1"/>
  <c r="CI539" i="6" s="1"/>
  <c r="BT553" i="6"/>
  <c r="AD553" i="6"/>
  <c r="AE553" i="6" s="1"/>
  <c r="AF553" i="6" s="1"/>
  <c r="AG553" i="6" s="1"/>
  <c r="AH553" i="6" s="1"/>
  <c r="AI553" i="6" s="1"/>
  <c r="AJ553" i="6" s="1"/>
  <c r="AK553" i="6" s="1"/>
  <c r="AL553" i="6" s="1"/>
  <c r="AM553" i="6" s="1"/>
  <c r="AN553" i="6" s="1"/>
  <c r="AO553" i="6" s="1"/>
  <c r="CI553" i="6" s="1"/>
  <c r="AD503" i="6"/>
  <c r="BT510" i="6"/>
  <c r="AD510" i="6"/>
  <c r="AE510" i="6" s="1"/>
  <c r="AF510" i="6" s="1"/>
  <c r="AG510" i="6" s="1"/>
  <c r="AH510" i="6" s="1"/>
  <c r="AI510" i="6" s="1"/>
  <c r="AJ510" i="6" s="1"/>
  <c r="AK510" i="6" s="1"/>
  <c r="AL510" i="6" s="1"/>
  <c r="AM510" i="6" s="1"/>
  <c r="AN510" i="6" s="1"/>
  <c r="AO510" i="6" s="1"/>
  <c r="BT512" i="6"/>
  <c r="AD512" i="6"/>
  <c r="AE512" i="6" s="1"/>
  <c r="AF512" i="6" s="1"/>
  <c r="AG512" i="6" s="1"/>
  <c r="AH512" i="6" s="1"/>
  <c r="AI512" i="6" s="1"/>
  <c r="AJ512" i="6" s="1"/>
  <c r="AK512" i="6" s="1"/>
  <c r="AL512" i="6" s="1"/>
  <c r="AM512" i="6" s="1"/>
  <c r="AN512" i="6" s="1"/>
  <c r="AO512" i="6" s="1"/>
  <c r="AD524" i="6"/>
  <c r="AE524" i="6" s="1"/>
  <c r="AF524" i="6" s="1"/>
  <c r="AG524" i="6" s="1"/>
  <c r="AH524" i="6" s="1"/>
  <c r="AI524" i="6" s="1"/>
  <c r="AJ524" i="6" s="1"/>
  <c r="AK524" i="6" s="1"/>
  <c r="AL524" i="6" s="1"/>
  <c r="AM524" i="6" s="1"/>
  <c r="AN524" i="6" s="1"/>
  <c r="AO524" i="6" s="1"/>
  <c r="CI524" i="6" s="1"/>
  <c r="BT524" i="6"/>
  <c r="BT538" i="6"/>
  <c r="AD538" i="6"/>
  <c r="AE538" i="6" s="1"/>
  <c r="AF538" i="6" s="1"/>
  <c r="AG538" i="6" s="1"/>
  <c r="AH538" i="6" s="1"/>
  <c r="AI538" i="6" s="1"/>
  <c r="AJ538" i="6" s="1"/>
  <c r="AK538" i="6" s="1"/>
  <c r="AL538" i="6" s="1"/>
  <c r="AM538" i="6" s="1"/>
  <c r="AN538" i="6" s="1"/>
  <c r="AO538" i="6" s="1"/>
  <c r="CI538" i="6" s="1"/>
  <c r="AD564" i="6"/>
  <c r="AE564" i="6" s="1"/>
  <c r="AF564" i="6" s="1"/>
  <c r="AG564" i="6" s="1"/>
  <c r="AH564" i="6" s="1"/>
  <c r="AI564" i="6" s="1"/>
  <c r="AJ564" i="6" s="1"/>
  <c r="AK564" i="6" s="1"/>
  <c r="AL564" i="6" s="1"/>
  <c r="AM564" i="6" s="1"/>
  <c r="AN564" i="6" s="1"/>
  <c r="AO564" i="6" s="1"/>
  <c r="AS564" i="6" s="1"/>
  <c r="AT564" i="6" s="1"/>
  <c r="AU564" i="6" s="1"/>
  <c r="AV564" i="6" s="1"/>
  <c r="AW564" i="6" s="1"/>
  <c r="AX564" i="6" s="1"/>
  <c r="AY564" i="6" s="1"/>
  <c r="AZ564" i="6" s="1"/>
  <c r="BA564" i="6" s="1"/>
  <c r="BB564" i="6" s="1"/>
  <c r="BC564" i="6" s="1"/>
  <c r="BD564" i="6" s="1"/>
  <c r="BH564" i="6" s="1"/>
  <c r="BI564" i="6" s="1"/>
  <c r="BJ564" i="6" s="1"/>
  <c r="BK564" i="6" s="1"/>
  <c r="BL564" i="6" s="1"/>
  <c r="BM564" i="6" s="1"/>
  <c r="BN564" i="6" s="1"/>
  <c r="BO564" i="6" s="1"/>
  <c r="BP564" i="6" s="1"/>
  <c r="BQ564" i="6" s="1"/>
  <c r="BR564" i="6" s="1"/>
  <c r="AC564" i="6"/>
  <c r="AC565" i="6"/>
  <c r="N565" i="6"/>
  <c r="N684" i="6" s="1"/>
  <c r="AA470" i="6"/>
  <c r="BT495" i="6"/>
  <c r="AD518" i="6"/>
  <c r="AD527" i="6"/>
  <c r="AE527" i="6" s="1"/>
  <c r="AF527" i="6" s="1"/>
  <c r="AG527" i="6" s="1"/>
  <c r="AH527" i="6" s="1"/>
  <c r="AI527" i="6" s="1"/>
  <c r="AJ527" i="6" s="1"/>
  <c r="AK527" i="6" s="1"/>
  <c r="AL527" i="6" s="1"/>
  <c r="AM527" i="6" s="1"/>
  <c r="AN527" i="6" s="1"/>
  <c r="AO527" i="6" s="1"/>
  <c r="CI527" i="6" s="1"/>
  <c r="BT527" i="6"/>
  <c r="BT556" i="6"/>
  <c r="AD556" i="6"/>
  <c r="AE556" i="6" s="1"/>
  <c r="AF556" i="6" s="1"/>
  <c r="AG556" i="6" s="1"/>
  <c r="AH556" i="6" s="1"/>
  <c r="AI556" i="6" s="1"/>
  <c r="AJ556" i="6" s="1"/>
  <c r="AK556" i="6" s="1"/>
  <c r="AL556" i="6" s="1"/>
  <c r="AM556" i="6" s="1"/>
  <c r="AN556" i="6" s="1"/>
  <c r="AO556" i="6" s="1"/>
  <c r="CI556" i="6" s="1"/>
  <c r="P472" i="6"/>
  <c r="Q472" i="6" s="1"/>
  <c r="R472" i="6" s="1"/>
  <c r="S472" i="6" s="1"/>
  <c r="T472" i="6" s="1"/>
  <c r="U472" i="6" s="1"/>
  <c r="V472" i="6" s="1"/>
  <c r="W472" i="6" s="1"/>
  <c r="X472" i="6" s="1"/>
  <c r="Y472" i="6" s="1"/>
  <c r="Z472" i="6" s="1"/>
  <c r="P500" i="6"/>
  <c r="Q500" i="6" s="1"/>
  <c r="R500" i="6" s="1"/>
  <c r="S500" i="6" s="1"/>
  <c r="T500" i="6" s="1"/>
  <c r="U500" i="6" s="1"/>
  <c r="V500" i="6" s="1"/>
  <c r="W500" i="6" s="1"/>
  <c r="X500" i="6" s="1"/>
  <c r="Y500" i="6" s="1"/>
  <c r="Z500" i="6" s="1"/>
  <c r="AD541" i="6"/>
  <c r="AE541" i="6" s="1"/>
  <c r="AF541" i="6" s="1"/>
  <c r="AG541" i="6" s="1"/>
  <c r="AH541" i="6" s="1"/>
  <c r="AI541" i="6" s="1"/>
  <c r="AJ541" i="6" s="1"/>
  <c r="AK541" i="6" s="1"/>
  <c r="AL541" i="6" s="1"/>
  <c r="AM541" i="6" s="1"/>
  <c r="AN541" i="6" s="1"/>
  <c r="AO541" i="6" s="1"/>
  <c r="CI541" i="6" s="1"/>
  <c r="BT541" i="6"/>
  <c r="AD558" i="6"/>
  <c r="AE558" i="6" s="1"/>
  <c r="AF558" i="6" s="1"/>
  <c r="AG558" i="6" s="1"/>
  <c r="AH558" i="6" s="1"/>
  <c r="AI558" i="6" s="1"/>
  <c r="AJ558" i="6" s="1"/>
  <c r="AK558" i="6" s="1"/>
  <c r="AL558" i="6" s="1"/>
  <c r="AM558" i="6" s="1"/>
  <c r="AN558" i="6" s="1"/>
  <c r="AO558" i="6" s="1"/>
  <c r="AA471" i="6"/>
  <c r="P486" i="6"/>
  <c r="Q486" i="6" s="1"/>
  <c r="R486" i="6" s="1"/>
  <c r="S486" i="6" s="1"/>
  <c r="T486" i="6" s="1"/>
  <c r="U486" i="6" s="1"/>
  <c r="V486" i="6" s="1"/>
  <c r="W486" i="6" s="1"/>
  <c r="X486" i="6" s="1"/>
  <c r="Y486" i="6" s="1"/>
  <c r="Z486" i="6" s="1"/>
  <c r="BT536" i="6"/>
  <c r="AD536" i="6"/>
  <c r="AE536" i="6" s="1"/>
  <c r="AF536" i="6" s="1"/>
  <c r="AG536" i="6" s="1"/>
  <c r="AH536" i="6" s="1"/>
  <c r="AI536" i="6" s="1"/>
  <c r="AJ536" i="6" s="1"/>
  <c r="AK536" i="6" s="1"/>
  <c r="AL536" i="6" s="1"/>
  <c r="AM536" i="6" s="1"/>
  <c r="AN536" i="6" s="1"/>
  <c r="AO536" i="6" s="1"/>
  <c r="CI536" i="6" s="1"/>
  <c r="BT540" i="6"/>
  <c r="AD540" i="6"/>
  <c r="AE540" i="6" s="1"/>
  <c r="AF540" i="6" s="1"/>
  <c r="AG540" i="6" s="1"/>
  <c r="AH540" i="6" s="1"/>
  <c r="AI540" i="6" s="1"/>
  <c r="AJ540" i="6" s="1"/>
  <c r="AK540" i="6" s="1"/>
  <c r="AL540" i="6" s="1"/>
  <c r="AM540" i="6" s="1"/>
  <c r="AN540" i="6" s="1"/>
  <c r="AO540" i="6" s="1"/>
  <c r="CI540" i="6" s="1"/>
  <c r="BT542" i="6"/>
  <c r="AD542" i="6"/>
  <c r="AE542" i="6" s="1"/>
  <c r="AF542" i="6" s="1"/>
  <c r="AG542" i="6" s="1"/>
  <c r="AH542" i="6" s="1"/>
  <c r="AI542" i="6" s="1"/>
  <c r="AJ542" i="6" s="1"/>
  <c r="AK542" i="6" s="1"/>
  <c r="AL542" i="6" s="1"/>
  <c r="AM542" i="6" s="1"/>
  <c r="AN542" i="6" s="1"/>
  <c r="AO542" i="6" s="1"/>
  <c r="CI542" i="6" s="1"/>
  <c r="BT557" i="6"/>
  <c r="AD557" i="6"/>
  <c r="AE557" i="6" s="1"/>
  <c r="AF557" i="6" s="1"/>
  <c r="AG557" i="6" s="1"/>
  <c r="AH557" i="6" s="1"/>
  <c r="AI557" i="6" s="1"/>
  <c r="AJ557" i="6" s="1"/>
  <c r="AK557" i="6" s="1"/>
  <c r="AL557" i="6" s="1"/>
  <c r="AM557" i="6" s="1"/>
  <c r="AN557" i="6" s="1"/>
  <c r="AO557" i="6" s="1"/>
  <c r="CI557" i="6" s="1"/>
  <c r="AA504" i="6"/>
  <c r="BT526" i="6"/>
  <c r="AD526" i="6"/>
  <c r="AE526" i="6" s="1"/>
  <c r="AF526" i="6" s="1"/>
  <c r="AG526" i="6" s="1"/>
  <c r="AH526" i="6" s="1"/>
  <c r="AI526" i="6" s="1"/>
  <c r="AJ526" i="6" s="1"/>
  <c r="AK526" i="6" s="1"/>
  <c r="AL526" i="6" s="1"/>
  <c r="AM526" i="6" s="1"/>
  <c r="AN526" i="6" s="1"/>
  <c r="AO526" i="6" s="1"/>
  <c r="CI526" i="6" s="1"/>
  <c r="BT537" i="6"/>
  <c r="AD537" i="6"/>
  <c r="AE537" i="6" s="1"/>
  <c r="AF537" i="6" s="1"/>
  <c r="AG537" i="6" s="1"/>
  <c r="AH537" i="6" s="1"/>
  <c r="AI537" i="6" s="1"/>
  <c r="AJ537" i="6" s="1"/>
  <c r="AK537" i="6" s="1"/>
  <c r="AL537" i="6" s="1"/>
  <c r="AM537" i="6" s="1"/>
  <c r="AN537" i="6" s="1"/>
  <c r="AO537" i="6" s="1"/>
  <c r="CI537" i="6" s="1"/>
  <c r="AD567" i="6"/>
  <c r="AE567" i="6" s="1"/>
  <c r="AF567" i="6" s="1"/>
  <c r="AG567" i="6" s="1"/>
  <c r="AH567" i="6" s="1"/>
  <c r="AI567" i="6" s="1"/>
  <c r="AJ567" i="6" s="1"/>
  <c r="AK567" i="6" s="1"/>
  <c r="AL567" i="6" s="1"/>
  <c r="AM567" i="6" s="1"/>
  <c r="AN567" i="6" s="1"/>
  <c r="AO567" i="6" s="1"/>
  <c r="AD568" i="6"/>
  <c r="AE568" i="6" s="1"/>
  <c r="AF568" i="6" s="1"/>
  <c r="AG568" i="6" s="1"/>
  <c r="AH568" i="6" s="1"/>
  <c r="AI568" i="6" s="1"/>
  <c r="AJ568" i="6" s="1"/>
  <c r="AK568" i="6" s="1"/>
  <c r="AL568" i="6" s="1"/>
  <c r="AM568" i="6" s="1"/>
  <c r="AN568" i="6" s="1"/>
  <c r="AO568" i="6" s="1"/>
  <c r="AA502" i="6"/>
  <c r="AA503" i="6"/>
  <c r="BT533" i="6"/>
  <c r="AD533" i="6"/>
  <c r="AE533" i="6" s="1"/>
  <c r="AF533" i="6" s="1"/>
  <c r="AG533" i="6" s="1"/>
  <c r="AH533" i="6" s="1"/>
  <c r="AI533" i="6" s="1"/>
  <c r="AJ533" i="6" s="1"/>
  <c r="AK533" i="6" s="1"/>
  <c r="AL533" i="6" s="1"/>
  <c r="AM533" i="6" s="1"/>
  <c r="AN533" i="6" s="1"/>
  <c r="AO533" i="6" s="1"/>
  <c r="CI533" i="6" s="1"/>
  <c r="BT534" i="6"/>
  <c r="AD534" i="6"/>
  <c r="AE534" i="6" s="1"/>
  <c r="AF534" i="6" s="1"/>
  <c r="AG534" i="6" s="1"/>
  <c r="AH534" i="6" s="1"/>
  <c r="AI534" i="6" s="1"/>
  <c r="AJ534" i="6" s="1"/>
  <c r="AK534" i="6" s="1"/>
  <c r="AL534" i="6" s="1"/>
  <c r="AM534" i="6" s="1"/>
  <c r="AN534" i="6" s="1"/>
  <c r="AO534" i="6" s="1"/>
  <c r="CI534" i="6" s="1"/>
  <c r="BT552" i="6"/>
  <c r="AD552" i="6"/>
  <c r="AE552" i="6" s="1"/>
  <c r="AF552" i="6" s="1"/>
  <c r="AG552" i="6" s="1"/>
  <c r="AH552" i="6" s="1"/>
  <c r="AI552" i="6" s="1"/>
  <c r="AJ552" i="6" s="1"/>
  <c r="AK552" i="6" s="1"/>
  <c r="AL552" i="6" s="1"/>
  <c r="AM552" i="6" s="1"/>
  <c r="AN552" i="6" s="1"/>
  <c r="AO552" i="6" s="1"/>
  <c r="CI552" i="6" s="1"/>
  <c r="BT555" i="6"/>
  <c r="AD555" i="6"/>
  <c r="AE555" i="6" s="1"/>
  <c r="AF555" i="6" s="1"/>
  <c r="AG555" i="6" s="1"/>
  <c r="AH555" i="6" s="1"/>
  <c r="AI555" i="6" s="1"/>
  <c r="AJ555" i="6" s="1"/>
  <c r="AK555" i="6" s="1"/>
  <c r="AL555" i="6" s="1"/>
  <c r="AM555" i="6" s="1"/>
  <c r="AN555" i="6" s="1"/>
  <c r="AO555" i="6" s="1"/>
  <c r="CI555" i="6" s="1"/>
  <c r="P577" i="6"/>
  <c r="Q577" i="6" s="1"/>
  <c r="R577" i="6" s="1"/>
  <c r="S577" i="6" s="1"/>
  <c r="T577" i="6" s="1"/>
  <c r="U577" i="6" s="1"/>
  <c r="V577" i="6" s="1"/>
  <c r="W577" i="6" s="1"/>
  <c r="X577" i="6" s="1"/>
  <c r="Y577" i="6" s="1"/>
  <c r="Z577" i="6" s="1"/>
  <c r="BT546" i="6"/>
  <c r="AD546" i="6"/>
  <c r="AE546" i="6" s="1"/>
  <c r="AF546" i="6" s="1"/>
  <c r="AG546" i="6" s="1"/>
  <c r="AH546" i="6" s="1"/>
  <c r="AI546" i="6" s="1"/>
  <c r="AJ546" i="6" s="1"/>
  <c r="AK546" i="6" s="1"/>
  <c r="AL546" i="6" s="1"/>
  <c r="AM546" i="6" s="1"/>
  <c r="AN546" i="6" s="1"/>
  <c r="AO546" i="6" s="1"/>
  <c r="CI546" i="6" s="1"/>
  <c r="AD550" i="6"/>
  <c r="AE550" i="6" s="1"/>
  <c r="AF550" i="6" s="1"/>
  <c r="AG550" i="6" s="1"/>
  <c r="AH550" i="6" s="1"/>
  <c r="AI550" i="6" s="1"/>
  <c r="AJ550" i="6" s="1"/>
  <c r="AK550" i="6" s="1"/>
  <c r="AL550" i="6" s="1"/>
  <c r="AM550" i="6" s="1"/>
  <c r="AN550" i="6" s="1"/>
  <c r="AO550" i="6" s="1"/>
  <c r="CI550" i="6" s="1"/>
  <c r="BT550" i="6"/>
  <c r="AD560" i="6"/>
  <c r="AE560" i="6" s="1"/>
  <c r="AF560" i="6" s="1"/>
  <c r="AG560" i="6" s="1"/>
  <c r="AH560" i="6" s="1"/>
  <c r="AI560" i="6" s="1"/>
  <c r="AJ560" i="6" s="1"/>
  <c r="AK560" i="6" s="1"/>
  <c r="AL560" i="6" s="1"/>
  <c r="AM560" i="6" s="1"/>
  <c r="AN560" i="6" s="1"/>
  <c r="AO560" i="6" s="1"/>
  <c r="AD566" i="6"/>
  <c r="AE566" i="6" s="1"/>
  <c r="AF566" i="6" s="1"/>
  <c r="AG566" i="6" s="1"/>
  <c r="AH566" i="6" s="1"/>
  <c r="AI566" i="6" s="1"/>
  <c r="AJ566" i="6" s="1"/>
  <c r="AK566" i="6" s="1"/>
  <c r="AL566" i="6" s="1"/>
  <c r="AM566" i="6" s="1"/>
  <c r="AN566" i="6" s="1"/>
  <c r="AO566" i="6" s="1"/>
  <c r="AA510" i="6"/>
  <c r="AD514" i="6"/>
  <c r="AA517" i="6"/>
  <c r="BT545" i="6"/>
  <c r="AD545" i="6"/>
  <c r="AE545" i="6" s="1"/>
  <c r="AF545" i="6" s="1"/>
  <c r="AG545" i="6" s="1"/>
  <c r="AH545" i="6" s="1"/>
  <c r="AI545" i="6" s="1"/>
  <c r="AJ545" i="6" s="1"/>
  <c r="AK545" i="6" s="1"/>
  <c r="AL545" i="6" s="1"/>
  <c r="AM545" i="6" s="1"/>
  <c r="AN545" i="6" s="1"/>
  <c r="AO545" i="6" s="1"/>
  <c r="CI545" i="6" s="1"/>
  <c r="BT548" i="6"/>
  <c r="AD548" i="6"/>
  <c r="AE548" i="6" s="1"/>
  <c r="AF548" i="6" s="1"/>
  <c r="AG548" i="6" s="1"/>
  <c r="AH548" i="6" s="1"/>
  <c r="AI548" i="6" s="1"/>
  <c r="AJ548" i="6" s="1"/>
  <c r="AK548" i="6" s="1"/>
  <c r="AL548" i="6" s="1"/>
  <c r="AM548" i="6" s="1"/>
  <c r="AN548" i="6" s="1"/>
  <c r="AO548" i="6" s="1"/>
  <c r="CI548" i="6" s="1"/>
  <c r="BT549" i="6"/>
  <c r="AD549" i="6"/>
  <c r="AE549" i="6" s="1"/>
  <c r="AF549" i="6" s="1"/>
  <c r="AG549" i="6" s="1"/>
  <c r="AH549" i="6" s="1"/>
  <c r="AI549" i="6" s="1"/>
  <c r="AJ549" i="6" s="1"/>
  <c r="AK549" i="6" s="1"/>
  <c r="AL549" i="6" s="1"/>
  <c r="AM549" i="6" s="1"/>
  <c r="AN549" i="6" s="1"/>
  <c r="AO549" i="6" s="1"/>
  <c r="CI549" i="6" s="1"/>
  <c r="BT551" i="6"/>
  <c r="AD551" i="6"/>
  <c r="AE551" i="6" s="1"/>
  <c r="AF551" i="6" s="1"/>
  <c r="AG551" i="6" s="1"/>
  <c r="AH551" i="6" s="1"/>
  <c r="AI551" i="6" s="1"/>
  <c r="AJ551" i="6" s="1"/>
  <c r="AK551" i="6" s="1"/>
  <c r="AL551" i="6" s="1"/>
  <c r="AM551" i="6" s="1"/>
  <c r="AN551" i="6" s="1"/>
  <c r="AO551" i="6" s="1"/>
  <c r="CI551" i="6" s="1"/>
  <c r="AD559" i="6"/>
  <c r="AE559" i="6" s="1"/>
  <c r="AF559" i="6" s="1"/>
  <c r="AG559" i="6" s="1"/>
  <c r="AH559" i="6" s="1"/>
  <c r="AI559" i="6" s="1"/>
  <c r="AJ559" i="6" s="1"/>
  <c r="AK559" i="6" s="1"/>
  <c r="AL559" i="6" s="1"/>
  <c r="AM559" i="6" s="1"/>
  <c r="AN559" i="6" s="1"/>
  <c r="AO559" i="6" s="1"/>
  <c r="AD569" i="6"/>
  <c r="AE569" i="6" s="1"/>
  <c r="AF569" i="6" s="1"/>
  <c r="AG569" i="6" s="1"/>
  <c r="AH569" i="6" s="1"/>
  <c r="AI569" i="6" s="1"/>
  <c r="AJ569" i="6" s="1"/>
  <c r="AK569" i="6" s="1"/>
  <c r="AL569" i="6" s="1"/>
  <c r="AM569" i="6" s="1"/>
  <c r="AN569" i="6" s="1"/>
  <c r="AO569" i="6" s="1"/>
  <c r="AD579" i="6"/>
  <c r="AA501" i="6"/>
  <c r="AA512" i="6"/>
  <c r="AA514" i="6"/>
  <c r="BT543" i="6"/>
  <c r="AD543" i="6"/>
  <c r="AE543" i="6" s="1"/>
  <c r="AF543" i="6" s="1"/>
  <c r="AG543" i="6" s="1"/>
  <c r="AH543" i="6" s="1"/>
  <c r="AI543" i="6" s="1"/>
  <c r="AJ543" i="6" s="1"/>
  <c r="AK543" i="6" s="1"/>
  <c r="AL543" i="6" s="1"/>
  <c r="AM543" i="6" s="1"/>
  <c r="AN543" i="6" s="1"/>
  <c r="AO543" i="6" s="1"/>
  <c r="CI543" i="6" s="1"/>
  <c r="AD547" i="6"/>
  <c r="AE547" i="6" s="1"/>
  <c r="AF547" i="6" s="1"/>
  <c r="AG547" i="6" s="1"/>
  <c r="AH547" i="6" s="1"/>
  <c r="AI547" i="6" s="1"/>
  <c r="AJ547" i="6" s="1"/>
  <c r="AK547" i="6" s="1"/>
  <c r="AL547" i="6" s="1"/>
  <c r="AM547" i="6" s="1"/>
  <c r="AN547" i="6" s="1"/>
  <c r="AO547" i="6" s="1"/>
  <c r="CI547" i="6" s="1"/>
  <c r="BT547" i="6"/>
  <c r="AA518" i="6"/>
  <c r="V565" i="6"/>
  <c r="W565" i="6" s="1"/>
  <c r="X565" i="6" s="1"/>
  <c r="Y565" i="6" s="1"/>
  <c r="Z565" i="6" s="1"/>
  <c r="AD565" i="6" s="1"/>
  <c r="AE565" i="6" s="1"/>
  <c r="AF565" i="6" s="1"/>
  <c r="AG565" i="6" s="1"/>
  <c r="AH565" i="6" s="1"/>
  <c r="AI565" i="6" s="1"/>
  <c r="AJ565" i="6" s="1"/>
  <c r="AK565" i="6" s="1"/>
  <c r="AL565" i="6" s="1"/>
  <c r="AM565" i="6" s="1"/>
  <c r="AN565" i="6" s="1"/>
  <c r="AO565" i="6" s="1"/>
  <c r="AS565" i="6" s="1"/>
  <c r="AT565" i="6" s="1"/>
  <c r="AU565" i="6" s="1"/>
  <c r="AV565" i="6" s="1"/>
  <c r="AW565" i="6" s="1"/>
  <c r="AX565" i="6" s="1"/>
  <c r="AY565" i="6" s="1"/>
  <c r="AZ565" i="6" s="1"/>
  <c r="BA565" i="6" s="1"/>
  <c r="BB565" i="6" s="1"/>
  <c r="BC565" i="6" s="1"/>
  <c r="BD565" i="6" s="1"/>
  <c r="BH565" i="6" s="1"/>
  <c r="BI565" i="6" s="1"/>
  <c r="BJ565" i="6" s="1"/>
  <c r="BK565" i="6" s="1"/>
  <c r="BL565" i="6" s="1"/>
  <c r="BM565" i="6" s="1"/>
  <c r="BN565" i="6" s="1"/>
  <c r="BO565" i="6" s="1"/>
  <c r="BP565" i="6" s="1"/>
  <c r="BQ565" i="6" s="1"/>
  <c r="BR565" i="6" s="1"/>
  <c r="BS565" i="6" s="1"/>
  <c r="BW565" i="6" s="1"/>
  <c r="BX565" i="6" s="1"/>
  <c r="BY565" i="6" s="1"/>
  <c r="BZ565" i="6" s="1"/>
  <c r="CA565" i="6" s="1"/>
  <c r="CB565" i="6" s="1"/>
  <c r="CC565" i="6" s="1"/>
  <c r="CD565" i="6" s="1"/>
  <c r="CE565" i="6" s="1"/>
  <c r="CF565" i="6" s="1"/>
  <c r="CG565" i="6" s="1"/>
  <c r="CH565" i="6" s="1"/>
  <c r="CL565" i="6" s="1"/>
  <c r="CM565" i="6" s="1"/>
  <c r="CN565" i="6" s="1"/>
  <c r="CO565" i="6" s="1"/>
  <c r="CP565" i="6" s="1"/>
  <c r="CQ565" i="6" s="1"/>
  <c r="CR565" i="6" s="1"/>
  <c r="CS565" i="6" s="1"/>
  <c r="CT565" i="6" s="1"/>
  <c r="CU565" i="6" s="1"/>
  <c r="CV565" i="6" s="1"/>
  <c r="CW565" i="6" s="1"/>
  <c r="AD580" i="6"/>
  <c r="AD575" i="6"/>
  <c r="AD591" i="6"/>
  <c r="AA532" i="6"/>
  <c r="AD570" i="6"/>
  <c r="AE570" i="6" s="1"/>
  <c r="AF570" i="6" s="1"/>
  <c r="AG570" i="6" s="1"/>
  <c r="AH570" i="6" s="1"/>
  <c r="AI570" i="6" s="1"/>
  <c r="AJ570" i="6" s="1"/>
  <c r="AK570" i="6" s="1"/>
  <c r="AL570" i="6" s="1"/>
  <c r="AM570" i="6" s="1"/>
  <c r="AN570" i="6" s="1"/>
  <c r="AO570" i="6" s="1"/>
  <c r="AD573" i="6"/>
  <c r="AE573" i="6" s="1"/>
  <c r="AF573" i="6" s="1"/>
  <c r="AG573" i="6" s="1"/>
  <c r="AH573" i="6" s="1"/>
  <c r="AI573" i="6" s="1"/>
  <c r="AJ573" i="6" s="1"/>
  <c r="AK573" i="6" s="1"/>
  <c r="AL573" i="6" s="1"/>
  <c r="AM573" i="6" s="1"/>
  <c r="AN573" i="6" s="1"/>
  <c r="AO573" i="6" s="1"/>
  <c r="CI573" i="6" s="1"/>
  <c r="BT573" i="6"/>
  <c r="AD578" i="6"/>
  <c r="AD582" i="6"/>
  <c r="AE582" i="6" s="1"/>
  <c r="AF582" i="6" s="1"/>
  <c r="AG582" i="6" s="1"/>
  <c r="AH582" i="6" s="1"/>
  <c r="AI582" i="6" s="1"/>
  <c r="AJ582" i="6" s="1"/>
  <c r="AK582" i="6" s="1"/>
  <c r="AL582" i="6" s="1"/>
  <c r="AM582" i="6" s="1"/>
  <c r="AN582" i="6" s="1"/>
  <c r="AO582" i="6" s="1"/>
  <c r="AD584" i="6"/>
  <c r="AE584" i="6" s="1"/>
  <c r="AF584" i="6" s="1"/>
  <c r="AG584" i="6" s="1"/>
  <c r="AH584" i="6" s="1"/>
  <c r="AI584" i="6" s="1"/>
  <c r="AJ584" i="6" s="1"/>
  <c r="AK584" i="6" s="1"/>
  <c r="AL584" i="6" s="1"/>
  <c r="AM584" i="6" s="1"/>
  <c r="AN584" i="6" s="1"/>
  <c r="AO584" i="6" s="1"/>
  <c r="CI584" i="6" s="1"/>
  <c r="BT584" i="6"/>
  <c r="P576" i="6"/>
  <c r="Q576" i="6" s="1"/>
  <c r="R576" i="6" s="1"/>
  <c r="S576" i="6" s="1"/>
  <c r="T576" i="6" s="1"/>
  <c r="U576" i="6" s="1"/>
  <c r="V576" i="6" s="1"/>
  <c r="W576" i="6" s="1"/>
  <c r="X576" i="6" s="1"/>
  <c r="Y576" i="6" s="1"/>
  <c r="Z576" i="6" s="1"/>
  <c r="P572" i="6"/>
  <c r="Q572" i="6" s="1"/>
  <c r="R572" i="6" s="1"/>
  <c r="S572" i="6" s="1"/>
  <c r="T572" i="6" s="1"/>
  <c r="U572" i="6" s="1"/>
  <c r="V572" i="6" s="1"/>
  <c r="W572" i="6" s="1"/>
  <c r="X572" i="6" s="1"/>
  <c r="Y572" i="6" s="1"/>
  <c r="Z572" i="6" s="1"/>
  <c r="AA575" i="6"/>
  <c r="AA580" i="6"/>
  <c r="AE592" i="6"/>
  <c r="AF592" i="6" s="1"/>
  <c r="AG592" i="6" s="1"/>
  <c r="AH592" i="6" s="1"/>
  <c r="AI592" i="6" s="1"/>
  <c r="AJ592" i="6" s="1"/>
  <c r="AK592" i="6" s="1"/>
  <c r="AL592" i="6" s="1"/>
  <c r="AM592" i="6" s="1"/>
  <c r="AN592" i="6" s="1"/>
  <c r="AO592" i="6" s="1"/>
  <c r="V593" i="6"/>
  <c r="W593" i="6" s="1"/>
  <c r="X593" i="6" s="1"/>
  <c r="Y593" i="6" s="1"/>
  <c r="Z593" i="6" s="1"/>
  <c r="AA592" i="6"/>
  <c r="AD598" i="6"/>
  <c r="AA579" i="6"/>
  <c r="X597" i="6"/>
  <c r="Y597" i="6" s="1"/>
  <c r="Z597" i="6" s="1"/>
  <c r="AA578" i="6"/>
  <c r="Z594" i="6"/>
  <c r="AA594" i="6" s="1"/>
  <c r="AD595" i="6"/>
  <c r="Y604" i="6"/>
  <c r="Z604" i="6" s="1"/>
  <c r="Z605" i="6"/>
  <c r="AE596" i="6"/>
  <c r="AF596" i="6" s="1"/>
  <c r="AG596" i="6" s="1"/>
  <c r="AH596" i="6" s="1"/>
  <c r="AI596" i="6" s="1"/>
  <c r="AJ596" i="6" s="1"/>
  <c r="AK596" i="6" s="1"/>
  <c r="AL596" i="6" s="1"/>
  <c r="AM596" i="6" s="1"/>
  <c r="AN596" i="6" s="1"/>
  <c r="AO596" i="6" s="1"/>
  <c r="AD606" i="6"/>
  <c r="Z609" i="6"/>
  <c r="AA598" i="6"/>
  <c r="AA591" i="6"/>
  <c r="AA595" i="6"/>
  <c r="AE612" i="6"/>
  <c r="AF612" i="6" s="1"/>
  <c r="AG612" i="6" s="1"/>
  <c r="AH612" i="6" s="1"/>
  <c r="AI612" i="6" s="1"/>
  <c r="AJ612" i="6" s="1"/>
  <c r="AK612" i="6" s="1"/>
  <c r="AL612" i="6" s="1"/>
  <c r="AM612" i="6" s="1"/>
  <c r="AN612" i="6" s="1"/>
  <c r="AO612" i="6" s="1"/>
  <c r="AP622" i="6"/>
  <c r="CI630" i="6"/>
  <c r="AV630" i="6"/>
  <c r="AW630" i="6" s="1"/>
  <c r="AX630" i="6" s="1"/>
  <c r="AY630" i="6" s="1"/>
  <c r="AZ630" i="6" s="1"/>
  <c r="BA630" i="6" s="1"/>
  <c r="BB630" i="6" s="1"/>
  <c r="BC630" i="6" s="1"/>
  <c r="BD630" i="6" s="1"/>
  <c r="BH630" i="6" s="1"/>
  <c r="BI630" i="6" s="1"/>
  <c r="BJ630" i="6" s="1"/>
  <c r="Z607" i="6"/>
  <c r="AT622" i="6"/>
  <c r="Z603" i="6"/>
  <c r="AE617" i="6"/>
  <c r="AF617" i="6" s="1"/>
  <c r="AG617" i="6" s="1"/>
  <c r="AH617" i="6" s="1"/>
  <c r="AI617" i="6" s="1"/>
  <c r="AJ617" i="6" s="1"/>
  <c r="AK617" i="6" s="1"/>
  <c r="AL617" i="6" s="1"/>
  <c r="AM617" i="6" s="1"/>
  <c r="AN617" i="6" s="1"/>
  <c r="AO617" i="6" s="1"/>
  <c r="AG625" i="6"/>
  <c r="AH625" i="6" s="1"/>
  <c r="AI625" i="6" s="1"/>
  <c r="AJ625" i="6" s="1"/>
  <c r="AK625" i="6" s="1"/>
  <c r="AL625" i="6" s="1"/>
  <c r="AM625" i="6" s="1"/>
  <c r="AN625" i="6" s="1"/>
  <c r="AO625" i="6" s="1"/>
  <c r="AS625" i="6" s="1"/>
  <c r="AA606" i="6"/>
  <c r="Z610" i="6"/>
  <c r="AA610" i="6" s="1"/>
  <c r="AA616" i="6"/>
  <c r="AD616" i="6"/>
  <c r="Z611" i="6"/>
  <c r="AA611" i="6" s="1"/>
  <c r="P620" i="6"/>
  <c r="Q620" i="6" s="1"/>
  <c r="R620" i="6" s="1"/>
  <c r="S620" i="6" s="1"/>
  <c r="T620" i="6" s="1"/>
  <c r="U620" i="6" s="1"/>
  <c r="V620" i="6" s="1"/>
  <c r="W620" i="6" s="1"/>
  <c r="X620" i="6" s="1"/>
  <c r="Y620" i="6" s="1"/>
  <c r="AT629" i="6"/>
  <c r="AU629" i="6" s="1"/>
  <c r="AP629" i="6"/>
  <c r="AH636" i="6"/>
  <c r="AC636" i="6"/>
  <c r="AI623" i="6"/>
  <c r="AJ623" i="6" s="1"/>
  <c r="AK623" i="6" s="1"/>
  <c r="AL623" i="6" s="1"/>
  <c r="AM623" i="6" s="1"/>
  <c r="AN623" i="6" s="1"/>
  <c r="AO623" i="6" s="1"/>
  <c r="AS623" i="6" s="1"/>
  <c r="BA655" i="6"/>
  <c r="BB655" i="6" s="1"/>
  <c r="BC655" i="6" s="1"/>
  <c r="BD655" i="6" s="1"/>
  <c r="BH655" i="6" s="1"/>
  <c r="AG626" i="6"/>
  <c r="AC626" i="6"/>
  <c r="AH627" i="6"/>
  <c r="AI627" i="6" s="1"/>
  <c r="AJ627" i="6" s="1"/>
  <c r="AK627" i="6" s="1"/>
  <c r="AL627" i="6" s="1"/>
  <c r="AM627" i="6" s="1"/>
  <c r="AN627" i="6" s="1"/>
  <c r="AO627" i="6" s="1"/>
  <c r="AS627" i="6" s="1"/>
  <c r="AN645" i="6"/>
  <c r="AO645" i="6" s="1"/>
  <c r="AS645" i="6" s="1"/>
  <c r="AJ642" i="6"/>
  <c r="AC642" i="6"/>
  <c r="AI634" i="6"/>
  <c r="AJ634" i="6" s="1"/>
  <c r="AK634" i="6" s="1"/>
  <c r="AL634" i="6" s="1"/>
  <c r="AM634" i="6" s="1"/>
  <c r="AN634" i="6" s="1"/>
  <c r="AO634" i="6" s="1"/>
  <c r="AS634" i="6" s="1"/>
  <c r="AK646" i="6"/>
  <c r="AC646" i="6"/>
  <c r="AI640" i="6"/>
  <c r="AC640" i="6"/>
  <c r="AJ637" i="6"/>
  <c r="AK637" i="6" s="1"/>
  <c r="AL637" i="6" s="1"/>
  <c r="AM637" i="6" s="1"/>
  <c r="AN637" i="6" s="1"/>
  <c r="AO637" i="6" s="1"/>
  <c r="AS637" i="6" s="1"/>
  <c r="AC644" i="6"/>
  <c r="AK644" i="6"/>
  <c r="AL644" i="6" s="1"/>
  <c r="AM644" i="6" s="1"/>
  <c r="AN644" i="6" s="1"/>
  <c r="AO644" i="6" s="1"/>
  <c r="AS644" i="6" s="1"/>
  <c r="AT644" i="6" s="1"/>
  <c r="AU644" i="6" s="1"/>
  <c r="AV644" i="6" s="1"/>
  <c r="AW644" i="6" s="1"/>
  <c r="AX644" i="6" s="1"/>
  <c r="AY644" i="6" s="1"/>
  <c r="AZ644" i="6" s="1"/>
  <c r="BA644" i="6" s="1"/>
  <c r="BB644" i="6" s="1"/>
  <c r="BC644" i="6" s="1"/>
  <c r="BD644" i="6" s="1"/>
  <c r="BH644" i="6" s="1"/>
  <c r="BI644" i="6" s="1"/>
  <c r="BJ644" i="6" s="1"/>
  <c r="BK644" i="6" s="1"/>
  <c r="BL644" i="6" s="1"/>
  <c r="BM644" i="6" s="1"/>
  <c r="BN644" i="6" s="1"/>
  <c r="BO644" i="6" s="1"/>
  <c r="BP644" i="6" s="1"/>
  <c r="BQ644" i="6" s="1"/>
  <c r="BR644" i="6" s="1"/>
  <c r="BS644" i="6" s="1"/>
  <c r="BW644" i="6" s="1"/>
  <c r="BX644" i="6" s="1"/>
  <c r="BY644" i="6" s="1"/>
  <c r="BZ644" i="6" s="1"/>
  <c r="CA644" i="6" s="1"/>
  <c r="CB644" i="6" s="1"/>
  <c r="CC644" i="6" s="1"/>
  <c r="CD644" i="6" s="1"/>
  <c r="CE644" i="6" s="1"/>
  <c r="CF644" i="6" s="1"/>
  <c r="CG644" i="6" s="1"/>
  <c r="CH644" i="6" s="1"/>
  <c r="CL644" i="6" s="1"/>
  <c r="CM644" i="6" s="1"/>
  <c r="CN644" i="6" s="1"/>
  <c r="CO644" i="6" s="1"/>
  <c r="CP644" i="6" s="1"/>
  <c r="CQ644" i="6" s="1"/>
  <c r="CR644" i="6" s="1"/>
  <c r="CS644" i="6" s="1"/>
  <c r="CT644" i="6" s="1"/>
  <c r="CU644" i="6" s="1"/>
  <c r="CV644" i="6" s="1"/>
  <c r="CW644" i="6" s="1"/>
  <c r="AS649" i="6"/>
  <c r="AP649" i="6"/>
  <c r="AC639" i="6"/>
  <c r="AC649" i="6"/>
  <c r="AM657" i="6"/>
  <c r="AN657" i="6" s="1"/>
  <c r="AO657" i="6" s="1"/>
  <c r="AS657" i="6" s="1"/>
  <c r="AO658" i="6"/>
  <c r="AS658" i="6" s="1"/>
  <c r="AC638" i="6"/>
  <c r="AJ641" i="6"/>
  <c r="AK641" i="6" s="1"/>
  <c r="AL641" i="6" s="1"/>
  <c r="AM641" i="6" s="1"/>
  <c r="AN641" i="6" s="1"/>
  <c r="AO641" i="6" s="1"/>
  <c r="AS641" i="6" s="1"/>
  <c r="AC645" i="6"/>
  <c r="AN659" i="6"/>
  <c r="AO659" i="6" s="1"/>
  <c r="AS659" i="6" s="1"/>
  <c r="AO669" i="6"/>
  <c r="AS669" i="6" s="1"/>
  <c r="AT669" i="6" s="1"/>
  <c r="AU669" i="6" s="1"/>
  <c r="AV669" i="6" s="1"/>
  <c r="AW669" i="6" s="1"/>
  <c r="AX669" i="6" s="1"/>
  <c r="AY669" i="6" s="1"/>
  <c r="AZ669" i="6" s="1"/>
  <c r="BA669" i="6" s="1"/>
  <c r="BB669" i="6" s="1"/>
  <c r="BC669" i="6" s="1"/>
  <c r="BD669" i="6" s="1"/>
  <c r="BH669" i="6" s="1"/>
  <c r="BI669" i="6" s="1"/>
  <c r="BJ669" i="6" s="1"/>
  <c r="BK669" i="6" s="1"/>
  <c r="BL669" i="6" s="1"/>
  <c r="BM669" i="6" s="1"/>
  <c r="BN669" i="6" s="1"/>
  <c r="BO669" i="6" s="1"/>
  <c r="BP669" i="6" s="1"/>
  <c r="BQ669" i="6" s="1"/>
  <c r="BR669" i="6" s="1"/>
  <c r="BS669" i="6" s="1"/>
  <c r="BW669" i="6" s="1"/>
  <c r="BX669" i="6" s="1"/>
  <c r="BY669" i="6" s="1"/>
  <c r="BZ669" i="6" s="1"/>
  <c r="CA669" i="6" s="1"/>
  <c r="CB669" i="6" s="1"/>
  <c r="CC669" i="6" s="1"/>
  <c r="CD669" i="6" s="1"/>
  <c r="CE669" i="6" s="1"/>
  <c r="CF669" i="6" s="1"/>
  <c r="CG669" i="6" s="1"/>
  <c r="CH669" i="6" s="1"/>
  <c r="CL669" i="6" s="1"/>
  <c r="CM669" i="6" s="1"/>
  <c r="CN669" i="6" s="1"/>
  <c r="CO669" i="6" s="1"/>
  <c r="CP669" i="6" s="1"/>
  <c r="CQ669" i="6" s="1"/>
  <c r="CR669" i="6" s="1"/>
  <c r="CS669" i="6" s="1"/>
  <c r="CT669" i="6" s="1"/>
  <c r="CU669" i="6" s="1"/>
  <c r="CV669" i="6" s="1"/>
  <c r="CW669" i="6" s="1"/>
  <c r="AC669" i="6"/>
  <c r="AL654" i="6"/>
  <c r="AC654" i="6"/>
  <c r="AL650" i="6"/>
  <c r="AM650" i="6" s="1"/>
  <c r="AN650" i="6" s="1"/>
  <c r="AO650" i="6" s="1"/>
  <c r="AS650" i="6" s="1"/>
  <c r="AK651" i="6"/>
  <c r="AC651" i="6"/>
  <c r="AK652" i="6"/>
  <c r="AC652" i="6"/>
  <c r="AM660" i="6"/>
  <c r="AP655" i="6"/>
  <c r="AN661" i="6"/>
  <c r="AC661" i="6"/>
  <c r="AO664" i="6"/>
  <c r="AS664" i="6" s="1"/>
  <c r="AN663" i="6"/>
  <c r="AC663" i="6"/>
  <c r="BF674" i="6"/>
  <c r="AR674" i="6"/>
  <c r="AQ675" i="6"/>
  <c r="AO675" i="6"/>
  <c r="AC675" i="6"/>
  <c r="AM656" i="6"/>
  <c r="AN656" i="6" s="1"/>
  <c r="AO656" i="6" s="1"/>
  <c r="AS656" i="6" s="1"/>
  <c r="AT656" i="6" s="1"/>
  <c r="AU656" i="6" s="1"/>
  <c r="AV656" i="6" s="1"/>
  <c r="AW656" i="6" s="1"/>
  <c r="AX656" i="6" s="1"/>
  <c r="AY656" i="6" s="1"/>
  <c r="AZ656" i="6" s="1"/>
  <c r="BA656" i="6" s="1"/>
  <c r="BB656" i="6" s="1"/>
  <c r="BC656" i="6" s="1"/>
  <c r="BD656" i="6" s="1"/>
  <c r="BH656" i="6" s="1"/>
  <c r="BI656" i="6" s="1"/>
  <c r="BJ656" i="6" s="1"/>
  <c r="BK656" i="6" s="1"/>
  <c r="BL656" i="6" s="1"/>
  <c r="BM656" i="6" s="1"/>
  <c r="BN656" i="6" s="1"/>
  <c r="BO656" i="6" s="1"/>
  <c r="BP656" i="6" s="1"/>
  <c r="BQ656" i="6" s="1"/>
  <c r="BR656" i="6" s="1"/>
  <c r="BS656" i="6" s="1"/>
  <c r="BW656" i="6" s="1"/>
  <c r="BX656" i="6" s="1"/>
  <c r="BY656" i="6" s="1"/>
  <c r="BZ656" i="6" s="1"/>
  <c r="CA656" i="6" s="1"/>
  <c r="CB656" i="6" s="1"/>
  <c r="CC656" i="6" s="1"/>
  <c r="CD656" i="6" s="1"/>
  <c r="CE656" i="6" s="1"/>
  <c r="CF656" i="6" s="1"/>
  <c r="CG656" i="6" s="1"/>
  <c r="CH656" i="6" s="1"/>
  <c r="CL656" i="6" s="1"/>
  <c r="CM656" i="6" s="1"/>
  <c r="CN656" i="6" s="1"/>
  <c r="CO656" i="6" s="1"/>
  <c r="CP656" i="6" s="1"/>
  <c r="CQ656" i="6" s="1"/>
  <c r="CR656" i="6" s="1"/>
  <c r="CS656" i="6" s="1"/>
  <c r="CT656" i="6" s="1"/>
  <c r="CU656" i="6" s="1"/>
  <c r="CV656" i="6" s="1"/>
  <c r="CW656" i="6" s="1"/>
  <c r="AC656" i="6"/>
  <c r="BD681" i="6"/>
  <c r="BF681" i="6"/>
  <c r="AR681" i="6"/>
  <c r="AN666" i="6"/>
  <c r="AC666" i="6"/>
  <c r="AO667" i="6"/>
  <c r="AS667" i="6" s="1"/>
  <c r="AC658" i="6"/>
  <c r="AN668" i="6"/>
  <c r="AC668" i="6"/>
  <c r="AO674" i="6"/>
  <c r="AC674" i="6"/>
  <c r="BU678" i="6"/>
  <c r="AC672" i="6"/>
  <c r="AV678" i="6"/>
  <c r="AW678" i="6" s="1"/>
  <c r="AX678" i="6" s="1"/>
  <c r="AY678" i="6" s="1"/>
  <c r="AZ678" i="6" s="1"/>
  <c r="BA678" i="6" s="1"/>
  <c r="BB678" i="6" s="1"/>
  <c r="BC678" i="6" s="1"/>
  <c r="BD678" i="6" s="1"/>
  <c r="BH678" i="6" s="1"/>
  <c r="BI678" i="6" s="1"/>
  <c r="BJ678" i="6" s="1"/>
  <c r="BK678" i="6" s="1"/>
  <c r="BL678" i="6" s="1"/>
  <c r="BM678" i="6" s="1"/>
  <c r="BN678" i="6" s="1"/>
  <c r="BO678" i="6" s="1"/>
  <c r="BP678" i="6" s="1"/>
  <c r="BQ678" i="6" s="1"/>
  <c r="BR678" i="6" s="1"/>
  <c r="BS678" i="6" s="1"/>
  <c r="AR678" i="6"/>
  <c r="AR689" i="6" s="1"/>
  <c r="AR714" i="6" s="1"/>
  <c r="D8" i="5" s="1"/>
  <c r="BD680" i="6"/>
  <c r="AR680" i="6"/>
  <c r="AR682" i="6"/>
  <c r="BF682" i="6"/>
  <c r="BH682" i="6" s="1"/>
  <c r="AR676" i="6"/>
  <c r="BG679" i="6"/>
  <c r="BU679" i="6"/>
  <c r="BG706" i="6" l="1"/>
  <c r="BV706" i="6"/>
  <c r="D6" i="5"/>
  <c r="N714" i="6"/>
  <c r="B9" i="5"/>
  <c r="BF706" i="6"/>
  <c r="AC706" i="6"/>
  <c r="B10" i="5"/>
  <c r="AQ706" i="6"/>
  <c r="AR706" i="6"/>
  <c r="BU706" i="6"/>
  <c r="CJ706" i="6"/>
  <c r="N706" i="6"/>
  <c r="N709" i="6" s="1"/>
  <c r="CK706" i="6"/>
  <c r="AQ697" i="6"/>
  <c r="AQ707" i="6" s="1"/>
  <c r="BF676" i="6"/>
  <c r="AQ684" i="6"/>
  <c r="AQ692" i="6"/>
  <c r="AQ711" i="6" s="1"/>
  <c r="AR694" i="6"/>
  <c r="AR708" i="6" s="1"/>
  <c r="E8" i="5" s="1"/>
  <c r="AQ694" i="6"/>
  <c r="AQ708" i="6" s="1"/>
  <c r="L706" i="6"/>
  <c r="L704" i="6"/>
  <c r="P403" i="6"/>
  <c r="Q403" i="6" s="1"/>
  <c r="R403" i="6" s="1"/>
  <c r="S403" i="6" s="1"/>
  <c r="T403" i="6" s="1"/>
  <c r="U403" i="6" s="1"/>
  <c r="V403" i="6" s="1"/>
  <c r="W403" i="6" s="1"/>
  <c r="X403" i="6" s="1"/>
  <c r="Y403" i="6" s="1"/>
  <c r="L699" i="6"/>
  <c r="BG689" i="6"/>
  <c r="BG714" i="6" s="1"/>
  <c r="D9" i="5" s="1"/>
  <c r="Q507" i="6"/>
  <c r="P694" i="6"/>
  <c r="P708" i="6" s="1"/>
  <c r="Q155" i="6"/>
  <c r="Q20" i="6"/>
  <c r="S160" i="6"/>
  <c r="P689" i="6"/>
  <c r="AU161" i="6"/>
  <c r="Q689" i="6"/>
  <c r="Q4" i="6"/>
  <c r="P690" i="6"/>
  <c r="AP648" i="6"/>
  <c r="AC694" i="6"/>
  <c r="AC708" i="6" s="1"/>
  <c r="E7" i="5" s="1"/>
  <c r="Q562" i="6"/>
  <c r="P693" i="6"/>
  <c r="P712" i="6" s="1"/>
  <c r="W160" i="6"/>
  <c r="T689" i="6"/>
  <c r="BG676" i="6"/>
  <c r="BG694" i="6" s="1"/>
  <c r="BG708" i="6" s="1"/>
  <c r="E9" i="5" s="1"/>
  <c r="BF694" i="6"/>
  <c r="BF708" i="6" s="1"/>
  <c r="Q7" i="6"/>
  <c r="P698" i="6"/>
  <c r="U160" i="6"/>
  <c r="R689" i="6"/>
  <c r="BU689" i="6"/>
  <c r="BU714" i="6" s="1"/>
  <c r="Q12" i="6"/>
  <c r="P691" i="6"/>
  <c r="Q339" i="6"/>
  <c r="P692" i="6"/>
  <c r="P711" i="6" s="1"/>
  <c r="Q199" i="6"/>
  <c r="P696" i="6"/>
  <c r="P713" i="6" s="1"/>
  <c r="BU676" i="6"/>
  <c r="BV676" i="6" s="1"/>
  <c r="BV694" i="6" s="1"/>
  <c r="BV708" i="6" s="1"/>
  <c r="E10" i="5" s="1"/>
  <c r="O684" i="6"/>
  <c r="O699" i="6"/>
  <c r="O707" i="6"/>
  <c r="Q154" i="6"/>
  <c r="O712" i="6"/>
  <c r="O708" i="6"/>
  <c r="O711" i="6"/>
  <c r="O706" i="6"/>
  <c r="O704" i="6"/>
  <c r="O713" i="6"/>
  <c r="AS676" i="6"/>
  <c r="AT676" i="6" s="1"/>
  <c r="AU676" i="6" s="1"/>
  <c r="AV676" i="6" s="1"/>
  <c r="AW676" i="6" s="1"/>
  <c r="AX676" i="6" s="1"/>
  <c r="AY676" i="6" s="1"/>
  <c r="AZ676" i="6" s="1"/>
  <c r="BA676" i="6" s="1"/>
  <c r="BB676" i="6" s="1"/>
  <c r="BC676" i="6" s="1"/>
  <c r="BD676" i="6" s="1"/>
  <c r="BH676" i="6" s="1"/>
  <c r="BI676" i="6" s="1"/>
  <c r="BJ676" i="6" s="1"/>
  <c r="BK676" i="6" s="1"/>
  <c r="BL676" i="6" s="1"/>
  <c r="BM676" i="6" s="1"/>
  <c r="BN676" i="6" s="1"/>
  <c r="BO676" i="6" s="1"/>
  <c r="BP676" i="6" s="1"/>
  <c r="BQ676" i="6" s="1"/>
  <c r="BR676" i="6" s="1"/>
  <c r="BS676" i="6" s="1"/>
  <c r="CJ680" i="6"/>
  <c r="CK680" i="6" s="1"/>
  <c r="BG683" i="6"/>
  <c r="BU683" i="6"/>
  <c r="BV683" i="6" s="1"/>
  <c r="AP614" i="6"/>
  <c r="AP647" i="6"/>
  <c r="AS673" i="6"/>
  <c r="AT673" i="6" s="1"/>
  <c r="AU673" i="6" s="1"/>
  <c r="AV673" i="6" s="1"/>
  <c r="AW673" i="6" s="1"/>
  <c r="AX673" i="6" s="1"/>
  <c r="AY673" i="6" s="1"/>
  <c r="AZ673" i="6" s="1"/>
  <c r="BA673" i="6" s="1"/>
  <c r="BB673" i="6" s="1"/>
  <c r="BC673" i="6" s="1"/>
  <c r="AP592" i="6"/>
  <c r="AC684" i="6"/>
  <c r="BF677" i="6"/>
  <c r="AS677" i="6"/>
  <c r="AT677" i="6" s="1"/>
  <c r="AU677" i="6" s="1"/>
  <c r="AV677" i="6" s="1"/>
  <c r="AW677" i="6" s="1"/>
  <c r="AX677" i="6" s="1"/>
  <c r="AY677" i="6" s="1"/>
  <c r="AZ677" i="6" s="1"/>
  <c r="BA677" i="6" s="1"/>
  <c r="BB677" i="6" s="1"/>
  <c r="BC677" i="6" s="1"/>
  <c r="BD677" i="6" s="1"/>
  <c r="AA215" i="6"/>
  <c r="AA179" i="6"/>
  <c r="AP637" i="6"/>
  <c r="AC692" i="6"/>
  <c r="AC711" i="6" s="1"/>
  <c r="G7" i="5" s="1"/>
  <c r="AA217" i="6"/>
  <c r="AA177" i="6"/>
  <c r="AA430" i="6"/>
  <c r="AA297" i="6"/>
  <c r="AA254" i="6"/>
  <c r="AP650" i="6"/>
  <c r="BW678" i="6"/>
  <c r="BX678" i="6" s="1"/>
  <c r="BY678" i="6" s="1"/>
  <c r="BZ678" i="6" s="1"/>
  <c r="CA678" i="6" s="1"/>
  <c r="CB678" i="6" s="1"/>
  <c r="CC678" i="6" s="1"/>
  <c r="CD678" i="6" s="1"/>
  <c r="CE678" i="6" s="1"/>
  <c r="CF678" i="6" s="1"/>
  <c r="CG678" i="6" s="1"/>
  <c r="CH678" i="6" s="1"/>
  <c r="AP599" i="6"/>
  <c r="AA269" i="6"/>
  <c r="AA197" i="6"/>
  <c r="AP346" i="6"/>
  <c r="AA599" i="6"/>
  <c r="AA474" i="6"/>
  <c r="AA258" i="6"/>
  <c r="AA71" i="6"/>
  <c r="AA513" i="6"/>
  <c r="AA696" i="6" s="1"/>
  <c r="AA713" i="6" s="1"/>
  <c r="F19" i="5" s="1"/>
  <c r="AC697" i="6"/>
  <c r="AC707" i="6" s="1"/>
  <c r="C7" i="5" s="1"/>
  <c r="AS671" i="6"/>
  <c r="AT671" i="6" s="1"/>
  <c r="AU671" i="6" s="1"/>
  <c r="AV671" i="6" s="1"/>
  <c r="AW671" i="6" s="1"/>
  <c r="AX671" i="6" s="1"/>
  <c r="AY671" i="6" s="1"/>
  <c r="AZ671" i="6" s="1"/>
  <c r="BA671" i="6" s="1"/>
  <c r="BB671" i="6" s="1"/>
  <c r="BC671" i="6" s="1"/>
  <c r="AA425" i="6"/>
  <c r="AA421" i="6"/>
  <c r="AA381" i="6"/>
  <c r="AA278" i="6"/>
  <c r="AA280" i="6"/>
  <c r="AP209" i="6"/>
  <c r="AA205" i="6"/>
  <c r="AA476" i="6"/>
  <c r="AA604" i="6"/>
  <c r="AA593" i="6"/>
  <c r="AA352" i="6"/>
  <c r="AA191" i="6"/>
  <c r="AA170" i="6"/>
  <c r="BT683" i="6"/>
  <c r="AP670" i="6"/>
  <c r="AS670" i="6"/>
  <c r="AT670" i="6" s="1"/>
  <c r="AU670" i="6" s="1"/>
  <c r="AV670" i="6" s="1"/>
  <c r="AW670" i="6" s="1"/>
  <c r="AX670" i="6" s="1"/>
  <c r="AY670" i="6" s="1"/>
  <c r="AZ670" i="6" s="1"/>
  <c r="BA670" i="6" s="1"/>
  <c r="BB670" i="6" s="1"/>
  <c r="BC670" i="6" s="1"/>
  <c r="BD670" i="6" s="1"/>
  <c r="AP653" i="6"/>
  <c r="AA620" i="6"/>
  <c r="AP612" i="6"/>
  <c r="AP615" i="6"/>
  <c r="AA577" i="6"/>
  <c r="AA418" i="6"/>
  <c r="AA399" i="6"/>
  <c r="BT436" i="6"/>
  <c r="AA410" i="6"/>
  <c r="AA385" i="6"/>
  <c r="AA363" i="6"/>
  <c r="AA373" i="6"/>
  <c r="AA367" i="6"/>
  <c r="AA370" i="6"/>
  <c r="AA361" i="6"/>
  <c r="AA300" i="6"/>
  <c r="AA279" i="6"/>
  <c r="AA176" i="6"/>
  <c r="AP112" i="6"/>
  <c r="AA65" i="6"/>
  <c r="AO160" i="6"/>
  <c r="N692" i="6"/>
  <c r="N711" i="6" s="1"/>
  <c r="G6" i="5" s="1"/>
  <c r="AA206" i="6"/>
  <c r="AA472" i="6"/>
  <c r="AP658" i="6"/>
  <c r="AP634" i="6"/>
  <c r="AP628" i="6"/>
  <c r="AP625" i="6"/>
  <c r="AP596" i="6"/>
  <c r="AA499" i="6"/>
  <c r="AA422" i="6"/>
  <c r="AA416" i="6"/>
  <c r="AA380" i="6"/>
  <c r="AA408" i="6"/>
  <c r="AA382" i="6"/>
  <c r="AP389" i="6"/>
  <c r="AA396" i="6"/>
  <c r="AA185" i="6"/>
  <c r="AA210" i="6"/>
  <c r="AA171" i="6"/>
  <c r="AA79" i="6"/>
  <c r="AA200" i="6"/>
  <c r="AP672" i="6"/>
  <c r="AS672" i="6"/>
  <c r="AT672" i="6" s="1"/>
  <c r="AU672" i="6" s="1"/>
  <c r="AV672" i="6" s="1"/>
  <c r="AW672" i="6" s="1"/>
  <c r="AX672" i="6" s="1"/>
  <c r="AY672" i="6" s="1"/>
  <c r="AZ672" i="6" s="1"/>
  <c r="BA672" i="6" s="1"/>
  <c r="BB672" i="6" s="1"/>
  <c r="BC672" i="6" s="1"/>
  <c r="BD672" i="6" s="1"/>
  <c r="AP623" i="6"/>
  <c r="AA475" i="6"/>
  <c r="AA424" i="6"/>
  <c r="AA411" i="6"/>
  <c r="AA372" i="6"/>
  <c r="AA341" i="6"/>
  <c r="AA294" i="6"/>
  <c r="AA304" i="6"/>
  <c r="AA118" i="6"/>
  <c r="AR673" i="6"/>
  <c r="BF673" i="6"/>
  <c r="BF672" i="6"/>
  <c r="AR672" i="6"/>
  <c r="AE275" i="6"/>
  <c r="AF275" i="6" s="1"/>
  <c r="AG275" i="6" s="1"/>
  <c r="AH275" i="6" s="1"/>
  <c r="AI275" i="6" s="1"/>
  <c r="AJ275" i="6" s="1"/>
  <c r="AK275" i="6" s="1"/>
  <c r="AL275" i="6" s="1"/>
  <c r="AM275" i="6" s="1"/>
  <c r="AN275" i="6" s="1"/>
  <c r="AO275" i="6" s="1"/>
  <c r="AE117" i="6"/>
  <c r="AF117" i="6" s="1"/>
  <c r="AG117" i="6" s="1"/>
  <c r="AH117" i="6" s="1"/>
  <c r="AI117" i="6" s="1"/>
  <c r="AJ117" i="6" s="1"/>
  <c r="AK117" i="6" s="1"/>
  <c r="AL117" i="6" s="1"/>
  <c r="AM117" i="6" s="1"/>
  <c r="AN117" i="6" s="1"/>
  <c r="AO117" i="6" s="1"/>
  <c r="AD28" i="6"/>
  <c r="BV679" i="6"/>
  <c r="CJ679" i="6"/>
  <c r="CK679" i="6" s="1"/>
  <c r="BV678" i="6"/>
  <c r="CJ678" i="6"/>
  <c r="AP664" i="6"/>
  <c r="AL651" i="6"/>
  <c r="AM651" i="6" s="1"/>
  <c r="AN651" i="6" s="1"/>
  <c r="AO651" i="6" s="1"/>
  <c r="AS651" i="6" s="1"/>
  <c r="AP657" i="6"/>
  <c r="AS612" i="6"/>
  <c r="AS618" i="6"/>
  <c r="AS569" i="6"/>
  <c r="AT569" i="6" s="1"/>
  <c r="AU569" i="6" s="1"/>
  <c r="AV569" i="6" s="1"/>
  <c r="AW569" i="6" s="1"/>
  <c r="AX569" i="6" s="1"/>
  <c r="AY569" i="6" s="1"/>
  <c r="AZ569" i="6" s="1"/>
  <c r="BA569" i="6" s="1"/>
  <c r="BB569" i="6" s="1"/>
  <c r="BC569" i="6" s="1"/>
  <c r="BD569" i="6" s="1"/>
  <c r="AE514" i="6"/>
  <c r="AF514" i="6" s="1"/>
  <c r="AG514" i="6" s="1"/>
  <c r="AH514" i="6" s="1"/>
  <c r="AI514" i="6" s="1"/>
  <c r="AJ514" i="6" s="1"/>
  <c r="AK514" i="6" s="1"/>
  <c r="AL514" i="6" s="1"/>
  <c r="AM514" i="6" s="1"/>
  <c r="AN514" i="6" s="1"/>
  <c r="AO514" i="6" s="1"/>
  <c r="AE504" i="6"/>
  <c r="AF504" i="6" s="1"/>
  <c r="AG504" i="6" s="1"/>
  <c r="AH504" i="6" s="1"/>
  <c r="AI504" i="6" s="1"/>
  <c r="AJ504" i="6" s="1"/>
  <c r="AK504" i="6" s="1"/>
  <c r="AL504" i="6" s="1"/>
  <c r="AM504" i="6" s="1"/>
  <c r="AN504" i="6" s="1"/>
  <c r="AO504" i="6" s="1"/>
  <c r="AD499" i="6"/>
  <c r="AP476" i="6"/>
  <c r="AD475" i="6"/>
  <c r="AD430" i="6"/>
  <c r="AD384" i="6"/>
  <c r="AD416" i="6"/>
  <c r="AE415" i="6"/>
  <c r="AF415" i="6" s="1"/>
  <c r="AG415" i="6" s="1"/>
  <c r="AH415" i="6" s="1"/>
  <c r="AI415" i="6" s="1"/>
  <c r="AJ415" i="6" s="1"/>
  <c r="AK415" i="6" s="1"/>
  <c r="AL415" i="6" s="1"/>
  <c r="AM415" i="6" s="1"/>
  <c r="AN415" i="6" s="1"/>
  <c r="AO415" i="6" s="1"/>
  <c r="AD393" i="6"/>
  <c r="AD408" i="6"/>
  <c r="AD388" i="6"/>
  <c r="AE427" i="6"/>
  <c r="AF427" i="6" s="1"/>
  <c r="AG427" i="6" s="1"/>
  <c r="AH427" i="6" s="1"/>
  <c r="AI427" i="6" s="1"/>
  <c r="AJ427" i="6" s="1"/>
  <c r="AK427" i="6" s="1"/>
  <c r="AL427" i="6" s="1"/>
  <c r="AM427" i="6" s="1"/>
  <c r="AN427" i="6" s="1"/>
  <c r="AO427" i="6" s="1"/>
  <c r="BT341" i="6"/>
  <c r="AD341" i="6"/>
  <c r="AE341" i="6" s="1"/>
  <c r="AF341" i="6" s="1"/>
  <c r="AG341" i="6" s="1"/>
  <c r="AH341" i="6" s="1"/>
  <c r="AI341" i="6" s="1"/>
  <c r="AJ341" i="6" s="1"/>
  <c r="AK341" i="6" s="1"/>
  <c r="AL341" i="6" s="1"/>
  <c r="AM341" i="6" s="1"/>
  <c r="AN341" i="6" s="1"/>
  <c r="AO341" i="6" s="1"/>
  <c r="AD294" i="6"/>
  <c r="AE359" i="6"/>
  <c r="AF359" i="6" s="1"/>
  <c r="AG359" i="6" s="1"/>
  <c r="AH359" i="6" s="1"/>
  <c r="AI359" i="6" s="1"/>
  <c r="AJ359" i="6" s="1"/>
  <c r="AK359" i="6" s="1"/>
  <c r="AL359" i="6" s="1"/>
  <c r="AM359" i="6" s="1"/>
  <c r="AN359" i="6" s="1"/>
  <c r="AO359" i="6" s="1"/>
  <c r="AA295" i="6"/>
  <c r="AE283" i="6"/>
  <c r="AF283" i="6" s="1"/>
  <c r="AG283" i="6" s="1"/>
  <c r="AH283" i="6" s="1"/>
  <c r="AI283" i="6" s="1"/>
  <c r="AJ283" i="6" s="1"/>
  <c r="AK283" i="6" s="1"/>
  <c r="AL283" i="6" s="1"/>
  <c r="AM283" i="6" s="1"/>
  <c r="AN283" i="6" s="1"/>
  <c r="AO283" i="6" s="1"/>
  <c r="AD269" i="6"/>
  <c r="AS336" i="6"/>
  <c r="AT336" i="6" s="1"/>
  <c r="AU336" i="6" s="1"/>
  <c r="AV336" i="6" s="1"/>
  <c r="AW336" i="6" s="1"/>
  <c r="AX336" i="6" s="1"/>
  <c r="AY336" i="6" s="1"/>
  <c r="AZ336" i="6" s="1"/>
  <c r="BA336" i="6" s="1"/>
  <c r="BB336" i="6" s="1"/>
  <c r="BC336" i="6" s="1"/>
  <c r="BD336" i="6" s="1"/>
  <c r="CI336" i="6"/>
  <c r="AE307" i="6"/>
  <c r="AF307" i="6" s="1"/>
  <c r="AG307" i="6" s="1"/>
  <c r="AH307" i="6" s="1"/>
  <c r="AI307" i="6" s="1"/>
  <c r="AJ307" i="6" s="1"/>
  <c r="AK307" i="6" s="1"/>
  <c r="AL307" i="6" s="1"/>
  <c r="AM307" i="6" s="1"/>
  <c r="AN307" i="6" s="1"/>
  <c r="AO307" i="6" s="1"/>
  <c r="CI337" i="6"/>
  <c r="AS337" i="6"/>
  <c r="AT337" i="6" s="1"/>
  <c r="AU337" i="6" s="1"/>
  <c r="AV337" i="6" s="1"/>
  <c r="AW337" i="6" s="1"/>
  <c r="AX337" i="6" s="1"/>
  <c r="AY337" i="6" s="1"/>
  <c r="AZ337" i="6" s="1"/>
  <c r="BA337" i="6" s="1"/>
  <c r="BB337" i="6" s="1"/>
  <c r="BC337" i="6" s="1"/>
  <c r="BD337" i="6" s="1"/>
  <c r="AE272" i="6"/>
  <c r="AF272" i="6" s="1"/>
  <c r="AG272" i="6" s="1"/>
  <c r="AH272" i="6" s="1"/>
  <c r="AI272" i="6" s="1"/>
  <c r="AJ272" i="6" s="1"/>
  <c r="AK272" i="6" s="1"/>
  <c r="AL272" i="6" s="1"/>
  <c r="AM272" i="6" s="1"/>
  <c r="AN272" i="6" s="1"/>
  <c r="AO272" i="6" s="1"/>
  <c r="AE253" i="6"/>
  <c r="AF253" i="6" s="1"/>
  <c r="AG253" i="6" s="1"/>
  <c r="AH253" i="6" s="1"/>
  <c r="AI253" i="6" s="1"/>
  <c r="AJ253" i="6" s="1"/>
  <c r="AK253" i="6" s="1"/>
  <c r="AL253" i="6" s="1"/>
  <c r="AM253" i="6" s="1"/>
  <c r="AN253" i="6" s="1"/>
  <c r="AO253" i="6" s="1"/>
  <c r="AE274" i="6"/>
  <c r="AF274" i="6" s="1"/>
  <c r="AG274" i="6" s="1"/>
  <c r="AH274" i="6" s="1"/>
  <c r="AI274" i="6" s="1"/>
  <c r="AJ274" i="6" s="1"/>
  <c r="AK274" i="6" s="1"/>
  <c r="AL274" i="6" s="1"/>
  <c r="AM274" i="6" s="1"/>
  <c r="AN274" i="6" s="1"/>
  <c r="AO274" i="6" s="1"/>
  <c r="AE268" i="6"/>
  <c r="AF268" i="6" s="1"/>
  <c r="AG268" i="6" s="1"/>
  <c r="AH268" i="6" s="1"/>
  <c r="AI268" i="6" s="1"/>
  <c r="AJ268" i="6" s="1"/>
  <c r="AK268" i="6" s="1"/>
  <c r="AL268" i="6" s="1"/>
  <c r="AM268" i="6" s="1"/>
  <c r="AN268" i="6" s="1"/>
  <c r="AO268" i="6" s="1"/>
  <c r="AS209" i="6"/>
  <c r="AD185" i="6"/>
  <c r="AE265" i="6"/>
  <c r="AF265" i="6" s="1"/>
  <c r="AG265" i="6" s="1"/>
  <c r="AH265" i="6" s="1"/>
  <c r="AI265" i="6" s="1"/>
  <c r="AJ265" i="6" s="1"/>
  <c r="AK265" i="6" s="1"/>
  <c r="AL265" i="6" s="1"/>
  <c r="AM265" i="6" s="1"/>
  <c r="AN265" i="6" s="1"/>
  <c r="AO265" i="6" s="1"/>
  <c r="AD254" i="6"/>
  <c r="I686" i="6"/>
  <c r="AE256" i="6"/>
  <c r="AF256" i="6" s="1"/>
  <c r="AG256" i="6" s="1"/>
  <c r="AH256" i="6" s="1"/>
  <c r="AI256" i="6" s="1"/>
  <c r="AJ256" i="6" s="1"/>
  <c r="AK256" i="6" s="1"/>
  <c r="AL256" i="6" s="1"/>
  <c r="AM256" i="6" s="1"/>
  <c r="AN256" i="6" s="1"/>
  <c r="AO256" i="6" s="1"/>
  <c r="AD210" i="6"/>
  <c r="AD205" i="6"/>
  <c r="AA192" i="6"/>
  <c r="AE264" i="6"/>
  <c r="AF264" i="6" s="1"/>
  <c r="AG264" i="6" s="1"/>
  <c r="AH264" i="6" s="1"/>
  <c r="AI264" i="6" s="1"/>
  <c r="AJ264" i="6" s="1"/>
  <c r="AK264" i="6" s="1"/>
  <c r="AL264" i="6" s="1"/>
  <c r="AM264" i="6" s="1"/>
  <c r="AN264" i="6" s="1"/>
  <c r="AO264" i="6" s="1"/>
  <c r="CI242" i="6"/>
  <c r="AS242" i="6"/>
  <c r="AT242" i="6" s="1"/>
  <c r="AU242" i="6" s="1"/>
  <c r="AV242" i="6" s="1"/>
  <c r="AW242" i="6" s="1"/>
  <c r="AX242" i="6" s="1"/>
  <c r="AY242" i="6" s="1"/>
  <c r="AZ242" i="6" s="1"/>
  <c r="BA242" i="6" s="1"/>
  <c r="BB242" i="6" s="1"/>
  <c r="BC242" i="6" s="1"/>
  <c r="BD242" i="6" s="1"/>
  <c r="AD79" i="6"/>
  <c r="AD212" i="6"/>
  <c r="AD200" i="6"/>
  <c r="AE186" i="6"/>
  <c r="AF186" i="6" s="1"/>
  <c r="AG186" i="6" s="1"/>
  <c r="AH186" i="6" s="1"/>
  <c r="AI186" i="6" s="1"/>
  <c r="AJ186" i="6" s="1"/>
  <c r="AK186" i="6" s="1"/>
  <c r="AL186" i="6" s="1"/>
  <c r="AM186" i="6" s="1"/>
  <c r="AN186" i="6" s="1"/>
  <c r="AO186" i="6" s="1"/>
  <c r="AE277" i="6"/>
  <c r="AF277" i="6" s="1"/>
  <c r="AG277" i="6" s="1"/>
  <c r="AH277" i="6" s="1"/>
  <c r="AI277" i="6" s="1"/>
  <c r="AJ277" i="6" s="1"/>
  <c r="AK277" i="6" s="1"/>
  <c r="AL277" i="6" s="1"/>
  <c r="AM277" i="6" s="1"/>
  <c r="AN277" i="6" s="1"/>
  <c r="AO277" i="6" s="1"/>
  <c r="AD71" i="6"/>
  <c r="C6" i="5"/>
  <c r="AA29" i="6"/>
  <c r="AE91" i="6"/>
  <c r="AF91" i="6" s="1"/>
  <c r="AG91" i="6" s="1"/>
  <c r="AH91" i="6" s="1"/>
  <c r="AI91" i="6" s="1"/>
  <c r="AJ91" i="6" s="1"/>
  <c r="AK91" i="6" s="1"/>
  <c r="AL91" i="6" s="1"/>
  <c r="AM91" i="6" s="1"/>
  <c r="AN91" i="6" s="1"/>
  <c r="AO91" i="6" s="1"/>
  <c r="AS40" i="6"/>
  <c r="AT40" i="6" s="1"/>
  <c r="AU40" i="6" s="1"/>
  <c r="AV40" i="6" s="1"/>
  <c r="AW40" i="6" s="1"/>
  <c r="AX40" i="6" s="1"/>
  <c r="AY40" i="6" s="1"/>
  <c r="AZ40" i="6" s="1"/>
  <c r="BA40" i="6" s="1"/>
  <c r="BB40" i="6" s="1"/>
  <c r="BC40" i="6" s="1"/>
  <c r="BD40" i="6" s="1"/>
  <c r="CI40" i="6"/>
  <c r="AA44" i="6"/>
  <c r="AP105" i="6"/>
  <c r="AA63" i="6"/>
  <c r="AE119" i="6"/>
  <c r="AF119" i="6" s="1"/>
  <c r="AG119" i="6" s="1"/>
  <c r="AH119" i="6" s="1"/>
  <c r="AI119" i="6" s="1"/>
  <c r="AJ119" i="6" s="1"/>
  <c r="AK119" i="6" s="1"/>
  <c r="AL119" i="6" s="1"/>
  <c r="AM119" i="6" s="1"/>
  <c r="AN119" i="6" s="1"/>
  <c r="AO119" i="6" s="1"/>
  <c r="AE48" i="6"/>
  <c r="AF48" i="6" s="1"/>
  <c r="AG48" i="6" s="1"/>
  <c r="AH48" i="6" s="1"/>
  <c r="AI48" i="6" s="1"/>
  <c r="AJ48" i="6" s="1"/>
  <c r="AK48" i="6" s="1"/>
  <c r="AL48" i="6" s="1"/>
  <c r="AM48" i="6" s="1"/>
  <c r="AN48" i="6" s="1"/>
  <c r="AO48" i="6" s="1"/>
  <c r="AO666" i="6"/>
  <c r="AS666" i="6" s="1"/>
  <c r="AT664" i="6"/>
  <c r="AU664" i="6" s="1"/>
  <c r="AV664" i="6" s="1"/>
  <c r="AW664" i="6" s="1"/>
  <c r="AX664" i="6" s="1"/>
  <c r="AY664" i="6" s="1"/>
  <c r="AZ664" i="6" s="1"/>
  <c r="BA664" i="6" s="1"/>
  <c r="BB664" i="6" s="1"/>
  <c r="AT641" i="6"/>
  <c r="AU641" i="6" s="1"/>
  <c r="AV641" i="6" s="1"/>
  <c r="AW641" i="6" s="1"/>
  <c r="AT657" i="6"/>
  <c r="AU657" i="6" s="1"/>
  <c r="AV657" i="6" s="1"/>
  <c r="AW657" i="6" s="1"/>
  <c r="AX657" i="6" s="1"/>
  <c r="AY657" i="6" s="1"/>
  <c r="AZ657" i="6" s="1"/>
  <c r="AT624" i="6"/>
  <c r="AE575" i="6"/>
  <c r="AF575" i="6" s="1"/>
  <c r="AG575" i="6" s="1"/>
  <c r="AH575" i="6" s="1"/>
  <c r="AI575" i="6" s="1"/>
  <c r="AJ575" i="6" s="1"/>
  <c r="AK575" i="6" s="1"/>
  <c r="AL575" i="6" s="1"/>
  <c r="AM575" i="6" s="1"/>
  <c r="AN575" i="6" s="1"/>
  <c r="AO575" i="6" s="1"/>
  <c r="AS568" i="6"/>
  <c r="AT568" i="6" s="1"/>
  <c r="AU568" i="6" s="1"/>
  <c r="AV568" i="6" s="1"/>
  <c r="AW568" i="6" s="1"/>
  <c r="AX568" i="6" s="1"/>
  <c r="AY568" i="6" s="1"/>
  <c r="AZ568" i="6" s="1"/>
  <c r="BA568" i="6" s="1"/>
  <c r="BB568" i="6" s="1"/>
  <c r="BC568" i="6" s="1"/>
  <c r="BD568" i="6" s="1"/>
  <c r="BT500" i="6"/>
  <c r="AD500" i="6"/>
  <c r="AE500" i="6" s="1"/>
  <c r="AF500" i="6" s="1"/>
  <c r="AG500" i="6" s="1"/>
  <c r="AH500" i="6" s="1"/>
  <c r="AI500" i="6" s="1"/>
  <c r="AJ500" i="6" s="1"/>
  <c r="AK500" i="6" s="1"/>
  <c r="AL500" i="6" s="1"/>
  <c r="AM500" i="6" s="1"/>
  <c r="AN500" i="6" s="1"/>
  <c r="AO500" i="6" s="1"/>
  <c r="BT400" i="6"/>
  <c r="AD400" i="6"/>
  <c r="AE468" i="6"/>
  <c r="AF468" i="6" s="1"/>
  <c r="AG468" i="6" s="1"/>
  <c r="AH468" i="6" s="1"/>
  <c r="AI468" i="6" s="1"/>
  <c r="AJ468" i="6" s="1"/>
  <c r="AK468" i="6" s="1"/>
  <c r="AL468" i="6" s="1"/>
  <c r="AM468" i="6" s="1"/>
  <c r="AN468" i="6" s="1"/>
  <c r="AO468" i="6" s="1"/>
  <c r="AE417" i="6"/>
  <c r="AF417" i="6" s="1"/>
  <c r="AG417" i="6" s="1"/>
  <c r="AH417" i="6" s="1"/>
  <c r="AI417" i="6" s="1"/>
  <c r="AJ417" i="6" s="1"/>
  <c r="AK417" i="6" s="1"/>
  <c r="AL417" i="6" s="1"/>
  <c r="AM417" i="6" s="1"/>
  <c r="AN417" i="6" s="1"/>
  <c r="AO417" i="6" s="1"/>
  <c r="AD377" i="6"/>
  <c r="AS378" i="6"/>
  <c r="AE401" i="6"/>
  <c r="AF401" i="6" s="1"/>
  <c r="AG401" i="6" s="1"/>
  <c r="AH401" i="6" s="1"/>
  <c r="AI401" i="6" s="1"/>
  <c r="AJ401" i="6" s="1"/>
  <c r="AK401" i="6" s="1"/>
  <c r="AL401" i="6" s="1"/>
  <c r="AM401" i="6" s="1"/>
  <c r="AN401" i="6" s="1"/>
  <c r="AO401" i="6" s="1"/>
  <c r="AE379" i="6"/>
  <c r="AF379" i="6" s="1"/>
  <c r="AG379" i="6" s="1"/>
  <c r="AH379" i="6" s="1"/>
  <c r="AI379" i="6" s="1"/>
  <c r="AJ379" i="6" s="1"/>
  <c r="AK379" i="6" s="1"/>
  <c r="AL379" i="6" s="1"/>
  <c r="AM379" i="6" s="1"/>
  <c r="AN379" i="6" s="1"/>
  <c r="AO379" i="6" s="1"/>
  <c r="AD29" i="6"/>
  <c r="AA69" i="6"/>
  <c r="AS17" i="6"/>
  <c r="AT17" i="6" s="1"/>
  <c r="AU17" i="6" s="1"/>
  <c r="AV17" i="6" s="1"/>
  <c r="AW17" i="6" s="1"/>
  <c r="AX17" i="6" s="1"/>
  <c r="AY17" i="6" s="1"/>
  <c r="AZ17" i="6" s="1"/>
  <c r="BA17" i="6" s="1"/>
  <c r="BB17" i="6" s="1"/>
  <c r="BC17" i="6" s="1"/>
  <c r="BD17" i="6" s="1"/>
  <c r="CI17" i="6"/>
  <c r="AE95" i="6"/>
  <c r="AF95" i="6" s="1"/>
  <c r="AG95" i="6" s="1"/>
  <c r="AH95" i="6" s="1"/>
  <c r="AI95" i="6" s="1"/>
  <c r="AJ95" i="6" s="1"/>
  <c r="AK95" i="6" s="1"/>
  <c r="AL95" i="6" s="1"/>
  <c r="AM95" i="6" s="1"/>
  <c r="AN95" i="6" s="1"/>
  <c r="AO95" i="6" s="1"/>
  <c r="AE73" i="6"/>
  <c r="AF73" i="6" s="1"/>
  <c r="AG73" i="6" s="1"/>
  <c r="AH73" i="6" s="1"/>
  <c r="AI73" i="6" s="1"/>
  <c r="AJ73" i="6" s="1"/>
  <c r="AK73" i="6" s="1"/>
  <c r="AL73" i="6" s="1"/>
  <c r="AM73" i="6" s="1"/>
  <c r="AN73" i="6" s="1"/>
  <c r="AO73" i="6" s="1"/>
  <c r="CI38" i="6"/>
  <c r="AS38" i="6"/>
  <c r="AT38" i="6" s="1"/>
  <c r="AU38" i="6" s="1"/>
  <c r="AV38" i="6" s="1"/>
  <c r="AW38" i="6" s="1"/>
  <c r="AX38" i="6" s="1"/>
  <c r="AY38" i="6" s="1"/>
  <c r="AZ38" i="6" s="1"/>
  <c r="BA38" i="6" s="1"/>
  <c r="BB38" i="6" s="1"/>
  <c r="BC38" i="6" s="1"/>
  <c r="BD38" i="6" s="1"/>
  <c r="BE680" i="6"/>
  <c r="BH680" i="6"/>
  <c r="BI680" i="6" s="1"/>
  <c r="BJ680" i="6" s="1"/>
  <c r="BK680" i="6" s="1"/>
  <c r="BL680" i="6" s="1"/>
  <c r="BM680" i="6" s="1"/>
  <c r="BN680" i="6" s="1"/>
  <c r="BO680" i="6" s="1"/>
  <c r="BP680" i="6" s="1"/>
  <c r="BQ680" i="6" s="1"/>
  <c r="BR680" i="6" s="1"/>
  <c r="BI682" i="6"/>
  <c r="BJ682" i="6" s="1"/>
  <c r="BK682" i="6" s="1"/>
  <c r="BL682" i="6" s="1"/>
  <c r="BM682" i="6" s="1"/>
  <c r="BN682" i="6" s="1"/>
  <c r="BO682" i="6" s="1"/>
  <c r="BP682" i="6" s="1"/>
  <c r="BQ682" i="6" s="1"/>
  <c r="BR682" i="6" s="1"/>
  <c r="BG674" i="6"/>
  <c r="BU674" i="6"/>
  <c r="BE655" i="6"/>
  <c r="BW679" i="6"/>
  <c r="BX679" i="6" s="1"/>
  <c r="BY679" i="6" s="1"/>
  <c r="BZ679" i="6" s="1"/>
  <c r="CA679" i="6" s="1"/>
  <c r="CB679" i="6" s="1"/>
  <c r="CC679" i="6" s="1"/>
  <c r="CD679" i="6" s="1"/>
  <c r="CE679" i="6" s="1"/>
  <c r="CF679" i="6" s="1"/>
  <c r="CG679" i="6" s="1"/>
  <c r="CH679" i="6" s="1"/>
  <c r="AP641" i="6"/>
  <c r="BI662" i="6"/>
  <c r="BJ662" i="6" s="1"/>
  <c r="BK662" i="6" s="1"/>
  <c r="BL662" i="6" s="1"/>
  <c r="BM662" i="6" s="1"/>
  <c r="BN662" i="6" s="1"/>
  <c r="BO662" i="6" s="1"/>
  <c r="BP662" i="6" s="1"/>
  <c r="BQ662" i="6" s="1"/>
  <c r="AT645" i="6"/>
  <c r="AU645" i="6" s="1"/>
  <c r="AV645" i="6" s="1"/>
  <c r="AW645" i="6" s="1"/>
  <c r="AX645" i="6" s="1"/>
  <c r="AY645" i="6" s="1"/>
  <c r="AH626" i="6"/>
  <c r="AI626" i="6" s="1"/>
  <c r="AJ626" i="6" s="1"/>
  <c r="AK626" i="6" s="1"/>
  <c r="AL626" i="6" s="1"/>
  <c r="AM626" i="6" s="1"/>
  <c r="AN626" i="6" s="1"/>
  <c r="AO626" i="6" s="1"/>
  <c r="AS626" i="6" s="1"/>
  <c r="AS617" i="6"/>
  <c r="AD607" i="6"/>
  <c r="AD609" i="6"/>
  <c r="AD593" i="6"/>
  <c r="AA572" i="6"/>
  <c r="AA692" i="6" s="1"/>
  <c r="AA711" i="6" s="1"/>
  <c r="G19" i="5" s="1"/>
  <c r="AA500" i="6"/>
  <c r="CI510" i="6"/>
  <c r="BE510" i="6"/>
  <c r="AD474" i="6"/>
  <c r="BT420" i="6"/>
  <c r="AD420" i="6"/>
  <c r="AE420" i="6" s="1"/>
  <c r="AF420" i="6" s="1"/>
  <c r="AG420" i="6" s="1"/>
  <c r="AH420" i="6" s="1"/>
  <c r="AI420" i="6" s="1"/>
  <c r="AJ420" i="6" s="1"/>
  <c r="AK420" i="6" s="1"/>
  <c r="AL420" i="6" s="1"/>
  <c r="AM420" i="6" s="1"/>
  <c r="AN420" i="6" s="1"/>
  <c r="AO420" i="6" s="1"/>
  <c r="CI458" i="6"/>
  <c r="AS458" i="6"/>
  <c r="AT458" i="6" s="1"/>
  <c r="AU458" i="6" s="1"/>
  <c r="AV458" i="6" s="1"/>
  <c r="AW458" i="6" s="1"/>
  <c r="AX458" i="6" s="1"/>
  <c r="AY458" i="6" s="1"/>
  <c r="AZ458" i="6" s="1"/>
  <c r="BA458" i="6" s="1"/>
  <c r="BB458" i="6" s="1"/>
  <c r="BC458" i="6" s="1"/>
  <c r="BD458" i="6" s="1"/>
  <c r="AA387" i="6"/>
  <c r="AD373" i="6"/>
  <c r="AE412" i="6"/>
  <c r="AF412" i="6" s="1"/>
  <c r="AG412" i="6" s="1"/>
  <c r="AH412" i="6" s="1"/>
  <c r="AI412" i="6" s="1"/>
  <c r="AJ412" i="6" s="1"/>
  <c r="AK412" i="6" s="1"/>
  <c r="AL412" i="6" s="1"/>
  <c r="AM412" i="6" s="1"/>
  <c r="AN412" i="6" s="1"/>
  <c r="AO412" i="6" s="1"/>
  <c r="AD363" i="6"/>
  <c r="AT650" i="6"/>
  <c r="AU650" i="6" s="1"/>
  <c r="AV650" i="6" s="1"/>
  <c r="AW650" i="6" s="1"/>
  <c r="AX650" i="6" s="1"/>
  <c r="AY650" i="6" s="1"/>
  <c r="AP643" i="6"/>
  <c r="AL646" i="6"/>
  <c r="AM646" i="6" s="1"/>
  <c r="AN646" i="6" s="1"/>
  <c r="AO646" i="6" s="1"/>
  <c r="AS646" i="6" s="1"/>
  <c r="AP645" i="6"/>
  <c r="AT623" i="6"/>
  <c r="AD620" i="6"/>
  <c r="AP617" i="6"/>
  <c r="AA607" i="6"/>
  <c r="AA609" i="6"/>
  <c r="AS596" i="6"/>
  <c r="AS599" i="6"/>
  <c r="AD594" i="6"/>
  <c r="AP618" i="6"/>
  <c r="AS592" i="6"/>
  <c r="AA576" i="6"/>
  <c r="AS582" i="6"/>
  <c r="AT582" i="6" s="1"/>
  <c r="AU582" i="6" s="1"/>
  <c r="AV582" i="6" s="1"/>
  <c r="AW582" i="6" s="1"/>
  <c r="AX582" i="6" s="1"/>
  <c r="AY582" i="6" s="1"/>
  <c r="AZ582" i="6" s="1"/>
  <c r="BA582" i="6" s="1"/>
  <c r="BB582" i="6" s="1"/>
  <c r="BC582" i="6" s="1"/>
  <c r="BD582" i="6" s="1"/>
  <c r="CI582" i="6"/>
  <c r="AS570" i="6"/>
  <c r="AT570" i="6" s="1"/>
  <c r="AU570" i="6" s="1"/>
  <c r="AV570" i="6" s="1"/>
  <c r="AW570" i="6" s="1"/>
  <c r="AX570" i="6" s="1"/>
  <c r="AY570" i="6" s="1"/>
  <c r="AZ570" i="6" s="1"/>
  <c r="BA570" i="6" s="1"/>
  <c r="BB570" i="6" s="1"/>
  <c r="BC570" i="6" s="1"/>
  <c r="BD570" i="6" s="1"/>
  <c r="AS559" i="6"/>
  <c r="AT559" i="6" s="1"/>
  <c r="AU559" i="6" s="1"/>
  <c r="AV559" i="6" s="1"/>
  <c r="AW559" i="6" s="1"/>
  <c r="AX559" i="6" s="1"/>
  <c r="AY559" i="6" s="1"/>
  <c r="AZ559" i="6" s="1"/>
  <c r="BA559" i="6" s="1"/>
  <c r="BB559" i="6" s="1"/>
  <c r="BC559" i="6" s="1"/>
  <c r="BD559" i="6" s="1"/>
  <c r="CI559" i="6"/>
  <c r="AD472" i="6"/>
  <c r="AE518" i="6"/>
  <c r="AF518" i="6" s="1"/>
  <c r="AG518" i="6" s="1"/>
  <c r="AH518" i="6" s="1"/>
  <c r="AI518" i="6" s="1"/>
  <c r="AJ518" i="6" s="1"/>
  <c r="AK518" i="6" s="1"/>
  <c r="AL518" i="6" s="1"/>
  <c r="AM518" i="6" s="1"/>
  <c r="AN518" i="6" s="1"/>
  <c r="AO518" i="6" s="1"/>
  <c r="AE532" i="6"/>
  <c r="AF532" i="6" s="1"/>
  <c r="AG532" i="6" s="1"/>
  <c r="AH532" i="6" s="1"/>
  <c r="AI532" i="6" s="1"/>
  <c r="AJ532" i="6" s="1"/>
  <c r="AK532" i="6" s="1"/>
  <c r="AL532" i="6" s="1"/>
  <c r="AM532" i="6" s="1"/>
  <c r="AN532" i="6" s="1"/>
  <c r="AO532" i="6" s="1"/>
  <c r="AA467" i="6"/>
  <c r="AA498" i="6"/>
  <c r="BT425" i="6"/>
  <c r="AD425" i="6"/>
  <c r="BT418" i="6"/>
  <c r="AD418" i="6"/>
  <c r="AE418" i="6" s="1"/>
  <c r="AF418" i="6" s="1"/>
  <c r="AG418" i="6" s="1"/>
  <c r="AH418" i="6" s="1"/>
  <c r="AI418" i="6" s="1"/>
  <c r="AJ418" i="6" s="1"/>
  <c r="AK418" i="6" s="1"/>
  <c r="AL418" i="6" s="1"/>
  <c r="AM418" i="6" s="1"/>
  <c r="AN418" i="6" s="1"/>
  <c r="AO418" i="6" s="1"/>
  <c r="AD399" i="6"/>
  <c r="CI453" i="6"/>
  <c r="AS453" i="6"/>
  <c r="AT453" i="6" s="1"/>
  <c r="AU453" i="6" s="1"/>
  <c r="AV453" i="6" s="1"/>
  <c r="AW453" i="6" s="1"/>
  <c r="AX453" i="6" s="1"/>
  <c r="AY453" i="6" s="1"/>
  <c r="AZ453" i="6" s="1"/>
  <c r="BA453" i="6" s="1"/>
  <c r="BB453" i="6" s="1"/>
  <c r="BC453" i="6" s="1"/>
  <c r="BD453" i="6" s="1"/>
  <c r="CI435" i="6"/>
  <c r="AS435" i="6"/>
  <c r="AT435" i="6" s="1"/>
  <c r="AU435" i="6" s="1"/>
  <c r="AV435" i="6" s="1"/>
  <c r="AW435" i="6" s="1"/>
  <c r="AX435" i="6" s="1"/>
  <c r="AY435" i="6" s="1"/>
  <c r="AZ435" i="6" s="1"/>
  <c r="BA435" i="6" s="1"/>
  <c r="BB435" i="6" s="1"/>
  <c r="BC435" i="6" s="1"/>
  <c r="BD435" i="6" s="1"/>
  <c r="AD411" i="6"/>
  <c r="AE402" i="6"/>
  <c r="AF402" i="6" s="1"/>
  <c r="AG402" i="6" s="1"/>
  <c r="AH402" i="6" s="1"/>
  <c r="AI402" i="6" s="1"/>
  <c r="AJ402" i="6" s="1"/>
  <c r="AK402" i="6" s="1"/>
  <c r="AL402" i="6" s="1"/>
  <c r="AM402" i="6" s="1"/>
  <c r="AN402" i="6" s="1"/>
  <c r="AO402" i="6" s="1"/>
  <c r="AD422" i="6"/>
  <c r="AA384" i="6"/>
  <c r="AA413" i="6"/>
  <c r="AA393" i="6"/>
  <c r="AD381" i="6"/>
  <c r="AA362" i="6"/>
  <c r="AD352" i="6"/>
  <c r="AA388" i="6"/>
  <c r="BT367" i="6"/>
  <c r="AD367" i="6"/>
  <c r="AE367" i="6" s="1"/>
  <c r="AF367" i="6" s="1"/>
  <c r="AG367" i="6" s="1"/>
  <c r="AH367" i="6" s="1"/>
  <c r="AI367" i="6" s="1"/>
  <c r="AJ367" i="6" s="1"/>
  <c r="AK367" i="6" s="1"/>
  <c r="AL367" i="6" s="1"/>
  <c r="AM367" i="6" s="1"/>
  <c r="AN367" i="6" s="1"/>
  <c r="AO367" i="6" s="1"/>
  <c r="AA407" i="6"/>
  <c r="AD372" i="6"/>
  <c r="AA375" i="6"/>
  <c r="AA383" i="6"/>
  <c r="AD361" i="6"/>
  <c r="AD304" i="6"/>
  <c r="AS326" i="6"/>
  <c r="AT326" i="6" s="1"/>
  <c r="AU326" i="6" s="1"/>
  <c r="AV326" i="6" s="1"/>
  <c r="AW326" i="6" s="1"/>
  <c r="AX326" i="6" s="1"/>
  <c r="AY326" i="6" s="1"/>
  <c r="AZ326" i="6" s="1"/>
  <c r="BA326" i="6" s="1"/>
  <c r="BB326" i="6" s="1"/>
  <c r="BC326" i="6" s="1"/>
  <c r="BD326" i="6" s="1"/>
  <c r="CI326" i="6"/>
  <c r="AE282" i="6"/>
  <c r="AF282" i="6" s="1"/>
  <c r="AG282" i="6" s="1"/>
  <c r="AH282" i="6" s="1"/>
  <c r="AI282" i="6" s="1"/>
  <c r="AJ282" i="6" s="1"/>
  <c r="AK282" i="6" s="1"/>
  <c r="AL282" i="6" s="1"/>
  <c r="AM282" i="6" s="1"/>
  <c r="AN282" i="6" s="1"/>
  <c r="AO282" i="6" s="1"/>
  <c r="CI241" i="6"/>
  <c r="AS241" i="6"/>
  <c r="AT241" i="6" s="1"/>
  <c r="AU241" i="6" s="1"/>
  <c r="AV241" i="6" s="1"/>
  <c r="AW241" i="6" s="1"/>
  <c r="AX241" i="6" s="1"/>
  <c r="AY241" i="6" s="1"/>
  <c r="AZ241" i="6" s="1"/>
  <c r="BA241" i="6" s="1"/>
  <c r="BB241" i="6" s="1"/>
  <c r="BC241" i="6" s="1"/>
  <c r="BD241" i="6" s="1"/>
  <c r="AE276" i="6"/>
  <c r="AF276" i="6" s="1"/>
  <c r="AG276" i="6" s="1"/>
  <c r="AH276" i="6" s="1"/>
  <c r="AI276" i="6" s="1"/>
  <c r="AJ276" i="6" s="1"/>
  <c r="AK276" i="6" s="1"/>
  <c r="AL276" i="6" s="1"/>
  <c r="AM276" i="6" s="1"/>
  <c r="AN276" i="6" s="1"/>
  <c r="AO276" i="6" s="1"/>
  <c r="AS325" i="6"/>
  <c r="AT325" i="6" s="1"/>
  <c r="AU325" i="6" s="1"/>
  <c r="AV325" i="6" s="1"/>
  <c r="AW325" i="6" s="1"/>
  <c r="AX325" i="6" s="1"/>
  <c r="AY325" i="6" s="1"/>
  <c r="AZ325" i="6" s="1"/>
  <c r="BA325" i="6" s="1"/>
  <c r="BB325" i="6" s="1"/>
  <c r="BC325" i="6" s="1"/>
  <c r="BD325" i="6" s="1"/>
  <c r="CI325" i="6"/>
  <c r="AA262" i="6"/>
  <c r="AE266" i="6"/>
  <c r="AF266" i="6" s="1"/>
  <c r="AG266" i="6" s="1"/>
  <c r="AH266" i="6" s="1"/>
  <c r="AI266" i="6" s="1"/>
  <c r="AJ266" i="6" s="1"/>
  <c r="AK266" i="6" s="1"/>
  <c r="AL266" i="6" s="1"/>
  <c r="AM266" i="6" s="1"/>
  <c r="AN266" i="6" s="1"/>
  <c r="AO266" i="6" s="1"/>
  <c r="AP206" i="6"/>
  <c r="AP172" i="6"/>
  <c r="AD191" i="6"/>
  <c r="AD170" i="6"/>
  <c r="AE181" i="6"/>
  <c r="AF181" i="6" s="1"/>
  <c r="AG181" i="6" s="1"/>
  <c r="AH181" i="6" s="1"/>
  <c r="AI181" i="6" s="1"/>
  <c r="AJ181" i="6" s="1"/>
  <c r="AK181" i="6" s="1"/>
  <c r="AL181" i="6" s="1"/>
  <c r="AM181" i="6" s="1"/>
  <c r="AN181" i="6" s="1"/>
  <c r="AO181" i="6" s="1"/>
  <c r="AE306" i="6"/>
  <c r="AF306" i="6" s="1"/>
  <c r="AG306" i="6" s="1"/>
  <c r="AH306" i="6" s="1"/>
  <c r="AI306" i="6" s="1"/>
  <c r="AJ306" i="6" s="1"/>
  <c r="AK306" i="6" s="1"/>
  <c r="AL306" i="6" s="1"/>
  <c r="AM306" i="6" s="1"/>
  <c r="AN306" i="6" s="1"/>
  <c r="AO306" i="6" s="1"/>
  <c r="AA216" i="6"/>
  <c r="AA208" i="6"/>
  <c r="AA204" i="6"/>
  <c r="AA183" i="6"/>
  <c r="AD171" i="6"/>
  <c r="AE260" i="6"/>
  <c r="AF260" i="6" s="1"/>
  <c r="AG260" i="6" s="1"/>
  <c r="AH260" i="6" s="1"/>
  <c r="AI260" i="6" s="1"/>
  <c r="AJ260" i="6" s="1"/>
  <c r="AK260" i="6" s="1"/>
  <c r="AL260" i="6" s="1"/>
  <c r="AM260" i="6" s="1"/>
  <c r="AN260" i="6" s="1"/>
  <c r="AO260" i="6" s="1"/>
  <c r="AA195" i="6"/>
  <c r="AE184" i="6"/>
  <c r="AF184" i="6" s="1"/>
  <c r="AG184" i="6" s="1"/>
  <c r="AH184" i="6" s="1"/>
  <c r="AI184" i="6" s="1"/>
  <c r="AJ184" i="6" s="1"/>
  <c r="AK184" i="6" s="1"/>
  <c r="AL184" i="6" s="1"/>
  <c r="AM184" i="6" s="1"/>
  <c r="AN184" i="6" s="1"/>
  <c r="AO184" i="6" s="1"/>
  <c r="AE175" i="6"/>
  <c r="AF175" i="6" s="1"/>
  <c r="AG175" i="6" s="1"/>
  <c r="AH175" i="6" s="1"/>
  <c r="AI175" i="6" s="1"/>
  <c r="AJ175" i="6" s="1"/>
  <c r="AK175" i="6" s="1"/>
  <c r="AL175" i="6" s="1"/>
  <c r="AM175" i="6" s="1"/>
  <c r="AN175" i="6" s="1"/>
  <c r="AO175" i="6" s="1"/>
  <c r="AA211" i="6"/>
  <c r="AA188" i="6"/>
  <c r="AD217" i="6"/>
  <c r="AA212" i="6"/>
  <c r="CI252" i="6"/>
  <c r="AS252" i="6"/>
  <c r="AT252" i="6" s="1"/>
  <c r="AU252" i="6" s="1"/>
  <c r="AV252" i="6" s="1"/>
  <c r="AW252" i="6" s="1"/>
  <c r="AX252" i="6" s="1"/>
  <c r="AY252" i="6" s="1"/>
  <c r="AZ252" i="6" s="1"/>
  <c r="BA252" i="6" s="1"/>
  <c r="BB252" i="6" s="1"/>
  <c r="BC252" i="6" s="1"/>
  <c r="BD252" i="6" s="1"/>
  <c r="AD177" i="6"/>
  <c r="AA121" i="6"/>
  <c r="AA114" i="6"/>
  <c r="AA21" i="6"/>
  <c r="AD44" i="6"/>
  <c r="AS105" i="6"/>
  <c r="AE157" i="6"/>
  <c r="AF157" i="6" s="1"/>
  <c r="AG157" i="6" s="1"/>
  <c r="AH157" i="6" s="1"/>
  <c r="AI157" i="6" s="1"/>
  <c r="AJ157" i="6" s="1"/>
  <c r="AK157" i="6" s="1"/>
  <c r="AL157" i="6" s="1"/>
  <c r="AM157" i="6" s="1"/>
  <c r="AN157" i="6" s="1"/>
  <c r="AO157" i="6" s="1"/>
  <c r="AE76" i="6"/>
  <c r="AF76" i="6" s="1"/>
  <c r="AG76" i="6" s="1"/>
  <c r="AH76" i="6" s="1"/>
  <c r="AI76" i="6" s="1"/>
  <c r="AJ76" i="6" s="1"/>
  <c r="AK76" i="6" s="1"/>
  <c r="AL76" i="6" s="1"/>
  <c r="AM76" i="6" s="1"/>
  <c r="AN76" i="6" s="1"/>
  <c r="AO76" i="6" s="1"/>
  <c r="AE54" i="6"/>
  <c r="AF54" i="6" s="1"/>
  <c r="AG54" i="6" s="1"/>
  <c r="AH54" i="6" s="1"/>
  <c r="AI54" i="6" s="1"/>
  <c r="AJ54" i="6" s="1"/>
  <c r="AK54" i="6" s="1"/>
  <c r="AL54" i="6" s="1"/>
  <c r="AM54" i="6" s="1"/>
  <c r="AN54" i="6" s="1"/>
  <c r="AO54" i="6" s="1"/>
  <c r="AN660" i="6"/>
  <c r="AO660" i="6" s="1"/>
  <c r="AS660" i="6" s="1"/>
  <c r="AK642" i="6"/>
  <c r="AL642" i="6" s="1"/>
  <c r="AM642" i="6" s="1"/>
  <c r="AN642" i="6" s="1"/>
  <c r="AO642" i="6" s="1"/>
  <c r="AS642" i="6" s="1"/>
  <c r="AD572" i="6"/>
  <c r="AS476" i="6"/>
  <c r="AD426" i="6"/>
  <c r="AS405" i="6"/>
  <c r="AA400" i="6"/>
  <c r="BT353" i="6"/>
  <c r="AD353" i="6"/>
  <c r="AD369" i="6"/>
  <c r="AD305" i="6"/>
  <c r="AE298" i="6"/>
  <c r="AF298" i="6" s="1"/>
  <c r="AG298" i="6" s="1"/>
  <c r="AH298" i="6" s="1"/>
  <c r="AI298" i="6" s="1"/>
  <c r="AJ298" i="6" s="1"/>
  <c r="AK298" i="6" s="1"/>
  <c r="AL298" i="6" s="1"/>
  <c r="AM298" i="6" s="1"/>
  <c r="AN298" i="6" s="1"/>
  <c r="AO298" i="6" s="1"/>
  <c r="AD173" i="6"/>
  <c r="AE178" i="6"/>
  <c r="AF178" i="6" s="1"/>
  <c r="AG178" i="6" s="1"/>
  <c r="AH178" i="6" s="1"/>
  <c r="AI178" i="6" s="1"/>
  <c r="AJ178" i="6" s="1"/>
  <c r="AK178" i="6" s="1"/>
  <c r="AL178" i="6" s="1"/>
  <c r="AM178" i="6" s="1"/>
  <c r="AN178" i="6" s="1"/>
  <c r="AO178" i="6" s="1"/>
  <c r="AS674" i="6"/>
  <c r="AP674" i="6"/>
  <c r="AO661" i="6"/>
  <c r="AS661" i="6" s="1"/>
  <c r="AT643" i="6"/>
  <c r="AU643" i="6" s="1"/>
  <c r="AV643" i="6" s="1"/>
  <c r="AW643" i="6" s="1"/>
  <c r="AX643" i="6" s="1"/>
  <c r="BI655" i="6"/>
  <c r="BJ655" i="6" s="1"/>
  <c r="BK655" i="6" s="1"/>
  <c r="BL655" i="6" s="1"/>
  <c r="BM655" i="6" s="1"/>
  <c r="BN655" i="6" s="1"/>
  <c r="BO655" i="6" s="1"/>
  <c r="AD610" i="6"/>
  <c r="AD603" i="6"/>
  <c r="AD605" i="6"/>
  <c r="AS558" i="6"/>
  <c r="AT558" i="6" s="1"/>
  <c r="AU558" i="6" s="1"/>
  <c r="AV558" i="6" s="1"/>
  <c r="AW558" i="6" s="1"/>
  <c r="AX558" i="6" s="1"/>
  <c r="AY558" i="6" s="1"/>
  <c r="AZ558" i="6" s="1"/>
  <c r="BA558" i="6" s="1"/>
  <c r="BB558" i="6" s="1"/>
  <c r="BC558" i="6" s="1"/>
  <c r="BD558" i="6" s="1"/>
  <c r="CI558" i="6"/>
  <c r="AE503" i="6"/>
  <c r="AF503" i="6" s="1"/>
  <c r="AG503" i="6" s="1"/>
  <c r="AH503" i="6" s="1"/>
  <c r="AI503" i="6" s="1"/>
  <c r="AJ503" i="6" s="1"/>
  <c r="AK503" i="6" s="1"/>
  <c r="AL503" i="6" s="1"/>
  <c r="AM503" i="6" s="1"/>
  <c r="AN503" i="6" s="1"/>
  <c r="AO503" i="6" s="1"/>
  <c r="AE501" i="6"/>
  <c r="AF501" i="6" s="1"/>
  <c r="AG501" i="6" s="1"/>
  <c r="AH501" i="6" s="1"/>
  <c r="AI501" i="6" s="1"/>
  <c r="AJ501" i="6" s="1"/>
  <c r="AK501" i="6" s="1"/>
  <c r="AL501" i="6" s="1"/>
  <c r="AM501" i="6" s="1"/>
  <c r="AN501" i="6" s="1"/>
  <c r="AO501" i="6" s="1"/>
  <c r="AD467" i="6"/>
  <c r="AE502" i="6"/>
  <c r="AF502" i="6" s="1"/>
  <c r="AG502" i="6" s="1"/>
  <c r="AH502" i="6" s="1"/>
  <c r="AI502" i="6" s="1"/>
  <c r="AJ502" i="6" s="1"/>
  <c r="AK502" i="6" s="1"/>
  <c r="AL502" i="6" s="1"/>
  <c r="AM502" i="6" s="1"/>
  <c r="AN502" i="6" s="1"/>
  <c r="AO502" i="6" s="1"/>
  <c r="CI438" i="6"/>
  <c r="AS438" i="6"/>
  <c r="AT438" i="6" s="1"/>
  <c r="AU438" i="6" s="1"/>
  <c r="AV438" i="6" s="1"/>
  <c r="AW438" i="6" s="1"/>
  <c r="AX438" i="6" s="1"/>
  <c r="AY438" i="6" s="1"/>
  <c r="AZ438" i="6" s="1"/>
  <c r="BA438" i="6" s="1"/>
  <c r="BB438" i="6" s="1"/>
  <c r="BC438" i="6" s="1"/>
  <c r="BD438" i="6" s="1"/>
  <c r="AE471" i="6"/>
  <c r="AF471" i="6" s="1"/>
  <c r="AG471" i="6" s="1"/>
  <c r="AH471" i="6" s="1"/>
  <c r="AI471" i="6" s="1"/>
  <c r="AJ471" i="6" s="1"/>
  <c r="AK471" i="6" s="1"/>
  <c r="AL471" i="6" s="1"/>
  <c r="AM471" i="6" s="1"/>
  <c r="AN471" i="6" s="1"/>
  <c r="AO471" i="6" s="1"/>
  <c r="AD392" i="6"/>
  <c r="BT407" i="6"/>
  <c r="AD407" i="6"/>
  <c r="AE407" i="6" s="1"/>
  <c r="AF407" i="6" s="1"/>
  <c r="AG407" i="6" s="1"/>
  <c r="AH407" i="6" s="1"/>
  <c r="AI407" i="6" s="1"/>
  <c r="AJ407" i="6" s="1"/>
  <c r="AK407" i="6" s="1"/>
  <c r="AL407" i="6" s="1"/>
  <c r="AM407" i="6" s="1"/>
  <c r="AN407" i="6" s="1"/>
  <c r="AO407" i="6" s="1"/>
  <c r="AE395" i="6"/>
  <c r="AF395" i="6" s="1"/>
  <c r="AG395" i="6" s="1"/>
  <c r="AH395" i="6" s="1"/>
  <c r="AI395" i="6" s="1"/>
  <c r="AJ395" i="6" s="1"/>
  <c r="AK395" i="6" s="1"/>
  <c r="AL395" i="6" s="1"/>
  <c r="AM395" i="6" s="1"/>
  <c r="AN395" i="6" s="1"/>
  <c r="AO395" i="6" s="1"/>
  <c r="AE351" i="6"/>
  <c r="AF351" i="6" s="1"/>
  <c r="AG351" i="6" s="1"/>
  <c r="AH351" i="6" s="1"/>
  <c r="AI351" i="6" s="1"/>
  <c r="AJ351" i="6" s="1"/>
  <c r="AK351" i="6" s="1"/>
  <c r="AL351" i="6" s="1"/>
  <c r="AM351" i="6" s="1"/>
  <c r="AN351" i="6" s="1"/>
  <c r="AO351" i="6" s="1"/>
  <c r="CI340" i="6"/>
  <c r="BE340" i="6"/>
  <c r="AE374" i="6"/>
  <c r="AF374" i="6" s="1"/>
  <c r="AG374" i="6" s="1"/>
  <c r="AH374" i="6" s="1"/>
  <c r="AI374" i="6" s="1"/>
  <c r="AJ374" i="6" s="1"/>
  <c r="AK374" i="6" s="1"/>
  <c r="AL374" i="6" s="1"/>
  <c r="AM374" i="6" s="1"/>
  <c r="AN374" i="6" s="1"/>
  <c r="AO374" i="6" s="1"/>
  <c r="AE263" i="6"/>
  <c r="AF263" i="6" s="1"/>
  <c r="AG263" i="6" s="1"/>
  <c r="AH263" i="6" s="1"/>
  <c r="AI263" i="6" s="1"/>
  <c r="AJ263" i="6" s="1"/>
  <c r="AK263" i="6" s="1"/>
  <c r="AL263" i="6" s="1"/>
  <c r="AM263" i="6" s="1"/>
  <c r="AN263" i="6" s="1"/>
  <c r="AO263" i="6" s="1"/>
  <c r="AE296" i="6"/>
  <c r="AF296" i="6" s="1"/>
  <c r="AG296" i="6" s="1"/>
  <c r="AH296" i="6" s="1"/>
  <c r="AI296" i="6" s="1"/>
  <c r="AJ296" i="6" s="1"/>
  <c r="AK296" i="6" s="1"/>
  <c r="AL296" i="6" s="1"/>
  <c r="AM296" i="6" s="1"/>
  <c r="AN296" i="6" s="1"/>
  <c r="AO296" i="6" s="1"/>
  <c r="AS206" i="6"/>
  <c r="CI249" i="6"/>
  <c r="AS249" i="6"/>
  <c r="AT249" i="6" s="1"/>
  <c r="AU249" i="6" s="1"/>
  <c r="AV249" i="6" s="1"/>
  <c r="AW249" i="6" s="1"/>
  <c r="AX249" i="6" s="1"/>
  <c r="AY249" i="6" s="1"/>
  <c r="AZ249" i="6" s="1"/>
  <c r="BA249" i="6" s="1"/>
  <c r="BB249" i="6" s="1"/>
  <c r="BC249" i="6" s="1"/>
  <c r="BD249" i="6" s="1"/>
  <c r="AD208" i="6"/>
  <c r="BT195" i="6"/>
  <c r="AD195" i="6"/>
  <c r="AE195" i="6" s="1"/>
  <c r="AF195" i="6" s="1"/>
  <c r="AG195" i="6" s="1"/>
  <c r="AH195" i="6" s="1"/>
  <c r="AI195" i="6" s="1"/>
  <c r="AJ195" i="6" s="1"/>
  <c r="AK195" i="6" s="1"/>
  <c r="AL195" i="6" s="1"/>
  <c r="AM195" i="6" s="1"/>
  <c r="AN195" i="6" s="1"/>
  <c r="AO195" i="6" s="1"/>
  <c r="AD211" i="6"/>
  <c r="AD218" i="6"/>
  <c r="AD69" i="6"/>
  <c r="AD121" i="6"/>
  <c r="AD114" i="6"/>
  <c r="AE293" i="6"/>
  <c r="AF293" i="6" s="1"/>
  <c r="AG293" i="6" s="1"/>
  <c r="AH293" i="6" s="1"/>
  <c r="AI293" i="6" s="1"/>
  <c r="AJ293" i="6" s="1"/>
  <c r="AK293" i="6" s="1"/>
  <c r="AL293" i="6" s="1"/>
  <c r="AM293" i="6" s="1"/>
  <c r="AN293" i="6" s="1"/>
  <c r="AO293" i="6" s="1"/>
  <c r="AE187" i="6"/>
  <c r="AF187" i="6" s="1"/>
  <c r="AG187" i="6" s="1"/>
  <c r="AH187" i="6" s="1"/>
  <c r="AI187" i="6" s="1"/>
  <c r="AJ187" i="6" s="1"/>
  <c r="AK187" i="6" s="1"/>
  <c r="AL187" i="6" s="1"/>
  <c r="AM187" i="6" s="1"/>
  <c r="AN187" i="6" s="1"/>
  <c r="AO187" i="6" s="1"/>
  <c r="AE66" i="6"/>
  <c r="AF66" i="6" s="1"/>
  <c r="AG66" i="6" s="1"/>
  <c r="AH66" i="6" s="1"/>
  <c r="AI66" i="6" s="1"/>
  <c r="AJ66" i="6" s="1"/>
  <c r="AK66" i="6" s="1"/>
  <c r="AL66" i="6" s="1"/>
  <c r="AM66" i="6" s="1"/>
  <c r="AN66" i="6" s="1"/>
  <c r="AO66" i="6" s="1"/>
  <c r="AD21" i="6"/>
  <c r="AE78" i="6"/>
  <c r="AF78" i="6" s="1"/>
  <c r="AG78" i="6" s="1"/>
  <c r="AH78" i="6" s="1"/>
  <c r="AI78" i="6" s="1"/>
  <c r="AJ78" i="6" s="1"/>
  <c r="AK78" i="6" s="1"/>
  <c r="AL78" i="6" s="1"/>
  <c r="AM78" i="6" s="1"/>
  <c r="AN78" i="6" s="1"/>
  <c r="AO78" i="6" s="1"/>
  <c r="AE67" i="6"/>
  <c r="AF67" i="6" s="1"/>
  <c r="AG67" i="6" s="1"/>
  <c r="AH67" i="6" s="1"/>
  <c r="AI67" i="6" s="1"/>
  <c r="AJ67" i="6" s="1"/>
  <c r="AK67" i="6" s="1"/>
  <c r="AL67" i="6" s="1"/>
  <c r="AM67" i="6" s="1"/>
  <c r="AN67" i="6" s="1"/>
  <c r="AO67" i="6" s="1"/>
  <c r="AP120" i="6"/>
  <c r="CI59" i="6"/>
  <c r="AS59" i="6"/>
  <c r="AT59" i="6" s="1"/>
  <c r="AU59" i="6" s="1"/>
  <c r="AV59" i="6" s="1"/>
  <c r="AW59" i="6" s="1"/>
  <c r="AX59" i="6" s="1"/>
  <c r="AY59" i="6" s="1"/>
  <c r="AZ59" i="6" s="1"/>
  <c r="BA59" i="6" s="1"/>
  <c r="BB59" i="6" s="1"/>
  <c r="BC59" i="6" s="1"/>
  <c r="BD59" i="6" s="1"/>
  <c r="AZ647" i="6"/>
  <c r="BA647" i="6" s="1"/>
  <c r="BB647" i="6" s="1"/>
  <c r="BC647" i="6" s="1"/>
  <c r="BD647" i="6" s="1"/>
  <c r="BH647" i="6" s="1"/>
  <c r="AE595" i="6"/>
  <c r="AF595" i="6" s="1"/>
  <c r="AG595" i="6" s="1"/>
  <c r="AH595" i="6" s="1"/>
  <c r="AI595" i="6" s="1"/>
  <c r="AJ595" i="6" s="1"/>
  <c r="AK595" i="6" s="1"/>
  <c r="AL595" i="6" s="1"/>
  <c r="AM595" i="6" s="1"/>
  <c r="AN595" i="6" s="1"/>
  <c r="AO595" i="6" s="1"/>
  <c r="AD486" i="6"/>
  <c r="AA426" i="6"/>
  <c r="AT403" i="6"/>
  <c r="AU403" i="6" s="1"/>
  <c r="AV403" i="6" s="1"/>
  <c r="AW403" i="6" s="1"/>
  <c r="AX403" i="6" s="1"/>
  <c r="AY403" i="6" s="1"/>
  <c r="AZ403" i="6" s="1"/>
  <c r="BA403" i="6" s="1"/>
  <c r="BB403" i="6" s="1"/>
  <c r="BC403" i="6" s="1"/>
  <c r="BD403" i="6" s="1"/>
  <c r="BE343" i="6"/>
  <c r="CI343" i="6"/>
  <c r="AE376" i="6"/>
  <c r="AF376" i="6" s="1"/>
  <c r="AG376" i="6" s="1"/>
  <c r="AH376" i="6" s="1"/>
  <c r="AI376" i="6" s="1"/>
  <c r="AJ376" i="6" s="1"/>
  <c r="AK376" i="6" s="1"/>
  <c r="AL376" i="6" s="1"/>
  <c r="AM376" i="6" s="1"/>
  <c r="AN376" i="6" s="1"/>
  <c r="AO376" i="6" s="1"/>
  <c r="AE308" i="6"/>
  <c r="AF308" i="6" s="1"/>
  <c r="AG308" i="6" s="1"/>
  <c r="AH308" i="6" s="1"/>
  <c r="AI308" i="6" s="1"/>
  <c r="AJ308" i="6" s="1"/>
  <c r="AK308" i="6" s="1"/>
  <c r="AL308" i="6" s="1"/>
  <c r="AM308" i="6" s="1"/>
  <c r="AN308" i="6" s="1"/>
  <c r="AO308" i="6" s="1"/>
  <c r="AE299" i="6"/>
  <c r="AF299" i="6" s="1"/>
  <c r="AG299" i="6" s="1"/>
  <c r="AH299" i="6" s="1"/>
  <c r="AI299" i="6" s="1"/>
  <c r="AJ299" i="6" s="1"/>
  <c r="AK299" i="6" s="1"/>
  <c r="AL299" i="6" s="1"/>
  <c r="AM299" i="6" s="1"/>
  <c r="AN299" i="6" s="1"/>
  <c r="AO299" i="6" s="1"/>
  <c r="AE386" i="6"/>
  <c r="AF386" i="6" s="1"/>
  <c r="AG386" i="6" s="1"/>
  <c r="AH386" i="6" s="1"/>
  <c r="AI386" i="6" s="1"/>
  <c r="AJ386" i="6" s="1"/>
  <c r="AK386" i="6" s="1"/>
  <c r="AL386" i="6" s="1"/>
  <c r="AM386" i="6" s="1"/>
  <c r="AN386" i="6" s="1"/>
  <c r="AO386" i="6" s="1"/>
  <c r="AD182" i="6"/>
  <c r="AE174" i="6"/>
  <c r="AF174" i="6" s="1"/>
  <c r="AG174" i="6" s="1"/>
  <c r="AH174" i="6" s="1"/>
  <c r="AI174" i="6" s="1"/>
  <c r="AJ174" i="6" s="1"/>
  <c r="AK174" i="6" s="1"/>
  <c r="AL174" i="6" s="1"/>
  <c r="AM174" i="6" s="1"/>
  <c r="AN174" i="6" s="1"/>
  <c r="AO174" i="6" s="1"/>
  <c r="AD68" i="6"/>
  <c r="AS567" i="6"/>
  <c r="AT567" i="6" s="1"/>
  <c r="AU567" i="6" s="1"/>
  <c r="AV567" i="6" s="1"/>
  <c r="AW567" i="6" s="1"/>
  <c r="AX567" i="6" s="1"/>
  <c r="AY567" i="6" s="1"/>
  <c r="AZ567" i="6" s="1"/>
  <c r="BA567" i="6" s="1"/>
  <c r="BB567" i="6" s="1"/>
  <c r="BC567" i="6" s="1"/>
  <c r="BD567" i="6" s="1"/>
  <c r="N704" i="6"/>
  <c r="B6" i="5"/>
  <c r="BU682" i="6"/>
  <c r="BG682" i="6"/>
  <c r="AP667" i="6"/>
  <c r="BE681" i="6"/>
  <c r="BH681" i="6"/>
  <c r="AP675" i="6"/>
  <c r="AS675" i="6"/>
  <c r="AT653" i="6"/>
  <c r="AU653" i="6" s="1"/>
  <c r="AV653" i="6" s="1"/>
  <c r="AW653" i="6" s="1"/>
  <c r="AX653" i="6" s="1"/>
  <c r="AY653" i="6" s="1"/>
  <c r="AZ653" i="6" s="1"/>
  <c r="AM654" i="6"/>
  <c r="AN654" i="6" s="1"/>
  <c r="AO654" i="6" s="1"/>
  <c r="AS654" i="6" s="1"/>
  <c r="AT658" i="6"/>
  <c r="AU658" i="6" s="1"/>
  <c r="AV658" i="6" s="1"/>
  <c r="AW658" i="6" s="1"/>
  <c r="AX658" i="6" s="1"/>
  <c r="AY658" i="6" s="1"/>
  <c r="AZ658" i="6" s="1"/>
  <c r="AT637" i="6"/>
  <c r="AU637" i="6" s="1"/>
  <c r="AV637" i="6" s="1"/>
  <c r="AW637" i="6" s="1"/>
  <c r="AJ640" i="6"/>
  <c r="AK640" i="6" s="1"/>
  <c r="AL640" i="6" s="1"/>
  <c r="AM640" i="6" s="1"/>
  <c r="AN640" i="6" s="1"/>
  <c r="AO640" i="6" s="1"/>
  <c r="AS640" i="6" s="1"/>
  <c r="AT634" i="6"/>
  <c r="AU634" i="6" s="1"/>
  <c r="AV634" i="6" s="1"/>
  <c r="AP635" i="6"/>
  <c r="AI636" i="6"/>
  <c r="AJ636" i="6" s="1"/>
  <c r="AK636" i="6" s="1"/>
  <c r="AL636" i="6" s="1"/>
  <c r="AM636" i="6" s="1"/>
  <c r="AN636" i="6" s="1"/>
  <c r="AO636" i="6" s="1"/>
  <c r="AS636" i="6" s="1"/>
  <c r="AV629" i="6"/>
  <c r="AD611" i="6"/>
  <c r="AU622" i="6"/>
  <c r="AE606" i="6"/>
  <c r="AF606" i="6" s="1"/>
  <c r="AG606" i="6" s="1"/>
  <c r="AH606" i="6" s="1"/>
  <c r="AI606" i="6" s="1"/>
  <c r="AJ606" i="6" s="1"/>
  <c r="AK606" i="6" s="1"/>
  <c r="AL606" i="6" s="1"/>
  <c r="AM606" i="6" s="1"/>
  <c r="AN606" i="6" s="1"/>
  <c r="AO606" i="6" s="1"/>
  <c r="AA605" i="6"/>
  <c r="AT614" i="6"/>
  <c r="AU614" i="6" s="1"/>
  <c r="AV614" i="6" s="1"/>
  <c r="AW614" i="6" s="1"/>
  <c r="AX614" i="6" s="1"/>
  <c r="AY614" i="6" s="1"/>
  <c r="AZ614" i="6" s="1"/>
  <c r="BA614" i="6" s="1"/>
  <c r="BB614" i="6" s="1"/>
  <c r="BC614" i="6" s="1"/>
  <c r="BD614" i="6" s="1"/>
  <c r="AA597" i="6"/>
  <c r="AE598" i="6"/>
  <c r="AF598" i="6" s="1"/>
  <c r="AG598" i="6" s="1"/>
  <c r="AH598" i="6" s="1"/>
  <c r="AI598" i="6" s="1"/>
  <c r="AJ598" i="6" s="1"/>
  <c r="AK598" i="6" s="1"/>
  <c r="AL598" i="6" s="1"/>
  <c r="AM598" i="6" s="1"/>
  <c r="AN598" i="6" s="1"/>
  <c r="AO598" i="6" s="1"/>
  <c r="AE579" i="6"/>
  <c r="AF579" i="6" s="1"/>
  <c r="AG579" i="6" s="1"/>
  <c r="AH579" i="6" s="1"/>
  <c r="AI579" i="6" s="1"/>
  <c r="AJ579" i="6" s="1"/>
  <c r="AK579" i="6" s="1"/>
  <c r="AL579" i="6" s="1"/>
  <c r="AM579" i="6" s="1"/>
  <c r="AN579" i="6" s="1"/>
  <c r="AO579" i="6" s="1"/>
  <c r="AA497" i="6"/>
  <c r="AE517" i="6"/>
  <c r="AF517" i="6" s="1"/>
  <c r="AG517" i="6" s="1"/>
  <c r="AH517" i="6" s="1"/>
  <c r="AI517" i="6" s="1"/>
  <c r="AJ517" i="6" s="1"/>
  <c r="AK517" i="6" s="1"/>
  <c r="AL517" i="6" s="1"/>
  <c r="AM517" i="6" s="1"/>
  <c r="AN517" i="6" s="1"/>
  <c r="AO517" i="6" s="1"/>
  <c r="AS485" i="6"/>
  <c r="AT485" i="6" s="1"/>
  <c r="AU485" i="6" s="1"/>
  <c r="AV485" i="6" s="1"/>
  <c r="AW485" i="6" s="1"/>
  <c r="AX485" i="6" s="1"/>
  <c r="AY485" i="6" s="1"/>
  <c r="AZ485" i="6" s="1"/>
  <c r="BA485" i="6" s="1"/>
  <c r="BB485" i="6" s="1"/>
  <c r="BC485" i="6" s="1"/>
  <c r="BD485" i="6" s="1"/>
  <c r="CI485" i="6"/>
  <c r="AP513" i="6"/>
  <c r="AE473" i="6"/>
  <c r="AF473" i="6" s="1"/>
  <c r="AG473" i="6" s="1"/>
  <c r="AH473" i="6" s="1"/>
  <c r="AI473" i="6" s="1"/>
  <c r="AJ473" i="6" s="1"/>
  <c r="AK473" i="6" s="1"/>
  <c r="AL473" i="6" s="1"/>
  <c r="AM473" i="6" s="1"/>
  <c r="AN473" i="6" s="1"/>
  <c r="AO473" i="6" s="1"/>
  <c r="AD424" i="6"/>
  <c r="AE469" i="6"/>
  <c r="AF469" i="6" s="1"/>
  <c r="AG469" i="6" s="1"/>
  <c r="AH469" i="6" s="1"/>
  <c r="AI469" i="6" s="1"/>
  <c r="AJ469" i="6" s="1"/>
  <c r="AK469" i="6" s="1"/>
  <c r="AL469" i="6" s="1"/>
  <c r="AM469" i="6" s="1"/>
  <c r="AN469" i="6" s="1"/>
  <c r="AO469" i="6" s="1"/>
  <c r="CI437" i="6"/>
  <c r="AS437" i="6"/>
  <c r="AT437" i="6" s="1"/>
  <c r="AU437" i="6" s="1"/>
  <c r="AV437" i="6" s="1"/>
  <c r="AW437" i="6" s="1"/>
  <c r="AX437" i="6" s="1"/>
  <c r="AY437" i="6" s="1"/>
  <c r="AZ437" i="6" s="1"/>
  <c r="BA437" i="6" s="1"/>
  <c r="BB437" i="6" s="1"/>
  <c r="BC437" i="6" s="1"/>
  <c r="BD437" i="6" s="1"/>
  <c r="AA420" i="6"/>
  <c r="AD410" i="6"/>
  <c r="AE398" i="6"/>
  <c r="AF398" i="6" s="1"/>
  <c r="AG398" i="6" s="1"/>
  <c r="AH398" i="6" s="1"/>
  <c r="AI398" i="6" s="1"/>
  <c r="AJ398" i="6" s="1"/>
  <c r="AK398" i="6" s="1"/>
  <c r="AL398" i="6" s="1"/>
  <c r="AM398" i="6" s="1"/>
  <c r="AN398" i="6" s="1"/>
  <c r="AO398" i="6" s="1"/>
  <c r="CI440" i="6"/>
  <c r="AS440" i="6"/>
  <c r="AT440" i="6" s="1"/>
  <c r="AU440" i="6" s="1"/>
  <c r="AV440" i="6" s="1"/>
  <c r="AW440" i="6" s="1"/>
  <c r="AX440" i="6" s="1"/>
  <c r="AY440" i="6" s="1"/>
  <c r="AZ440" i="6" s="1"/>
  <c r="BA440" i="6" s="1"/>
  <c r="BB440" i="6" s="1"/>
  <c r="BC440" i="6" s="1"/>
  <c r="BD440" i="6" s="1"/>
  <c r="AD421" i="6"/>
  <c r="CI419" i="6"/>
  <c r="BE419" i="6"/>
  <c r="AA392" i="6"/>
  <c r="BT380" i="6"/>
  <c r="AD380" i="6"/>
  <c r="AA356" i="6"/>
  <c r="AD382" i="6"/>
  <c r="AA347" i="6"/>
  <c r="AA406" i="6"/>
  <c r="AS389" i="6"/>
  <c r="CI389" i="6"/>
  <c r="AD370" i="6"/>
  <c r="AE342" i="6"/>
  <c r="AF342" i="6" s="1"/>
  <c r="AG342" i="6" s="1"/>
  <c r="AH342" i="6" s="1"/>
  <c r="AI342" i="6" s="1"/>
  <c r="AJ342" i="6" s="1"/>
  <c r="AK342" i="6" s="1"/>
  <c r="AL342" i="6" s="1"/>
  <c r="AM342" i="6" s="1"/>
  <c r="AN342" i="6" s="1"/>
  <c r="AO342" i="6" s="1"/>
  <c r="AA302" i="6"/>
  <c r="AD396" i="6"/>
  <c r="AE390" i="6"/>
  <c r="AF390" i="6" s="1"/>
  <c r="AG390" i="6" s="1"/>
  <c r="AH390" i="6" s="1"/>
  <c r="AI390" i="6" s="1"/>
  <c r="AJ390" i="6" s="1"/>
  <c r="AK390" i="6" s="1"/>
  <c r="AL390" i="6" s="1"/>
  <c r="AM390" i="6" s="1"/>
  <c r="AN390" i="6" s="1"/>
  <c r="AO390" i="6" s="1"/>
  <c r="AS346" i="6"/>
  <c r="AD300" i="6"/>
  <c r="CI301" i="6"/>
  <c r="BE301" i="6"/>
  <c r="AD278" i="6"/>
  <c r="AD258" i="6"/>
  <c r="AD297" i="6"/>
  <c r="CI344" i="6"/>
  <c r="AS344" i="6"/>
  <c r="AT344" i="6" s="1"/>
  <c r="AU344" i="6" s="1"/>
  <c r="AV344" i="6" s="1"/>
  <c r="AW344" i="6" s="1"/>
  <c r="AX344" i="6" s="1"/>
  <c r="AY344" i="6" s="1"/>
  <c r="AZ344" i="6" s="1"/>
  <c r="BA344" i="6" s="1"/>
  <c r="BB344" i="6" s="1"/>
  <c r="BC344" i="6" s="1"/>
  <c r="BD344" i="6" s="1"/>
  <c r="AE303" i="6"/>
  <c r="AF303" i="6" s="1"/>
  <c r="AG303" i="6" s="1"/>
  <c r="AH303" i="6" s="1"/>
  <c r="AI303" i="6" s="1"/>
  <c r="AJ303" i="6" s="1"/>
  <c r="AK303" i="6" s="1"/>
  <c r="AL303" i="6" s="1"/>
  <c r="AM303" i="6" s="1"/>
  <c r="AN303" i="6" s="1"/>
  <c r="AO303" i="6" s="1"/>
  <c r="AE286" i="6"/>
  <c r="AF286" i="6" s="1"/>
  <c r="AG286" i="6" s="1"/>
  <c r="AH286" i="6" s="1"/>
  <c r="AI286" i="6" s="1"/>
  <c r="AJ286" i="6" s="1"/>
  <c r="AK286" i="6" s="1"/>
  <c r="AL286" i="6" s="1"/>
  <c r="AM286" i="6" s="1"/>
  <c r="AN286" i="6" s="1"/>
  <c r="AO286" i="6" s="1"/>
  <c r="AD279" i="6"/>
  <c r="AA257" i="6"/>
  <c r="AE284" i="6"/>
  <c r="AF284" i="6" s="1"/>
  <c r="AG284" i="6" s="1"/>
  <c r="AH284" i="6" s="1"/>
  <c r="AI284" i="6" s="1"/>
  <c r="AJ284" i="6" s="1"/>
  <c r="AK284" i="6" s="1"/>
  <c r="AL284" i="6" s="1"/>
  <c r="AM284" i="6" s="1"/>
  <c r="AN284" i="6" s="1"/>
  <c r="AO284" i="6" s="1"/>
  <c r="AP203" i="6"/>
  <c r="AD183" i="6"/>
  <c r="AD179" i="6"/>
  <c r="AA213" i="6"/>
  <c r="AA207" i="6"/>
  <c r="AA202" i="6"/>
  <c r="AD176" i="6"/>
  <c r="AA158" i="6"/>
  <c r="AS112" i="6"/>
  <c r="AS220" i="6"/>
  <c r="AT220" i="6" s="1"/>
  <c r="AU220" i="6" s="1"/>
  <c r="AV220" i="6" s="1"/>
  <c r="AW220" i="6" s="1"/>
  <c r="AX220" i="6" s="1"/>
  <c r="AY220" i="6" s="1"/>
  <c r="AZ220" i="6" s="1"/>
  <c r="BA220" i="6" s="1"/>
  <c r="BB220" i="6" s="1"/>
  <c r="BC220" i="6" s="1"/>
  <c r="BD220" i="6" s="1"/>
  <c r="CI220" i="6"/>
  <c r="AD65" i="6"/>
  <c r="AD118" i="6"/>
  <c r="AA218" i="6"/>
  <c r="CI248" i="6"/>
  <c r="AS248" i="6"/>
  <c r="AT248" i="6" s="1"/>
  <c r="AU248" i="6" s="1"/>
  <c r="AV248" i="6" s="1"/>
  <c r="AW248" i="6" s="1"/>
  <c r="AX248" i="6" s="1"/>
  <c r="AY248" i="6" s="1"/>
  <c r="AZ248" i="6" s="1"/>
  <c r="BA248" i="6" s="1"/>
  <c r="BB248" i="6" s="1"/>
  <c r="BC248" i="6" s="1"/>
  <c r="BD248" i="6" s="1"/>
  <c r="AA156" i="6"/>
  <c r="CI52" i="6"/>
  <c r="BE52" i="6"/>
  <c r="AE92" i="6"/>
  <c r="AF92" i="6" s="1"/>
  <c r="AG92" i="6" s="1"/>
  <c r="AH92" i="6" s="1"/>
  <c r="AI92" i="6" s="1"/>
  <c r="AJ92" i="6" s="1"/>
  <c r="AK92" i="6" s="1"/>
  <c r="AL92" i="6" s="1"/>
  <c r="AM92" i="6" s="1"/>
  <c r="AN92" i="6" s="1"/>
  <c r="AO92" i="6" s="1"/>
  <c r="AE70" i="6"/>
  <c r="AF70" i="6" s="1"/>
  <c r="AG70" i="6" s="1"/>
  <c r="AH70" i="6" s="1"/>
  <c r="AI70" i="6" s="1"/>
  <c r="AJ70" i="6" s="1"/>
  <c r="AK70" i="6" s="1"/>
  <c r="AL70" i="6" s="1"/>
  <c r="AM70" i="6" s="1"/>
  <c r="AN70" i="6" s="1"/>
  <c r="AO70" i="6" s="1"/>
  <c r="AS120" i="6"/>
  <c r="AE49" i="6"/>
  <c r="AF49" i="6" s="1"/>
  <c r="AG49" i="6" s="1"/>
  <c r="AH49" i="6" s="1"/>
  <c r="AI49" i="6" s="1"/>
  <c r="AJ49" i="6" s="1"/>
  <c r="AK49" i="6" s="1"/>
  <c r="AL49" i="6" s="1"/>
  <c r="AM49" i="6" s="1"/>
  <c r="AN49" i="6" s="1"/>
  <c r="AO49" i="6" s="1"/>
  <c r="AE42" i="6"/>
  <c r="AF42" i="6" s="1"/>
  <c r="AG42" i="6" s="1"/>
  <c r="AH42" i="6" s="1"/>
  <c r="AI42" i="6" s="1"/>
  <c r="AJ42" i="6" s="1"/>
  <c r="AK42" i="6" s="1"/>
  <c r="AL42" i="6" s="1"/>
  <c r="AM42" i="6" s="1"/>
  <c r="AN42" i="6" s="1"/>
  <c r="AO42" i="6" s="1"/>
  <c r="AD259" i="6"/>
  <c r="AD192" i="6"/>
  <c r="AD50" i="6"/>
  <c r="AD214" i="6"/>
  <c r="AD77" i="6"/>
  <c r="AE189" i="6"/>
  <c r="AF189" i="6" s="1"/>
  <c r="AG189" i="6" s="1"/>
  <c r="AH189" i="6" s="1"/>
  <c r="AI189" i="6" s="1"/>
  <c r="AJ189" i="6" s="1"/>
  <c r="AK189" i="6" s="1"/>
  <c r="AL189" i="6" s="1"/>
  <c r="AM189" i="6" s="1"/>
  <c r="AN189" i="6" s="1"/>
  <c r="AO189" i="6" s="1"/>
  <c r="AD63" i="6"/>
  <c r="AT667" i="6"/>
  <c r="AU667" i="6" s="1"/>
  <c r="AV667" i="6" s="1"/>
  <c r="AW667" i="6" s="1"/>
  <c r="AX667" i="6" s="1"/>
  <c r="AY667" i="6" s="1"/>
  <c r="AZ667" i="6" s="1"/>
  <c r="BA667" i="6" s="1"/>
  <c r="BB667" i="6" s="1"/>
  <c r="BG681" i="6"/>
  <c r="BU681" i="6"/>
  <c r="AL652" i="6"/>
  <c r="AM652" i="6" s="1"/>
  <c r="AN652" i="6" s="1"/>
  <c r="AO652" i="6" s="1"/>
  <c r="AS652" i="6" s="1"/>
  <c r="AT659" i="6"/>
  <c r="AU659" i="6" s="1"/>
  <c r="AV659" i="6" s="1"/>
  <c r="AW659" i="6" s="1"/>
  <c r="AX659" i="6" s="1"/>
  <c r="AY659" i="6" s="1"/>
  <c r="AZ659" i="6" s="1"/>
  <c r="BA659" i="6" s="1"/>
  <c r="AP659" i="6"/>
  <c r="AT635" i="6"/>
  <c r="AU635" i="6" s="1"/>
  <c r="AV635" i="6" s="1"/>
  <c r="CX630" i="6"/>
  <c r="BK630" i="6"/>
  <c r="AD576" i="6"/>
  <c r="AE578" i="6"/>
  <c r="AF578" i="6" s="1"/>
  <c r="AG578" i="6" s="1"/>
  <c r="AH578" i="6" s="1"/>
  <c r="AI578" i="6" s="1"/>
  <c r="AJ578" i="6" s="1"/>
  <c r="AK578" i="6" s="1"/>
  <c r="AL578" i="6" s="1"/>
  <c r="AM578" i="6" s="1"/>
  <c r="AN578" i="6" s="1"/>
  <c r="AO578" i="6" s="1"/>
  <c r="AE580" i="6"/>
  <c r="AF580" i="6" s="1"/>
  <c r="AG580" i="6" s="1"/>
  <c r="AH580" i="6" s="1"/>
  <c r="AI580" i="6" s="1"/>
  <c r="AJ580" i="6" s="1"/>
  <c r="AK580" i="6" s="1"/>
  <c r="AL580" i="6" s="1"/>
  <c r="AM580" i="6" s="1"/>
  <c r="AN580" i="6" s="1"/>
  <c r="AO580" i="6" s="1"/>
  <c r="CI566" i="6"/>
  <c r="AS566" i="6"/>
  <c r="AT566" i="6" s="1"/>
  <c r="AU566" i="6" s="1"/>
  <c r="AV566" i="6" s="1"/>
  <c r="AW566" i="6" s="1"/>
  <c r="AX566" i="6" s="1"/>
  <c r="AY566" i="6" s="1"/>
  <c r="AZ566" i="6" s="1"/>
  <c r="BA566" i="6" s="1"/>
  <c r="BB566" i="6" s="1"/>
  <c r="BC566" i="6" s="1"/>
  <c r="BD566" i="6" s="1"/>
  <c r="AD497" i="6"/>
  <c r="AD498" i="6"/>
  <c r="AD413" i="6"/>
  <c r="AE404" i="6"/>
  <c r="AF404" i="6" s="1"/>
  <c r="AG404" i="6" s="1"/>
  <c r="AH404" i="6" s="1"/>
  <c r="AI404" i="6" s="1"/>
  <c r="AJ404" i="6" s="1"/>
  <c r="AK404" i="6" s="1"/>
  <c r="AL404" i="6" s="1"/>
  <c r="AM404" i="6" s="1"/>
  <c r="AN404" i="6" s="1"/>
  <c r="AO404" i="6" s="1"/>
  <c r="AD362" i="6"/>
  <c r="AE414" i="6"/>
  <c r="AF414" i="6" s="1"/>
  <c r="AG414" i="6" s="1"/>
  <c r="AH414" i="6" s="1"/>
  <c r="AI414" i="6" s="1"/>
  <c r="AJ414" i="6" s="1"/>
  <c r="AK414" i="6" s="1"/>
  <c r="AL414" i="6" s="1"/>
  <c r="AM414" i="6" s="1"/>
  <c r="AN414" i="6" s="1"/>
  <c r="AO414" i="6" s="1"/>
  <c r="AA353" i="6"/>
  <c r="AD375" i="6"/>
  <c r="AD383" i="6"/>
  <c r="AE354" i="6"/>
  <c r="AF354" i="6" s="1"/>
  <c r="AG354" i="6" s="1"/>
  <c r="AH354" i="6" s="1"/>
  <c r="AI354" i="6" s="1"/>
  <c r="AJ354" i="6" s="1"/>
  <c r="AK354" i="6" s="1"/>
  <c r="AL354" i="6" s="1"/>
  <c r="AM354" i="6" s="1"/>
  <c r="AN354" i="6" s="1"/>
  <c r="AO354" i="6" s="1"/>
  <c r="AS251" i="6"/>
  <c r="AT251" i="6" s="1"/>
  <c r="AU251" i="6" s="1"/>
  <c r="AV251" i="6" s="1"/>
  <c r="AW251" i="6" s="1"/>
  <c r="AX251" i="6" s="1"/>
  <c r="AY251" i="6" s="1"/>
  <c r="AZ251" i="6" s="1"/>
  <c r="BA251" i="6" s="1"/>
  <c r="BB251" i="6" s="1"/>
  <c r="BC251" i="6" s="1"/>
  <c r="BD251" i="6" s="1"/>
  <c r="CI251" i="6"/>
  <c r="AE355" i="6"/>
  <c r="AF355" i="6" s="1"/>
  <c r="AG355" i="6" s="1"/>
  <c r="AH355" i="6" s="1"/>
  <c r="AI355" i="6" s="1"/>
  <c r="AJ355" i="6" s="1"/>
  <c r="AK355" i="6" s="1"/>
  <c r="AL355" i="6" s="1"/>
  <c r="AM355" i="6" s="1"/>
  <c r="AN355" i="6" s="1"/>
  <c r="AO355" i="6" s="1"/>
  <c r="AD262" i="6"/>
  <c r="AE271" i="6"/>
  <c r="AF271" i="6" s="1"/>
  <c r="AG271" i="6" s="1"/>
  <c r="AH271" i="6" s="1"/>
  <c r="AI271" i="6" s="1"/>
  <c r="AJ271" i="6" s="1"/>
  <c r="AK271" i="6" s="1"/>
  <c r="AL271" i="6" s="1"/>
  <c r="AM271" i="6" s="1"/>
  <c r="AN271" i="6" s="1"/>
  <c r="AO271" i="6" s="1"/>
  <c r="AS172" i="6"/>
  <c r="AE261" i="6"/>
  <c r="AF261" i="6" s="1"/>
  <c r="AG261" i="6" s="1"/>
  <c r="AH261" i="6" s="1"/>
  <c r="AI261" i="6" s="1"/>
  <c r="AJ261" i="6" s="1"/>
  <c r="AK261" i="6" s="1"/>
  <c r="AL261" i="6" s="1"/>
  <c r="AM261" i="6" s="1"/>
  <c r="AN261" i="6" s="1"/>
  <c r="AO261" i="6" s="1"/>
  <c r="AD216" i="6"/>
  <c r="AD204" i="6"/>
  <c r="AE180" i="6"/>
  <c r="AF180" i="6" s="1"/>
  <c r="AG180" i="6" s="1"/>
  <c r="AH180" i="6" s="1"/>
  <c r="AI180" i="6" s="1"/>
  <c r="AJ180" i="6" s="1"/>
  <c r="AK180" i="6" s="1"/>
  <c r="AL180" i="6" s="1"/>
  <c r="AM180" i="6" s="1"/>
  <c r="AN180" i="6" s="1"/>
  <c r="AO180" i="6" s="1"/>
  <c r="AE159" i="6"/>
  <c r="AF159" i="6" s="1"/>
  <c r="AG159" i="6" s="1"/>
  <c r="AH159" i="6" s="1"/>
  <c r="AI159" i="6" s="1"/>
  <c r="AJ159" i="6" s="1"/>
  <c r="AK159" i="6" s="1"/>
  <c r="AL159" i="6" s="1"/>
  <c r="AM159" i="6" s="1"/>
  <c r="AN159" i="6" s="1"/>
  <c r="AO159" i="6" s="1"/>
  <c r="AD188" i="6"/>
  <c r="AO668" i="6"/>
  <c r="AS668" i="6" s="1"/>
  <c r="AR675" i="6"/>
  <c r="BF675" i="6"/>
  <c r="AO663" i="6"/>
  <c r="AS663" i="6" s="1"/>
  <c r="AT649" i="6"/>
  <c r="AU649" i="6" s="1"/>
  <c r="AV649" i="6" s="1"/>
  <c r="AW649" i="6" s="1"/>
  <c r="AX649" i="6" s="1"/>
  <c r="AY649" i="6" s="1"/>
  <c r="AZ648" i="6"/>
  <c r="AT627" i="6"/>
  <c r="AU627" i="6" s="1"/>
  <c r="AT628" i="6"/>
  <c r="AU628" i="6" s="1"/>
  <c r="AP627" i="6"/>
  <c r="AP624" i="6"/>
  <c r="AE616" i="6"/>
  <c r="AF616" i="6" s="1"/>
  <c r="AG616" i="6" s="1"/>
  <c r="AH616" i="6" s="1"/>
  <c r="AI616" i="6" s="1"/>
  <c r="AJ616" i="6" s="1"/>
  <c r="AK616" i="6" s="1"/>
  <c r="AL616" i="6" s="1"/>
  <c r="AM616" i="6" s="1"/>
  <c r="AN616" i="6" s="1"/>
  <c r="AO616" i="6" s="1"/>
  <c r="AT625" i="6"/>
  <c r="AS615" i="6"/>
  <c r="AA603" i="6"/>
  <c r="AD604" i="6"/>
  <c r="AD597" i="6"/>
  <c r="AE591" i="6"/>
  <c r="AF591" i="6" s="1"/>
  <c r="AG591" i="6" s="1"/>
  <c r="AH591" i="6" s="1"/>
  <c r="AI591" i="6" s="1"/>
  <c r="AJ591" i="6" s="1"/>
  <c r="AK591" i="6" s="1"/>
  <c r="AL591" i="6" s="1"/>
  <c r="AM591" i="6" s="1"/>
  <c r="AN591" i="6" s="1"/>
  <c r="AO591" i="6" s="1"/>
  <c r="CI560" i="6"/>
  <c r="AS560" i="6"/>
  <c r="AT560" i="6" s="1"/>
  <c r="AU560" i="6" s="1"/>
  <c r="AV560" i="6" s="1"/>
  <c r="AW560" i="6" s="1"/>
  <c r="AX560" i="6" s="1"/>
  <c r="AY560" i="6" s="1"/>
  <c r="AZ560" i="6" s="1"/>
  <c r="BA560" i="6" s="1"/>
  <c r="BB560" i="6" s="1"/>
  <c r="BC560" i="6" s="1"/>
  <c r="BD560" i="6" s="1"/>
  <c r="AD577" i="6"/>
  <c r="AA486" i="6"/>
  <c r="CI512" i="6"/>
  <c r="BE512" i="6"/>
  <c r="CI483" i="6"/>
  <c r="AS483" i="6"/>
  <c r="AT483" i="6" s="1"/>
  <c r="AU483" i="6" s="1"/>
  <c r="AV483" i="6" s="1"/>
  <c r="AW483" i="6" s="1"/>
  <c r="AX483" i="6" s="1"/>
  <c r="AY483" i="6" s="1"/>
  <c r="AZ483" i="6" s="1"/>
  <c r="BA483" i="6" s="1"/>
  <c r="BB483" i="6" s="1"/>
  <c r="BC483" i="6" s="1"/>
  <c r="BD483" i="6" s="1"/>
  <c r="CI513" i="6"/>
  <c r="AS513" i="6"/>
  <c r="AS484" i="6"/>
  <c r="AT484" i="6" s="1"/>
  <c r="AU484" i="6" s="1"/>
  <c r="AV484" i="6" s="1"/>
  <c r="AW484" i="6" s="1"/>
  <c r="AX484" i="6" s="1"/>
  <c r="AY484" i="6" s="1"/>
  <c r="AZ484" i="6" s="1"/>
  <c r="BA484" i="6" s="1"/>
  <c r="BB484" i="6" s="1"/>
  <c r="BC484" i="6" s="1"/>
  <c r="BD484" i="6" s="1"/>
  <c r="CI484" i="6"/>
  <c r="AE423" i="6"/>
  <c r="AF423" i="6" s="1"/>
  <c r="AG423" i="6" s="1"/>
  <c r="AH423" i="6" s="1"/>
  <c r="AI423" i="6" s="1"/>
  <c r="AJ423" i="6" s="1"/>
  <c r="AK423" i="6" s="1"/>
  <c r="AL423" i="6" s="1"/>
  <c r="AM423" i="6" s="1"/>
  <c r="AN423" i="6" s="1"/>
  <c r="AO423" i="6" s="1"/>
  <c r="AD428" i="6"/>
  <c r="AD387" i="6"/>
  <c r="AE470" i="6"/>
  <c r="AF470" i="6" s="1"/>
  <c r="AG470" i="6" s="1"/>
  <c r="AH470" i="6" s="1"/>
  <c r="AI470" i="6" s="1"/>
  <c r="AJ470" i="6" s="1"/>
  <c r="AK470" i="6" s="1"/>
  <c r="AL470" i="6" s="1"/>
  <c r="AM470" i="6" s="1"/>
  <c r="AN470" i="6" s="1"/>
  <c r="AO470" i="6" s="1"/>
  <c r="AP405" i="6"/>
  <c r="AA428" i="6"/>
  <c r="AA377" i="6"/>
  <c r="AD385" i="6"/>
  <c r="AD356" i="6"/>
  <c r="AE429" i="6"/>
  <c r="AF429" i="6" s="1"/>
  <c r="AG429" i="6" s="1"/>
  <c r="AH429" i="6" s="1"/>
  <c r="AI429" i="6" s="1"/>
  <c r="AJ429" i="6" s="1"/>
  <c r="AK429" i="6" s="1"/>
  <c r="AL429" i="6" s="1"/>
  <c r="AM429" i="6" s="1"/>
  <c r="AN429" i="6" s="1"/>
  <c r="AO429" i="6" s="1"/>
  <c r="AA403" i="6"/>
  <c r="AP378" i="6"/>
  <c r="BT347" i="6"/>
  <c r="AD347" i="6"/>
  <c r="AE347" i="6" s="1"/>
  <c r="AF347" i="6" s="1"/>
  <c r="AG347" i="6" s="1"/>
  <c r="AH347" i="6" s="1"/>
  <c r="AI347" i="6" s="1"/>
  <c r="AJ347" i="6" s="1"/>
  <c r="AK347" i="6" s="1"/>
  <c r="AL347" i="6" s="1"/>
  <c r="AM347" i="6" s="1"/>
  <c r="AN347" i="6" s="1"/>
  <c r="AO347" i="6" s="1"/>
  <c r="AD406" i="6"/>
  <c r="AA369" i="6"/>
  <c r="AE371" i="6"/>
  <c r="AF371" i="6" s="1"/>
  <c r="AG371" i="6" s="1"/>
  <c r="AH371" i="6" s="1"/>
  <c r="AI371" i="6" s="1"/>
  <c r="AJ371" i="6" s="1"/>
  <c r="AK371" i="6" s="1"/>
  <c r="AL371" i="6" s="1"/>
  <c r="AM371" i="6" s="1"/>
  <c r="AN371" i="6" s="1"/>
  <c r="AO371" i="6" s="1"/>
  <c r="AD295" i="6"/>
  <c r="AE366" i="6"/>
  <c r="AF366" i="6" s="1"/>
  <c r="AG366" i="6" s="1"/>
  <c r="AH366" i="6" s="1"/>
  <c r="AI366" i="6" s="1"/>
  <c r="AJ366" i="6" s="1"/>
  <c r="AK366" i="6" s="1"/>
  <c r="AL366" i="6" s="1"/>
  <c r="AM366" i="6" s="1"/>
  <c r="AN366" i="6" s="1"/>
  <c r="AO366" i="6" s="1"/>
  <c r="BT302" i="6"/>
  <c r="AD302" i="6"/>
  <c r="AE302" i="6" s="1"/>
  <c r="AF302" i="6" s="1"/>
  <c r="AG302" i="6" s="1"/>
  <c r="AH302" i="6" s="1"/>
  <c r="AI302" i="6" s="1"/>
  <c r="AJ302" i="6" s="1"/>
  <c r="AK302" i="6" s="1"/>
  <c r="AL302" i="6" s="1"/>
  <c r="AM302" i="6" s="1"/>
  <c r="AN302" i="6" s="1"/>
  <c r="AO302" i="6" s="1"/>
  <c r="AA305" i="6"/>
  <c r="AE368" i="6"/>
  <c r="AF368" i="6" s="1"/>
  <c r="AG368" i="6" s="1"/>
  <c r="AH368" i="6" s="1"/>
  <c r="AI368" i="6" s="1"/>
  <c r="AJ368" i="6" s="1"/>
  <c r="AK368" i="6" s="1"/>
  <c r="AL368" i="6" s="1"/>
  <c r="AM368" i="6" s="1"/>
  <c r="AN368" i="6" s="1"/>
  <c r="AO368" i="6" s="1"/>
  <c r="AD280" i="6"/>
  <c r="AE285" i="6"/>
  <c r="AF285" i="6" s="1"/>
  <c r="AG285" i="6" s="1"/>
  <c r="AH285" i="6" s="1"/>
  <c r="AI285" i="6" s="1"/>
  <c r="AJ285" i="6" s="1"/>
  <c r="AK285" i="6" s="1"/>
  <c r="AL285" i="6" s="1"/>
  <c r="AM285" i="6" s="1"/>
  <c r="AN285" i="6" s="1"/>
  <c r="AO285" i="6" s="1"/>
  <c r="AE267" i="6"/>
  <c r="AF267" i="6" s="1"/>
  <c r="AG267" i="6" s="1"/>
  <c r="AH267" i="6" s="1"/>
  <c r="AI267" i="6" s="1"/>
  <c r="AJ267" i="6" s="1"/>
  <c r="AK267" i="6" s="1"/>
  <c r="AL267" i="6" s="1"/>
  <c r="AM267" i="6" s="1"/>
  <c r="AN267" i="6" s="1"/>
  <c r="AO267" i="6" s="1"/>
  <c r="AA259" i="6"/>
  <c r="AD257" i="6"/>
  <c r="AE270" i="6"/>
  <c r="AF270" i="6" s="1"/>
  <c r="AG270" i="6" s="1"/>
  <c r="AH270" i="6" s="1"/>
  <c r="AI270" i="6" s="1"/>
  <c r="AJ270" i="6" s="1"/>
  <c r="AK270" i="6" s="1"/>
  <c r="AL270" i="6" s="1"/>
  <c r="AM270" i="6" s="1"/>
  <c r="AN270" i="6" s="1"/>
  <c r="AO270" i="6" s="1"/>
  <c r="AS203" i="6"/>
  <c r="AE255" i="6"/>
  <c r="AF255" i="6" s="1"/>
  <c r="AG255" i="6" s="1"/>
  <c r="AH255" i="6" s="1"/>
  <c r="AI255" i="6" s="1"/>
  <c r="AJ255" i="6" s="1"/>
  <c r="AK255" i="6" s="1"/>
  <c r="AL255" i="6" s="1"/>
  <c r="AM255" i="6" s="1"/>
  <c r="AN255" i="6" s="1"/>
  <c r="AO255" i="6" s="1"/>
  <c r="AD197" i="6"/>
  <c r="AA182" i="6"/>
  <c r="P147" i="6"/>
  <c r="Q147" i="6" s="1"/>
  <c r="R147" i="6" s="1"/>
  <c r="S147" i="6" s="1"/>
  <c r="T147" i="6" s="1"/>
  <c r="U147" i="6" s="1"/>
  <c r="V147" i="6" s="1"/>
  <c r="W147" i="6" s="1"/>
  <c r="X147" i="6" s="1"/>
  <c r="Y147" i="6" s="1"/>
  <c r="Z147" i="6" s="1"/>
  <c r="AE273" i="6"/>
  <c r="AF273" i="6" s="1"/>
  <c r="AG273" i="6" s="1"/>
  <c r="AH273" i="6" s="1"/>
  <c r="AI273" i="6" s="1"/>
  <c r="AJ273" i="6" s="1"/>
  <c r="AK273" i="6" s="1"/>
  <c r="AL273" i="6" s="1"/>
  <c r="AM273" i="6" s="1"/>
  <c r="AN273" i="6" s="1"/>
  <c r="AO273" i="6" s="1"/>
  <c r="AD213" i="6"/>
  <c r="AD207" i="6"/>
  <c r="AD202" i="6"/>
  <c r="AA173" i="6"/>
  <c r="AS250" i="6"/>
  <c r="AT250" i="6" s="1"/>
  <c r="AU250" i="6" s="1"/>
  <c r="AV250" i="6" s="1"/>
  <c r="AW250" i="6" s="1"/>
  <c r="AX250" i="6" s="1"/>
  <c r="AY250" i="6" s="1"/>
  <c r="AZ250" i="6" s="1"/>
  <c r="BA250" i="6" s="1"/>
  <c r="BB250" i="6" s="1"/>
  <c r="BC250" i="6" s="1"/>
  <c r="BD250" i="6" s="1"/>
  <c r="CI250" i="6"/>
  <c r="AD158" i="6"/>
  <c r="AE111" i="6"/>
  <c r="AF111" i="6" s="1"/>
  <c r="AG111" i="6" s="1"/>
  <c r="AH111" i="6" s="1"/>
  <c r="AI111" i="6" s="1"/>
  <c r="AJ111" i="6" s="1"/>
  <c r="AK111" i="6" s="1"/>
  <c r="AL111" i="6" s="1"/>
  <c r="AM111" i="6" s="1"/>
  <c r="AN111" i="6" s="1"/>
  <c r="AO111" i="6" s="1"/>
  <c r="AA68" i="6"/>
  <c r="AA50" i="6"/>
  <c r="AD215" i="6"/>
  <c r="AA214" i="6"/>
  <c r="AD156" i="6"/>
  <c r="AA77" i="6"/>
  <c r="AE80" i="6"/>
  <c r="AF80" i="6" s="1"/>
  <c r="AG80" i="6" s="1"/>
  <c r="AH80" i="6" s="1"/>
  <c r="AI80" i="6" s="1"/>
  <c r="AJ80" i="6" s="1"/>
  <c r="AK80" i="6" s="1"/>
  <c r="AL80" i="6" s="1"/>
  <c r="AM80" i="6" s="1"/>
  <c r="AN80" i="6" s="1"/>
  <c r="AO80" i="6" s="1"/>
  <c r="AE193" i="6"/>
  <c r="AF193" i="6" s="1"/>
  <c r="AG193" i="6" s="1"/>
  <c r="AH193" i="6" s="1"/>
  <c r="AI193" i="6" s="1"/>
  <c r="AJ193" i="6" s="1"/>
  <c r="AK193" i="6" s="1"/>
  <c r="AL193" i="6" s="1"/>
  <c r="AM193" i="6" s="1"/>
  <c r="AN193" i="6" s="1"/>
  <c r="AO193" i="6" s="1"/>
  <c r="AA28" i="6"/>
  <c r="CI45" i="6"/>
  <c r="AS45" i="6"/>
  <c r="AT45" i="6" s="1"/>
  <c r="AU45" i="6" s="1"/>
  <c r="AV45" i="6" s="1"/>
  <c r="AW45" i="6" s="1"/>
  <c r="AX45" i="6" s="1"/>
  <c r="AY45" i="6" s="1"/>
  <c r="AZ45" i="6" s="1"/>
  <c r="BA45" i="6" s="1"/>
  <c r="BB45" i="6" s="1"/>
  <c r="BC45" i="6" s="1"/>
  <c r="BD45" i="6" s="1"/>
  <c r="AE64" i="6"/>
  <c r="AF64" i="6" s="1"/>
  <c r="AG64" i="6" s="1"/>
  <c r="AH64" i="6" s="1"/>
  <c r="AI64" i="6" s="1"/>
  <c r="AJ64" i="6" s="1"/>
  <c r="AK64" i="6" s="1"/>
  <c r="AL64" i="6" s="1"/>
  <c r="AM64" i="6" s="1"/>
  <c r="AN64" i="6" s="1"/>
  <c r="AO64" i="6" s="1"/>
  <c r="AE75" i="6"/>
  <c r="AF75" i="6" s="1"/>
  <c r="AG75" i="6" s="1"/>
  <c r="AH75" i="6" s="1"/>
  <c r="AI75" i="6" s="1"/>
  <c r="AJ75" i="6" s="1"/>
  <c r="AK75" i="6" s="1"/>
  <c r="AL75" i="6" s="1"/>
  <c r="AM75" i="6" s="1"/>
  <c r="AN75" i="6" s="1"/>
  <c r="AO75" i="6" s="1"/>
  <c r="AE108" i="6"/>
  <c r="AF108" i="6" s="1"/>
  <c r="AG108" i="6" s="1"/>
  <c r="AH108" i="6" s="1"/>
  <c r="AI108" i="6" s="1"/>
  <c r="AJ108" i="6" s="1"/>
  <c r="AK108" i="6" s="1"/>
  <c r="AL108" i="6" s="1"/>
  <c r="AM108" i="6" s="1"/>
  <c r="AN108" i="6" s="1"/>
  <c r="AO108" i="6" s="1"/>
  <c r="P697" i="6" l="1"/>
  <c r="P707" i="6" s="1"/>
  <c r="AC709" i="6"/>
  <c r="AC716" i="6" s="1"/>
  <c r="B7" i="5"/>
  <c r="I7" i="5" s="1"/>
  <c r="B8" i="5"/>
  <c r="AQ709" i="6"/>
  <c r="AQ716" i="6" s="1"/>
  <c r="B11" i="5"/>
  <c r="N716" i="6"/>
  <c r="AR684" i="6"/>
  <c r="AQ704" i="6"/>
  <c r="AR697" i="6"/>
  <c r="AR707" i="6" s="1"/>
  <c r="C8" i="5" s="1"/>
  <c r="AQ699" i="6"/>
  <c r="L709" i="6"/>
  <c r="L716" i="6" s="1"/>
  <c r="BF697" i="6"/>
  <c r="BF707" i="6" s="1"/>
  <c r="BF709" i="6" s="1"/>
  <c r="BF684" i="6"/>
  <c r="BW676" i="6"/>
  <c r="BX676" i="6" s="1"/>
  <c r="BY676" i="6" s="1"/>
  <c r="BZ676" i="6" s="1"/>
  <c r="CA676" i="6" s="1"/>
  <c r="CB676" i="6" s="1"/>
  <c r="CC676" i="6" s="1"/>
  <c r="CD676" i="6" s="1"/>
  <c r="CE676" i="6" s="1"/>
  <c r="CF676" i="6" s="1"/>
  <c r="CG676" i="6" s="1"/>
  <c r="CH676" i="6" s="1"/>
  <c r="R562" i="6"/>
  <c r="Q693" i="6"/>
  <c r="Q712" i="6" s="1"/>
  <c r="BV689" i="6"/>
  <c r="BV714" i="6" s="1"/>
  <c r="D10" i="5" s="1"/>
  <c r="R339" i="6"/>
  <c r="Q692" i="6"/>
  <c r="Q711" i="6" s="1"/>
  <c r="AV161" i="6"/>
  <c r="R155" i="6"/>
  <c r="Q697" i="6"/>
  <c r="Q707" i="6" s="1"/>
  <c r="BG677" i="6"/>
  <c r="BG692" i="6" s="1"/>
  <c r="BG711" i="6" s="1"/>
  <c r="G9" i="5" s="1"/>
  <c r="BF692" i="6"/>
  <c r="BF711" i="6" s="1"/>
  <c r="X160" i="6"/>
  <c r="X689" i="6" s="1"/>
  <c r="U689" i="6"/>
  <c r="CK678" i="6"/>
  <c r="CJ689" i="6"/>
  <c r="CJ714" i="6" s="1"/>
  <c r="CJ676" i="6"/>
  <c r="BU694" i="6"/>
  <c r="BU708" i="6" s="1"/>
  <c r="R12" i="6"/>
  <c r="Q691" i="6"/>
  <c r="V160" i="6"/>
  <c r="S689" i="6"/>
  <c r="R507" i="6"/>
  <c r="Q694" i="6"/>
  <c r="Q708" i="6" s="1"/>
  <c r="R7" i="6"/>
  <c r="Q698" i="6"/>
  <c r="Z160" i="6"/>
  <c r="W689" i="6"/>
  <c r="P695" i="6"/>
  <c r="P706" i="6" s="1"/>
  <c r="R199" i="6"/>
  <c r="Q696" i="6"/>
  <c r="Q713" i="6" s="1"/>
  <c r="R4" i="6"/>
  <c r="Q690" i="6"/>
  <c r="R20" i="6"/>
  <c r="Q695" i="6"/>
  <c r="P684" i="6"/>
  <c r="O709" i="6"/>
  <c r="O716" i="6" s="1"/>
  <c r="N699" i="6"/>
  <c r="BW683" i="6"/>
  <c r="BX683" i="6" s="1"/>
  <c r="BY683" i="6" s="1"/>
  <c r="BZ683" i="6" s="1"/>
  <c r="CA683" i="6" s="1"/>
  <c r="CB683" i="6" s="1"/>
  <c r="CC683" i="6" s="1"/>
  <c r="CD683" i="6" s="1"/>
  <c r="CE683" i="6" s="1"/>
  <c r="CF683" i="6" s="1"/>
  <c r="CG683" i="6" s="1"/>
  <c r="CH683" i="6" s="1"/>
  <c r="R154" i="6"/>
  <c r="Q684" i="6"/>
  <c r="CJ683" i="6"/>
  <c r="CK683" i="6" s="1"/>
  <c r="BU677" i="6"/>
  <c r="BU692" i="6" s="1"/>
  <c r="BU711" i="6" s="1"/>
  <c r="AP668" i="6"/>
  <c r="BH677" i="6"/>
  <c r="BI677" i="6" s="1"/>
  <c r="BJ677" i="6" s="1"/>
  <c r="BK677" i="6" s="1"/>
  <c r="BL677" i="6" s="1"/>
  <c r="BM677" i="6" s="1"/>
  <c r="BN677" i="6" s="1"/>
  <c r="BO677" i="6" s="1"/>
  <c r="BP677" i="6" s="1"/>
  <c r="BQ677" i="6" s="1"/>
  <c r="BR677" i="6" s="1"/>
  <c r="BS677" i="6" s="1"/>
  <c r="CL678" i="6"/>
  <c r="CM678" i="6" s="1"/>
  <c r="CN678" i="6" s="1"/>
  <c r="CO678" i="6" s="1"/>
  <c r="CP678" i="6" s="1"/>
  <c r="CQ678" i="6" s="1"/>
  <c r="CR678" i="6" s="1"/>
  <c r="CS678" i="6" s="1"/>
  <c r="CT678" i="6" s="1"/>
  <c r="CU678" i="6" s="1"/>
  <c r="CV678" i="6" s="1"/>
  <c r="CW678" i="6" s="1"/>
  <c r="AP174" i="6"/>
  <c r="AP654" i="6"/>
  <c r="AP471" i="6"/>
  <c r="AC699" i="6"/>
  <c r="AP398" i="6"/>
  <c r="AP276" i="6"/>
  <c r="AP275" i="6"/>
  <c r="AP652" i="6"/>
  <c r="AP189" i="6"/>
  <c r="CL679" i="6"/>
  <c r="CM679" i="6" s="1"/>
  <c r="CN679" i="6" s="1"/>
  <c r="CO679" i="6" s="1"/>
  <c r="CP679" i="6" s="1"/>
  <c r="CQ679" i="6" s="1"/>
  <c r="CR679" i="6" s="1"/>
  <c r="CS679" i="6" s="1"/>
  <c r="CT679" i="6" s="1"/>
  <c r="CU679" i="6" s="1"/>
  <c r="CV679" i="6" s="1"/>
  <c r="CW679" i="6" s="1"/>
  <c r="AP255" i="6"/>
  <c r="AP267" i="6"/>
  <c r="AP273" i="6"/>
  <c r="AP473" i="6"/>
  <c r="AP264" i="6"/>
  <c r="AP591" i="6"/>
  <c r="AA702" i="6"/>
  <c r="AA698" i="6"/>
  <c r="AA147" i="6"/>
  <c r="AP159" i="6"/>
  <c r="AC704" i="6"/>
  <c r="AP274" i="6"/>
  <c r="BE614" i="6"/>
  <c r="AP342" i="6"/>
  <c r="AP517" i="6"/>
  <c r="AP429" i="6"/>
  <c r="AP355" i="6"/>
  <c r="AP42" i="6"/>
  <c r="AP178" i="6"/>
  <c r="AP642" i="6"/>
  <c r="AP470" i="6"/>
  <c r="AP299" i="6"/>
  <c r="AP351" i="6"/>
  <c r="AP296" i="6"/>
  <c r="AA689" i="6"/>
  <c r="AA714" i="6" s="1"/>
  <c r="D19" i="5" s="1"/>
  <c r="AP427" i="6"/>
  <c r="AP504" i="6"/>
  <c r="BU672" i="6"/>
  <c r="BG672" i="6"/>
  <c r="AP75" i="6"/>
  <c r="AP180" i="6"/>
  <c r="AP271" i="6"/>
  <c r="AP390" i="6"/>
  <c r="AP66" i="6"/>
  <c r="AP501" i="6"/>
  <c r="AP54" i="6"/>
  <c r="AP175" i="6"/>
  <c r="AP181" i="6"/>
  <c r="AP518" i="6"/>
  <c r="AP417" i="6"/>
  <c r="AP359" i="6"/>
  <c r="BU673" i="6"/>
  <c r="BG673" i="6"/>
  <c r="AP354" i="6"/>
  <c r="AP376" i="6"/>
  <c r="AP67" i="6"/>
  <c r="AP76" i="6"/>
  <c r="AP646" i="6"/>
  <c r="AP95" i="6"/>
  <c r="AP111" i="6"/>
  <c r="AP285" i="6"/>
  <c r="AP70" i="6"/>
  <c r="AP598" i="6"/>
  <c r="AP606" i="6"/>
  <c r="AP78" i="6"/>
  <c r="AP187" i="6"/>
  <c r="AP502" i="6"/>
  <c r="AP661" i="6"/>
  <c r="AP306" i="6"/>
  <c r="AP402" i="6"/>
  <c r="AP256" i="6"/>
  <c r="AP283" i="6"/>
  <c r="CI160" i="6"/>
  <c r="AS108" i="6"/>
  <c r="AS371" i="6"/>
  <c r="CX560" i="6"/>
  <c r="BT560" i="6"/>
  <c r="AU625" i="6"/>
  <c r="AV625" i="6" s="1"/>
  <c r="AW625" i="6" s="1"/>
  <c r="AX625" i="6" s="1"/>
  <c r="AY625" i="6" s="1"/>
  <c r="AZ625" i="6" s="1"/>
  <c r="BA625" i="6" s="1"/>
  <c r="BB625" i="6" s="1"/>
  <c r="BC625" i="6" s="1"/>
  <c r="BD625" i="6" s="1"/>
  <c r="BH625" i="6" s="1"/>
  <c r="AE362" i="6"/>
  <c r="AF362" i="6" s="1"/>
  <c r="AG362" i="6" s="1"/>
  <c r="AH362" i="6" s="1"/>
  <c r="AI362" i="6" s="1"/>
  <c r="AJ362" i="6" s="1"/>
  <c r="AK362" i="6" s="1"/>
  <c r="AL362" i="6" s="1"/>
  <c r="AM362" i="6" s="1"/>
  <c r="AN362" i="6" s="1"/>
  <c r="AO362" i="6" s="1"/>
  <c r="AS49" i="6"/>
  <c r="AS579" i="6"/>
  <c r="AS595" i="6"/>
  <c r="AS395" i="6"/>
  <c r="AE467" i="6"/>
  <c r="AF467" i="6" s="1"/>
  <c r="AG467" i="6" s="1"/>
  <c r="AH467" i="6" s="1"/>
  <c r="AI467" i="6" s="1"/>
  <c r="AJ467" i="6" s="1"/>
  <c r="AK467" i="6" s="1"/>
  <c r="AL467" i="6" s="1"/>
  <c r="AM467" i="6" s="1"/>
  <c r="AN467" i="6" s="1"/>
  <c r="AO467" i="6" s="1"/>
  <c r="AE610" i="6"/>
  <c r="AF610" i="6" s="1"/>
  <c r="AG610" i="6" s="1"/>
  <c r="AH610" i="6" s="1"/>
  <c r="AI610" i="6" s="1"/>
  <c r="AJ610" i="6" s="1"/>
  <c r="AK610" i="6" s="1"/>
  <c r="AL610" i="6" s="1"/>
  <c r="AM610" i="6" s="1"/>
  <c r="AN610" i="6" s="1"/>
  <c r="AO610" i="6" s="1"/>
  <c r="AE369" i="6"/>
  <c r="AF369" i="6" s="1"/>
  <c r="AG369" i="6" s="1"/>
  <c r="AH369" i="6" s="1"/>
  <c r="AI369" i="6" s="1"/>
  <c r="AJ369" i="6" s="1"/>
  <c r="AK369" i="6" s="1"/>
  <c r="AL369" i="6" s="1"/>
  <c r="AM369" i="6" s="1"/>
  <c r="AN369" i="6" s="1"/>
  <c r="AO369" i="6" s="1"/>
  <c r="AT105" i="6"/>
  <c r="AU105" i="6" s="1"/>
  <c r="AV105" i="6" s="1"/>
  <c r="AW105" i="6" s="1"/>
  <c r="AX105" i="6" s="1"/>
  <c r="AY105" i="6" s="1"/>
  <c r="AZ105" i="6" s="1"/>
  <c r="BA105" i="6" s="1"/>
  <c r="BB105" i="6" s="1"/>
  <c r="BC105" i="6" s="1"/>
  <c r="BD105" i="6" s="1"/>
  <c r="CX582" i="6"/>
  <c r="BH582" i="6"/>
  <c r="AP64" i="6"/>
  <c r="CX250" i="6"/>
  <c r="BT250" i="6"/>
  <c r="AT203" i="6"/>
  <c r="AU203" i="6" s="1"/>
  <c r="AV203" i="6" s="1"/>
  <c r="AW203" i="6" s="1"/>
  <c r="AX203" i="6" s="1"/>
  <c r="AY203" i="6" s="1"/>
  <c r="AZ203" i="6" s="1"/>
  <c r="BA203" i="6" s="1"/>
  <c r="BB203" i="6" s="1"/>
  <c r="BC203" i="6" s="1"/>
  <c r="BD203" i="6" s="1"/>
  <c r="AS267" i="6"/>
  <c r="AP368" i="6"/>
  <c r="AP366" i="6"/>
  <c r="AE406" i="6"/>
  <c r="AF406" i="6" s="1"/>
  <c r="AG406" i="6" s="1"/>
  <c r="AH406" i="6" s="1"/>
  <c r="AI406" i="6" s="1"/>
  <c r="AJ406" i="6" s="1"/>
  <c r="AK406" i="6" s="1"/>
  <c r="AL406" i="6" s="1"/>
  <c r="AM406" i="6" s="1"/>
  <c r="AN406" i="6" s="1"/>
  <c r="AO406" i="6" s="1"/>
  <c r="AS429" i="6"/>
  <c r="CX484" i="6"/>
  <c r="BT484" i="6"/>
  <c r="AS591" i="6"/>
  <c r="AP616" i="6"/>
  <c r="BH672" i="6"/>
  <c r="BE672" i="6"/>
  <c r="AS159" i="6"/>
  <c r="AE216" i="6"/>
  <c r="AF216" i="6" s="1"/>
  <c r="AG216" i="6" s="1"/>
  <c r="AH216" i="6" s="1"/>
  <c r="AI216" i="6" s="1"/>
  <c r="AJ216" i="6" s="1"/>
  <c r="AK216" i="6" s="1"/>
  <c r="AL216" i="6" s="1"/>
  <c r="AM216" i="6" s="1"/>
  <c r="AN216" i="6" s="1"/>
  <c r="AO216" i="6" s="1"/>
  <c r="AS271" i="6"/>
  <c r="CX251" i="6"/>
  <c r="BT251" i="6"/>
  <c r="AE375" i="6"/>
  <c r="AF375" i="6" s="1"/>
  <c r="AG375" i="6" s="1"/>
  <c r="AH375" i="6" s="1"/>
  <c r="AI375" i="6" s="1"/>
  <c r="AJ375" i="6" s="1"/>
  <c r="AK375" i="6" s="1"/>
  <c r="AL375" i="6" s="1"/>
  <c r="AM375" i="6" s="1"/>
  <c r="AN375" i="6" s="1"/>
  <c r="AO375" i="6" s="1"/>
  <c r="AP404" i="6"/>
  <c r="AE497" i="6"/>
  <c r="AF497" i="6" s="1"/>
  <c r="AG497" i="6" s="1"/>
  <c r="AH497" i="6" s="1"/>
  <c r="AI497" i="6" s="1"/>
  <c r="AJ497" i="6" s="1"/>
  <c r="AK497" i="6" s="1"/>
  <c r="AL497" i="6" s="1"/>
  <c r="AM497" i="6" s="1"/>
  <c r="AN497" i="6" s="1"/>
  <c r="AO497" i="6" s="1"/>
  <c r="AP578" i="6"/>
  <c r="AW635" i="6"/>
  <c r="AT652" i="6"/>
  <c r="AU652" i="6" s="1"/>
  <c r="AV652" i="6" s="1"/>
  <c r="AW652" i="6" s="1"/>
  <c r="AX652" i="6" s="1"/>
  <c r="AY652" i="6" s="1"/>
  <c r="AE63" i="6"/>
  <c r="AF63" i="6" s="1"/>
  <c r="AG63" i="6" s="1"/>
  <c r="AH63" i="6" s="1"/>
  <c r="AI63" i="6" s="1"/>
  <c r="AJ63" i="6" s="1"/>
  <c r="AK63" i="6" s="1"/>
  <c r="AL63" i="6" s="1"/>
  <c r="AM63" i="6" s="1"/>
  <c r="AN63" i="6" s="1"/>
  <c r="AO63" i="6" s="1"/>
  <c r="AE214" i="6"/>
  <c r="AF214" i="6" s="1"/>
  <c r="AG214" i="6" s="1"/>
  <c r="AH214" i="6" s="1"/>
  <c r="AI214" i="6" s="1"/>
  <c r="AJ214" i="6" s="1"/>
  <c r="AK214" i="6" s="1"/>
  <c r="AL214" i="6" s="1"/>
  <c r="AM214" i="6" s="1"/>
  <c r="AN214" i="6" s="1"/>
  <c r="AO214" i="6" s="1"/>
  <c r="AE259" i="6"/>
  <c r="AF259" i="6" s="1"/>
  <c r="AG259" i="6" s="1"/>
  <c r="AH259" i="6" s="1"/>
  <c r="AI259" i="6" s="1"/>
  <c r="AJ259" i="6" s="1"/>
  <c r="AK259" i="6" s="1"/>
  <c r="AL259" i="6" s="1"/>
  <c r="AM259" i="6" s="1"/>
  <c r="AN259" i="6" s="1"/>
  <c r="AO259" i="6" s="1"/>
  <c r="AT120" i="6"/>
  <c r="AU120" i="6" s="1"/>
  <c r="AV120" i="6" s="1"/>
  <c r="AW120" i="6" s="1"/>
  <c r="AX120" i="6" s="1"/>
  <c r="AY120" i="6" s="1"/>
  <c r="AZ120" i="6" s="1"/>
  <c r="BA120" i="6" s="1"/>
  <c r="BB120" i="6" s="1"/>
  <c r="BC120" i="6" s="1"/>
  <c r="BD120" i="6" s="1"/>
  <c r="AE118" i="6"/>
  <c r="AF118" i="6" s="1"/>
  <c r="AG118" i="6" s="1"/>
  <c r="AH118" i="6" s="1"/>
  <c r="AI118" i="6" s="1"/>
  <c r="AJ118" i="6" s="1"/>
  <c r="AK118" i="6" s="1"/>
  <c r="AL118" i="6" s="1"/>
  <c r="AM118" i="6" s="1"/>
  <c r="AN118" i="6" s="1"/>
  <c r="AO118" i="6" s="1"/>
  <c r="AT112" i="6"/>
  <c r="AU112" i="6" s="1"/>
  <c r="AV112" i="6" s="1"/>
  <c r="AW112" i="6" s="1"/>
  <c r="AX112" i="6" s="1"/>
  <c r="AY112" i="6" s="1"/>
  <c r="AZ112" i="6" s="1"/>
  <c r="BA112" i="6" s="1"/>
  <c r="BB112" i="6" s="1"/>
  <c r="BC112" i="6" s="1"/>
  <c r="BD112" i="6" s="1"/>
  <c r="AP284" i="6"/>
  <c r="AP286" i="6"/>
  <c r="AE297" i="6"/>
  <c r="AF297" i="6" s="1"/>
  <c r="AG297" i="6" s="1"/>
  <c r="AH297" i="6" s="1"/>
  <c r="AI297" i="6" s="1"/>
  <c r="AJ297" i="6" s="1"/>
  <c r="AK297" i="6" s="1"/>
  <c r="AL297" i="6" s="1"/>
  <c r="AM297" i="6" s="1"/>
  <c r="AN297" i="6" s="1"/>
  <c r="AO297" i="6" s="1"/>
  <c r="AS390" i="6"/>
  <c r="AS398" i="6"/>
  <c r="AS473" i="6"/>
  <c r="AS598" i="6"/>
  <c r="AS606" i="6"/>
  <c r="AT640" i="6"/>
  <c r="AU640" i="6" s="1"/>
  <c r="AV640" i="6" s="1"/>
  <c r="AW640" i="6" s="1"/>
  <c r="BD673" i="6"/>
  <c r="BH673" i="6" s="1"/>
  <c r="CJ682" i="6"/>
  <c r="CK682" i="6" s="1"/>
  <c r="BV682" i="6"/>
  <c r="AS386" i="6"/>
  <c r="AE218" i="6"/>
  <c r="AF218" i="6" s="1"/>
  <c r="AG218" i="6" s="1"/>
  <c r="AH218" i="6" s="1"/>
  <c r="AI218" i="6" s="1"/>
  <c r="AJ218" i="6" s="1"/>
  <c r="AK218" i="6" s="1"/>
  <c r="AL218" i="6" s="1"/>
  <c r="AM218" i="6" s="1"/>
  <c r="AN218" i="6" s="1"/>
  <c r="AO218" i="6" s="1"/>
  <c r="AS296" i="6"/>
  <c r="BE407" i="6"/>
  <c r="CI407" i="6"/>
  <c r="CX438" i="6"/>
  <c r="BT438" i="6"/>
  <c r="AS501" i="6"/>
  <c r="AP298" i="6"/>
  <c r="AE353" i="6"/>
  <c r="AF353" i="6" s="1"/>
  <c r="AG353" i="6" s="1"/>
  <c r="AH353" i="6" s="1"/>
  <c r="AI353" i="6" s="1"/>
  <c r="AJ353" i="6" s="1"/>
  <c r="AK353" i="6" s="1"/>
  <c r="AL353" i="6" s="1"/>
  <c r="AM353" i="6" s="1"/>
  <c r="AN353" i="6" s="1"/>
  <c r="AO353" i="6" s="1"/>
  <c r="AT642" i="6"/>
  <c r="AU642" i="6" s="1"/>
  <c r="AV642" i="6" s="1"/>
  <c r="AW642" i="6" s="1"/>
  <c r="AX642" i="6" s="1"/>
  <c r="AS76" i="6"/>
  <c r="AE44" i="6"/>
  <c r="AF44" i="6" s="1"/>
  <c r="AG44" i="6" s="1"/>
  <c r="AH44" i="6" s="1"/>
  <c r="AI44" i="6" s="1"/>
  <c r="AJ44" i="6" s="1"/>
  <c r="AK44" i="6" s="1"/>
  <c r="AL44" i="6" s="1"/>
  <c r="AM44" i="6" s="1"/>
  <c r="AN44" i="6" s="1"/>
  <c r="AO44" i="6" s="1"/>
  <c r="AE177" i="6"/>
  <c r="AF177" i="6" s="1"/>
  <c r="AG177" i="6" s="1"/>
  <c r="AH177" i="6" s="1"/>
  <c r="AI177" i="6" s="1"/>
  <c r="AJ177" i="6" s="1"/>
  <c r="AK177" i="6" s="1"/>
  <c r="AL177" i="6" s="1"/>
  <c r="AM177" i="6" s="1"/>
  <c r="AN177" i="6" s="1"/>
  <c r="AO177" i="6" s="1"/>
  <c r="AE217" i="6"/>
  <c r="AF217" i="6" s="1"/>
  <c r="AG217" i="6" s="1"/>
  <c r="AH217" i="6" s="1"/>
  <c r="AI217" i="6" s="1"/>
  <c r="AJ217" i="6" s="1"/>
  <c r="AK217" i="6" s="1"/>
  <c r="AL217" i="6" s="1"/>
  <c r="AM217" i="6" s="1"/>
  <c r="AN217" i="6" s="1"/>
  <c r="AO217" i="6" s="1"/>
  <c r="AP184" i="6"/>
  <c r="AS181" i="6"/>
  <c r="CX325" i="6"/>
  <c r="BT325" i="6"/>
  <c r="AP282" i="6"/>
  <c r="AE361" i="6"/>
  <c r="AF361" i="6" s="1"/>
  <c r="AG361" i="6" s="1"/>
  <c r="AH361" i="6" s="1"/>
  <c r="AI361" i="6" s="1"/>
  <c r="AJ361" i="6" s="1"/>
  <c r="AK361" i="6" s="1"/>
  <c r="AL361" i="6" s="1"/>
  <c r="AM361" i="6" s="1"/>
  <c r="AN361" i="6" s="1"/>
  <c r="AO361" i="6" s="1"/>
  <c r="CI367" i="6"/>
  <c r="BE367" i="6"/>
  <c r="AE422" i="6"/>
  <c r="AF422" i="6" s="1"/>
  <c r="AG422" i="6" s="1"/>
  <c r="AH422" i="6" s="1"/>
  <c r="AI422" i="6" s="1"/>
  <c r="AJ422" i="6" s="1"/>
  <c r="AK422" i="6" s="1"/>
  <c r="AL422" i="6" s="1"/>
  <c r="AM422" i="6" s="1"/>
  <c r="AN422" i="6" s="1"/>
  <c r="AO422" i="6" s="1"/>
  <c r="AP532" i="6"/>
  <c r="CX559" i="6"/>
  <c r="BT559" i="6"/>
  <c r="AT592" i="6"/>
  <c r="AU592" i="6" s="1"/>
  <c r="AV592" i="6" s="1"/>
  <c r="AW592" i="6" s="1"/>
  <c r="AX592" i="6" s="1"/>
  <c r="AY592" i="6" s="1"/>
  <c r="AZ592" i="6" s="1"/>
  <c r="BA592" i="6" s="1"/>
  <c r="BB592" i="6" s="1"/>
  <c r="BC592" i="6" s="1"/>
  <c r="BD592" i="6" s="1"/>
  <c r="AT599" i="6"/>
  <c r="AU599" i="6" s="1"/>
  <c r="AV599" i="6" s="1"/>
  <c r="AW599" i="6" s="1"/>
  <c r="AX599" i="6" s="1"/>
  <c r="AY599" i="6" s="1"/>
  <c r="AZ599" i="6" s="1"/>
  <c r="BA599" i="6" s="1"/>
  <c r="BB599" i="6" s="1"/>
  <c r="BC599" i="6" s="1"/>
  <c r="BD599" i="6" s="1"/>
  <c r="AE620" i="6"/>
  <c r="AF620" i="6" s="1"/>
  <c r="AG620" i="6" s="1"/>
  <c r="AH620" i="6" s="1"/>
  <c r="AI620" i="6" s="1"/>
  <c r="AJ620" i="6" s="1"/>
  <c r="AK620" i="6" s="1"/>
  <c r="AL620" i="6" s="1"/>
  <c r="AM620" i="6" s="1"/>
  <c r="AN620" i="6" s="1"/>
  <c r="AO620" i="6" s="1"/>
  <c r="AT646" i="6"/>
  <c r="AU646" i="6" s="1"/>
  <c r="AV646" i="6" s="1"/>
  <c r="AW646" i="6" s="1"/>
  <c r="AX646" i="6" s="1"/>
  <c r="AY646" i="6" s="1"/>
  <c r="AE593" i="6"/>
  <c r="AF593" i="6" s="1"/>
  <c r="AG593" i="6" s="1"/>
  <c r="AH593" i="6" s="1"/>
  <c r="AI593" i="6" s="1"/>
  <c r="AJ593" i="6" s="1"/>
  <c r="AK593" i="6" s="1"/>
  <c r="AL593" i="6" s="1"/>
  <c r="AM593" i="6" s="1"/>
  <c r="AN593" i="6" s="1"/>
  <c r="AO593" i="6" s="1"/>
  <c r="AT617" i="6"/>
  <c r="AU617" i="6" s="1"/>
  <c r="AV617" i="6" s="1"/>
  <c r="AW617" i="6" s="1"/>
  <c r="AX617" i="6" s="1"/>
  <c r="AY617" i="6" s="1"/>
  <c r="AZ617" i="6" s="1"/>
  <c r="BA617" i="6" s="1"/>
  <c r="BB617" i="6" s="1"/>
  <c r="BC617" i="6" s="1"/>
  <c r="BD617" i="6" s="1"/>
  <c r="CX38" i="6"/>
  <c r="BT38" i="6"/>
  <c r="AP379" i="6"/>
  <c r="AE377" i="6"/>
  <c r="AF377" i="6" s="1"/>
  <c r="AG377" i="6" s="1"/>
  <c r="AH377" i="6" s="1"/>
  <c r="AI377" i="6" s="1"/>
  <c r="AJ377" i="6" s="1"/>
  <c r="AK377" i="6" s="1"/>
  <c r="AL377" i="6" s="1"/>
  <c r="AM377" i="6" s="1"/>
  <c r="AN377" i="6" s="1"/>
  <c r="AO377" i="6" s="1"/>
  <c r="AP575" i="6"/>
  <c r="AP666" i="6"/>
  <c r="CX40" i="6"/>
  <c r="BT40" i="6"/>
  <c r="AE200" i="6"/>
  <c r="AF200" i="6" s="1"/>
  <c r="AG200" i="6" s="1"/>
  <c r="AH200" i="6" s="1"/>
  <c r="AI200" i="6" s="1"/>
  <c r="AJ200" i="6" s="1"/>
  <c r="AK200" i="6" s="1"/>
  <c r="AL200" i="6" s="1"/>
  <c r="AM200" i="6" s="1"/>
  <c r="AN200" i="6" s="1"/>
  <c r="AO200" i="6" s="1"/>
  <c r="AE185" i="6"/>
  <c r="AF185" i="6" s="1"/>
  <c r="AG185" i="6" s="1"/>
  <c r="AH185" i="6" s="1"/>
  <c r="AI185" i="6" s="1"/>
  <c r="AJ185" i="6" s="1"/>
  <c r="AK185" i="6" s="1"/>
  <c r="AL185" i="6" s="1"/>
  <c r="AM185" i="6" s="1"/>
  <c r="AN185" i="6" s="1"/>
  <c r="AO185" i="6" s="1"/>
  <c r="AS274" i="6"/>
  <c r="AS415" i="6"/>
  <c r="AE499" i="6"/>
  <c r="AF499" i="6" s="1"/>
  <c r="AG499" i="6" s="1"/>
  <c r="AH499" i="6" s="1"/>
  <c r="AI499" i="6" s="1"/>
  <c r="AJ499" i="6" s="1"/>
  <c r="AK499" i="6" s="1"/>
  <c r="AL499" i="6" s="1"/>
  <c r="AM499" i="6" s="1"/>
  <c r="AN499" i="6" s="1"/>
  <c r="AO499" i="6" s="1"/>
  <c r="BH569" i="6"/>
  <c r="AT651" i="6"/>
  <c r="AU651" i="6" s="1"/>
  <c r="AV651" i="6" s="1"/>
  <c r="AW651" i="6" s="1"/>
  <c r="AX651" i="6" s="1"/>
  <c r="AY651" i="6" s="1"/>
  <c r="AS275" i="6"/>
  <c r="AE611" i="6"/>
  <c r="AF611" i="6" s="1"/>
  <c r="AG611" i="6" s="1"/>
  <c r="AH611" i="6" s="1"/>
  <c r="AI611" i="6" s="1"/>
  <c r="AJ611" i="6" s="1"/>
  <c r="AK611" i="6" s="1"/>
  <c r="AL611" i="6" s="1"/>
  <c r="AM611" i="6" s="1"/>
  <c r="AN611" i="6" s="1"/>
  <c r="AO611" i="6" s="1"/>
  <c r="BH403" i="6"/>
  <c r="CI195" i="6"/>
  <c r="BE195" i="6"/>
  <c r="CX337" i="6"/>
  <c r="BT337" i="6"/>
  <c r="AE269" i="6"/>
  <c r="AF269" i="6" s="1"/>
  <c r="AG269" i="6" s="1"/>
  <c r="AH269" i="6" s="1"/>
  <c r="AI269" i="6" s="1"/>
  <c r="AJ269" i="6" s="1"/>
  <c r="AK269" i="6" s="1"/>
  <c r="AL269" i="6" s="1"/>
  <c r="AM269" i="6" s="1"/>
  <c r="AN269" i="6" s="1"/>
  <c r="AO269" i="6" s="1"/>
  <c r="AE393" i="6"/>
  <c r="AF393" i="6" s="1"/>
  <c r="AG393" i="6" s="1"/>
  <c r="AH393" i="6" s="1"/>
  <c r="AI393" i="6" s="1"/>
  <c r="AJ393" i="6" s="1"/>
  <c r="AK393" i="6" s="1"/>
  <c r="AL393" i="6" s="1"/>
  <c r="AM393" i="6" s="1"/>
  <c r="AN393" i="6" s="1"/>
  <c r="AO393" i="6" s="1"/>
  <c r="AS193" i="6"/>
  <c r="AE213" i="6"/>
  <c r="AF213" i="6" s="1"/>
  <c r="AG213" i="6" s="1"/>
  <c r="AH213" i="6" s="1"/>
  <c r="AI213" i="6" s="1"/>
  <c r="AJ213" i="6" s="1"/>
  <c r="AK213" i="6" s="1"/>
  <c r="AL213" i="6" s="1"/>
  <c r="AM213" i="6" s="1"/>
  <c r="AN213" i="6" s="1"/>
  <c r="AO213" i="6" s="1"/>
  <c r="AE197" i="6"/>
  <c r="AF197" i="6" s="1"/>
  <c r="AG197" i="6" s="1"/>
  <c r="AH197" i="6" s="1"/>
  <c r="AI197" i="6" s="1"/>
  <c r="AJ197" i="6" s="1"/>
  <c r="AK197" i="6" s="1"/>
  <c r="AL197" i="6" s="1"/>
  <c r="AM197" i="6" s="1"/>
  <c r="AN197" i="6" s="1"/>
  <c r="AO197" i="6" s="1"/>
  <c r="AS368" i="6"/>
  <c r="AT513" i="6"/>
  <c r="AU513" i="6" s="1"/>
  <c r="AV513" i="6" s="1"/>
  <c r="AW513" i="6" s="1"/>
  <c r="AX513" i="6" s="1"/>
  <c r="AY513" i="6" s="1"/>
  <c r="AZ513" i="6" s="1"/>
  <c r="BA513" i="6" s="1"/>
  <c r="BB513" i="6" s="1"/>
  <c r="BC513" i="6" s="1"/>
  <c r="BD513" i="6" s="1"/>
  <c r="AT663" i="6"/>
  <c r="AU663" i="6" s="1"/>
  <c r="AV663" i="6" s="1"/>
  <c r="AW663" i="6" s="1"/>
  <c r="AX663" i="6" s="1"/>
  <c r="AY663" i="6" s="1"/>
  <c r="AZ663" i="6" s="1"/>
  <c r="BA663" i="6" s="1"/>
  <c r="BB663" i="6" s="1"/>
  <c r="CI404" i="6"/>
  <c r="AS404" i="6"/>
  <c r="BV681" i="6"/>
  <c r="CJ681" i="6"/>
  <c r="CK681" i="6" s="1"/>
  <c r="AS303" i="6"/>
  <c r="AE370" i="6"/>
  <c r="AF370" i="6" s="1"/>
  <c r="AG370" i="6" s="1"/>
  <c r="AH370" i="6" s="1"/>
  <c r="AI370" i="6" s="1"/>
  <c r="AJ370" i="6" s="1"/>
  <c r="AK370" i="6" s="1"/>
  <c r="AL370" i="6" s="1"/>
  <c r="AM370" i="6" s="1"/>
  <c r="AN370" i="6" s="1"/>
  <c r="AO370" i="6" s="1"/>
  <c r="AE382" i="6"/>
  <c r="AF382" i="6" s="1"/>
  <c r="AG382" i="6" s="1"/>
  <c r="AH382" i="6" s="1"/>
  <c r="AI382" i="6" s="1"/>
  <c r="AJ382" i="6" s="1"/>
  <c r="AK382" i="6" s="1"/>
  <c r="AL382" i="6" s="1"/>
  <c r="AM382" i="6" s="1"/>
  <c r="AN382" i="6" s="1"/>
  <c r="AO382" i="6" s="1"/>
  <c r="CI469" i="6"/>
  <c r="AS469" i="6"/>
  <c r="AE114" i="6"/>
  <c r="AF114" i="6" s="1"/>
  <c r="AG114" i="6" s="1"/>
  <c r="AH114" i="6" s="1"/>
  <c r="AI114" i="6" s="1"/>
  <c r="AJ114" i="6" s="1"/>
  <c r="AK114" i="6" s="1"/>
  <c r="AL114" i="6" s="1"/>
  <c r="AM114" i="6" s="1"/>
  <c r="AN114" i="6" s="1"/>
  <c r="AO114" i="6" s="1"/>
  <c r="AE208" i="6"/>
  <c r="AF208" i="6" s="1"/>
  <c r="AG208" i="6" s="1"/>
  <c r="AH208" i="6" s="1"/>
  <c r="AI208" i="6" s="1"/>
  <c r="AJ208" i="6" s="1"/>
  <c r="AK208" i="6" s="1"/>
  <c r="AL208" i="6" s="1"/>
  <c r="AM208" i="6" s="1"/>
  <c r="AN208" i="6" s="1"/>
  <c r="AO208" i="6" s="1"/>
  <c r="AE605" i="6"/>
  <c r="AF605" i="6" s="1"/>
  <c r="AG605" i="6" s="1"/>
  <c r="AH605" i="6" s="1"/>
  <c r="AI605" i="6" s="1"/>
  <c r="AJ605" i="6" s="1"/>
  <c r="AK605" i="6" s="1"/>
  <c r="AL605" i="6" s="1"/>
  <c r="AM605" i="6" s="1"/>
  <c r="AN605" i="6" s="1"/>
  <c r="AO605" i="6" s="1"/>
  <c r="BP655" i="6"/>
  <c r="BQ655" i="6" s="1"/>
  <c r="BR655" i="6" s="1"/>
  <c r="BS655" i="6" s="1"/>
  <c r="BW655" i="6" s="1"/>
  <c r="AT674" i="6"/>
  <c r="AU674" i="6" s="1"/>
  <c r="AV674" i="6" s="1"/>
  <c r="AW674" i="6" s="1"/>
  <c r="AX674" i="6" s="1"/>
  <c r="AY674" i="6" s="1"/>
  <c r="AZ674" i="6" s="1"/>
  <c r="BA674" i="6" s="1"/>
  <c r="BB674" i="6" s="1"/>
  <c r="BC674" i="6" s="1"/>
  <c r="AS298" i="6"/>
  <c r="AP660" i="6"/>
  <c r="AP157" i="6"/>
  <c r="AS276" i="6"/>
  <c r="AE381" i="6"/>
  <c r="AF381" i="6" s="1"/>
  <c r="AG381" i="6" s="1"/>
  <c r="AH381" i="6" s="1"/>
  <c r="AI381" i="6" s="1"/>
  <c r="AJ381" i="6" s="1"/>
  <c r="AK381" i="6" s="1"/>
  <c r="AL381" i="6" s="1"/>
  <c r="AM381" i="6" s="1"/>
  <c r="AN381" i="6" s="1"/>
  <c r="AO381" i="6" s="1"/>
  <c r="AS402" i="6"/>
  <c r="CX453" i="6"/>
  <c r="BT453" i="6"/>
  <c r="AE425" i="6"/>
  <c r="AF425" i="6" s="1"/>
  <c r="AG425" i="6" s="1"/>
  <c r="AH425" i="6" s="1"/>
  <c r="AI425" i="6" s="1"/>
  <c r="AJ425" i="6" s="1"/>
  <c r="AK425" i="6" s="1"/>
  <c r="AL425" i="6" s="1"/>
  <c r="AM425" i="6" s="1"/>
  <c r="AN425" i="6" s="1"/>
  <c r="AO425" i="6" s="1"/>
  <c r="AS518" i="6"/>
  <c r="BH570" i="6"/>
  <c r="AE363" i="6"/>
  <c r="AF363" i="6" s="1"/>
  <c r="AG363" i="6" s="1"/>
  <c r="AH363" i="6" s="1"/>
  <c r="AI363" i="6" s="1"/>
  <c r="AJ363" i="6" s="1"/>
  <c r="AK363" i="6" s="1"/>
  <c r="AL363" i="6" s="1"/>
  <c r="AM363" i="6" s="1"/>
  <c r="AN363" i="6" s="1"/>
  <c r="AO363" i="6" s="1"/>
  <c r="CX458" i="6"/>
  <c r="BT458" i="6"/>
  <c r="BE647" i="6"/>
  <c r="BR662" i="6"/>
  <c r="CX17" i="6"/>
  <c r="BT17" i="6"/>
  <c r="AP401" i="6"/>
  <c r="AS417" i="6"/>
  <c r="BE500" i="6"/>
  <c r="CI500" i="6"/>
  <c r="AU624" i="6"/>
  <c r="AP48" i="6"/>
  <c r="AP91" i="6"/>
  <c r="AP277" i="6"/>
  <c r="AE212" i="6"/>
  <c r="AF212" i="6" s="1"/>
  <c r="AG212" i="6" s="1"/>
  <c r="AH212" i="6" s="1"/>
  <c r="AI212" i="6" s="1"/>
  <c r="AJ212" i="6" s="1"/>
  <c r="AK212" i="6" s="1"/>
  <c r="AL212" i="6" s="1"/>
  <c r="AM212" i="6" s="1"/>
  <c r="AN212" i="6" s="1"/>
  <c r="AO212" i="6" s="1"/>
  <c r="CX242" i="6"/>
  <c r="BT242" i="6"/>
  <c r="AE205" i="6"/>
  <c r="AF205" i="6" s="1"/>
  <c r="AG205" i="6" s="1"/>
  <c r="AH205" i="6" s="1"/>
  <c r="AI205" i="6" s="1"/>
  <c r="AJ205" i="6" s="1"/>
  <c r="AK205" i="6" s="1"/>
  <c r="AL205" i="6" s="1"/>
  <c r="AM205" i="6" s="1"/>
  <c r="AN205" i="6" s="1"/>
  <c r="AO205" i="6" s="1"/>
  <c r="AP253" i="6"/>
  <c r="AP307" i="6"/>
  <c r="AS283" i="6"/>
  <c r="AE294" i="6"/>
  <c r="AF294" i="6" s="1"/>
  <c r="AG294" i="6" s="1"/>
  <c r="AH294" i="6" s="1"/>
  <c r="AI294" i="6" s="1"/>
  <c r="AJ294" i="6" s="1"/>
  <c r="AK294" i="6" s="1"/>
  <c r="AL294" i="6" s="1"/>
  <c r="AM294" i="6" s="1"/>
  <c r="AN294" i="6" s="1"/>
  <c r="AO294" i="6" s="1"/>
  <c r="AE388" i="6"/>
  <c r="AF388" i="6" s="1"/>
  <c r="AG388" i="6" s="1"/>
  <c r="AH388" i="6" s="1"/>
  <c r="AI388" i="6" s="1"/>
  <c r="AJ388" i="6" s="1"/>
  <c r="AK388" i="6" s="1"/>
  <c r="AL388" i="6" s="1"/>
  <c r="AM388" i="6" s="1"/>
  <c r="AN388" i="6" s="1"/>
  <c r="AO388" i="6" s="1"/>
  <c r="AP415" i="6"/>
  <c r="AE430" i="6"/>
  <c r="AF430" i="6" s="1"/>
  <c r="AG430" i="6" s="1"/>
  <c r="AH430" i="6" s="1"/>
  <c r="AI430" i="6" s="1"/>
  <c r="AJ430" i="6" s="1"/>
  <c r="AK430" i="6" s="1"/>
  <c r="AL430" i="6" s="1"/>
  <c r="AM430" i="6" s="1"/>
  <c r="AN430" i="6" s="1"/>
  <c r="AO430" i="6" s="1"/>
  <c r="AS504" i="6"/>
  <c r="AP651" i="6"/>
  <c r="AS80" i="6"/>
  <c r="AE158" i="6"/>
  <c r="AF158" i="6" s="1"/>
  <c r="AG158" i="6" s="1"/>
  <c r="AH158" i="6" s="1"/>
  <c r="AI158" i="6" s="1"/>
  <c r="AJ158" i="6" s="1"/>
  <c r="AK158" i="6" s="1"/>
  <c r="AL158" i="6" s="1"/>
  <c r="AM158" i="6" s="1"/>
  <c r="AN158" i="6" s="1"/>
  <c r="AO158" i="6" s="1"/>
  <c r="AE207" i="6"/>
  <c r="AF207" i="6" s="1"/>
  <c r="AG207" i="6" s="1"/>
  <c r="AH207" i="6" s="1"/>
  <c r="AI207" i="6" s="1"/>
  <c r="AJ207" i="6" s="1"/>
  <c r="AK207" i="6" s="1"/>
  <c r="AL207" i="6" s="1"/>
  <c r="AM207" i="6" s="1"/>
  <c r="AN207" i="6" s="1"/>
  <c r="AO207" i="6" s="1"/>
  <c r="AE257" i="6"/>
  <c r="AF257" i="6" s="1"/>
  <c r="AG257" i="6" s="1"/>
  <c r="AH257" i="6" s="1"/>
  <c r="AI257" i="6" s="1"/>
  <c r="AJ257" i="6" s="1"/>
  <c r="AK257" i="6" s="1"/>
  <c r="AL257" i="6" s="1"/>
  <c r="AM257" i="6" s="1"/>
  <c r="AN257" i="6" s="1"/>
  <c r="AO257" i="6" s="1"/>
  <c r="AZ649" i="6"/>
  <c r="BA649" i="6" s="1"/>
  <c r="BB649" i="6" s="1"/>
  <c r="BC649" i="6" s="1"/>
  <c r="BD649" i="6" s="1"/>
  <c r="BH649" i="6" s="1"/>
  <c r="AT172" i="6"/>
  <c r="AU172" i="6" s="1"/>
  <c r="AV172" i="6" s="1"/>
  <c r="AW172" i="6" s="1"/>
  <c r="AX172" i="6" s="1"/>
  <c r="AY172" i="6" s="1"/>
  <c r="AZ172" i="6" s="1"/>
  <c r="BA172" i="6" s="1"/>
  <c r="BB172" i="6" s="1"/>
  <c r="BC172" i="6" s="1"/>
  <c r="BD172" i="6" s="1"/>
  <c r="AS580" i="6"/>
  <c r="AE77" i="6"/>
  <c r="AF77" i="6" s="1"/>
  <c r="AG77" i="6" s="1"/>
  <c r="AH77" i="6" s="1"/>
  <c r="AI77" i="6" s="1"/>
  <c r="AJ77" i="6" s="1"/>
  <c r="AK77" i="6" s="1"/>
  <c r="AL77" i="6" s="1"/>
  <c r="AM77" i="6" s="1"/>
  <c r="AN77" i="6" s="1"/>
  <c r="AO77" i="6" s="1"/>
  <c r="AS92" i="6"/>
  <c r="CX440" i="6"/>
  <c r="BT440" i="6"/>
  <c r="AW634" i="6"/>
  <c r="AX634" i="6" s="1"/>
  <c r="AY634" i="6" s="1"/>
  <c r="AZ634" i="6" s="1"/>
  <c r="BA634" i="6" s="1"/>
  <c r="BB634" i="6" s="1"/>
  <c r="BC634" i="6" s="1"/>
  <c r="BD634" i="6" s="1"/>
  <c r="BH634" i="6" s="1"/>
  <c r="AT675" i="6"/>
  <c r="AU675" i="6" s="1"/>
  <c r="AV675" i="6" s="1"/>
  <c r="AW675" i="6" s="1"/>
  <c r="AX675" i="6" s="1"/>
  <c r="AY675" i="6" s="1"/>
  <c r="AZ675" i="6" s="1"/>
  <c r="BA675" i="6" s="1"/>
  <c r="BB675" i="6" s="1"/>
  <c r="BC675" i="6" s="1"/>
  <c r="AS293" i="6"/>
  <c r="AE173" i="6"/>
  <c r="AF173" i="6" s="1"/>
  <c r="AG173" i="6" s="1"/>
  <c r="AH173" i="6" s="1"/>
  <c r="AI173" i="6" s="1"/>
  <c r="AJ173" i="6" s="1"/>
  <c r="AK173" i="6" s="1"/>
  <c r="AL173" i="6" s="1"/>
  <c r="AM173" i="6" s="1"/>
  <c r="AN173" i="6" s="1"/>
  <c r="AO173" i="6" s="1"/>
  <c r="AT405" i="6"/>
  <c r="AU405" i="6" s="1"/>
  <c r="AV405" i="6" s="1"/>
  <c r="AW405" i="6" s="1"/>
  <c r="AX405" i="6" s="1"/>
  <c r="AY405" i="6" s="1"/>
  <c r="AZ405" i="6" s="1"/>
  <c r="BA405" i="6" s="1"/>
  <c r="BB405" i="6" s="1"/>
  <c r="BC405" i="6" s="1"/>
  <c r="BD405" i="6" s="1"/>
  <c r="AE352" i="6"/>
  <c r="AF352" i="6" s="1"/>
  <c r="AG352" i="6" s="1"/>
  <c r="AH352" i="6" s="1"/>
  <c r="AI352" i="6" s="1"/>
  <c r="AJ352" i="6" s="1"/>
  <c r="AK352" i="6" s="1"/>
  <c r="AL352" i="6" s="1"/>
  <c r="AM352" i="6" s="1"/>
  <c r="AN352" i="6" s="1"/>
  <c r="AO352" i="6" s="1"/>
  <c r="AE607" i="6"/>
  <c r="AF607" i="6" s="1"/>
  <c r="AG607" i="6" s="1"/>
  <c r="AH607" i="6" s="1"/>
  <c r="AI607" i="6" s="1"/>
  <c r="AJ607" i="6" s="1"/>
  <c r="AK607" i="6" s="1"/>
  <c r="AL607" i="6" s="1"/>
  <c r="AM607" i="6" s="1"/>
  <c r="AN607" i="6" s="1"/>
  <c r="AO607" i="6" s="1"/>
  <c r="AS75" i="6"/>
  <c r="AD147" i="6"/>
  <c r="AE280" i="6"/>
  <c r="AF280" i="6" s="1"/>
  <c r="AG280" i="6" s="1"/>
  <c r="AH280" i="6" s="1"/>
  <c r="AI280" i="6" s="1"/>
  <c r="AJ280" i="6" s="1"/>
  <c r="AK280" i="6" s="1"/>
  <c r="AL280" i="6" s="1"/>
  <c r="AM280" i="6" s="1"/>
  <c r="AN280" i="6" s="1"/>
  <c r="AO280" i="6" s="1"/>
  <c r="AS366" i="6"/>
  <c r="AE385" i="6"/>
  <c r="AF385" i="6" s="1"/>
  <c r="AG385" i="6" s="1"/>
  <c r="AH385" i="6" s="1"/>
  <c r="AI385" i="6" s="1"/>
  <c r="AJ385" i="6" s="1"/>
  <c r="AK385" i="6" s="1"/>
  <c r="AL385" i="6" s="1"/>
  <c r="AM385" i="6" s="1"/>
  <c r="AN385" i="6" s="1"/>
  <c r="AO385" i="6" s="1"/>
  <c r="AE387" i="6"/>
  <c r="AF387" i="6" s="1"/>
  <c r="AG387" i="6" s="1"/>
  <c r="AH387" i="6" s="1"/>
  <c r="AI387" i="6" s="1"/>
  <c r="AJ387" i="6" s="1"/>
  <c r="AK387" i="6" s="1"/>
  <c r="AL387" i="6" s="1"/>
  <c r="AM387" i="6" s="1"/>
  <c r="AN387" i="6" s="1"/>
  <c r="AO387" i="6" s="1"/>
  <c r="AS616" i="6"/>
  <c r="AV627" i="6"/>
  <c r="AW627" i="6" s="1"/>
  <c r="AX627" i="6" s="1"/>
  <c r="AY627" i="6" s="1"/>
  <c r="AZ627" i="6" s="1"/>
  <c r="BA627" i="6" s="1"/>
  <c r="BB627" i="6" s="1"/>
  <c r="BC627" i="6" s="1"/>
  <c r="BD627" i="6" s="1"/>
  <c r="BH627" i="6" s="1"/>
  <c r="BD671" i="6"/>
  <c r="BH671" i="6" s="1"/>
  <c r="AE498" i="6"/>
  <c r="AF498" i="6" s="1"/>
  <c r="AG498" i="6" s="1"/>
  <c r="AH498" i="6" s="1"/>
  <c r="AI498" i="6" s="1"/>
  <c r="AJ498" i="6" s="1"/>
  <c r="AK498" i="6" s="1"/>
  <c r="AL498" i="6" s="1"/>
  <c r="AM498" i="6" s="1"/>
  <c r="AN498" i="6" s="1"/>
  <c r="AO498" i="6" s="1"/>
  <c r="AP580" i="6"/>
  <c r="AS286" i="6"/>
  <c r="AS342" i="6"/>
  <c r="CX437" i="6"/>
  <c r="BT437" i="6"/>
  <c r="AS517" i="6"/>
  <c r="AW629" i="6"/>
  <c r="AX629" i="6" s="1"/>
  <c r="AY629" i="6" s="1"/>
  <c r="AZ629" i="6" s="1"/>
  <c r="BA629" i="6" s="1"/>
  <c r="BB629" i="6" s="1"/>
  <c r="BC629" i="6" s="1"/>
  <c r="BD629" i="6" s="1"/>
  <c r="BH629" i="6" s="1"/>
  <c r="BA658" i="6"/>
  <c r="AE182" i="6"/>
  <c r="AF182" i="6" s="1"/>
  <c r="AG182" i="6" s="1"/>
  <c r="AH182" i="6" s="1"/>
  <c r="AI182" i="6" s="1"/>
  <c r="AJ182" i="6" s="1"/>
  <c r="AK182" i="6" s="1"/>
  <c r="AL182" i="6" s="1"/>
  <c r="AM182" i="6" s="1"/>
  <c r="AN182" i="6" s="1"/>
  <c r="AO182" i="6" s="1"/>
  <c r="AP308" i="6"/>
  <c r="BE403" i="6"/>
  <c r="BI647" i="6"/>
  <c r="BJ647" i="6" s="1"/>
  <c r="BK647" i="6" s="1"/>
  <c r="BL647" i="6" s="1"/>
  <c r="BM647" i="6" s="1"/>
  <c r="BN647" i="6" s="1"/>
  <c r="AS67" i="6"/>
  <c r="AS66" i="6"/>
  <c r="AP293" i="6"/>
  <c r="AE69" i="6"/>
  <c r="AF69" i="6" s="1"/>
  <c r="AG69" i="6" s="1"/>
  <c r="AH69" i="6" s="1"/>
  <c r="AI69" i="6" s="1"/>
  <c r="AJ69" i="6" s="1"/>
  <c r="AK69" i="6" s="1"/>
  <c r="AL69" i="6" s="1"/>
  <c r="AM69" i="6" s="1"/>
  <c r="AN69" i="6" s="1"/>
  <c r="AO69" i="6" s="1"/>
  <c r="AT206" i="6"/>
  <c r="AU206" i="6" s="1"/>
  <c r="AV206" i="6" s="1"/>
  <c r="AW206" i="6" s="1"/>
  <c r="AX206" i="6" s="1"/>
  <c r="AY206" i="6" s="1"/>
  <c r="AZ206" i="6" s="1"/>
  <c r="BA206" i="6" s="1"/>
  <c r="BB206" i="6" s="1"/>
  <c r="BC206" i="6" s="1"/>
  <c r="BD206" i="6" s="1"/>
  <c r="AP374" i="6"/>
  <c r="AP395" i="6"/>
  <c r="AS471" i="6"/>
  <c r="CX558" i="6"/>
  <c r="BT558" i="6"/>
  <c r="AT661" i="6"/>
  <c r="AU661" i="6" s="1"/>
  <c r="AV661" i="6" s="1"/>
  <c r="AW661" i="6" s="1"/>
  <c r="AX661" i="6" s="1"/>
  <c r="AY661" i="6" s="1"/>
  <c r="AZ661" i="6" s="1"/>
  <c r="BA661" i="6" s="1"/>
  <c r="BB661" i="6" s="1"/>
  <c r="AE426" i="6"/>
  <c r="AF426" i="6" s="1"/>
  <c r="AG426" i="6" s="1"/>
  <c r="AH426" i="6" s="1"/>
  <c r="AI426" i="6" s="1"/>
  <c r="AJ426" i="6" s="1"/>
  <c r="AK426" i="6" s="1"/>
  <c r="AL426" i="6" s="1"/>
  <c r="AM426" i="6" s="1"/>
  <c r="AN426" i="6" s="1"/>
  <c r="AO426" i="6" s="1"/>
  <c r="AS184" i="6"/>
  <c r="AE171" i="6"/>
  <c r="AF171" i="6" s="1"/>
  <c r="AG171" i="6" s="1"/>
  <c r="AH171" i="6" s="1"/>
  <c r="AI171" i="6" s="1"/>
  <c r="AJ171" i="6" s="1"/>
  <c r="AK171" i="6" s="1"/>
  <c r="AL171" i="6" s="1"/>
  <c r="AM171" i="6" s="1"/>
  <c r="AN171" i="6" s="1"/>
  <c r="AO171" i="6" s="1"/>
  <c r="CI306" i="6"/>
  <c r="AS306" i="6"/>
  <c r="AE191" i="6"/>
  <c r="AF191" i="6" s="1"/>
  <c r="AG191" i="6" s="1"/>
  <c r="AH191" i="6" s="1"/>
  <c r="AI191" i="6" s="1"/>
  <c r="AJ191" i="6" s="1"/>
  <c r="AK191" i="6" s="1"/>
  <c r="AL191" i="6" s="1"/>
  <c r="AM191" i="6" s="1"/>
  <c r="AN191" i="6" s="1"/>
  <c r="AO191" i="6" s="1"/>
  <c r="AS282" i="6"/>
  <c r="CX435" i="6"/>
  <c r="BT435" i="6"/>
  <c r="CI418" i="6"/>
  <c r="BE418" i="6"/>
  <c r="CI532" i="6"/>
  <c r="AS532" i="6"/>
  <c r="BH670" i="6"/>
  <c r="BE670" i="6"/>
  <c r="AE474" i="6"/>
  <c r="AF474" i="6" s="1"/>
  <c r="AG474" i="6" s="1"/>
  <c r="AH474" i="6" s="1"/>
  <c r="AI474" i="6" s="1"/>
  <c r="AJ474" i="6" s="1"/>
  <c r="AK474" i="6" s="1"/>
  <c r="AL474" i="6" s="1"/>
  <c r="AM474" i="6" s="1"/>
  <c r="AN474" i="6" s="1"/>
  <c r="AO474" i="6" s="1"/>
  <c r="CJ674" i="6"/>
  <c r="CK674" i="6" s="1"/>
  <c r="BV674" i="6"/>
  <c r="AS95" i="6"/>
  <c r="AS379" i="6"/>
  <c r="AE400" i="6"/>
  <c r="AF400" i="6" s="1"/>
  <c r="AG400" i="6" s="1"/>
  <c r="AH400" i="6" s="1"/>
  <c r="AI400" i="6" s="1"/>
  <c r="AJ400" i="6" s="1"/>
  <c r="AK400" i="6" s="1"/>
  <c r="AL400" i="6" s="1"/>
  <c r="AM400" i="6" s="1"/>
  <c r="AN400" i="6" s="1"/>
  <c r="AO400" i="6" s="1"/>
  <c r="AS575" i="6"/>
  <c r="AX641" i="6"/>
  <c r="AY641" i="6" s="1"/>
  <c r="AZ641" i="6" s="1"/>
  <c r="BA641" i="6" s="1"/>
  <c r="BB641" i="6" s="1"/>
  <c r="BC641" i="6" s="1"/>
  <c r="BD641" i="6" s="1"/>
  <c r="BH641" i="6" s="1"/>
  <c r="AT666" i="6"/>
  <c r="AU666" i="6" s="1"/>
  <c r="AV666" i="6" s="1"/>
  <c r="AW666" i="6" s="1"/>
  <c r="AX666" i="6" s="1"/>
  <c r="AY666" i="6" s="1"/>
  <c r="AZ666" i="6" s="1"/>
  <c r="BA666" i="6" s="1"/>
  <c r="BB666" i="6" s="1"/>
  <c r="AE71" i="6"/>
  <c r="AF71" i="6" s="1"/>
  <c r="AG71" i="6" s="1"/>
  <c r="AH71" i="6" s="1"/>
  <c r="AI71" i="6" s="1"/>
  <c r="AJ71" i="6" s="1"/>
  <c r="AK71" i="6" s="1"/>
  <c r="AL71" i="6" s="1"/>
  <c r="AM71" i="6" s="1"/>
  <c r="AN71" i="6" s="1"/>
  <c r="AO71" i="6" s="1"/>
  <c r="AS64" i="6"/>
  <c r="AE156" i="6"/>
  <c r="AF156" i="6" s="1"/>
  <c r="AG156" i="6" s="1"/>
  <c r="AH156" i="6" s="1"/>
  <c r="AI156" i="6" s="1"/>
  <c r="AJ156" i="6" s="1"/>
  <c r="AK156" i="6" s="1"/>
  <c r="AL156" i="6" s="1"/>
  <c r="AM156" i="6" s="1"/>
  <c r="AN156" i="6" s="1"/>
  <c r="AO156" i="6" s="1"/>
  <c r="AS270" i="6"/>
  <c r="AE295" i="6"/>
  <c r="AF295" i="6" s="1"/>
  <c r="AG295" i="6" s="1"/>
  <c r="AH295" i="6" s="1"/>
  <c r="AI295" i="6" s="1"/>
  <c r="AJ295" i="6" s="1"/>
  <c r="AK295" i="6" s="1"/>
  <c r="AL295" i="6" s="1"/>
  <c r="AM295" i="6" s="1"/>
  <c r="AN295" i="6" s="1"/>
  <c r="AO295" i="6" s="1"/>
  <c r="AE428" i="6"/>
  <c r="AF428" i="6" s="1"/>
  <c r="AG428" i="6" s="1"/>
  <c r="AH428" i="6" s="1"/>
  <c r="AI428" i="6" s="1"/>
  <c r="AJ428" i="6" s="1"/>
  <c r="AK428" i="6" s="1"/>
  <c r="AL428" i="6" s="1"/>
  <c r="AM428" i="6" s="1"/>
  <c r="AN428" i="6" s="1"/>
  <c r="AO428" i="6" s="1"/>
  <c r="BA648" i="6"/>
  <c r="BB648" i="6" s="1"/>
  <c r="BC648" i="6" s="1"/>
  <c r="BD648" i="6" s="1"/>
  <c r="BH648" i="6" s="1"/>
  <c r="AS261" i="6"/>
  <c r="AS578" i="6"/>
  <c r="AS284" i="6"/>
  <c r="AV622" i="6"/>
  <c r="AW622" i="6" s="1"/>
  <c r="AX622" i="6" s="1"/>
  <c r="AY622" i="6" s="1"/>
  <c r="AZ622" i="6" s="1"/>
  <c r="BA622" i="6" s="1"/>
  <c r="BB622" i="6" s="1"/>
  <c r="BC622" i="6" s="1"/>
  <c r="BD622" i="6" s="1"/>
  <c r="BH622" i="6" s="1"/>
  <c r="AT636" i="6"/>
  <c r="AU636" i="6" s="1"/>
  <c r="AV636" i="6" s="1"/>
  <c r="AP640" i="6"/>
  <c r="AT654" i="6"/>
  <c r="AU654" i="6" s="1"/>
  <c r="AV654" i="6" s="1"/>
  <c r="AW654" i="6" s="1"/>
  <c r="AX654" i="6" s="1"/>
  <c r="AY654" i="6" s="1"/>
  <c r="AZ654" i="6" s="1"/>
  <c r="AE68" i="6"/>
  <c r="AF68" i="6" s="1"/>
  <c r="AG68" i="6" s="1"/>
  <c r="AH68" i="6" s="1"/>
  <c r="AI68" i="6" s="1"/>
  <c r="AJ68" i="6" s="1"/>
  <c r="AK68" i="6" s="1"/>
  <c r="AL68" i="6" s="1"/>
  <c r="AM68" i="6" s="1"/>
  <c r="AN68" i="6" s="1"/>
  <c r="AO68" i="6" s="1"/>
  <c r="AP386" i="6"/>
  <c r="AS376" i="6"/>
  <c r="CX59" i="6"/>
  <c r="BT59" i="6"/>
  <c r="AS78" i="6"/>
  <c r="CI78" i="6"/>
  <c r="AP108" i="6"/>
  <c r="CX45" i="6"/>
  <c r="BT45" i="6"/>
  <c r="AP193" i="6"/>
  <c r="CI111" i="6"/>
  <c r="BE111" i="6"/>
  <c r="AS273" i="6"/>
  <c r="AP270" i="6"/>
  <c r="AS285" i="6"/>
  <c r="CI347" i="6"/>
  <c r="BE347" i="6"/>
  <c r="AE597" i="6"/>
  <c r="AF597" i="6" s="1"/>
  <c r="AG597" i="6" s="1"/>
  <c r="AH597" i="6" s="1"/>
  <c r="AI597" i="6" s="1"/>
  <c r="AJ597" i="6" s="1"/>
  <c r="AK597" i="6" s="1"/>
  <c r="AL597" i="6" s="1"/>
  <c r="AM597" i="6" s="1"/>
  <c r="AN597" i="6" s="1"/>
  <c r="AO597" i="6" s="1"/>
  <c r="AT615" i="6"/>
  <c r="AU615" i="6" s="1"/>
  <c r="AV615" i="6" s="1"/>
  <c r="AW615" i="6" s="1"/>
  <c r="AX615" i="6" s="1"/>
  <c r="AY615" i="6" s="1"/>
  <c r="AZ615" i="6" s="1"/>
  <c r="BA615" i="6" s="1"/>
  <c r="BB615" i="6" s="1"/>
  <c r="BC615" i="6" s="1"/>
  <c r="BD615" i="6" s="1"/>
  <c r="AP663" i="6"/>
  <c r="AT668" i="6"/>
  <c r="AU668" i="6" s="1"/>
  <c r="AV668" i="6" s="1"/>
  <c r="AW668" i="6" s="1"/>
  <c r="AX668" i="6" s="1"/>
  <c r="AY668" i="6" s="1"/>
  <c r="AZ668" i="6" s="1"/>
  <c r="BA668" i="6" s="1"/>
  <c r="BB668" i="6" s="1"/>
  <c r="AS180" i="6"/>
  <c r="AP261" i="6"/>
  <c r="AE262" i="6"/>
  <c r="AF262" i="6" s="1"/>
  <c r="AG262" i="6" s="1"/>
  <c r="AH262" i="6" s="1"/>
  <c r="AI262" i="6" s="1"/>
  <c r="AJ262" i="6" s="1"/>
  <c r="AK262" i="6" s="1"/>
  <c r="AL262" i="6" s="1"/>
  <c r="AM262" i="6" s="1"/>
  <c r="AN262" i="6" s="1"/>
  <c r="AO262" i="6" s="1"/>
  <c r="AS354" i="6"/>
  <c r="AP414" i="6"/>
  <c r="CX566" i="6"/>
  <c r="BT566" i="6"/>
  <c r="AE576" i="6"/>
  <c r="AF576" i="6" s="1"/>
  <c r="AG576" i="6" s="1"/>
  <c r="AH576" i="6" s="1"/>
  <c r="AI576" i="6" s="1"/>
  <c r="AJ576" i="6" s="1"/>
  <c r="AK576" i="6" s="1"/>
  <c r="AL576" i="6" s="1"/>
  <c r="AM576" i="6" s="1"/>
  <c r="AN576" i="6" s="1"/>
  <c r="AO576" i="6" s="1"/>
  <c r="AS189" i="6"/>
  <c r="AE50" i="6"/>
  <c r="AF50" i="6" s="1"/>
  <c r="AG50" i="6" s="1"/>
  <c r="AH50" i="6" s="1"/>
  <c r="AI50" i="6" s="1"/>
  <c r="AJ50" i="6" s="1"/>
  <c r="AK50" i="6" s="1"/>
  <c r="AL50" i="6" s="1"/>
  <c r="AM50" i="6" s="1"/>
  <c r="AN50" i="6" s="1"/>
  <c r="AO50" i="6" s="1"/>
  <c r="AS42" i="6"/>
  <c r="AS70" i="6"/>
  <c r="CX248" i="6"/>
  <c r="BT248" i="6"/>
  <c r="AE65" i="6"/>
  <c r="AF65" i="6" s="1"/>
  <c r="AG65" i="6" s="1"/>
  <c r="AH65" i="6" s="1"/>
  <c r="AI65" i="6" s="1"/>
  <c r="AJ65" i="6" s="1"/>
  <c r="AK65" i="6" s="1"/>
  <c r="AL65" i="6" s="1"/>
  <c r="AM65" i="6" s="1"/>
  <c r="AN65" i="6" s="1"/>
  <c r="AO65" i="6" s="1"/>
  <c r="AE179" i="6"/>
  <c r="AF179" i="6" s="1"/>
  <c r="AG179" i="6" s="1"/>
  <c r="AH179" i="6" s="1"/>
  <c r="AI179" i="6" s="1"/>
  <c r="AJ179" i="6" s="1"/>
  <c r="AK179" i="6" s="1"/>
  <c r="AL179" i="6" s="1"/>
  <c r="AM179" i="6" s="1"/>
  <c r="AN179" i="6" s="1"/>
  <c r="AO179" i="6" s="1"/>
  <c r="AP303" i="6"/>
  <c r="AE258" i="6"/>
  <c r="AF258" i="6" s="1"/>
  <c r="AG258" i="6" s="1"/>
  <c r="AH258" i="6" s="1"/>
  <c r="AI258" i="6" s="1"/>
  <c r="AJ258" i="6" s="1"/>
  <c r="AK258" i="6" s="1"/>
  <c r="AL258" i="6" s="1"/>
  <c r="AM258" i="6" s="1"/>
  <c r="AN258" i="6" s="1"/>
  <c r="AO258" i="6" s="1"/>
  <c r="AE300" i="6"/>
  <c r="AF300" i="6" s="1"/>
  <c r="AG300" i="6" s="1"/>
  <c r="AH300" i="6" s="1"/>
  <c r="AI300" i="6" s="1"/>
  <c r="AJ300" i="6" s="1"/>
  <c r="AK300" i="6" s="1"/>
  <c r="AL300" i="6" s="1"/>
  <c r="AM300" i="6" s="1"/>
  <c r="AN300" i="6" s="1"/>
  <c r="AO300" i="6" s="1"/>
  <c r="AE396" i="6"/>
  <c r="AF396" i="6" s="1"/>
  <c r="AG396" i="6" s="1"/>
  <c r="AH396" i="6" s="1"/>
  <c r="AI396" i="6" s="1"/>
  <c r="AJ396" i="6" s="1"/>
  <c r="AK396" i="6" s="1"/>
  <c r="AL396" i="6" s="1"/>
  <c r="AM396" i="6" s="1"/>
  <c r="AN396" i="6" s="1"/>
  <c r="AO396" i="6" s="1"/>
  <c r="AE421" i="6"/>
  <c r="AF421" i="6" s="1"/>
  <c r="AG421" i="6" s="1"/>
  <c r="AH421" i="6" s="1"/>
  <c r="AI421" i="6" s="1"/>
  <c r="AJ421" i="6" s="1"/>
  <c r="AK421" i="6" s="1"/>
  <c r="AL421" i="6" s="1"/>
  <c r="AM421" i="6" s="1"/>
  <c r="AN421" i="6" s="1"/>
  <c r="AO421" i="6" s="1"/>
  <c r="AE410" i="6"/>
  <c r="AF410" i="6" s="1"/>
  <c r="AG410" i="6" s="1"/>
  <c r="AH410" i="6" s="1"/>
  <c r="AI410" i="6" s="1"/>
  <c r="AJ410" i="6" s="1"/>
  <c r="AK410" i="6" s="1"/>
  <c r="AL410" i="6" s="1"/>
  <c r="AM410" i="6" s="1"/>
  <c r="AN410" i="6" s="1"/>
  <c r="AO410" i="6" s="1"/>
  <c r="AP469" i="6"/>
  <c r="BH614" i="6"/>
  <c r="AP636" i="6"/>
  <c r="AX637" i="6"/>
  <c r="BA653" i="6"/>
  <c r="BI681" i="6"/>
  <c r="BJ681" i="6" s="1"/>
  <c r="BK681" i="6" s="1"/>
  <c r="BL681" i="6" s="1"/>
  <c r="BM681" i="6" s="1"/>
  <c r="BN681" i="6" s="1"/>
  <c r="BO681" i="6" s="1"/>
  <c r="BP681" i="6" s="1"/>
  <c r="BQ681" i="6" s="1"/>
  <c r="BR681" i="6" s="1"/>
  <c r="CI174" i="6"/>
  <c r="AS174" i="6"/>
  <c r="AS299" i="6"/>
  <c r="AE486" i="6"/>
  <c r="AF486" i="6" s="1"/>
  <c r="AG486" i="6" s="1"/>
  <c r="AH486" i="6" s="1"/>
  <c r="AI486" i="6" s="1"/>
  <c r="AJ486" i="6" s="1"/>
  <c r="AK486" i="6" s="1"/>
  <c r="AL486" i="6" s="1"/>
  <c r="AM486" i="6" s="1"/>
  <c r="AN486" i="6" s="1"/>
  <c r="AO486" i="6" s="1"/>
  <c r="AE21" i="6"/>
  <c r="AF21" i="6" s="1"/>
  <c r="AG21" i="6" s="1"/>
  <c r="AH21" i="6" s="1"/>
  <c r="AI21" i="6" s="1"/>
  <c r="AJ21" i="6" s="1"/>
  <c r="AK21" i="6" s="1"/>
  <c r="AL21" i="6" s="1"/>
  <c r="AM21" i="6" s="1"/>
  <c r="AN21" i="6" s="1"/>
  <c r="AO21" i="6" s="1"/>
  <c r="AS187" i="6"/>
  <c r="CX249" i="6"/>
  <c r="BT249" i="6"/>
  <c r="AP263" i="6"/>
  <c r="AS351" i="6"/>
  <c r="AS502" i="6"/>
  <c r="AP503" i="6"/>
  <c r="AY643" i="6"/>
  <c r="AS178" i="6"/>
  <c r="AT476" i="6"/>
  <c r="AU476" i="6" s="1"/>
  <c r="AV476" i="6" s="1"/>
  <c r="AW476" i="6" s="1"/>
  <c r="AX476" i="6" s="1"/>
  <c r="AY476" i="6" s="1"/>
  <c r="AZ476" i="6" s="1"/>
  <c r="BA476" i="6" s="1"/>
  <c r="BB476" i="6" s="1"/>
  <c r="BC476" i="6" s="1"/>
  <c r="BD476" i="6" s="1"/>
  <c r="AT660" i="6"/>
  <c r="AU660" i="6" s="1"/>
  <c r="AV660" i="6" s="1"/>
  <c r="AW660" i="6" s="1"/>
  <c r="AX660" i="6" s="1"/>
  <c r="AY660" i="6" s="1"/>
  <c r="AZ660" i="6" s="1"/>
  <c r="BA660" i="6" s="1"/>
  <c r="AS157" i="6"/>
  <c r="CX252" i="6"/>
  <c r="BT252" i="6"/>
  <c r="AP260" i="6"/>
  <c r="AE170" i="6"/>
  <c r="AF170" i="6" s="1"/>
  <c r="AG170" i="6" s="1"/>
  <c r="AH170" i="6" s="1"/>
  <c r="AI170" i="6" s="1"/>
  <c r="AJ170" i="6" s="1"/>
  <c r="AK170" i="6" s="1"/>
  <c r="AL170" i="6" s="1"/>
  <c r="AM170" i="6" s="1"/>
  <c r="AN170" i="6" s="1"/>
  <c r="AO170" i="6" s="1"/>
  <c r="AP266" i="6"/>
  <c r="CX326" i="6"/>
  <c r="BT326" i="6"/>
  <c r="AT596" i="6"/>
  <c r="AU596" i="6" s="1"/>
  <c r="AV596" i="6" s="1"/>
  <c r="AW596" i="6" s="1"/>
  <c r="AX596" i="6" s="1"/>
  <c r="AY596" i="6" s="1"/>
  <c r="AZ596" i="6" s="1"/>
  <c r="BA596" i="6" s="1"/>
  <c r="BB596" i="6" s="1"/>
  <c r="BC596" i="6" s="1"/>
  <c r="BD596" i="6" s="1"/>
  <c r="AP412" i="6"/>
  <c r="AE609" i="6"/>
  <c r="AF609" i="6" s="1"/>
  <c r="AG609" i="6" s="1"/>
  <c r="AH609" i="6" s="1"/>
  <c r="AI609" i="6" s="1"/>
  <c r="AJ609" i="6" s="1"/>
  <c r="AK609" i="6" s="1"/>
  <c r="AL609" i="6" s="1"/>
  <c r="AM609" i="6" s="1"/>
  <c r="AN609" i="6" s="1"/>
  <c r="AO609" i="6" s="1"/>
  <c r="AP626" i="6"/>
  <c r="BS682" i="6"/>
  <c r="BW682" i="6" s="1"/>
  <c r="AP73" i="6"/>
  <c r="AS401" i="6"/>
  <c r="AS48" i="6"/>
  <c r="AS91" i="6"/>
  <c r="AS277" i="6"/>
  <c r="AE254" i="6"/>
  <c r="AF254" i="6" s="1"/>
  <c r="AG254" i="6" s="1"/>
  <c r="AH254" i="6" s="1"/>
  <c r="AI254" i="6" s="1"/>
  <c r="AJ254" i="6" s="1"/>
  <c r="AK254" i="6" s="1"/>
  <c r="AL254" i="6" s="1"/>
  <c r="AM254" i="6" s="1"/>
  <c r="AN254" i="6" s="1"/>
  <c r="AO254" i="6" s="1"/>
  <c r="AT209" i="6"/>
  <c r="AU209" i="6" s="1"/>
  <c r="AV209" i="6" s="1"/>
  <c r="AW209" i="6" s="1"/>
  <c r="AX209" i="6" s="1"/>
  <c r="AY209" i="6" s="1"/>
  <c r="AZ209" i="6" s="1"/>
  <c r="BA209" i="6" s="1"/>
  <c r="BB209" i="6" s="1"/>
  <c r="BC209" i="6" s="1"/>
  <c r="BD209" i="6" s="1"/>
  <c r="CI253" i="6"/>
  <c r="AS253" i="6"/>
  <c r="AS307" i="6"/>
  <c r="BE341" i="6"/>
  <c r="CI341" i="6"/>
  <c r="AT618" i="6"/>
  <c r="AU618" i="6" s="1"/>
  <c r="AV618" i="6" s="1"/>
  <c r="AW618" i="6" s="1"/>
  <c r="AX618" i="6" s="1"/>
  <c r="AY618" i="6" s="1"/>
  <c r="AZ618" i="6" s="1"/>
  <c r="BA618" i="6" s="1"/>
  <c r="BB618" i="6" s="1"/>
  <c r="BC618" i="6" s="1"/>
  <c r="BD618" i="6" s="1"/>
  <c r="AE28" i="6"/>
  <c r="AP80" i="6"/>
  <c r="AE215" i="6"/>
  <c r="AF215" i="6" s="1"/>
  <c r="AG215" i="6" s="1"/>
  <c r="AH215" i="6" s="1"/>
  <c r="AI215" i="6" s="1"/>
  <c r="AJ215" i="6" s="1"/>
  <c r="AK215" i="6" s="1"/>
  <c r="AL215" i="6" s="1"/>
  <c r="AM215" i="6" s="1"/>
  <c r="AN215" i="6" s="1"/>
  <c r="AO215" i="6" s="1"/>
  <c r="AE202" i="6"/>
  <c r="AF202" i="6" s="1"/>
  <c r="AG202" i="6" s="1"/>
  <c r="AH202" i="6" s="1"/>
  <c r="AI202" i="6" s="1"/>
  <c r="AJ202" i="6" s="1"/>
  <c r="AK202" i="6" s="1"/>
  <c r="AL202" i="6" s="1"/>
  <c r="AM202" i="6" s="1"/>
  <c r="AN202" i="6" s="1"/>
  <c r="AO202" i="6" s="1"/>
  <c r="CI255" i="6"/>
  <c r="AS255" i="6"/>
  <c r="CI302" i="6"/>
  <c r="BE302" i="6"/>
  <c r="AP371" i="6"/>
  <c r="AE356" i="6"/>
  <c r="AF356" i="6" s="1"/>
  <c r="AG356" i="6" s="1"/>
  <c r="AH356" i="6" s="1"/>
  <c r="AI356" i="6" s="1"/>
  <c r="AJ356" i="6" s="1"/>
  <c r="AK356" i="6" s="1"/>
  <c r="AL356" i="6" s="1"/>
  <c r="AM356" i="6" s="1"/>
  <c r="AN356" i="6" s="1"/>
  <c r="AO356" i="6" s="1"/>
  <c r="AS470" i="6"/>
  <c r="AP423" i="6"/>
  <c r="CX483" i="6"/>
  <c r="BT483" i="6"/>
  <c r="AE577" i="6"/>
  <c r="AF577" i="6" s="1"/>
  <c r="AG577" i="6" s="1"/>
  <c r="AH577" i="6" s="1"/>
  <c r="AI577" i="6" s="1"/>
  <c r="AJ577" i="6" s="1"/>
  <c r="AK577" i="6" s="1"/>
  <c r="AL577" i="6" s="1"/>
  <c r="AM577" i="6" s="1"/>
  <c r="AN577" i="6" s="1"/>
  <c r="AO577" i="6" s="1"/>
  <c r="AV628" i="6"/>
  <c r="BU675" i="6"/>
  <c r="BG675" i="6"/>
  <c r="AE204" i="6"/>
  <c r="AF204" i="6" s="1"/>
  <c r="AG204" i="6" s="1"/>
  <c r="AH204" i="6" s="1"/>
  <c r="AI204" i="6" s="1"/>
  <c r="AJ204" i="6" s="1"/>
  <c r="AK204" i="6" s="1"/>
  <c r="AL204" i="6" s="1"/>
  <c r="AM204" i="6" s="1"/>
  <c r="AN204" i="6" s="1"/>
  <c r="AO204" i="6" s="1"/>
  <c r="AS355" i="6"/>
  <c r="AE383" i="6"/>
  <c r="AF383" i="6" s="1"/>
  <c r="AG383" i="6" s="1"/>
  <c r="AH383" i="6" s="1"/>
  <c r="AI383" i="6" s="1"/>
  <c r="AJ383" i="6" s="1"/>
  <c r="AK383" i="6" s="1"/>
  <c r="AL383" i="6" s="1"/>
  <c r="AM383" i="6" s="1"/>
  <c r="AN383" i="6" s="1"/>
  <c r="AO383" i="6" s="1"/>
  <c r="AS414" i="6"/>
  <c r="AE413" i="6"/>
  <c r="AF413" i="6" s="1"/>
  <c r="AG413" i="6" s="1"/>
  <c r="AH413" i="6" s="1"/>
  <c r="AI413" i="6" s="1"/>
  <c r="AJ413" i="6" s="1"/>
  <c r="AK413" i="6" s="1"/>
  <c r="AL413" i="6" s="1"/>
  <c r="AM413" i="6" s="1"/>
  <c r="AN413" i="6" s="1"/>
  <c r="AO413" i="6" s="1"/>
  <c r="BB659" i="6"/>
  <c r="AE192" i="6"/>
  <c r="AP49" i="6"/>
  <c r="AP92" i="6"/>
  <c r="AE176" i="6"/>
  <c r="AF176" i="6" s="1"/>
  <c r="AG176" i="6" s="1"/>
  <c r="AH176" i="6" s="1"/>
  <c r="AI176" i="6" s="1"/>
  <c r="AJ176" i="6" s="1"/>
  <c r="AK176" i="6" s="1"/>
  <c r="AL176" i="6" s="1"/>
  <c r="AM176" i="6" s="1"/>
  <c r="AN176" i="6" s="1"/>
  <c r="AO176" i="6" s="1"/>
  <c r="AE183" i="6"/>
  <c r="AF183" i="6" s="1"/>
  <c r="AG183" i="6" s="1"/>
  <c r="AH183" i="6" s="1"/>
  <c r="AI183" i="6" s="1"/>
  <c r="AJ183" i="6" s="1"/>
  <c r="AK183" i="6" s="1"/>
  <c r="AL183" i="6" s="1"/>
  <c r="AM183" i="6" s="1"/>
  <c r="AN183" i="6" s="1"/>
  <c r="AO183" i="6" s="1"/>
  <c r="AE279" i="6"/>
  <c r="AF279" i="6" s="1"/>
  <c r="AG279" i="6" s="1"/>
  <c r="AH279" i="6" s="1"/>
  <c r="AI279" i="6" s="1"/>
  <c r="AJ279" i="6" s="1"/>
  <c r="AK279" i="6" s="1"/>
  <c r="AL279" i="6" s="1"/>
  <c r="AM279" i="6" s="1"/>
  <c r="AN279" i="6" s="1"/>
  <c r="AO279" i="6" s="1"/>
  <c r="BH344" i="6"/>
  <c r="CX344" i="6"/>
  <c r="AE278" i="6"/>
  <c r="AF278" i="6" s="1"/>
  <c r="AG278" i="6" s="1"/>
  <c r="AH278" i="6" s="1"/>
  <c r="AI278" i="6" s="1"/>
  <c r="AJ278" i="6" s="1"/>
  <c r="AK278" i="6" s="1"/>
  <c r="AL278" i="6" s="1"/>
  <c r="AM278" i="6" s="1"/>
  <c r="AN278" i="6" s="1"/>
  <c r="AO278" i="6" s="1"/>
  <c r="AT346" i="6"/>
  <c r="AU346" i="6" s="1"/>
  <c r="AV346" i="6" s="1"/>
  <c r="AW346" i="6" s="1"/>
  <c r="AX346" i="6" s="1"/>
  <c r="AY346" i="6" s="1"/>
  <c r="AZ346" i="6" s="1"/>
  <c r="BA346" i="6" s="1"/>
  <c r="BB346" i="6" s="1"/>
  <c r="BC346" i="6" s="1"/>
  <c r="BD346" i="6" s="1"/>
  <c r="AT389" i="6"/>
  <c r="AU389" i="6" s="1"/>
  <c r="AV389" i="6" s="1"/>
  <c r="AW389" i="6" s="1"/>
  <c r="AX389" i="6" s="1"/>
  <c r="AY389" i="6" s="1"/>
  <c r="AZ389" i="6" s="1"/>
  <c r="BA389" i="6" s="1"/>
  <c r="BB389" i="6" s="1"/>
  <c r="BC389" i="6" s="1"/>
  <c r="BD389" i="6" s="1"/>
  <c r="AE380" i="6"/>
  <c r="AF380" i="6" s="1"/>
  <c r="AG380" i="6" s="1"/>
  <c r="AH380" i="6" s="1"/>
  <c r="AI380" i="6" s="1"/>
  <c r="AJ380" i="6" s="1"/>
  <c r="AK380" i="6" s="1"/>
  <c r="AL380" i="6" s="1"/>
  <c r="AM380" i="6" s="1"/>
  <c r="AN380" i="6" s="1"/>
  <c r="AO380" i="6" s="1"/>
  <c r="CX485" i="6"/>
  <c r="BT485" i="6"/>
  <c r="AP579" i="6"/>
  <c r="BH567" i="6"/>
  <c r="AP595" i="6"/>
  <c r="AE121" i="6"/>
  <c r="AF121" i="6" s="1"/>
  <c r="AG121" i="6" s="1"/>
  <c r="AH121" i="6" s="1"/>
  <c r="AI121" i="6" s="1"/>
  <c r="AJ121" i="6" s="1"/>
  <c r="AK121" i="6" s="1"/>
  <c r="AL121" i="6" s="1"/>
  <c r="AM121" i="6" s="1"/>
  <c r="AN121" i="6" s="1"/>
  <c r="AO121" i="6" s="1"/>
  <c r="AE211" i="6"/>
  <c r="AF211" i="6" s="1"/>
  <c r="AG211" i="6" s="1"/>
  <c r="AH211" i="6" s="1"/>
  <c r="AI211" i="6" s="1"/>
  <c r="AJ211" i="6" s="1"/>
  <c r="AK211" i="6" s="1"/>
  <c r="AL211" i="6" s="1"/>
  <c r="AM211" i="6" s="1"/>
  <c r="AN211" i="6" s="1"/>
  <c r="AO211" i="6" s="1"/>
  <c r="AS263" i="6"/>
  <c r="AE392" i="6"/>
  <c r="AF392" i="6" s="1"/>
  <c r="AG392" i="6" s="1"/>
  <c r="AH392" i="6" s="1"/>
  <c r="AI392" i="6" s="1"/>
  <c r="AJ392" i="6" s="1"/>
  <c r="AK392" i="6" s="1"/>
  <c r="AL392" i="6" s="1"/>
  <c r="AM392" i="6" s="1"/>
  <c r="AN392" i="6" s="1"/>
  <c r="AO392" i="6" s="1"/>
  <c r="AS503" i="6"/>
  <c r="AE603" i="6"/>
  <c r="AF603" i="6" s="1"/>
  <c r="AG603" i="6" s="1"/>
  <c r="AH603" i="6" s="1"/>
  <c r="AI603" i="6" s="1"/>
  <c r="AJ603" i="6" s="1"/>
  <c r="AK603" i="6" s="1"/>
  <c r="AL603" i="6" s="1"/>
  <c r="AM603" i="6" s="1"/>
  <c r="AN603" i="6" s="1"/>
  <c r="AO603" i="6" s="1"/>
  <c r="AE305" i="6"/>
  <c r="AF305" i="6" s="1"/>
  <c r="AG305" i="6" s="1"/>
  <c r="AH305" i="6" s="1"/>
  <c r="AI305" i="6" s="1"/>
  <c r="AJ305" i="6" s="1"/>
  <c r="AK305" i="6" s="1"/>
  <c r="AL305" i="6" s="1"/>
  <c r="AM305" i="6" s="1"/>
  <c r="AN305" i="6" s="1"/>
  <c r="AO305" i="6" s="1"/>
  <c r="AE572" i="6"/>
  <c r="AF572" i="6" s="1"/>
  <c r="AG572" i="6" s="1"/>
  <c r="AH572" i="6" s="1"/>
  <c r="AI572" i="6" s="1"/>
  <c r="AJ572" i="6" s="1"/>
  <c r="AK572" i="6" s="1"/>
  <c r="AL572" i="6" s="1"/>
  <c r="AM572" i="6" s="1"/>
  <c r="AN572" i="6" s="1"/>
  <c r="AO572" i="6" s="1"/>
  <c r="AS54" i="6"/>
  <c r="AS175" i="6"/>
  <c r="AS260" i="6"/>
  <c r="AS266" i="6"/>
  <c r="CX241" i="6"/>
  <c r="BT241" i="6"/>
  <c r="AE304" i="6"/>
  <c r="AF304" i="6" s="1"/>
  <c r="AG304" i="6" s="1"/>
  <c r="AH304" i="6" s="1"/>
  <c r="AI304" i="6" s="1"/>
  <c r="AJ304" i="6" s="1"/>
  <c r="AK304" i="6" s="1"/>
  <c r="AL304" i="6" s="1"/>
  <c r="AM304" i="6" s="1"/>
  <c r="AN304" i="6" s="1"/>
  <c r="AO304" i="6" s="1"/>
  <c r="AE372" i="6"/>
  <c r="AF372" i="6" s="1"/>
  <c r="AG372" i="6" s="1"/>
  <c r="AH372" i="6" s="1"/>
  <c r="AI372" i="6" s="1"/>
  <c r="AJ372" i="6" s="1"/>
  <c r="AK372" i="6" s="1"/>
  <c r="AL372" i="6" s="1"/>
  <c r="AM372" i="6" s="1"/>
  <c r="AN372" i="6" s="1"/>
  <c r="AO372" i="6" s="1"/>
  <c r="AU623" i="6"/>
  <c r="AV623" i="6" s="1"/>
  <c r="AW623" i="6" s="1"/>
  <c r="AX623" i="6" s="1"/>
  <c r="AY623" i="6" s="1"/>
  <c r="AZ623" i="6" s="1"/>
  <c r="BA623" i="6" s="1"/>
  <c r="BB623" i="6" s="1"/>
  <c r="BC623" i="6" s="1"/>
  <c r="BD623" i="6" s="1"/>
  <c r="BH623" i="6" s="1"/>
  <c r="AZ650" i="6"/>
  <c r="BA650" i="6" s="1"/>
  <c r="BB650" i="6" s="1"/>
  <c r="BC650" i="6" s="1"/>
  <c r="BD650" i="6" s="1"/>
  <c r="BH650" i="6" s="1"/>
  <c r="AS412" i="6"/>
  <c r="CI412" i="6"/>
  <c r="CI420" i="6"/>
  <c r="BE420" i="6"/>
  <c r="AT626" i="6"/>
  <c r="AU626" i="6" s="1"/>
  <c r="BS680" i="6"/>
  <c r="AS73" i="6"/>
  <c r="AP468" i="6"/>
  <c r="BH568" i="6"/>
  <c r="BA657" i="6"/>
  <c r="BC664" i="6"/>
  <c r="AP119" i="6"/>
  <c r="AP186" i="6"/>
  <c r="AS264" i="6"/>
  <c r="AE210" i="6"/>
  <c r="AF210" i="6" s="1"/>
  <c r="AG210" i="6" s="1"/>
  <c r="AH210" i="6" s="1"/>
  <c r="AI210" i="6" s="1"/>
  <c r="AJ210" i="6" s="1"/>
  <c r="AK210" i="6" s="1"/>
  <c r="AL210" i="6" s="1"/>
  <c r="AM210" i="6" s="1"/>
  <c r="AN210" i="6" s="1"/>
  <c r="AO210" i="6" s="1"/>
  <c r="AP265" i="6"/>
  <c r="AP268" i="6"/>
  <c r="AP272" i="6"/>
  <c r="AE408" i="6"/>
  <c r="AF408" i="6" s="1"/>
  <c r="AG408" i="6" s="1"/>
  <c r="AH408" i="6" s="1"/>
  <c r="AI408" i="6" s="1"/>
  <c r="AJ408" i="6" s="1"/>
  <c r="AK408" i="6" s="1"/>
  <c r="AL408" i="6" s="1"/>
  <c r="AM408" i="6" s="1"/>
  <c r="AN408" i="6" s="1"/>
  <c r="AO408" i="6" s="1"/>
  <c r="AE416" i="6"/>
  <c r="AF416" i="6" s="1"/>
  <c r="AG416" i="6" s="1"/>
  <c r="AH416" i="6" s="1"/>
  <c r="AI416" i="6" s="1"/>
  <c r="AJ416" i="6" s="1"/>
  <c r="AK416" i="6" s="1"/>
  <c r="AL416" i="6" s="1"/>
  <c r="AM416" i="6" s="1"/>
  <c r="AN416" i="6" s="1"/>
  <c r="AO416" i="6" s="1"/>
  <c r="AE475" i="6"/>
  <c r="AF475" i="6" s="1"/>
  <c r="AG475" i="6" s="1"/>
  <c r="AH475" i="6" s="1"/>
  <c r="AI475" i="6" s="1"/>
  <c r="AJ475" i="6" s="1"/>
  <c r="AK475" i="6" s="1"/>
  <c r="AL475" i="6" s="1"/>
  <c r="AM475" i="6" s="1"/>
  <c r="AN475" i="6" s="1"/>
  <c r="AO475" i="6" s="1"/>
  <c r="AP514" i="6"/>
  <c r="AP696" i="6" s="1"/>
  <c r="AP713" i="6" s="1"/>
  <c r="F20" i="5" s="1"/>
  <c r="AT612" i="6"/>
  <c r="AU612" i="6" s="1"/>
  <c r="AV612" i="6" s="1"/>
  <c r="AW612" i="6" s="1"/>
  <c r="AX612" i="6" s="1"/>
  <c r="AY612" i="6" s="1"/>
  <c r="AZ612" i="6" s="1"/>
  <c r="BA612" i="6" s="1"/>
  <c r="BB612" i="6" s="1"/>
  <c r="BC612" i="6" s="1"/>
  <c r="BD612" i="6" s="1"/>
  <c r="AP117" i="6"/>
  <c r="AS423" i="6"/>
  <c r="CI423" i="6"/>
  <c r="AE604" i="6"/>
  <c r="AF604" i="6" s="1"/>
  <c r="AG604" i="6" s="1"/>
  <c r="AH604" i="6" s="1"/>
  <c r="AI604" i="6" s="1"/>
  <c r="AJ604" i="6" s="1"/>
  <c r="AK604" i="6" s="1"/>
  <c r="AL604" i="6" s="1"/>
  <c r="AM604" i="6" s="1"/>
  <c r="AN604" i="6" s="1"/>
  <c r="AO604" i="6" s="1"/>
  <c r="AE188" i="6"/>
  <c r="AF188" i="6" s="1"/>
  <c r="AG188" i="6" s="1"/>
  <c r="AH188" i="6" s="1"/>
  <c r="AI188" i="6" s="1"/>
  <c r="AJ188" i="6" s="1"/>
  <c r="AK188" i="6" s="1"/>
  <c r="AL188" i="6" s="1"/>
  <c r="AM188" i="6" s="1"/>
  <c r="AN188" i="6" s="1"/>
  <c r="AO188" i="6" s="1"/>
  <c r="BC667" i="6"/>
  <c r="BD667" i="6" s="1"/>
  <c r="BH667" i="6" s="1"/>
  <c r="CX220" i="6"/>
  <c r="BT220" i="6"/>
  <c r="AE424" i="6"/>
  <c r="AF424" i="6" s="1"/>
  <c r="AG424" i="6" s="1"/>
  <c r="AH424" i="6" s="1"/>
  <c r="AI424" i="6" s="1"/>
  <c r="AJ424" i="6" s="1"/>
  <c r="AK424" i="6" s="1"/>
  <c r="AL424" i="6" s="1"/>
  <c r="AM424" i="6" s="1"/>
  <c r="AN424" i="6" s="1"/>
  <c r="AO424" i="6" s="1"/>
  <c r="AS308" i="6"/>
  <c r="AS374" i="6"/>
  <c r="AE411" i="6"/>
  <c r="AF411" i="6" s="1"/>
  <c r="AG411" i="6" s="1"/>
  <c r="AH411" i="6" s="1"/>
  <c r="AI411" i="6" s="1"/>
  <c r="AJ411" i="6" s="1"/>
  <c r="AK411" i="6" s="1"/>
  <c r="AL411" i="6" s="1"/>
  <c r="AM411" i="6" s="1"/>
  <c r="AN411" i="6" s="1"/>
  <c r="AO411" i="6" s="1"/>
  <c r="AE399" i="6"/>
  <c r="AF399" i="6" s="1"/>
  <c r="AG399" i="6" s="1"/>
  <c r="AH399" i="6" s="1"/>
  <c r="AI399" i="6" s="1"/>
  <c r="AJ399" i="6" s="1"/>
  <c r="AK399" i="6" s="1"/>
  <c r="AL399" i="6" s="1"/>
  <c r="AM399" i="6" s="1"/>
  <c r="AN399" i="6" s="1"/>
  <c r="AO399" i="6" s="1"/>
  <c r="AE472" i="6"/>
  <c r="AF472" i="6" s="1"/>
  <c r="AG472" i="6" s="1"/>
  <c r="AH472" i="6" s="1"/>
  <c r="AI472" i="6" s="1"/>
  <c r="AJ472" i="6" s="1"/>
  <c r="AK472" i="6" s="1"/>
  <c r="AL472" i="6" s="1"/>
  <c r="AM472" i="6" s="1"/>
  <c r="AN472" i="6" s="1"/>
  <c r="AO472" i="6" s="1"/>
  <c r="AE594" i="6"/>
  <c r="AF594" i="6" s="1"/>
  <c r="AG594" i="6" s="1"/>
  <c r="AH594" i="6" s="1"/>
  <c r="AI594" i="6" s="1"/>
  <c r="AJ594" i="6" s="1"/>
  <c r="AK594" i="6" s="1"/>
  <c r="AL594" i="6" s="1"/>
  <c r="AM594" i="6" s="1"/>
  <c r="AN594" i="6" s="1"/>
  <c r="AO594" i="6" s="1"/>
  <c r="AE373" i="6"/>
  <c r="AF373" i="6" s="1"/>
  <c r="AG373" i="6" s="1"/>
  <c r="AH373" i="6" s="1"/>
  <c r="AI373" i="6" s="1"/>
  <c r="AJ373" i="6" s="1"/>
  <c r="AK373" i="6" s="1"/>
  <c r="AL373" i="6" s="1"/>
  <c r="AM373" i="6" s="1"/>
  <c r="AN373" i="6" s="1"/>
  <c r="AO373" i="6" s="1"/>
  <c r="AZ645" i="6"/>
  <c r="BA645" i="6" s="1"/>
  <c r="BB645" i="6" s="1"/>
  <c r="BC645" i="6" s="1"/>
  <c r="BD645" i="6" s="1"/>
  <c r="BH645" i="6" s="1"/>
  <c r="AE29" i="6"/>
  <c r="AF29" i="6" s="1"/>
  <c r="AG29" i="6" s="1"/>
  <c r="AH29" i="6" s="1"/>
  <c r="AI29" i="6" s="1"/>
  <c r="AJ29" i="6" s="1"/>
  <c r="AK29" i="6" s="1"/>
  <c r="AL29" i="6" s="1"/>
  <c r="AM29" i="6" s="1"/>
  <c r="AN29" i="6" s="1"/>
  <c r="AO29" i="6" s="1"/>
  <c r="AT378" i="6"/>
  <c r="AU378" i="6" s="1"/>
  <c r="AV378" i="6" s="1"/>
  <c r="AW378" i="6" s="1"/>
  <c r="AX378" i="6" s="1"/>
  <c r="AY378" i="6" s="1"/>
  <c r="AZ378" i="6" s="1"/>
  <c r="BA378" i="6" s="1"/>
  <c r="BB378" i="6" s="1"/>
  <c r="BC378" i="6" s="1"/>
  <c r="BD378" i="6" s="1"/>
  <c r="AS468" i="6"/>
  <c r="AS119" i="6"/>
  <c r="AS186" i="6"/>
  <c r="AE79" i="6"/>
  <c r="AF79" i="6" s="1"/>
  <c r="AG79" i="6" s="1"/>
  <c r="AH79" i="6" s="1"/>
  <c r="AI79" i="6" s="1"/>
  <c r="AJ79" i="6" s="1"/>
  <c r="AK79" i="6" s="1"/>
  <c r="AL79" i="6" s="1"/>
  <c r="AM79" i="6" s="1"/>
  <c r="AN79" i="6" s="1"/>
  <c r="AO79" i="6" s="1"/>
  <c r="CI256" i="6"/>
  <c r="AS256" i="6"/>
  <c r="AS265" i="6"/>
  <c r="AS268" i="6"/>
  <c r="AS272" i="6"/>
  <c r="CX336" i="6"/>
  <c r="BT336" i="6"/>
  <c r="AS359" i="6"/>
  <c r="CI427" i="6"/>
  <c r="AS427" i="6"/>
  <c r="AE384" i="6"/>
  <c r="AF384" i="6" s="1"/>
  <c r="AG384" i="6" s="1"/>
  <c r="AH384" i="6" s="1"/>
  <c r="AI384" i="6" s="1"/>
  <c r="AJ384" i="6" s="1"/>
  <c r="AK384" i="6" s="1"/>
  <c r="AL384" i="6" s="1"/>
  <c r="AM384" i="6" s="1"/>
  <c r="AN384" i="6" s="1"/>
  <c r="AO384" i="6" s="1"/>
  <c r="AS514" i="6"/>
  <c r="AS117" i="6"/>
  <c r="BF716" i="6" l="1"/>
  <c r="I8" i="5"/>
  <c r="J8" i="5" s="1"/>
  <c r="AR709" i="6"/>
  <c r="AR716" i="6" s="1"/>
  <c r="Q699" i="6"/>
  <c r="J7" i="5"/>
  <c r="I6" i="5"/>
  <c r="P709" i="6"/>
  <c r="P716" i="6" s="1"/>
  <c r="CL676" i="6"/>
  <c r="CM676" i="6" s="1"/>
  <c r="CN676" i="6" s="1"/>
  <c r="CO676" i="6" s="1"/>
  <c r="CP676" i="6" s="1"/>
  <c r="CQ676" i="6" s="1"/>
  <c r="CR676" i="6" s="1"/>
  <c r="CS676" i="6" s="1"/>
  <c r="CT676" i="6" s="1"/>
  <c r="CU676" i="6" s="1"/>
  <c r="CV676" i="6" s="1"/>
  <c r="CW676" i="6" s="1"/>
  <c r="AR704" i="6"/>
  <c r="AR699" i="6"/>
  <c r="P704" i="6"/>
  <c r="P699" i="6"/>
  <c r="CI683" i="6"/>
  <c r="BG697" i="6"/>
  <c r="BG684" i="6"/>
  <c r="AA695" i="6"/>
  <c r="BF704" i="6"/>
  <c r="BU684" i="6"/>
  <c r="BV677" i="6"/>
  <c r="BV692" i="6" s="1"/>
  <c r="BV711" i="6" s="1"/>
  <c r="G10" i="5" s="1"/>
  <c r="S7" i="6"/>
  <c r="R698" i="6"/>
  <c r="S339" i="6"/>
  <c r="R692" i="6"/>
  <c r="R711" i="6" s="1"/>
  <c r="S20" i="6"/>
  <c r="R695" i="6"/>
  <c r="S199" i="6"/>
  <c r="R696" i="6"/>
  <c r="R713" i="6" s="1"/>
  <c r="Q706" i="6"/>
  <c r="Q709" i="6" s="1"/>
  <c r="Q704" i="6"/>
  <c r="CK689" i="6"/>
  <c r="CK714" i="6" s="1"/>
  <c r="D11" i="5" s="1"/>
  <c r="BF699" i="6"/>
  <c r="AW161" i="6"/>
  <c r="CJ677" i="6"/>
  <c r="S4" i="6"/>
  <c r="R690" i="6"/>
  <c r="S507" i="6"/>
  <c r="R694" i="6"/>
  <c r="R708" i="6" s="1"/>
  <c r="S12" i="6"/>
  <c r="R691" i="6"/>
  <c r="Q716" i="6"/>
  <c r="Z689" i="6"/>
  <c r="Z714" i="6" s="1"/>
  <c r="BT160" i="6"/>
  <c r="AD160" i="6"/>
  <c r="BU697" i="6"/>
  <c r="BU707" i="6" s="1"/>
  <c r="BU709" i="6" s="1"/>
  <c r="BU716" i="6" s="1"/>
  <c r="Y160" i="6"/>
  <c r="Y689" i="6" s="1"/>
  <c r="V689" i="6"/>
  <c r="CK676" i="6"/>
  <c r="CK694" i="6" s="1"/>
  <c r="CK708" i="6" s="1"/>
  <c r="E11" i="5" s="1"/>
  <c r="CJ694" i="6"/>
  <c r="CJ708" i="6" s="1"/>
  <c r="S155" i="6"/>
  <c r="R697" i="6"/>
  <c r="R707" i="6" s="1"/>
  <c r="S562" i="6"/>
  <c r="R693" i="6"/>
  <c r="R712" i="6" s="1"/>
  <c r="BE625" i="6"/>
  <c r="S154" i="6"/>
  <c r="R684" i="6"/>
  <c r="BW677" i="6"/>
  <c r="BX677" i="6" s="1"/>
  <c r="BY677" i="6" s="1"/>
  <c r="BZ677" i="6" s="1"/>
  <c r="CA677" i="6" s="1"/>
  <c r="CB677" i="6" s="1"/>
  <c r="CC677" i="6" s="1"/>
  <c r="CD677" i="6" s="1"/>
  <c r="CE677" i="6" s="1"/>
  <c r="CF677" i="6" s="1"/>
  <c r="CG677" i="6" s="1"/>
  <c r="CH677" i="6" s="1"/>
  <c r="CL677" i="6" s="1"/>
  <c r="CM677" i="6" s="1"/>
  <c r="CN677" i="6" s="1"/>
  <c r="CO677" i="6" s="1"/>
  <c r="CP677" i="6" s="1"/>
  <c r="CQ677" i="6" s="1"/>
  <c r="CR677" i="6" s="1"/>
  <c r="CS677" i="6" s="1"/>
  <c r="CT677" i="6" s="1"/>
  <c r="CU677" i="6" s="1"/>
  <c r="CV677" i="6" s="1"/>
  <c r="CW677" i="6" s="1"/>
  <c r="CL683" i="6"/>
  <c r="CM683" i="6" s="1"/>
  <c r="CN683" i="6" s="1"/>
  <c r="CO683" i="6" s="1"/>
  <c r="CP683" i="6" s="1"/>
  <c r="CQ683" i="6" s="1"/>
  <c r="CR683" i="6" s="1"/>
  <c r="CS683" i="6" s="1"/>
  <c r="CT683" i="6" s="1"/>
  <c r="BE649" i="6"/>
  <c r="AP218" i="6"/>
  <c r="AP183" i="6"/>
  <c r="AP424" i="6"/>
  <c r="AP408" i="6"/>
  <c r="AP383" i="6"/>
  <c r="AP191" i="6"/>
  <c r="AP498" i="6"/>
  <c r="AP254" i="6"/>
  <c r="AP428" i="6"/>
  <c r="BE629" i="6"/>
  <c r="AP29" i="6"/>
  <c r="AP259" i="6"/>
  <c r="BE596" i="6"/>
  <c r="AP576" i="6"/>
  <c r="AP280" i="6"/>
  <c r="BE405" i="6"/>
  <c r="BE172" i="6"/>
  <c r="AP200" i="6"/>
  <c r="AP593" i="6"/>
  <c r="AP497" i="6"/>
  <c r="AP50" i="6"/>
  <c r="AP607" i="6"/>
  <c r="AP77" i="6"/>
  <c r="AP188" i="6"/>
  <c r="BE618" i="6"/>
  <c r="BE209" i="6"/>
  <c r="AP609" i="6"/>
  <c r="AP400" i="6"/>
  <c r="AP474" i="6"/>
  <c r="BE206" i="6"/>
  <c r="AP620" i="6"/>
  <c r="BE120" i="6"/>
  <c r="BE599" i="6"/>
  <c r="AP215" i="6"/>
  <c r="BE592" i="6"/>
  <c r="AP372" i="6"/>
  <c r="AP603" i="6"/>
  <c r="AP380" i="6"/>
  <c r="AP422" i="6"/>
  <c r="AP63" i="6"/>
  <c r="AP362" i="6"/>
  <c r="BE105" i="6"/>
  <c r="AP597" i="6"/>
  <c r="AP114" i="6"/>
  <c r="AP411" i="6"/>
  <c r="AP475" i="6"/>
  <c r="AP572" i="6"/>
  <c r="AP692" i="6" s="1"/>
  <c r="AP711" i="6" s="1"/>
  <c r="G20" i="5" s="1"/>
  <c r="BE476" i="6"/>
  <c r="AP21" i="6"/>
  <c r="BE673" i="6"/>
  <c r="AP71" i="6"/>
  <c r="AP385" i="6"/>
  <c r="AP197" i="6"/>
  <c r="AP611" i="6"/>
  <c r="AP217" i="6"/>
  <c r="BE112" i="6"/>
  <c r="BE627" i="6"/>
  <c r="BE389" i="6"/>
  <c r="AF192" i="6"/>
  <c r="AF689" i="6" s="1"/>
  <c r="AE689" i="6"/>
  <c r="AP413" i="6"/>
  <c r="AP577" i="6"/>
  <c r="AP202" i="6"/>
  <c r="AF28" i="6"/>
  <c r="AP486" i="6"/>
  <c r="AP207" i="6"/>
  <c r="AP430" i="6"/>
  <c r="AP605" i="6"/>
  <c r="AP610" i="6"/>
  <c r="BV673" i="6"/>
  <c r="CJ673" i="6"/>
  <c r="CK673" i="6" s="1"/>
  <c r="CJ672" i="6"/>
  <c r="BV672" i="6"/>
  <c r="BI645" i="6"/>
  <c r="BJ645" i="6" s="1"/>
  <c r="BK645" i="6" s="1"/>
  <c r="BL645" i="6" s="1"/>
  <c r="BM645" i="6" s="1"/>
  <c r="BN645" i="6" s="1"/>
  <c r="AS295" i="6"/>
  <c r="AT64" i="6"/>
  <c r="AU64" i="6" s="1"/>
  <c r="AV64" i="6" s="1"/>
  <c r="AW64" i="6" s="1"/>
  <c r="AX64" i="6" s="1"/>
  <c r="AY64" i="6" s="1"/>
  <c r="AZ64" i="6" s="1"/>
  <c r="BA64" i="6" s="1"/>
  <c r="BB64" i="6" s="1"/>
  <c r="BC64" i="6" s="1"/>
  <c r="BD64" i="6" s="1"/>
  <c r="AT184" i="6"/>
  <c r="AU184" i="6" s="1"/>
  <c r="AV184" i="6" s="1"/>
  <c r="AW184" i="6" s="1"/>
  <c r="AX184" i="6" s="1"/>
  <c r="AY184" i="6" s="1"/>
  <c r="AZ184" i="6" s="1"/>
  <c r="BA184" i="6" s="1"/>
  <c r="BB184" i="6" s="1"/>
  <c r="BC184" i="6" s="1"/>
  <c r="BD184" i="6" s="1"/>
  <c r="AT66" i="6"/>
  <c r="AU66" i="6" s="1"/>
  <c r="AV66" i="6" s="1"/>
  <c r="AW66" i="6" s="1"/>
  <c r="AX66" i="6" s="1"/>
  <c r="AY66" i="6" s="1"/>
  <c r="AZ66" i="6" s="1"/>
  <c r="BA66" i="6" s="1"/>
  <c r="BB66" i="6" s="1"/>
  <c r="BC66" i="6" s="1"/>
  <c r="BD66" i="6" s="1"/>
  <c r="AT366" i="6"/>
  <c r="AU366" i="6" s="1"/>
  <c r="AV366" i="6" s="1"/>
  <c r="AW366" i="6" s="1"/>
  <c r="AX366" i="6" s="1"/>
  <c r="AY366" i="6" s="1"/>
  <c r="AZ366" i="6" s="1"/>
  <c r="BA366" i="6" s="1"/>
  <c r="BB366" i="6" s="1"/>
  <c r="BC366" i="6" s="1"/>
  <c r="BD366" i="6" s="1"/>
  <c r="BD675" i="6"/>
  <c r="BH675" i="6" s="1"/>
  <c r="AS388" i="6"/>
  <c r="AS212" i="6"/>
  <c r="AS363" i="6"/>
  <c r="CI425" i="6"/>
  <c r="BE425" i="6"/>
  <c r="AS381" i="6"/>
  <c r="AT469" i="6"/>
  <c r="AU469" i="6" s="1"/>
  <c r="AV469" i="6" s="1"/>
  <c r="AW469" i="6" s="1"/>
  <c r="AX469" i="6" s="1"/>
  <c r="AY469" i="6" s="1"/>
  <c r="AZ469" i="6" s="1"/>
  <c r="BA469" i="6" s="1"/>
  <c r="BB469" i="6" s="1"/>
  <c r="BC469" i="6" s="1"/>
  <c r="BD469" i="6" s="1"/>
  <c r="AT303" i="6"/>
  <c r="AU303" i="6" s="1"/>
  <c r="AV303" i="6" s="1"/>
  <c r="AW303" i="6" s="1"/>
  <c r="AX303" i="6" s="1"/>
  <c r="AY303" i="6" s="1"/>
  <c r="AZ303" i="6" s="1"/>
  <c r="BA303" i="6" s="1"/>
  <c r="BB303" i="6" s="1"/>
  <c r="BC303" i="6" s="1"/>
  <c r="BD303" i="6" s="1"/>
  <c r="AS393" i="6"/>
  <c r="BI569" i="6"/>
  <c r="BJ569" i="6" s="1"/>
  <c r="BK569" i="6" s="1"/>
  <c r="BL569" i="6" s="1"/>
  <c r="BM569" i="6" s="1"/>
  <c r="BN569" i="6" s="1"/>
  <c r="BO569" i="6" s="1"/>
  <c r="BP569" i="6" s="1"/>
  <c r="BQ569" i="6" s="1"/>
  <c r="BR569" i="6" s="1"/>
  <c r="BS569" i="6" s="1"/>
  <c r="BW569" i="6" s="1"/>
  <c r="BH617" i="6"/>
  <c r="AT181" i="6"/>
  <c r="AU181" i="6" s="1"/>
  <c r="AV181" i="6" s="1"/>
  <c r="AW181" i="6" s="1"/>
  <c r="AX181" i="6" s="1"/>
  <c r="AY181" i="6" s="1"/>
  <c r="AZ181" i="6" s="1"/>
  <c r="BA181" i="6" s="1"/>
  <c r="BB181" i="6" s="1"/>
  <c r="BC181" i="6" s="1"/>
  <c r="BD181" i="6" s="1"/>
  <c r="AS177" i="6"/>
  <c r="AT606" i="6"/>
  <c r="AU606" i="6" s="1"/>
  <c r="AV606" i="6" s="1"/>
  <c r="AW606" i="6" s="1"/>
  <c r="AX606" i="6" s="1"/>
  <c r="AY606" i="6" s="1"/>
  <c r="AZ606" i="6" s="1"/>
  <c r="BA606" i="6" s="1"/>
  <c r="BB606" i="6" s="1"/>
  <c r="BC606" i="6" s="1"/>
  <c r="BD606" i="6" s="1"/>
  <c r="AT398" i="6"/>
  <c r="AU398" i="6" s="1"/>
  <c r="AV398" i="6" s="1"/>
  <c r="AW398" i="6" s="1"/>
  <c r="AX398" i="6" s="1"/>
  <c r="AY398" i="6" s="1"/>
  <c r="AZ398" i="6" s="1"/>
  <c r="BA398" i="6" s="1"/>
  <c r="BB398" i="6" s="1"/>
  <c r="BC398" i="6" s="1"/>
  <c r="BD398" i="6" s="1"/>
  <c r="BI582" i="6"/>
  <c r="BJ582" i="6" s="1"/>
  <c r="BK582" i="6" s="1"/>
  <c r="BL582" i="6" s="1"/>
  <c r="BM582" i="6" s="1"/>
  <c r="AT595" i="6"/>
  <c r="AU595" i="6" s="1"/>
  <c r="AV595" i="6" s="1"/>
  <c r="AW595" i="6" s="1"/>
  <c r="AX595" i="6" s="1"/>
  <c r="AY595" i="6" s="1"/>
  <c r="AZ595" i="6" s="1"/>
  <c r="BA595" i="6" s="1"/>
  <c r="BB595" i="6" s="1"/>
  <c r="BC595" i="6" s="1"/>
  <c r="BD595" i="6" s="1"/>
  <c r="AT117" i="6"/>
  <c r="AU117" i="6" s="1"/>
  <c r="AV117" i="6" s="1"/>
  <c r="AW117" i="6" s="1"/>
  <c r="AX117" i="6" s="1"/>
  <c r="AY117" i="6" s="1"/>
  <c r="AZ117" i="6" s="1"/>
  <c r="BA117" i="6" s="1"/>
  <c r="BB117" i="6" s="1"/>
  <c r="BC117" i="6" s="1"/>
  <c r="BD117" i="6" s="1"/>
  <c r="AT427" i="6"/>
  <c r="AU427" i="6" s="1"/>
  <c r="AV427" i="6" s="1"/>
  <c r="AW427" i="6" s="1"/>
  <c r="AX427" i="6" s="1"/>
  <c r="AY427" i="6" s="1"/>
  <c r="AZ427" i="6" s="1"/>
  <c r="BA427" i="6" s="1"/>
  <c r="BB427" i="6" s="1"/>
  <c r="BC427" i="6" s="1"/>
  <c r="BD427" i="6" s="1"/>
  <c r="AT256" i="6"/>
  <c r="AU256" i="6" s="1"/>
  <c r="AV256" i="6" s="1"/>
  <c r="AW256" i="6" s="1"/>
  <c r="AX256" i="6" s="1"/>
  <c r="AY256" i="6" s="1"/>
  <c r="AZ256" i="6" s="1"/>
  <c r="BA256" i="6" s="1"/>
  <c r="BB256" i="6" s="1"/>
  <c r="BC256" i="6" s="1"/>
  <c r="BD256" i="6" s="1"/>
  <c r="BE378" i="6"/>
  <c r="AP373" i="6"/>
  <c r="AP399" i="6"/>
  <c r="AT308" i="6"/>
  <c r="AU308" i="6" s="1"/>
  <c r="AV308" i="6" s="1"/>
  <c r="AW308" i="6" s="1"/>
  <c r="AX308" i="6" s="1"/>
  <c r="AY308" i="6" s="1"/>
  <c r="AZ308" i="6" s="1"/>
  <c r="BA308" i="6" s="1"/>
  <c r="BB308" i="6" s="1"/>
  <c r="BC308" i="6" s="1"/>
  <c r="BD308" i="6" s="1"/>
  <c r="BI667" i="6"/>
  <c r="BJ667" i="6" s="1"/>
  <c r="BK667" i="6" s="1"/>
  <c r="BL667" i="6" s="1"/>
  <c r="BM667" i="6" s="1"/>
  <c r="BN667" i="6" s="1"/>
  <c r="BO667" i="6" s="1"/>
  <c r="BP667" i="6" s="1"/>
  <c r="BQ667" i="6" s="1"/>
  <c r="AS408" i="6"/>
  <c r="AT264" i="6"/>
  <c r="AU264" i="6" s="1"/>
  <c r="AV264" i="6" s="1"/>
  <c r="AW264" i="6" s="1"/>
  <c r="AX264" i="6" s="1"/>
  <c r="AY264" i="6" s="1"/>
  <c r="AZ264" i="6" s="1"/>
  <c r="BA264" i="6" s="1"/>
  <c r="BB264" i="6" s="1"/>
  <c r="BC264" i="6" s="1"/>
  <c r="BD264" i="6" s="1"/>
  <c r="AT175" i="6"/>
  <c r="AU175" i="6" s="1"/>
  <c r="AV175" i="6" s="1"/>
  <c r="AW175" i="6" s="1"/>
  <c r="AX175" i="6" s="1"/>
  <c r="AY175" i="6" s="1"/>
  <c r="AZ175" i="6" s="1"/>
  <c r="BA175" i="6" s="1"/>
  <c r="BB175" i="6" s="1"/>
  <c r="BC175" i="6" s="1"/>
  <c r="BD175" i="6" s="1"/>
  <c r="AP305" i="6"/>
  <c r="AP392" i="6"/>
  <c r="AP121" i="6"/>
  <c r="BE346" i="6"/>
  <c r="AP279" i="6"/>
  <c r="AS383" i="6"/>
  <c r="CJ675" i="6"/>
  <c r="CK675" i="6" s="1"/>
  <c r="BV675" i="6"/>
  <c r="AS577" i="6"/>
  <c r="AP356" i="6"/>
  <c r="BH209" i="6"/>
  <c r="AT91" i="6"/>
  <c r="AU91" i="6" s="1"/>
  <c r="AV91" i="6" s="1"/>
  <c r="AW91" i="6" s="1"/>
  <c r="AX91" i="6" s="1"/>
  <c r="AY91" i="6" s="1"/>
  <c r="AZ91" i="6" s="1"/>
  <c r="BA91" i="6" s="1"/>
  <c r="BB91" i="6" s="1"/>
  <c r="BC91" i="6" s="1"/>
  <c r="BD91" i="6" s="1"/>
  <c r="AT401" i="6"/>
  <c r="AU401" i="6" s="1"/>
  <c r="AV401" i="6" s="1"/>
  <c r="AW401" i="6" s="1"/>
  <c r="AX401" i="6" s="1"/>
  <c r="AY401" i="6" s="1"/>
  <c r="AZ401" i="6" s="1"/>
  <c r="BA401" i="6" s="1"/>
  <c r="BB401" i="6" s="1"/>
  <c r="BC401" i="6" s="1"/>
  <c r="BD401" i="6" s="1"/>
  <c r="AS609" i="6"/>
  <c r="BB660" i="6"/>
  <c r="AS21" i="6"/>
  <c r="AT174" i="6"/>
  <c r="AU174" i="6" s="1"/>
  <c r="AV174" i="6" s="1"/>
  <c r="AW174" i="6" s="1"/>
  <c r="AX174" i="6" s="1"/>
  <c r="AY174" i="6" s="1"/>
  <c r="AZ174" i="6" s="1"/>
  <c r="BA174" i="6" s="1"/>
  <c r="BB174" i="6" s="1"/>
  <c r="BC174" i="6" s="1"/>
  <c r="BD174" i="6" s="1"/>
  <c r="AY637" i="6"/>
  <c r="AZ637" i="6" s="1"/>
  <c r="BA637" i="6" s="1"/>
  <c r="BB637" i="6" s="1"/>
  <c r="BC637" i="6" s="1"/>
  <c r="BD637" i="6" s="1"/>
  <c r="BH637" i="6" s="1"/>
  <c r="AP396" i="6"/>
  <c r="AP179" i="6"/>
  <c r="BE615" i="6"/>
  <c r="AP68" i="6"/>
  <c r="BE648" i="6"/>
  <c r="AT270" i="6"/>
  <c r="AU270" i="6" s="1"/>
  <c r="AV270" i="6" s="1"/>
  <c r="AW270" i="6" s="1"/>
  <c r="AX270" i="6" s="1"/>
  <c r="AY270" i="6" s="1"/>
  <c r="AZ270" i="6" s="1"/>
  <c r="BA270" i="6" s="1"/>
  <c r="BB270" i="6" s="1"/>
  <c r="BC270" i="6" s="1"/>
  <c r="BD270" i="6" s="1"/>
  <c r="AS71" i="6"/>
  <c r="AS474" i="6"/>
  <c r="AS191" i="6"/>
  <c r="BH206" i="6"/>
  <c r="AP182" i="6"/>
  <c r="BI629" i="6"/>
  <c r="BJ629" i="6" s="1"/>
  <c r="AT342" i="6"/>
  <c r="AU342" i="6" s="1"/>
  <c r="AV342" i="6" s="1"/>
  <c r="AW342" i="6" s="1"/>
  <c r="AX342" i="6" s="1"/>
  <c r="AY342" i="6" s="1"/>
  <c r="AZ342" i="6" s="1"/>
  <c r="BA342" i="6" s="1"/>
  <c r="BB342" i="6" s="1"/>
  <c r="BC342" i="6" s="1"/>
  <c r="BD342" i="6" s="1"/>
  <c r="AS498" i="6"/>
  <c r="AT616" i="6"/>
  <c r="AU616" i="6" s="1"/>
  <c r="AV616" i="6" s="1"/>
  <c r="AW616" i="6" s="1"/>
  <c r="AX616" i="6" s="1"/>
  <c r="AY616" i="6" s="1"/>
  <c r="AZ616" i="6" s="1"/>
  <c r="BA616" i="6" s="1"/>
  <c r="BB616" i="6" s="1"/>
  <c r="BC616" i="6" s="1"/>
  <c r="BD616" i="6" s="1"/>
  <c r="AT75" i="6"/>
  <c r="AU75" i="6" s="1"/>
  <c r="AV75" i="6" s="1"/>
  <c r="AW75" i="6" s="1"/>
  <c r="AX75" i="6" s="1"/>
  <c r="AY75" i="6" s="1"/>
  <c r="AZ75" i="6" s="1"/>
  <c r="BA75" i="6" s="1"/>
  <c r="BB75" i="6" s="1"/>
  <c r="BC75" i="6" s="1"/>
  <c r="BD75" i="6" s="1"/>
  <c r="BH405" i="6"/>
  <c r="AT92" i="6"/>
  <c r="AU92" i="6" s="1"/>
  <c r="AV92" i="6" s="1"/>
  <c r="AW92" i="6" s="1"/>
  <c r="AX92" i="6" s="1"/>
  <c r="AY92" i="6" s="1"/>
  <c r="AZ92" i="6" s="1"/>
  <c r="BA92" i="6" s="1"/>
  <c r="BB92" i="6" s="1"/>
  <c r="BC92" i="6" s="1"/>
  <c r="BD92" i="6" s="1"/>
  <c r="BH172" i="6"/>
  <c r="AS207" i="6"/>
  <c r="AT504" i="6"/>
  <c r="AU504" i="6" s="1"/>
  <c r="AV504" i="6" s="1"/>
  <c r="AW504" i="6" s="1"/>
  <c r="AX504" i="6" s="1"/>
  <c r="AY504" i="6" s="1"/>
  <c r="AZ504" i="6" s="1"/>
  <c r="BA504" i="6" s="1"/>
  <c r="BB504" i="6" s="1"/>
  <c r="BC504" i="6" s="1"/>
  <c r="BD504" i="6" s="1"/>
  <c r="AP388" i="6"/>
  <c r="AP212" i="6"/>
  <c r="AV624" i="6"/>
  <c r="AW624" i="6" s="1"/>
  <c r="AX624" i="6" s="1"/>
  <c r="AY624" i="6" s="1"/>
  <c r="AZ624" i="6" s="1"/>
  <c r="BA624" i="6" s="1"/>
  <c r="BB624" i="6" s="1"/>
  <c r="BC624" i="6" s="1"/>
  <c r="BD624" i="6" s="1"/>
  <c r="BH624" i="6" s="1"/>
  <c r="BI570" i="6"/>
  <c r="BJ570" i="6" s="1"/>
  <c r="BK570" i="6" s="1"/>
  <c r="BL570" i="6" s="1"/>
  <c r="BM570" i="6" s="1"/>
  <c r="BN570" i="6" s="1"/>
  <c r="BO570" i="6" s="1"/>
  <c r="BP570" i="6" s="1"/>
  <c r="BQ570" i="6" s="1"/>
  <c r="BR570" i="6" s="1"/>
  <c r="BS570" i="6" s="1"/>
  <c r="BW570" i="6" s="1"/>
  <c r="AT276" i="6"/>
  <c r="AU276" i="6" s="1"/>
  <c r="AV276" i="6" s="1"/>
  <c r="AW276" i="6" s="1"/>
  <c r="AX276" i="6" s="1"/>
  <c r="AY276" i="6" s="1"/>
  <c r="AZ276" i="6" s="1"/>
  <c r="BA276" i="6" s="1"/>
  <c r="BB276" i="6" s="1"/>
  <c r="BC276" i="6" s="1"/>
  <c r="BD276" i="6" s="1"/>
  <c r="AT298" i="6"/>
  <c r="AU298" i="6" s="1"/>
  <c r="AV298" i="6" s="1"/>
  <c r="AW298" i="6" s="1"/>
  <c r="AX298" i="6" s="1"/>
  <c r="AY298" i="6" s="1"/>
  <c r="AZ298" i="6" s="1"/>
  <c r="BA298" i="6" s="1"/>
  <c r="BB298" i="6" s="1"/>
  <c r="BC298" i="6" s="1"/>
  <c r="BD298" i="6" s="1"/>
  <c r="AS605" i="6"/>
  <c r="BC663" i="6"/>
  <c r="AS197" i="6"/>
  <c r="AP393" i="6"/>
  <c r="AT274" i="6"/>
  <c r="AU274" i="6" s="1"/>
  <c r="AV274" i="6" s="1"/>
  <c r="AW274" i="6" s="1"/>
  <c r="AX274" i="6" s="1"/>
  <c r="AY274" i="6" s="1"/>
  <c r="AZ274" i="6" s="1"/>
  <c r="BA274" i="6" s="1"/>
  <c r="BB274" i="6" s="1"/>
  <c r="BC274" i="6" s="1"/>
  <c r="BD274" i="6" s="1"/>
  <c r="AS200" i="6"/>
  <c r="AP377" i="6"/>
  <c r="BE617" i="6"/>
  <c r="AS620" i="6"/>
  <c r="AP361" i="6"/>
  <c r="AP44" i="6"/>
  <c r="AP353" i="6"/>
  <c r="AS218" i="6"/>
  <c r="BH120" i="6"/>
  <c r="AS63" i="6"/>
  <c r="CI497" i="6"/>
  <c r="AS497" i="6"/>
  <c r="AT159" i="6"/>
  <c r="AU159" i="6" s="1"/>
  <c r="AV159" i="6" s="1"/>
  <c r="AW159" i="6" s="1"/>
  <c r="AX159" i="6" s="1"/>
  <c r="AY159" i="6" s="1"/>
  <c r="AZ159" i="6" s="1"/>
  <c r="BA159" i="6" s="1"/>
  <c r="BB159" i="6" s="1"/>
  <c r="BC159" i="6" s="1"/>
  <c r="BD159" i="6" s="1"/>
  <c r="AT591" i="6"/>
  <c r="AU591" i="6" s="1"/>
  <c r="AV591" i="6" s="1"/>
  <c r="AW591" i="6" s="1"/>
  <c r="AX591" i="6" s="1"/>
  <c r="AY591" i="6" s="1"/>
  <c r="AZ591" i="6" s="1"/>
  <c r="BA591" i="6" s="1"/>
  <c r="BB591" i="6" s="1"/>
  <c r="BC591" i="6" s="1"/>
  <c r="BD591" i="6" s="1"/>
  <c r="AP406" i="6"/>
  <c r="BE203" i="6"/>
  <c r="AS610" i="6"/>
  <c r="AS362" i="6"/>
  <c r="AT371" i="6"/>
  <c r="AU371" i="6" s="1"/>
  <c r="AV371" i="6" s="1"/>
  <c r="AW371" i="6" s="1"/>
  <c r="AX371" i="6" s="1"/>
  <c r="AY371" i="6" s="1"/>
  <c r="AZ371" i="6" s="1"/>
  <c r="BA371" i="6" s="1"/>
  <c r="BB371" i="6" s="1"/>
  <c r="BC371" i="6" s="1"/>
  <c r="BD371" i="6" s="1"/>
  <c r="AT470" i="6"/>
  <c r="AU470" i="6" s="1"/>
  <c r="AV470" i="6" s="1"/>
  <c r="AW470" i="6" s="1"/>
  <c r="AX470" i="6" s="1"/>
  <c r="AY470" i="6" s="1"/>
  <c r="AZ470" i="6" s="1"/>
  <c r="BA470" i="6" s="1"/>
  <c r="BB470" i="6" s="1"/>
  <c r="BC470" i="6" s="1"/>
  <c r="BD470" i="6" s="1"/>
  <c r="AT255" i="6"/>
  <c r="AU255" i="6" s="1"/>
  <c r="AV255" i="6" s="1"/>
  <c r="AW255" i="6" s="1"/>
  <c r="AX255" i="6" s="1"/>
  <c r="AY255" i="6" s="1"/>
  <c r="AZ255" i="6" s="1"/>
  <c r="BA255" i="6" s="1"/>
  <c r="BB255" i="6" s="1"/>
  <c r="BC255" i="6" s="1"/>
  <c r="BD255" i="6" s="1"/>
  <c r="AT157" i="6"/>
  <c r="AU157" i="6" s="1"/>
  <c r="AV157" i="6" s="1"/>
  <c r="AW157" i="6" s="1"/>
  <c r="AX157" i="6" s="1"/>
  <c r="AY157" i="6" s="1"/>
  <c r="AZ157" i="6" s="1"/>
  <c r="BA157" i="6" s="1"/>
  <c r="BB157" i="6" s="1"/>
  <c r="BC157" i="6" s="1"/>
  <c r="BD157" i="6" s="1"/>
  <c r="AT351" i="6"/>
  <c r="AU351" i="6" s="1"/>
  <c r="AV351" i="6" s="1"/>
  <c r="AW351" i="6" s="1"/>
  <c r="AX351" i="6" s="1"/>
  <c r="AY351" i="6" s="1"/>
  <c r="AZ351" i="6" s="1"/>
  <c r="BA351" i="6" s="1"/>
  <c r="BB351" i="6" s="1"/>
  <c r="BC351" i="6" s="1"/>
  <c r="BD351" i="6" s="1"/>
  <c r="AS396" i="6"/>
  <c r="BH615" i="6"/>
  <c r="AT285" i="6"/>
  <c r="AU285" i="6" s="1"/>
  <c r="AV285" i="6" s="1"/>
  <c r="AW285" i="6" s="1"/>
  <c r="AX285" i="6" s="1"/>
  <c r="AY285" i="6" s="1"/>
  <c r="AZ285" i="6" s="1"/>
  <c r="BA285" i="6" s="1"/>
  <c r="BB285" i="6" s="1"/>
  <c r="BC285" i="6" s="1"/>
  <c r="BD285" i="6" s="1"/>
  <c r="AT78" i="6"/>
  <c r="AU78" i="6" s="1"/>
  <c r="AV78" i="6" s="1"/>
  <c r="AW78" i="6" s="1"/>
  <c r="AX78" i="6" s="1"/>
  <c r="AY78" i="6" s="1"/>
  <c r="AZ78" i="6" s="1"/>
  <c r="BA78" i="6" s="1"/>
  <c r="BB78" i="6" s="1"/>
  <c r="BC78" i="6" s="1"/>
  <c r="BD78" i="6" s="1"/>
  <c r="AW636" i="6"/>
  <c r="AX636" i="6" s="1"/>
  <c r="AY636" i="6" s="1"/>
  <c r="AZ636" i="6" s="1"/>
  <c r="BA636" i="6" s="1"/>
  <c r="BB636" i="6" s="1"/>
  <c r="BC636" i="6" s="1"/>
  <c r="BD636" i="6" s="1"/>
  <c r="BH636" i="6" s="1"/>
  <c r="AT272" i="6"/>
  <c r="AU272" i="6" s="1"/>
  <c r="AV272" i="6" s="1"/>
  <c r="AW272" i="6" s="1"/>
  <c r="AX272" i="6" s="1"/>
  <c r="AY272" i="6" s="1"/>
  <c r="AZ272" i="6" s="1"/>
  <c r="BA272" i="6" s="1"/>
  <c r="BB272" i="6" s="1"/>
  <c r="BC272" i="6" s="1"/>
  <c r="BD272" i="6" s="1"/>
  <c r="CX378" i="6"/>
  <c r="BH378" i="6"/>
  <c r="AS373" i="6"/>
  <c r="AS399" i="6"/>
  <c r="AT423" i="6"/>
  <c r="AU423" i="6" s="1"/>
  <c r="AV423" i="6" s="1"/>
  <c r="AW423" i="6" s="1"/>
  <c r="AX423" i="6" s="1"/>
  <c r="AY423" i="6" s="1"/>
  <c r="AZ423" i="6" s="1"/>
  <c r="BA423" i="6" s="1"/>
  <c r="BB423" i="6" s="1"/>
  <c r="BC423" i="6" s="1"/>
  <c r="BD423" i="6" s="1"/>
  <c r="BB657" i="6"/>
  <c r="BC657" i="6" s="1"/>
  <c r="BD657" i="6" s="1"/>
  <c r="BH657" i="6" s="1"/>
  <c r="AT73" i="6"/>
  <c r="AU73" i="6" s="1"/>
  <c r="AV73" i="6" s="1"/>
  <c r="AW73" i="6" s="1"/>
  <c r="AX73" i="6" s="1"/>
  <c r="AY73" i="6" s="1"/>
  <c r="AZ73" i="6" s="1"/>
  <c r="BA73" i="6" s="1"/>
  <c r="BB73" i="6" s="1"/>
  <c r="BC73" i="6" s="1"/>
  <c r="BD73" i="6" s="1"/>
  <c r="BI623" i="6"/>
  <c r="AS305" i="6"/>
  <c r="CI392" i="6"/>
  <c r="AS392" i="6"/>
  <c r="CI121" i="6"/>
  <c r="AS121" i="6"/>
  <c r="BH346" i="6"/>
  <c r="AS279" i="6"/>
  <c r="AT355" i="6"/>
  <c r="AU355" i="6" s="1"/>
  <c r="AV355" i="6" s="1"/>
  <c r="AW355" i="6" s="1"/>
  <c r="AX355" i="6" s="1"/>
  <c r="AY355" i="6" s="1"/>
  <c r="AZ355" i="6" s="1"/>
  <c r="BA355" i="6" s="1"/>
  <c r="BB355" i="6" s="1"/>
  <c r="BC355" i="6" s="1"/>
  <c r="BD355" i="6" s="1"/>
  <c r="AS356" i="6"/>
  <c r="AZ643" i="6"/>
  <c r="BA643" i="6" s="1"/>
  <c r="BB643" i="6" s="1"/>
  <c r="BC643" i="6" s="1"/>
  <c r="BD643" i="6" s="1"/>
  <c r="BH643" i="6" s="1"/>
  <c r="AP410" i="6"/>
  <c r="AP300" i="6"/>
  <c r="AS179" i="6"/>
  <c r="AT70" i="6"/>
  <c r="AU70" i="6" s="1"/>
  <c r="AV70" i="6" s="1"/>
  <c r="AW70" i="6" s="1"/>
  <c r="AX70" i="6" s="1"/>
  <c r="AY70" i="6" s="1"/>
  <c r="AZ70" i="6" s="1"/>
  <c r="BA70" i="6" s="1"/>
  <c r="BB70" i="6" s="1"/>
  <c r="BC70" i="6" s="1"/>
  <c r="BD70" i="6" s="1"/>
  <c r="AT189" i="6"/>
  <c r="AU189" i="6" s="1"/>
  <c r="AV189" i="6" s="1"/>
  <c r="AW189" i="6" s="1"/>
  <c r="AX189" i="6" s="1"/>
  <c r="AY189" i="6" s="1"/>
  <c r="AZ189" i="6" s="1"/>
  <c r="BA189" i="6" s="1"/>
  <c r="BB189" i="6" s="1"/>
  <c r="BC189" i="6" s="1"/>
  <c r="BD189" i="6" s="1"/>
  <c r="AT180" i="6"/>
  <c r="AU180" i="6" s="1"/>
  <c r="AV180" i="6" s="1"/>
  <c r="AW180" i="6" s="1"/>
  <c r="AX180" i="6" s="1"/>
  <c r="AY180" i="6" s="1"/>
  <c r="AZ180" i="6" s="1"/>
  <c r="BA180" i="6" s="1"/>
  <c r="BB180" i="6" s="1"/>
  <c r="BC180" i="6" s="1"/>
  <c r="BD180" i="6" s="1"/>
  <c r="AS597" i="6"/>
  <c r="BE622" i="6"/>
  <c r="AT284" i="6"/>
  <c r="AU284" i="6" s="1"/>
  <c r="AV284" i="6" s="1"/>
  <c r="AW284" i="6" s="1"/>
  <c r="AX284" i="6" s="1"/>
  <c r="AY284" i="6" s="1"/>
  <c r="AZ284" i="6" s="1"/>
  <c r="BA284" i="6" s="1"/>
  <c r="BB284" i="6" s="1"/>
  <c r="BC284" i="6" s="1"/>
  <c r="BD284" i="6" s="1"/>
  <c r="BI648" i="6"/>
  <c r="BJ648" i="6" s="1"/>
  <c r="BK648" i="6" s="1"/>
  <c r="BL648" i="6" s="1"/>
  <c r="BM648" i="6" s="1"/>
  <c r="BN648" i="6" s="1"/>
  <c r="AT575" i="6"/>
  <c r="AU575" i="6" s="1"/>
  <c r="AV575" i="6" s="1"/>
  <c r="AW575" i="6" s="1"/>
  <c r="AX575" i="6" s="1"/>
  <c r="AY575" i="6" s="1"/>
  <c r="AZ575" i="6" s="1"/>
  <c r="BA575" i="6" s="1"/>
  <c r="BB575" i="6" s="1"/>
  <c r="BC575" i="6" s="1"/>
  <c r="BD575" i="6" s="1"/>
  <c r="AT95" i="6"/>
  <c r="AU95" i="6" s="1"/>
  <c r="AV95" i="6" s="1"/>
  <c r="AW95" i="6" s="1"/>
  <c r="AX95" i="6" s="1"/>
  <c r="AY95" i="6" s="1"/>
  <c r="AZ95" i="6" s="1"/>
  <c r="BA95" i="6" s="1"/>
  <c r="BB95" i="6" s="1"/>
  <c r="BC95" i="6" s="1"/>
  <c r="BD95" i="6" s="1"/>
  <c r="AT306" i="6"/>
  <c r="AU306" i="6" s="1"/>
  <c r="AV306" i="6" s="1"/>
  <c r="AW306" i="6" s="1"/>
  <c r="AX306" i="6" s="1"/>
  <c r="AY306" i="6" s="1"/>
  <c r="AZ306" i="6" s="1"/>
  <c r="BA306" i="6" s="1"/>
  <c r="BB306" i="6" s="1"/>
  <c r="BC306" i="6" s="1"/>
  <c r="BD306" i="6" s="1"/>
  <c r="AP426" i="6"/>
  <c r="AT471" i="6"/>
  <c r="AU471" i="6" s="1"/>
  <c r="AV471" i="6" s="1"/>
  <c r="AW471" i="6" s="1"/>
  <c r="AX471" i="6" s="1"/>
  <c r="AY471" i="6" s="1"/>
  <c r="AZ471" i="6" s="1"/>
  <c r="BA471" i="6" s="1"/>
  <c r="BB471" i="6" s="1"/>
  <c r="BC471" i="6" s="1"/>
  <c r="BD471" i="6" s="1"/>
  <c r="AP69" i="6"/>
  <c r="AT67" i="6"/>
  <c r="AU67" i="6" s="1"/>
  <c r="AV67" i="6" s="1"/>
  <c r="AW67" i="6" s="1"/>
  <c r="AX67" i="6" s="1"/>
  <c r="AY67" i="6" s="1"/>
  <c r="AZ67" i="6" s="1"/>
  <c r="BA67" i="6" s="1"/>
  <c r="BB67" i="6" s="1"/>
  <c r="BC67" i="6" s="1"/>
  <c r="BD67" i="6" s="1"/>
  <c r="AS182" i="6"/>
  <c r="AT286" i="6"/>
  <c r="AU286" i="6" s="1"/>
  <c r="AV286" i="6" s="1"/>
  <c r="AW286" i="6" s="1"/>
  <c r="AX286" i="6" s="1"/>
  <c r="AY286" i="6" s="1"/>
  <c r="AZ286" i="6" s="1"/>
  <c r="BA286" i="6" s="1"/>
  <c r="BB286" i="6" s="1"/>
  <c r="BC286" i="6" s="1"/>
  <c r="BD286" i="6" s="1"/>
  <c r="AP387" i="6"/>
  <c r="AS280" i="6"/>
  <c r="AS607" i="6"/>
  <c r="AP173" i="6"/>
  <c r="AS77" i="6"/>
  <c r="AP158" i="6"/>
  <c r="AP294" i="6"/>
  <c r="AP205" i="6"/>
  <c r="AP208" i="6"/>
  <c r="AP382" i="6"/>
  <c r="BE513" i="6"/>
  <c r="AP213" i="6"/>
  <c r="AP269" i="6"/>
  <c r="AP499" i="6"/>
  <c r="AP185" i="6"/>
  <c r="AS377" i="6"/>
  <c r="AS593" i="6"/>
  <c r="BH599" i="6"/>
  <c r="AS361" i="6"/>
  <c r="AS44" i="6"/>
  <c r="CI353" i="6"/>
  <c r="BE353" i="6"/>
  <c r="BI673" i="6"/>
  <c r="BJ673" i="6" s="1"/>
  <c r="BK673" i="6" s="1"/>
  <c r="BL673" i="6" s="1"/>
  <c r="BM673" i="6" s="1"/>
  <c r="BN673" i="6" s="1"/>
  <c r="BO673" i="6" s="1"/>
  <c r="BP673" i="6" s="1"/>
  <c r="BQ673" i="6" s="1"/>
  <c r="BR673" i="6" s="1"/>
  <c r="AT598" i="6"/>
  <c r="AU598" i="6" s="1"/>
  <c r="AV598" i="6" s="1"/>
  <c r="AW598" i="6" s="1"/>
  <c r="AX598" i="6" s="1"/>
  <c r="AY598" i="6" s="1"/>
  <c r="AZ598" i="6" s="1"/>
  <c r="BA598" i="6" s="1"/>
  <c r="BB598" i="6" s="1"/>
  <c r="BC598" i="6" s="1"/>
  <c r="BD598" i="6" s="1"/>
  <c r="AT390" i="6"/>
  <c r="AU390" i="6" s="1"/>
  <c r="AV390" i="6" s="1"/>
  <c r="AW390" i="6" s="1"/>
  <c r="AX390" i="6" s="1"/>
  <c r="AY390" i="6" s="1"/>
  <c r="AZ390" i="6" s="1"/>
  <c r="BA390" i="6" s="1"/>
  <c r="BB390" i="6" s="1"/>
  <c r="BC390" i="6" s="1"/>
  <c r="BD390" i="6" s="1"/>
  <c r="BE671" i="6"/>
  <c r="AS406" i="6"/>
  <c r="BH203" i="6"/>
  <c r="AS467" i="6"/>
  <c r="AT579" i="6"/>
  <c r="AU579" i="6" s="1"/>
  <c r="AV579" i="6" s="1"/>
  <c r="AW579" i="6" s="1"/>
  <c r="AX579" i="6" s="1"/>
  <c r="AY579" i="6" s="1"/>
  <c r="AZ579" i="6" s="1"/>
  <c r="BA579" i="6" s="1"/>
  <c r="BB579" i="6" s="1"/>
  <c r="BC579" i="6" s="1"/>
  <c r="BD579" i="6" s="1"/>
  <c r="BI625" i="6"/>
  <c r="AS68" i="6"/>
  <c r="BH112" i="6"/>
  <c r="AS259" i="6"/>
  <c r="AZ652" i="6"/>
  <c r="AT271" i="6"/>
  <c r="AU271" i="6" s="1"/>
  <c r="AV271" i="6" s="1"/>
  <c r="AW271" i="6" s="1"/>
  <c r="AX271" i="6" s="1"/>
  <c r="AY271" i="6" s="1"/>
  <c r="AZ271" i="6" s="1"/>
  <c r="BA271" i="6" s="1"/>
  <c r="BB271" i="6" s="1"/>
  <c r="BC271" i="6" s="1"/>
  <c r="BD271" i="6" s="1"/>
  <c r="BH105" i="6"/>
  <c r="AP467" i="6"/>
  <c r="AT108" i="6"/>
  <c r="AU108" i="6" s="1"/>
  <c r="AV108" i="6" s="1"/>
  <c r="AW108" i="6" s="1"/>
  <c r="AX108" i="6" s="1"/>
  <c r="AY108" i="6" s="1"/>
  <c r="AZ108" i="6" s="1"/>
  <c r="BA108" i="6" s="1"/>
  <c r="BB108" i="6" s="1"/>
  <c r="BC108" i="6" s="1"/>
  <c r="BD108" i="6" s="1"/>
  <c r="AS384" i="6"/>
  <c r="AT265" i="6"/>
  <c r="AU265" i="6" s="1"/>
  <c r="AV265" i="6" s="1"/>
  <c r="AW265" i="6" s="1"/>
  <c r="AX265" i="6" s="1"/>
  <c r="AY265" i="6" s="1"/>
  <c r="AZ265" i="6" s="1"/>
  <c r="BA265" i="6" s="1"/>
  <c r="BB265" i="6" s="1"/>
  <c r="BC265" i="6" s="1"/>
  <c r="BD265" i="6" s="1"/>
  <c r="AT359" i="6"/>
  <c r="AU359" i="6" s="1"/>
  <c r="AV359" i="6" s="1"/>
  <c r="AW359" i="6" s="1"/>
  <c r="AX359" i="6" s="1"/>
  <c r="AY359" i="6" s="1"/>
  <c r="AZ359" i="6" s="1"/>
  <c r="BA359" i="6" s="1"/>
  <c r="BB359" i="6" s="1"/>
  <c r="BC359" i="6" s="1"/>
  <c r="BD359" i="6" s="1"/>
  <c r="AS79" i="6"/>
  <c r="AS594" i="6"/>
  <c r="AS475" i="6"/>
  <c r="AS278" i="6"/>
  <c r="AS413" i="6"/>
  <c r="AW628" i="6"/>
  <c r="AX628" i="6" s="1"/>
  <c r="AY628" i="6" s="1"/>
  <c r="AZ628" i="6" s="1"/>
  <c r="BA628" i="6" s="1"/>
  <c r="BB628" i="6" s="1"/>
  <c r="BC628" i="6" s="1"/>
  <c r="BD628" i="6" s="1"/>
  <c r="BH628" i="6" s="1"/>
  <c r="AS202" i="6"/>
  <c r="AT307" i="6"/>
  <c r="AU307" i="6" s="1"/>
  <c r="AV307" i="6" s="1"/>
  <c r="AW307" i="6" s="1"/>
  <c r="AX307" i="6" s="1"/>
  <c r="AY307" i="6" s="1"/>
  <c r="AZ307" i="6" s="1"/>
  <c r="BA307" i="6" s="1"/>
  <c r="BB307" i="6" s="1"/>
  <c r="BC307" i="6" s="1"/>
  <c r="BD307" i="6" s="1"/>
  <c r="AS254" i="6"/>
  <c r="BX682" i="6"/>
  <c r="BY682" i="6" s="1"/>
  <c r="BZ682" i="6" s="1"/>
  <c r="CA682" i="6" s="1"/>
  <c r="CB682" i="6" s="1"/>
  <c r="CC682" i="6" s="1"/>
  <c r="CD682" i="6" s="1"/>
  <c r="CE682" i="6" s="1"/>
  <c r="CF682" i="6" s="1"/>
  <c r="CG682" i="6" s="1"/>
  <c r="CH682" i="6" s="1"/>
  <c r="CL682" i="6" s="1"/>
  <c r="BC666" i="6"/>
  <c r="BD666" i="6" s="1"/>
  <c r="BH666" i="6" s="1"/>
  <c r="AP416" i="6"/>
  <c r="BW680" i="6"/>
  <c r="BT680" i="6"/>
  <c r="AT412" i="6"/>
  <c r="AU412" i="6" s="1"/>
  <c r="AV412" i="6" s="1"/>
  <c r="AW412" i="6" s="1"/>
  <c r="AX412" i="6" s="1"/>
  <c r="AY412" i="6" s="1"/>
  <c r="AZ412" i="6" s="1"/>
  <c r="BA412" i="6" s="1"/>
  <c r="BB412" i="6" s="1"/>
  <c r="BC412" i="6" s="1"/>
  <c r="BD412" i="6" s="1"/>
  <c r="CI372" i="6"/>
  <c r="AS372" i="6"/>
  <c r="AT266" i="6"/>
  <c r="AU266" i="6" s="1"/>
  <c r="AV266" i="6" s="1"/>
  <c r="AW266" i="6" s="1"/>
  <c r="AX266" i="6" s="1"/>
  <c r="AY266" i="6" s="1"/>
  <c r="AZ266" i="6" s="1"/>
  <c r="BA266" i="6" s="1"/>
  <c r="BB266" i="6" s="1"/>
  <c r="BC266" i="6" s="1"/>
  <c r="BD266" i="6" s="1"/>
  <c r="AT54" i="6"/>
  <c r="AU54" i="6" s="1"/>
  <c r="AV54" i="6" s="1"/>
  <c r="AW54" i="6" s="1"/>
  <c r="AX54" i="6" s="1"/>
  <c r="AY54" i="6" s="1"/>
  <c r="AZ54" i="6" s="1"/>
  <c r="BA54" i="6" s="1"/>
  <c r="BB54" i="6" s="1"/>
  <c r="BC54" i="6" s="1"/>
  <c r="BD54" i="6" s="1"/>
  <c r="AS603" i="6"/>
  <c r="AT263" i="6"/>
  <c r="AU263" i="6" s="1"/>
  <c r="AV263" i="6" s="1"/>
  <c r="AW263" i="6" s="1"/>
  <c r="AX263" i="6" s="1"/>
  <c r="AY263" i="6" s="1"/>
  <c r="AZ263" i="6" s="1"/>
  <c r="BA263" i="6" s="1"/>
  <c r="BB263" i="6" s="1"/>
  <c r="BC263" i="6" s="1"/>
  <c r="BD263" i="6" s="1"/>
  <c r="BI567" i="6"/>
  <c r="BJ567" i="6" s="1"/>
  <c r="BK567" i="6" s="1"/>
  <c r="BL567" i="6" s="1"/>
  <c r="BM567" i="6" s="1"/>
  <c r="BN567" i="6" s="1"/>
  <c r="BO567" i="6" s="1"/>
  <c r="BP567" i="6" s="1"/>
  <c r="BQ567" i="6" s="1"/>
  <c r="BR567" i="6" s="1"/>
  <c r="BS567" i="6" s="1"/>
  <c r="BW567" i="6" s="1"/>
  <c r="BE380" i="6"/>
  <c r="CI380" i="6"/>
  <c r="AP278" i="6"/>
  <c r="AS183" i="6"/>
  <c r="AP204" i="6"/>
  <c r="AS215" i="6"/>
  <c r="BH618" i="6"/>
  <c r="AT253" i="6"/>
  <c r="AU253" i="6" s="1"/>
  <c r="AV253" i="6" s="1"/>
  <c r="AW253" i="6" s="1"/>
  <c r="AX253" i="6" s="1"/>
  <c r="AY253" i="6" s="1"/>
  <c r="AZ253" i="6" s="1"/>
  <c r="BA253" i="6" s="1"/>
  <c r="BB253" i="6" s="1"/>
  <c r="BC253" i="6" s="1"/>
  <c r="BD253" i="6" s="1"/>
  <c r="AT277" i="6"/>
  <c r="AU277" i="6" s="1"/>
  <c r="AV277" i="6" s="1"/>
  <c r="AW277" i="6" s="1"/>
  <c r="AX277" i="6" s="1"/>
  <c r="AY277" i="6" s="1"/>
  <c r="AZ277" i="6" s="1"/>
  <c r="BA277" i="6" s="1"/>
  <c r="BB277" i="6" s="1"/>
  <c r="BC277" i="6" s="1"/>
  <c r="BD277" i="6" s="1"/>
  <c r="BE650" i="6"/>
  <c r="AP170" i="6"/>
  <c r="BH476" i="6"/>
  <c r="AS486" i="6"/>
  <c r="BI614" i="6"/>
  <c r="BJ614" i="6" s="1"/>
  <c r="BK614" i="6" s="1"/>
  <c r="BL614" i="6" s="1"/>
  <c r="BM614" i="6" s="1"/>
  <c r="BN614" i="6" s="1"/>
  <c r="BO614" i="6" s="1"/>
  <c r="BP614" i="6" s="1"/>
  <c r="BQ614" i="6" s="1"/>
  <c r="BR614" i="6" s="1"/>
  <c r="BS614" i="6" s="1"/>
  <c r="BW614" i="6" s="1"/>
  <c r="AP421" i="6"/>
  <c r="AP258" i="6"/>
  <c r="AP65" i="6"/>
  <c r="AT42" i="6"/>
  <c r="AU42" i="6" s="1"/>
  <c r="AV42" i="6" s="1"/>
  <c r="AW42" i="6" s="1"/>
  <c r="AX42" i="6" s="1"/>
  <c r="AY42" i="6" s="1"/>
  <c r="AZ42" i="6" s="1"/>
  <c r="BA42" i="6" s="1"/>
  <c r="BB42" i="6" s="1"/>
  <c r="BC42" i="6" s="1"/>
  <c r="BD42" i="6" s="1"/>
  <c r="AS576" i="6"/>
  <c r="AP262" i="6"/>
  <c r="BC668" i="6"/>
  <c r="AT376" i="6"/>
  <c r="AU376" i="6" s="1"/>
  <c r="AV376" i="6" s="1"/>
  <c r="AW376" i="6" s="1"/>
  <c r="AX376" i="6" s="1"/>
  <c r="AY376" i="6" s="1"/>
  <c r="AZ376" i="6" s="1"/>
  <c r="BA376" i="6" s="1"/>
  <c r="BB376" i="6" s="1"/>
  <c r="BC376" i="6" s="1"/>
  <c r="BD376" i="6" s="1"/>
  <c r="BA654" i="6"/>
  <c r="AS428" i="6"/>
  <c r="AP156" i="6"/>
  <c r="CI400" i="6"/>
  <c r="BE400" i="6"/>
  <c r="AT532" i="6"/>
  <c r="AU532" i="6" s="1"/>
  <c r="AV532" i="6" s="1"/>
  <c r="AW532" i="6" s="1"/>
  <c r="AX532" i="6" s="1"/>
  <c r="AY532" i="6" s="1"/>
  <c r="AZ532" i="6" s="1"/>
  <c r="BA532" i="6" s="1"/>
  <c r="BB532" i="6" s="1"/>
  <c r="BC532" i="6" s="1"/>
  <c r="BD532" i="6" s="1"/>
  <c r="AT282" i="6"/>
  <c r="AU282" i="6" s="1"/>
  <c r="AV282" i="6" s="1"/>
  <c r="AW282" i="6" s="1"/>
  <c r="AX282" i="6" s="1"/>
  <c r="AY282" i="6" s="1"/>
  <c r="AZ282" i="6" s="1"/>
  <c r="BA282" i="6" s="1"/>
  <c r="BB282" i="6" s="1"/>
  <c r="BC282" i="6" s="1"/>
  <c r="BD282" i="6" s="1"/>
  <c r="AP171" i="6"/>
  <c r="BO647" i="6"/>
  <c r="BB658" i="6"/>
  <c r="BC658" i="6" s="1"/>
  <c r="BD658" i="6" s="1"/>
  <c r="BH658" i="6" s="1"/>
  <c r="BI627" i="6"/>
  <c r="BJ627" i="6" s="1"/>
  <c r="AS385" i="6"/>
  <c r="AP352" i="6"/>
  <c r="AT293" i="6"/>
  <c r="AU293" i="6" s="1"/>
  <c r="AV293" i="6" s="1"/>
  <c r="AW293" i="6" s="1"/>
  <c r="AX293" i="6" s="1"/>
  <c r="AY293" i="6" s="1"/>
  <c r="AZ293" i="6" s="1"/>
  <c r="BA293" i="6" s="1"/>
  <c r="BB293" i="6" s="1"/>
  <c r="BC293" i="6" s="1"/>
  <c r="BD293" i="6" s="1"/>
  <c r="AT580" i="6"/>
  <c r="AU580" i="6" s="1"/>
  <c r="AV580" i="6" s="1"/>
  <c r="AW580" i="6" s="1"/>
  <c r="AX580" i="6" s="1"/>
  <c r="AY580" i="6" s="1"/>
  <c r="AZ580" i="6" s="1"/>
  <c r="BA580" i="6" s="1"/>
  <c r="BB580" i="6" s="1"/>
  <c r="BC580" i="6" s="1"/>
  <c r="BD580" i="6" s="1"/>
  <c r="AP257" i="6"/>
  <c r="AS430" i="6"/>
  <c r="AT283" i="6"/>
  <c r="AU283" i="6" s="1"/>
  <c r="AV283" i="6" s="1"/>
  <c r="AW283" i="6" s="1"/>
  <c r="AX283" i="6" s="1"/>
  <c r="AY283" i="6" s="1"/>
  <c r="AZ283" i="6" s="1"/>
  <c r="BA283" i="6" s="1"/>
  <c r="BB283" i="6" s="1"/>
  <c r="BC283" i="6" s="1"/>
  <c r="BD283" i="6" s="1"/>
  <c r="BT682" i="6"/>
  <c r="BX655" i="6"/>
  <c r="BY655" i="6" s="1"/>
  <c r="BZ655" i="6" s="1"/>
  <c r="CA655" i="6" s="1"/>
  <c r="CB655" i="6" s="1"/>
  <c r="CC655" i="6" s="1"/>
  <c r="CD655" i="6" s="1"/>
  <c r="CE655" i="6" s="1"/>
  <c r="CF655" i="6" s="1"/>
  <c r="CG655" i="6" s="1"/>
  <c r="CH655" i="6" s="1"/>
  <c r="CL655" i="6" s="1"/>
  <c r="AS114" i="6"/>
  <c r="AP370" i="6"/>
  <c r="AT404" i="6"/>
  <c r="AU404" i="6" s="1"/>
  <c r="AV404" i="6" s="1"/>
  <c r="AW404" i="6" s="1"/>
  <c r="AX404" i="6" s="1"/>
  <c r="AY404" i="6" s="1"/>
  <c r="AZ404" i="6" s="1"/>
  <c r="BA404" i="6" s="1"/>
  <c r="BB404" i="6" s="1"/>
  <c r="BC404" i="6" s="1"/>
  <c r="BD404" i="6" s="1"/>
  <c r="AT193" i="6"/>
  <c r="AU193" i="6" s="1"/>
  <c r="AV193" i="6" s="1"/>
  <c r="AW193" i="6" s="1"/>
  <c r="AX193" i="6" s="1"/>
  <c r="AY193" i="6" s="1"/>
  <c r="AZ193" i="6" s="1"/>
  <c r="BA193" i="6" s="1"/>
  <c r="BB193" i="6" s="1"/>
  <c r="BC193" i="6" s="1"/>
  <c r="BD193" i="6" s="1"/>
  <c r="AT415" i="6"/>
  <c r="AU415" i="6" s="1"/>
  <c r="AV415" i="6" s="1"/>
  <c r="AW415" i="6" s="1"/>
  <c r="AX415" i="6" s="1"/>
  <c r="AY415" i="6" s="1"/>
  <c r="AZ415" i="6" s="1"/>
  <c r="BA415" i="6" s="1"/>
  <c r="BB415" i="6" s="1"/>
  <c r="BC415" i="6" s="1"/>
  <c r="BD415" i="6" s="1"/>
  <c r="BH592" i="6"/>
  <c r="AS422" i="6"/>
  <c r="AS217" i="6"/>
  <c r="AT76" i="6"/>
  <c r="AU76" i="6" s="1"/>
  <c r="AV76" i="6" s="1"/>
  <c r="AW76" i="6" s="1"/>
  <c r="AX76" i="6" s="1"/>
  <c r="AY76" i="6" s="1"/>
  <c r="AZ76" i="6" s="1"/>
  <c r="BA76" i="6" s="1"/>
  <c r="BB76" i="6" s="1"/>
  <c r="BC76" i="6" s="1"/>
  <c r="BD76" i="6" s="1"/>
  <c r="BT655" i="6"/>
  <c r="AX640" i="6"/>
  <c r="AP297" i="6"/>
  <c r="AP118" i="6"/>
  <c r="AP214" i="6"/>
  <c r="AX635" i="6"/>
  <c r="AY635" i="6" s="1"/>
  <c r="AZ635" i="6" s="1"/>
  <c r="BA635" i="6" s="1"/>
  <c r="BB635" i="6" s="1"/>
  <c r="BC635" i="6" s="1"/>
  <c r="BD635" i="6" s="1"/>
  <c r="BH635" i="6" s="1"/>
  <c r="AP375" i="6"/>
  <c r="AP216" i="6"/>
  <c r="BI672" i="6"/>
  <c r="BJ672" i="6" s="1"/>
  <c r="BK672" i="6" s="1"/>
  <c r="BL672" i="6" s="1"/>
  <c r="BM672" i="6" s="1"/>
  <c r="BN672" i="6" s="1"/>
  <c r="BO672" i="6" s="1"/>
  <c r="BP672" i="6" s="1"/>
  <c r="BQ672" i="6" s="1"/>
  <c r="BR672" i="6" s="1"/>
  <c r="AP369" i="6"/>
  <c r="AT395" i="6"/>
  <c r="AU395" i="6" s="1"/>
  <c r="AV395" i="6" s="1"/>
  <c r="AW395" i="6" s="1"/>
  <c r="AX395" i="6" s="1"/>
  <c r="AY395" i="6" s="1"/>
  <c r="AZ395" i="6" s="1"/>
  <c r="BA395" i="6" s="1"/>
  <c r="BB395" i="6" s="1"/>
  <c r="BC395" i="6" s="1"/>
  <c r="BD395" i="6" s="1"/>
  <c r="BE623" i="6"/>
  <c r="AT186" i="6"/>
  <c r="AU186" i="6" s="1"/>
  <c r="AV186" i="6" s="1"/>
  <c r="AW186" i="6" s="1"/>
  <c r="AX186" i="6" s="1"/>
  <c r="AY186" i="6" s="1"/>
  <c r="AZ186" i="6" s="1"/>
  <c r="BA186" i="6" s="1"/>
  <c r="BB186" i="6" s="1"/>
  <c r="BC186" i="6" s="1"/>
  <c r="BD186" i="6" s="1"/>
  <c r="AS472" i="6"/>
  <c r="AS604" i="6"/>
  <c r="BH612" i="6"/>
  <c r="AS210" i="6"/>
  <c r="BD664" i="6"/>
  <c r="BH664" i="6" s="1"/>
  <c r="AV626" i="6"/>
  <c r="AW626" i="6" s="1"/>
  <c r="AX626" i="6" s="1"/>
  <c r="AY626" i="6" s="1"/>
  <c r="AZ626" i="6" s="1"/>
  <c r="BA626" i="6" s="1"/>
  <c r="BB626" i="6" s="1"/>
  <c r="BC626" i="6" s="1"/>
  <c r="BD626" i="6" s="1"/>
  <c r="BH626" i="6" s="1"/>
  <c r="BI650" i="6"/>
  <c r="BJ650" i="6" s="1"/>
  <c r="BK650" i="6" s="1"/>
  <c r="BL650" i="6" s="1"/>
  <c r="BM650" i="6" s="1"/>
  <c r="BN650" i="6" s="1"/>
  <c r="AS304" i="6"/>
  <c r="AT260" i="6"/>
  <c r="AU260" i="6" s="1"/>
  <c r="AV260" i="6" s="1"/>
  <c r="AW260" i="6" s="1"/>
  <c r="AX260" i="6" s="1"/>
  <c r="AY260" i="6" s="1"/>
  <c r="AZ260" i="6" s="1"/>
  <c r="BA260" i="6" s="1"/>
  <c r="BB260" i="6" s="1"/>
  <c r="BC260" i="6" s="1"/>
  <c r="BD260" i="6" s="1"/>
  <c r="AT503" i="6"/>
  <c r="AU503" i="6" s="1"/>
  <c r="AV503" i="6" s="1"/>
  <c r="AW503" i="6" s="1"/>
  <c r="AX503" i="6" s="1"/>
  <c r="AY503" i="6" s="1"/>
  <c r="AZ503" i="6" s="1"/>
  <c r="BA503" i="6" s="1"/>
  <c r="BB503" i="6" s="1"/>
  <c r="BC503" i="6" s="1"/>
  <c r="BD503" i="6" s="1"/>
  <c r="AS211" i="6"/>
  <c r="BI344" i="6"/>
  <c r="BJ344" i="6" s="1"/>
  <c r="BK344" i="6" s="1"/>
  <c r="BL344" i="6" s="1"/>
  <c r="AS176" i="6"/>
  <c r="BC659" i="6"/>
  <c r="BD659" i="6" s="1"/>
  <c r="BH659" i="6" s="1"/>
  <c r="BS681" i="6"/>
  <c r="BW681" i="6" s="1"/>
  <c r="AS410" i="6"/>
  <c r="AS300" i="6"/>
  <c r="AS65" i="6"/>
  <c r="AT354" i="6"/>
  <c r="AU354" i="6" s="1"/>
  <c r="AV354" i="6" s="1"/>
  <c r="AW354" i="6" s="1"/>
  <c r="AX354" i="6" s="1"/>
  <c r="AY354" i="6" s="1"/>
  <c r="AZ354" i="6" s="1"/>
  <c r="BA354" i="6" s="1"/>
  <c r="BB354" i="6" s="1"/>
  <c r="BC354" i="6" s="1"/>
  <c r="BD354" i="6" s="1"/>
  <c r="AT273" i="6"/>
  <c r="AU273" i="6" s="1"/>
  <c r="AV273" i="6" s="1"/>
  <c r="AW273" i="6" s="1"/>
  <c r="AX273" i="6" s="1"/>
  <c r="AY273" i="6" s="1"/>
  <c r="AZ273" i="6" s="1"/>
  <c r="BA273" i="6" s="1"/>
  <c r="BB273" i="6" s="1"/>
  <c r="BC273" i="6" s="1"/>
  <c r="BD273" i="6" s="1"/>
  <c r="BI622" i="6"/>
  <c r="AT578" i="6"/>
  <c r="AU578" i="6" s="1"/>
  <c r="AV578" i="6" s="1"/>
  <c r="AW578" i="6" s="1"/>
  <c r="AX578" i="6" s="1"/>
  <c r="AY578" i="6" s="1"/>
  <c r="AZ578" i="6" s="1"/>
  <c r="BA578" i="6" s="1"/>
  <c r="BB578" i="6" s="1"/>
  <c r="BC578" i="6" s="1"/>
  <c r="BD578" i="6" s="1"/>
  <c r="AS156" i="6"/>
  <c r="BI670" i="6"/>
  <c r="BJ670" i="6" s="1"/>
  <c r="BK670" i="6" s="1"/>
  <c r="BL670" i="6" s="1"/>
  <c r="BM670" i="6" s="1"/>
  <c r="BN670" i="6" s="1"/>
  <c r="BO670" i="6" s="1"/>
  <c r="BP670" i="6" s="1"/>
  <c r="BQ670" i="6" s="1"/>
  <c r="BR670" i="6" s="1"/>
  <c r="AS426" i="6"/>
  <c r="AS69" i="6"/>
  <c r="AT517" i="6"/>
  <c r="BI671" i="6"/>
  <c r="BJ671" i="6" s="1"/>
  <c r="BK671" i="6" s="1"/>
  <c r="BL671" i="6" s="1"/>
  <c r="BM671" i="6" s="1"/>
  <c r="BN671" i="6" s="1"/>
  <c r="BO671" i="6" s="1"/>
  <c r="BP671" i="6" s="1"/>
  <c r="BQ671" i="6" s="1"/>
  <c r="BR671" i="6" s="1"/>
  <c r="AS387" i="6"/>
  <c r="CI173" i="6"/>
  <c r="AS173" i="6"/>
  <c r="BI634" i="6"/>
  <c r="BJ634" i="6" s="1"/>
  <c r="BK634" i="6" s="1"/>
  <c r="BI649" i="6"/>
  <c r="BJ649" i="6" s="1"/>
  <c r="BK649" i="6" s="1"/>
  <c r="BL649" i="6" s="1"/>
  <c r="BM649" i="6" s="1"/>
  <c r="BN649" i="6" s="1"/>
  <c r="AS158" i="6"/>
  <c r="AS294" i="6"/>
  <c r="AS205" i="6"/>
  <c r="AT518" i="6"/>
  <c r="AU518" i="6" s="1"/>
  <c r="AV518" i="6" s="1"/>
  <c r="AW518" i="6" s="1"/>
  <c r="AX518" i="6" s="1"/>
  <c r="AY518" i="6" s="1"/>
  <c r="AZ518" i="6" s="1"/>
  <c r="BA518" i="6" s="1"/>
  <c r="BB518" i="6" s="1"/>
  <c r="BC518" i="6" s="1"/>
  <c r="BD518" i="6" s="1"/>
  <c r="AT402" i="6"/>
  <c r="AU402" i="6" s="1"/>
  <c r="AV402" i="6" s="1"/>
  <c r="AW402" i="6" s="1"/>
  <c r="AX402" i="6" s="1"/>
  <c r="AY402" i="6" s="1"/>
  <c r="AZ402" i="6" s="1"/>
  <c r="BA402" i="6" s="1"/>
  <c r="BB402" i="6" s="1"/>
  <c r="BC402" i="6" s="1"/>
  <c r="BD402" i="6" s="1"/>
  <c r="BD674" i="6"/>
  <c r="BH674" i="6" s="1"/>
  <c r="AS208" i="6"/>
  <c r="AS382" i="6"/>
  <c r="CX513" i="6"/>
  <c r="BT513" i="6"/>
  <c r="AS213" i="6"/>
  <c r="AS269" i="6"/>
  <c r="BI403" i="6"/>
  <c r="BJ403" i="6" s="1"/>
  <c r="BK403" i="6" s="1"/>
  <c r="BL403" i="6" s="1"/>
  <c r="BM403" i="6" s="1"/>
  <c r="BN403" i="6" s="1"/>
  <c r="BO403" i="6" s="1"/>
  <c r="BP403" i="6" s="1"/>
  <c r="BQ403" i="6" s="1"/>
  <c r="BR403" i="6" s="1"/>
  <c r="BS403" i="6" s="1"/>
  <c r="BW403" i="6" s="1"/>
  <c r="AT275" i="6"/>
  <c r="AU275" i="6" s="1"/>
  <c r="AV275" i="6" s="1"/>
  <c r="AW275" i="6" s="1"/>
  <c r="AX275" i="6" s="1"/>
  <c r="AY275" i="6" s="1"/>
  <c r="AZ275" i="6" s="1"/>
  <c r="BA275" i="6" s="1"/>
  <c r="BB275" i="6" s="1"/>
  <c r="BC275" i="6" s="1"/>
  <c r="BD275" i="6" s="1"/>
  <c r="AS499" i="6"/>
  <c r="AS185" i="6"/>
  <c r="AT514" i="6"/>
  <c r="AU514" i="6" s="1"/>
  <c r="AV514" i="6" s="1"/>
  <c r="AW514" i="6" s="1"/>
  <c r="AX514" i="6" s="1"/>
  <c r="AY514" i="6" s="1"/>
  <c r="AZ514" i="6" s="1"/>
  <c r="BA514" i="6" s="1"/>
  <c r="BB514" i="6" s="1"/>
  <c r="BC514" i="6" s="1"/>
  <c r="BD514" i="6" s="1"/>
  <c r="AT268" i="6"/>
  <c r="AU268" i="6" s="1"/>
  <c r="AV268" i="6" s="1"/>
  <c r="AW268" i="6" s="1"/>
  <c r="AX268" i="6" s="1"/>
  <c r="AY268" i="6" s="1"/>
  <c r="AZ268" i="6" s="1"/>
  <c r="BA268" i="6" s="1"/>
  <c r="BB268" i="6" s="1"/>
  <c r="BC268" i="6" s="1"/>
  <c r="BD268" i="6" s="1"/>
  <c r="AP79" i="6"/>
  <c r="AT119" i="6"/>
  <c r="AU119" i="6" s="1"/>
  <c r="AV119" i="6" s="1"/>
  <c r="AW119" i="6" s="1"/>
  <c r="AX119" i="6" s="1"/>
  <c r="AY119" i="6" s="1"/>
  <c r="AZ119" i="6" s="1"/>
  <c r="BA119" i="6" s="1"/>
  <c r="BB119" i="6" s="1"/>
  <c r="BC119" i="6" s="1"/>
  <c r="BD119" i="6" s="1"/>
  <c r="AS29" i="6"/>
  <c r="CI29" i="6"/>
  <c r="AP594" i="6"/>
  <c r="AS411" i="6"/>
  <c r="AS424" i="6"/>
  <c r="AS188" i="6"/>
  <c r="AP384" i="6"/>
  <c r="AT468" i="6"/>
  <c r="AU468" i="6" s="1"/>
  <c r="AV468" i="6" s="1"/>
  <c r="AW468" i="6" s="1"/>
  <c r="AX468" i="6" s="1"/>
  <c r="AY468" i="6" s="1"/>
  <c r="AZ468" i="6" s="1"/>
  <c r="BA468" i="6" s="1"/>
  <c r="BB468" i="6" s="1"/>
  <c r="BC468" i="6" s="1"/>
  <c r="BD468" i="6" s="1"/>
  <c r="AP472" i="6"/>
  <c r="AT374" i="6"/>
  <c r="AU374" i="6" s="1"/>
  <c r="AV374" i="6" s="1"/>
  <c r="AW374" i="6" s="1"/>
  <c r="AX374" i="6" s="1"/>
  <c r="AY374" i="6" s="1"/>
  <c r="AZ374" i="6" s="1"/>
  <c r="BA374" i="6" s="1"/>
  <c r="BB374" i="6" s="1"/>
  <c r="BC374" i="6" s="1"/>
  <c r="BD374" i="6" s="1"/>
  <c r="AP604" i="6"/>
  <c r="BE612" i="6"/>
  <c r="AS416" i="6"/>
  <c r="AP210" i="6"/>
  <c r="BI568" i="6"/>
  <c r="BJ568" i="6" s="1"/>
  <c r="BK568" i="6" s="1"/>
  <c r="BL568" i="6" s="1"/>
  <c r="BM568" i="6" s="1"/>
  <c r="BN568" i="6" s="1"/>
  <c r="BO568" i="6" s="1"/>
  <c r="BP568" i="6" s="1"/>
  <c r="BQ568" i="6" s="1"/>
  <c r="BR568" i="6" s="1"/>
  <c r="BS568" i="6" s="1"/>
  <c r="BW568" i="6" s="1"/>
  <c r="AP304" i="6"/>
  <c r="CI572" i="6"/>
  <c r="AS572" i="6"/>
  <c r="AS692" i="6" s="1"/>
  <c r="AS711" i="6" s="1"/>
  <c r="AP211" i="6"/>
  <c r="CX389" i="6"/>
  <c r="BT389" i="6"/>
  <c r="AP176" i="6"/>
  <c r="BE667" i="6"/>
  <c r="AT414" i="6"/>
  <c r="AU414" i="6" s="1"/>
  <c r="AV414" i="6" s="1"/>
  <c r="AW414" i="6" s="1"/>
  <c r="AX414" i="6" s="1"/>
  <c r="AY414" i="6" s="1"/>
  <c r="AZ414" i="6" s="1"/>
  <c r="BA414" i="6" s="1"/>
  <c r="BB414" i="6" s="1"/>
  <c r="BC414" i="6" s="1"/>
  <c r="BD414" i="6" s="1"/>
  <c r="AS204" i="6"/>
  <c r="AT48" i="6"/>
  <c r="AU48" i="6" s="1"/>
  <c r="AV48" i="6" s="1"/>
  <c r="AW48" i="6" s="1"/>
  <c r="AX48" i="6" s="1"/>
  <c r="AY48" i="6" s="1"/>
  <c r="AZ48" i="6" s="1"/>
  <c r="BA48" i="6" s="1"/>
  <c r="BB48" i="6" s="1"/>
  <c r="BC48" i="6" s="1"/>
  <c r="BD48" i="6" s="1"/>
  <c r="BH596" i="6"/>
  <c r="AS170" i="6"/>
  <c r="AT178" i="6"/>
  <c r="AU178" i="6" s="1"/>
  <c r="AV178" i="6" s="1"/>
  <c r="AW178" i="6" s="1"/>
  <c r="AX178" i="6" s="1"/>
  <c r="AY178" i="6" s="1"/>
  <c r="AZ178" i="6" s="1"/>
  <c r="BA178" i="6" s="1"/>
  <c r="BB178" i="6" s="1"/>
  <c r="BC178" i="6" s="1"/>
  <c r="BD178" i="6" s="1"/>
  <c r="AT502" i="6"/>
  <c r="AU502" i="6" s="1"/>
  <c r="AV502" i="6" s="1"/>
  <c r="AW502" i="6" s="1"/>
  <c r="AX502" i="6" s="1"/>
  <c r="AY502" i="6" s="1"/>
  <c r="AZ502" i="6" s="1"/>
  <c r="BA502" i="6" s="1"/>
  <c r="BB502" i="6" s="1"/>
  <c r="BC502" i="6" s="1"/>
  <c r="BD502" i="6" s="1"/>
  <c r="AT187" i="6"/>
  <c r="AU187" i="6" s="1"/>
  <c r="AV187" i="6" s="1"/>
  <c r="AW187" i="6" s="1"/>
  <c r="AX187" i="6" s="1"/>
  <c r="AY187" i="6" s="1"/>
  <c r="AZ187" i="6" s="1"/>
  <c r="BA187" i="6" s="1"/>
  <c r="BB187" i="6" s="1"/>
  <c r="BC187" i="6" s="1"/>
  <c r="BD187" i="6" s="1"/>
  <c r="AT299" i="6"/>
  <c r="AU299" i="6" s="1"/>
  <c r="AV299" i="6" s="1"/>
  <c r="AW299" i="6" s="1"/>
  <c r="AX299" i="6" s="1"/>
  <c r="AY299" i="6" s="1"/>
  <c r="AZ299" i="6" s="1"/>
  <c r="BA299" i="6" s="1"/>
  <c r="BB299" i="6" s="1"/>
  <c r="BC299" i="6" s="1"/>
  <c r="BD299" i="6" s="1"/>
  <c r="BB653" i="6"/>
  <c r="BC653" i="6" s="1"/>
  <c r="BD653" i="6" s="1"/>
  <c r="BH653" i="6" s="1"/>
  <c r="AS421" i="6"/>
  <c r="CI258" i="6"/>
  <c r="AS258" i="6"/>
  <c r="AS50" i="6"/>
  <c r="AS262" i="6"/>
  <c r="AT261" i="6"/>
  <c r="AU261" i="6" s="1"/>
  <c r="AV261" i="6" s="1"/>
  <c r="AW261" i="6" s="1"/>
  <c r="AX261" i="6" s="1"/>
  <c r="AY261" i="6" s="1"/>
  <c r="AZ261" i="6" s="1"/>
  <c r="BA261" i="6" s="1"/>
  <c r="BB261" i="6" s="1"/>
  <c r="BC261" i="6" s="1"/>
  <c r="BD261" i="6" s="1"/>
  <c r="AP295" i="6"/>
  <c r="BI641" i="6"/>
  <c r="BJ641" i="6" s="1"/>
  <c r="BK641" i="6" s="1"/>
  <c r="BL641" i="6" s="1"/>
  <c r="AT379" i="6"/>
  <c r="AU379" i="6" s="1"/>
  <c r="AV379" i="6" s="1"/>
  <c r="AW379" i="6" s="1"/>
  <c r="AX379" i="6" s="1"/>
  <c r="AY379" i="6" s="1"/>
  <c r="AZ379" i="6" s="1"/>
  <c r="BA379" i="6" s="1"/>
  <c r="BB379" i="6" s="1"/>
  <c r="BC379" i="6" s="1"/>
  <c r="BD379" i="6" s="1"/>
  <c r="BE645" i="6"/>
  <c r="AS171" i="6"/>
  <c r="BC661" i="6"/>
  <c r="BD661" i="6" s="1"/>
  <c r="BH661" i="6" s="1"/>
  <c r="BE634" i="6"/>
  <c r="AE147" i="6"/>
  <c r="AF147" i="6" s="1"/>
  <c r="AG147" i="6" s="1"/>
  <c r="AH147" i="6" s="1"/>
  <c r="AI147" i="6" s="1"/>
  <c r="AJ147" i="6" s="1"/>
  <c r="AK147" i="6" s="1"/>
  <c r="AL147" i="6" s="1"/>
  <c r="AM147" i="6" s="1"/>
  <c r="AN147" i="6" s="1"/>
  <c r="AO147" i="6" s="1"/>
  <c r="AS352" i="6"/>
  <c r="CI257" i="6"/>
  <c r="AS257" i="6"/>
  <c r="AT80" i="6"/>
  <c r="AU80" i="6" s="1"/>
  <c r="AV80" i="6" s="1"/>
  <c r="AW80" i="6" s="1"/>
  <c r="AX80" i="6" s="1"/>
  <c r="AY80" i="6" s="1"/>
  <c r="AZ80" i="6" s="1"/>
  <c r="BA80" i="6" s="1"/>
  <c r="BB80" i="6" s="1"/>
  <c r="BC80" i="6" s="1"/>
  <c r="BD80" i="6" s="1"/>
  <c r="CX683" i="6"/>
  <c r="AT417" i="6"/>
  <c r="AU417" i="6" s="1"/>
  <c r="AV417" i="6" s="1"/>
  <c r="AW417" i="6" s="1"/>
  <c r="AX417" i="6" s="1"/>
  <c r="AY417" i="6" s="1"/>
  <c r="AZ417" i="6" s="1"/>
  <c r="BA417" i="6" s="1"/>
  <c r="BB417" i="6" s="1"/>
  <c r="BC417" i="6" s="1"/>
  <c r="BD417" i="6" s="1"/>
  <c r="BS662" i="6"/>
  <c r="BW662" i="6" s="1"/>
  <c r="AP363" i="6"/>
  <c r="AP425" i="6"/>
  <c r="AP381" i="6"/>
  <c r="AS370" i="6"/>
  <c r="AT368" i="6"/>
  <c r="AU368" i="6" s="1"/>
  <c r="AV368" i="6" s="1"/>
  <c r="AW368" i="6" s="1"/>
  <c r="AX368" i="6" s="1"/>
  <c r="AY368" i="6" s="1"/>
  <c r="AZ368" i="6" s="1"/>
  <c r="BA368" i="6" s="1"/>
  <c r="BB368" i="6" s="1"/>
  <c r="BC368" i="6" s="1"/>
  <c r="BD368" i="6" s="1"/>
  <c r="AS611" i="6"/>
  <c r="AZ651" i="6"/>
  <c r="BA651" i="6" s="1"/>
  <c r="BB651" i="6" s="1"/>
  <c r="BC651" i="6" s="1"/>
  <c r="BD651" i="6" s="1"/>
  <c r="BH651" i="6" s="1"/>
  <c r="BE641" i="6"/>
  <c r="AZ646" i="6"/>
  <c r="BA646" i="6" s="1"/>
  <c r="BB646" i="6" s="1"/>
  <c r="BC646" i="6" s="1"/>
  <c r="BD646" i="6" s="1"/>
  <c r="BH646" i="6" s="1"/>
  <c r="AP177" i="6"/>
  <c r="AY642" i="6"/>
  <c r="AT501" i="6"/>
  <c r="AU501" i="6" s="1"/>
  <c r="AV501" i="6" s="1"/>
  <c r="AW501" i="6" s="1"/>
  <c r="AX501" i="6" s="1"/>
  <c r="AY501" i="6" s="1"/>
  <c r="AZ501" i="6" s="1"/>
  <c r="BA501" i="6" s="1"/>
  <c r="BB501" i="6" s="1"/>
  <c r="BC501" i="6" s="1"/>
  <c r="BD501" i="6" s="1"/>
  <c r="AT296" i="6"/>
  <c r="AU296" i="6" s="1"/>
  <c r="AV296" i="6" s="1"/>
  <c r="AW296" i="6" s="1"/>
  <c r="AX296" i="6" s="1"/>
  <c r="AY296" i="6" s="1"/>
  <c r="AZ296" i="6" s="1"/>
  <c r="BA296" i="6" s="1"/>
  <c r="BB296" i="6" s="1"/>
  <c r="BC296" i="6" s="1"/>
  <c r="BD296" i="6" s="1"/>
  <c r="AT386" i="6"/>
  <c r="AU386" i="6" s="1"/>
  <c r="AV386" i="6" s="1"/>
  <c r="AW386" i="6" s="1"/>
  <c r="AX386" i="6" s="1"/>
  <c r="AY386" i="6" s="1"/>
  <c r="AZ386" i="6" s="1"/>
  <c r="BA386" i="6" s="1"/>
  <c r="BB386" i="6" s="1"/>
  <c r="BC386" i="6" s="1"/>
  <c r="BD386" i="6" s="1"/>
  <c r="AT473" i="6"/>
  <c r="AU473" i="6" s="1"/>
  <c r="AV473" i="6" s="1"/>
  <c r="AW473" i="6" s="1"/>
  <c r="AX473" i="6" s="1"/>
  <c r="AY473" i="6" s="1"/>
  <c r="AZ473" i="6" s="1"/>
  <c r="BA473" i="6" s="1"/>
  <c r="BB473" i="6" s="1"/>
  <c r="BC473" i="6" s="1"/>
  <c r="BD473" i="6" s="1"/>
  <c r="AS297" i="6"/>
  <c r="AS118" i="6"/>
  <c r="AS214" i="6"/>
  <c r="AS375" i="6"/>
  <c r="AS216" i="6"/>
  <c r="AT429" i="6"/>
  <c r="AU429" i="6" s="1"/>
  <c r="AV429" i="6" s="1"/>
  <c r="AW429" i="6" s="1"/>
  <c r="AX429" i="6" s="1"/>
  <c r="AY429" i="6" s="1"/>
  <c r="AZ429" i="6" s="1"/>
  <c r="BA429" i="6" s="1"/>
  <c r="BB429" i="6" s="1"/>
  <c r="BC429" i="6" s="1"/>
  <c r="BD429" i="6" s="1"/>
  <c r="AT267" i="6"/>
  <c r="AU267" i="6" s="1"/>
  <c r="AV267" i="6" s="1"/>
  <c r="AW267" i="6" s="1"/>
  <c r="AX267" i="6" s="1"/>
  <c r="AY267" i="6" s="1"/>
  <c r="AZ267" i="6" s="1"/>
  <c r="BA267" i="6" s="1"/>
  <c r="BB267" i="6" s="1"/>
  <c r="BC267" i="6" s="1"/>
  <c r="BD267" i="6" s="1"/>
  <c r="AS369" i="6"/>
  <c r="AT49" i="6"/>
  <c r="AU49" i="6" s="1"/>
  <c r="AV49" i="6" s="1"/>
  <c r="AW49" i="6" s="1"/>
  <c r="AX49" i="6" s="1"/>
  <c r="AY49" i="6" s="1"/>
  <c r="AZ49" i="6" s="1"/>
  <c r="BA49" i="6" s="1"/>
  <c r="BB49" i="6" s="1"/>
  <c r="BC49" i="6" s="1"/>
  <c r="BD49" i="6" s="1"/>
  <c r="J6" i="5" l="1"/>
  <c r="BG699" i="6"/>
  <c r="BG707" i="6"/>
  <c r="AP698" i="6"/>
  <c r="BG704" i="6"/>
  <c r="BU704" i="6"/>
  <c r="BV684" i="6"/>
  <c r="CJ684" i="6"/>
  <c r="BV697" i="6"/>
  <c r="BV707" i="6" s="1"/>
  <c r="AH160" i="6"/>
  <c r="AL160" i="6" s="1"/>
  <c r="AD689" i="6"/>
  <c r="CK672" i="6"/>
  <c r="CJ697" i="6"/>
  <c r="CJ707" i="6" s="1"/>
  <c r="CJ709" i="6" s="1"/>
  <c r="T562" i="6"/>
  <c r="S693" i="6"/>
  <c r="S712" i="6" s="1"/>
  <c r="BU699" i="6"/>
  <c r="T20" i="6"/>
  <c r="S695" i="6"/>
  <c r="R706" i="6"/>
  <c r="R709" i="6" s="1"/>
  <c r="R716" i="6" s="1"/>
  <c r="R704" i="6"/>
  <c r="R699" i="6"/>
  <c r="T7" i="6"/>
  <c r="S698" i="6"/>
  <c r="T12" i="6"/>
  <c r="S691" i="6"/>
  <c r="T4" i="6"/>
  <c r="S690" i="6"/>
  <c r="T155" i="6"/>
  <c r="S697" i="6"/>
  <c r="S707" i="6" s="1"/>
  <c r="CK677" i="6"/>
  <c r="CK692" i="6" s="1"/>
  <c r="CK711" i="6" s="1"/>
  <c r="G11" i="5" s="1"/>
  <c r="CJ692" i="6"/>
  <c r="CJ711" i="6" s="1"/>
  <c r="AX161" i="6"/>
  <c r="T339" i="6"/>
  <c r="S692" i="6"/>
  <c r="S711" i="6" s="1"/>
  <c r="AU517" i="6"/>
  <c r="T507" i="6"/>
  <c r="S694" i="6"/>
  <c r="S708" i="6" s="1"/>
  <c r="T199" i="6"/>
  <c r="S696" i="6"/>
  <c r="S713" i="6" s="1"/>
  <c r="T154" i="6"/>
  <c r="S684" i="6"/>
  <c r="AG28" i="6"/>
  <c r="BE666" i="6"/>
  <c r="BE626" i="6"/>
  <c r="BE376" i="6"/>
  <c r="BE664" i="6"/>
  <c r="BE186" i="6"/>
  <c r="CI655" i="6"/>
  <c r="BE270" i="6"/>
  <c r="BE401" i="6"/>
  <c r="BE187" i="6"/>
  <c r="BE175" i="6"/>
  <c r="BE308" i="6"/>
  <c r="BE264" i="6"/>
  <c r="BE267" i="6"/>
  <c r="BE518" i="6"/>
  <c r="BE658" i="6"/>
  <c r="BE532" i="6"/>
  <c r="BE657" i="6"/>
  <c r="BE595" i="6"/>
  <c r="BE181" i="6"/>
  <c r="BE503" i="6"/>
  <c r="BE359" i="6"/>
  <c r="BE579" i="6"/>
  <c r="BE390" i="6"/>
  <c r="AP702" i="6"/>
  <c r="BT344" i="6"/>
  <c r="BE282" i="6"/>
  <c r="BE271" i="6"/>
  <c r="BE95" i="6"/>
  <c r="BE73" i="6"/>
  <c r="BE157" i="6"/>
  <c r="BE117" i="6"/>
  <c r="BE296" i="6"/>
  <c r="BE417" i="6"/>
  <c r="AP147" i="6"/>
  <c r="BE379" i="6"/>
  <c r="BE354" i="6"/>
  <c r="BE659" i="6"/>
  <c r="BT614" i="6"/>
  <c r="BE266" i="6"/>
  <c r="BE307" i="6"/>
  <c r="BE189" i="6"/>
  <c r="BE351" i="6"/>
  <c r="BE298" i="6"/>
  <c r="BE624" i="6"/>
  <c r="BE174" i="6"/>
  <c r="BE256" i="6"/>
  <c r="BE303" i="6"/>
  <c r="AG192" i="6"/>
  <c r="AG689" i="6" s="1"/>
  <c r="BE501" i="6"/>
  <c r="BE48" i="6"/>
  <c r="BE374" i="6"/>
  <c r="BT403" i="6"/>
  <c r="BE578" i="6"/>
  <c r="BE260" i="6"/>
  <c r="BT681" i="6"/>
  <c r="BE263" i="6"/>
  <c r="BE265" i="6"/>
  <c r="BE285" i="6"/>
  <c r="BE276" i="6"/>
  <c r="BE92" i="6"/>
  <c r="BE398" i="6"/>
  <c r="BE64" i="6"/>
  <c r="BE368" i="6"/>
  <c r="BE653" i="6"/>
  <c r="BE414" i="6"/>
  <c r="BE395" i="6"/>
  <c r="BE76" i="6"/>
  <c r="CI682" i="6"/>
  <c r="BE628" i="6"/>
  <c r="BE108" i="6"/>
  <c r="BE180" i="6"/>
  <c r="BE272" i="6"/>
  <c r="BE255" i="6"/>
  <c r="BE371" i="6"/>
  <c r="BE591" i="6"/>
  <c r="BT570" i="6"/>
  <c r="BE504" i="6"/>
  <c r="BE637" i="6"/>
  <c r="BE606" i="6"/>
  <c r="BE366" i="6"/>
  <c r="AT205" i="6"/>
  <c r="AU205" i="6" s="1"/>
  <c r="AV205" i="6" s="1"/>
  <c r="AW205" i="6" s="1"/>
  <c r="AX205" i="6" s="1"/>
  <c r="AY205" i="6" s="1"/>
  <c r="AZ205" i="6" s="1"/>
  <c r="BA205" i="6" s="1"/>
  <c r="BB205" i="6" s="1"/>
  <c r="BC205" i="6" s="1"/>
  <c r="BD205" i="6" s="1"/>
  <c r="AT65" i="6"/>
  <c r="AU65" i="6" s="1"/>
  <c r="AV65" i="6" s="1"/>
  <c r="AW65" i="6" s="1"/>
  <c r="AX65" i="6" s="1"/>
  <c r="AY65" i="6" s="1"/>
  <c r="AZ65" i="6" s="1"/>
  <c r="BA65" i="6" s="1"/>
  <c r="BB65" i="6" s="1"/>
  <c r="BC65" i="6" s="1"/>
  <c r="BD65" i="6" s="1"/>
  <c r="AT176" i="6"/>
  <c r="AU176" i="6" s="1"/>
  <c r="AV176" i="6" s="1"/>
  <c r="AW176" i="6" s="1"/>
  <c r="AX176" i="6" s="1"/>
  <c r="AY176" i="6" s="1"/>
  <c r="AZ176" i="6" s="1"/>
  <c r="BA176" i="6" s="1"/>
  <c r="BB176" i="6" s="1"/>
  <c r="BC176" i="6" s="1"/>
  <c r="BD176" i="6" s="1"/>
  <c r="BO650" i="6"/>
  <c r="BP650" i="6" s="1"/>
  <c r="BQ650" i="6" s="1"/>
  <c r="BR650" i="6" s="1"/>
  <c r="BS650" i="6" s="1"/>
  <c r="BW650" i="6" s="1"/>
  <c r="AT210" i="6"/>
  <c r="AU210" i="6" s="1"/>
  <c r="AV210" i="6" s="1"/>
  <c r="AW210" i="6" s="1"/>
  <c r="AX210" i="6" s="1"/>
  <c r="AY210" i="6" s="1"/>
  <c r="AZ210" i="6" s="1"/>
  <c r="BA210" i="6" s="1"/>
  <c r="BB210" i="6" s="1"/>
  <c r="BC210" i="6" s="1"/>
  <c r="BD210" i="6" s="1"/>
  <c r="BI635" i="6"/>
  <c r="BJ635" i="6" s="1"/>
  <c r="BK635" i="6" s="1"/>
  <c r="BH415" i="6"/>
  <c r="BE580" i="6"/>
  <c r="BP647" i="6"/>
  <c r="BQ647" i="6" s="1"/>
  <c r="BR647" i="6" s="1"/>
  <c r="BS647" i="6" s="1"/>
  <c r="BW647" i="6" s="1"/>
  <c r="CX532" i="6"/>
  <c r="BH532" i="6"/>
  <c r="BB654" i="6"/>
  <c r="BC654" i="6" s="1"/>
  <c r="BD654" i="6" s="1"/>
  <c r="BH654" i="6" s="1"/>
  <c r="AT576" i="6"/>
  <c r="AU576" i="6" s="1"/>
  <c r="AV576" i="6" s="1"/>
  <c r="AW576" i="6" s="1"/>
  <c r="AX576" i="6" s="1"/>
  <c r="AY576" i="6" s="1"/>
  <c r="AZ576" i="6" s="1"/>
  <c r="BA576" i="6" s="1"/>
  <c r="BB576" i="6" s="1"/>
  <c r="BC576" i="6" s="1"/>
  <c r="BD576" i="6" s="1"/>
  <c r="BI476" i="6"/>
  <c r="BJ476" i="6" s="1"/>
  <c r="BK476" i="6" s="1"/>
  <c r="BL476" i="6" s="1"/>
  <c r="BM476" i="6" s="1"/>
  <c r="BN476" i="6" s="1"/>
  <c r="BO476" i="6" s="1"/>
  <c r="BP476" i="6" s="1"/>
  <c r="BQ476" i="6" s="1"/>
  <c r="BR476" i="6" s="1"/>
  <c r="BS476" i="6" s="1"/>
  <c r="BW476" i="6" s="1"/>
  <c r="BH277" i="6"/>
  <c r="AT215" i="6"/>
  <c r="AU215" i="6" s="1"/>
  <c r="AV215" i="6" s="1"/>
  <c r="AW215" i="6" s="1"/>
  <c r="AX215" i="6" s="1"/>
  <c r="AY215" i="6" s="1"/>
  <c r="AZ215" i="6" s="1"/>
  <c r="BA215" i="6" s="1"/>
  <c r="BB215" i="6" s="1"/>
  <c r="BC215" i="6" s="1"/>
  <c r="BD215" i="6" s="1"/>
  <c r="AT183" i="6"/>
  <c r="AU183" i="6" s="1"/>
  <c r="AV183" i="6" s="1"/>
  <c r="AW183" i="6" s="1"/>
  <c r="AX183" i="6" s="1"/>
  <c r="AY183" i="6" s="1"/>
  <c r="AZ183" i="6" s="1"/>
  <c r="BA183" i="6" s="1"/>
  <c r="BB183" i="6" s="1"/>
  <c r="BC183" i="6" s="1"/>
  <c r="BD183" i="6" s="1"/>
  <c r="AT475" i="6"/>
  <c r="AU475" i="6" s="1"/>
  <c r="AV475" i="6" s="1"/>
  <c r="AW475" i="6" s="1"/>
  <c r="AX475" i="6" s="1"/>
  <c r="AY475" i="6" s="1"/>
  <c r="AZ475" i="6" s="1"/>
  <c r="BA475" i="6" s="1"/>
  <c r="BB475" i="6" s="1"/>
  <c r="BC475" i="6" s="1"/>
  <c r="BD475" i="6" s="1"/>
  <c r="BI203" i="6"/>
  <c r="BJ203" i="6" s="1"/>
  <c r="BK203" i="6" s="1"/>
  <c r="BL203" i="6" s="1"/>
  <c r="BM203" i="6" s="1"/>
  <c r="BN203" i="6" s="1"/>
  <c r="BO203" i="6" s="1"/>
  <c r="BP203" i="6" s="1"/>
  <c r="BQ203" i="6" s="1"/>
  <c r="BR203" i="6" s="1"/>
  <c r="BS203" i="6" s="1"/>
  <c r="BW203" i="6" s="1"/>
  <c r="BE674" i="6"/>
  <c r="BH286" i="6"/>
  <c r="BH284" i="6"/>
  <c r="AT279" i="6"/>
  <c r="AU279" i="6" s="1"/>
  <c r="AV279" i="6" s="1"/>
  <c r="AW279" i="6" s="1"/>
  <c r="AX279" i="6" s="1"/>
  <c r="AY279" i="6" s="1"/>
  <c r="AZ279" i="6" s="1"/>
  <c r="BA279" i="6" s="1"/>
  <c r="BB279" i="6" s="1"/>
  <c r="BC279" i="6" s="1"/>
  <c r="BD279" i="6" s="1"/>
  <c r="BH73" i="6"/>
  <c r="AT399" i="6"/>
  <c r="AU399" i="6" s="1"/>
  <c r="AV399" i="6" s="1"/>
  <c r="AW399" i="6" s="1"/>
  <c r="AX399" i="6" s="1"/>
  <c r="AY399" i="6" s="1"/>
  <c r="AZ399" i="6" s="1"/>
  <c r="BA399" i="6" s="1"/>
  <c r="BB399" i="6" s="1"/>
  <c r="BC399" i="6" s="1"/>
  <c r="BD399" i="6" s="1"/>
  <c r="BE78" i="6"/>
  <c r="AT396" i="6"/>
  <c r="AU396" i="6" s="1"/>
  <c r="AV396" i="6" s="1"/>
  <c r="AW396" i="6" s="1"/>
  <c r="AX396" i="6" s="1"/>
  <c r="AY396" i="6" s="1"/>
  <c r="AZ396" i="6" s="1"/>
  <c r="BA396" i="6" s="1"/>
  <c r="BB396" i="6" s="1"/>
  <c r="BC396" i="6" s="1"/>
  <c r="BD396" i="6" s="1"/>
  <c r="CX255" i="6"/>
  <c r="BH255" i="6"/>
  <c r="AT497" i="6"/>
  <c r="AU497" i="6" s="1"/>
  <c r="AV497" i="6" s="1"/>
  <c r="AW497" i="6" s="1"/>
  <c r="AX497" i="6" s="1"/>
  <c r="AY497" i="6" s="1"/>
  <c r="AZ497" i="6" s="1"/>
  <c r="BA497" i="6" s="1"/>
  <c r="BB497" i="6" s="1"/>
  <c r="BC497" i="6" s="1"/>
  <c r="BD497" i="6" s="1"/>
  <c r="AT218" i="6"/>
  <c r="AU218" i="6" s="1"/>
  <c r="AV218" i="6" s="1"/>
  <c r="AW218" i="6" s="1"/>
  <c r="AX218" i="6" s="1"/>
  <c r="AY218" i="6" s="1"/>
  <c r="AZ218" i="6" s="1"/>
  <c r="BA218" i="6" s="1"/>
  <c r="BB218" i="6" s="1"/>
  <c r="BC218" i="6" s="1"/>
  <c r="BD218" i="6" s="1"/>
  <c r="BE274" i="6"/>
  <c r="BE75" i="6"/>
  <c r="BE342" i="6"/>
  <c r="AT383" i="6"/>
  <c r="AU383" i="6" s="1"/>
  <c r="AV383" i="6" s="1"/>
  <c r="AW383" i="6" s="1"/>
  <c r="AX383" i="6" s="1"/>
  <c r="AY383" i="6" s="1"/>
  <c r="AZ383" i="6" s="1"/>
  <c r="BA383" i="6" s="1"/>
  <c r="BB383" i="6" s="1"/>
  <c r="BC383" i="6" s="1"/>
  <c r="BD383" i="6" s="1"/>
  <c r="BR667" i="6"/>
  <c r="BS667" i="6" s="1"/>
  <c r="BW667" i="6" s="1"/>
  <c r="BH117" i="6"/>
  <c r="BH398" i="6"/>
  <c r="BH181" i="6"/>
  <c r="AT381" i="6"/>
  <c r="AU381" i="6" s="1"/>
  <c r="AV381" i="6" s="1"/>
  <c r="AW381" i="6" s="1"/>
  <c r="AX381" i="6" s="1"/>
  <c r="AY381" i="6" s="1"/>
  <c r="AZ381" i="6" s="1"/>
  <c r="BA381" i="6" s="1"/>
  <c r="BB381" i="6" s="1"/>
  <c r="BC381" i="6" s="1"/>
  <c r="BD381" i="6" s="1"/>
  <c r="BH366" i="6"/>
  <c r="BH64" i="6"/>
  <c r="BE277" i="6"/>
  <c r="BH263" i="6"/>
  <c r="BH266" i="6"/>
  <c r="BX680" i="6"/>
  <c r="BY680" i="6" s="1"/>
  <c r="BZ680" i="6" s="1"/>
  <c r="CA680" i="6" s="1"/>
  <c r="CB680" i="6" s="1"/>
  <c r="CC680" i="6" s="1"/>
  <c r="CD680" i="6" s="1"/>
  <c r="CE680" i="6" s="1"/>
  <c r="CF680" i="6" s="1"/>
  <c r="CG680" i="6" s="1"/>
  <c r="CH680" i="6" s="1"/>
  <c r="CL680" i="6" s="1"/>
  <c r="BH307" i="6"/>
  <c r="BI628" i="6"/>
  <c r="BJ628" i="6" s="1"/>
  <c r="BH359" i="6"/>
  <c r="BH108" i="6"/>
  <c r="BJ625" i="6"/>
  <c r="BH598" i="6"/>
  <c r="AT44" i="6"/>
  <c r="AU44" i="6" s="1"/>
  <c r="AV44" i="6" s="1"/>
  <c r="AW44" i="6" s="1"/>
  <c r="AX44" i="6" s="1"/>
  <c r="AY44" i="6" s="1"/>
  <c r="AZ44" i="6" s="1"/>
  <c r="BA44" i="6" s="1"/>
  <c r="BB44" i="6" s="1"/>
  <c r="BC44" i="6" s="1"/>
  <c r="BD44" i="6" s="1"/>
  <c r="AT593" i="6"/>
  <c r="AU593" i="6" s="1"/>
  <c r="AV593" i="6" s="1"/>
  <c r="AW593" i="6" s="1"/>
  <c r="AX593" i="6" s="1"/>
  <c r="AY593" i="6" s="1"/>
  <c r="AZ593" i="6" s="1"/>
  <c r="BA593" i="6" s="1"/>
  <c r="BB593" i="6" s="1"/>
  <c r="BC593" i="6" s="1"/>
  <c r="BD593" i="6" s="1"/>
  <c r="AT607" i="6"/>
  <c r="AU607" i="6" s="1"/>
  <c r="AV607" i="6" s="1"/>
  <c r="AW607" i="6" s="1"/>
  <c r="AX607" i="6" s="1"/>
  <c r="AY607" i="6" s="1"/>
  <c r="AZ607" i="6" s="1"/>
  <c r="BA607" i="6" s="1"/>
  <c r="BB607" i="6" s="1"/>
  <c r="BC607" i="6" s="1"/>
  <c r="BD607" i="6" s="1"/>
  <c r="BE286" i="6"/>
  <c r="BH471" i="6"/>
  <c r="BH95" i="6"/>
  <c r="BE284" i="6"/>
  <c r="BH180" i="6"/>
  <c r="AT179" i="6"/>
  <c r="AU179" i="6" s="1"/>
  <c r="AV179" i="6" s="1"/>
  <c r="AW179" i="6" s="1"/>
  <c r="AX179" i="6" s="1"/>
  <c r="AY179" i="6" s="1"/>
  <c r="AZ179" i="6" s="1"/>
  <c r="BA179" i="6" s="1"/>
  <c r="BB179" i="6" s="1"/>
  <c r="BC179" i="6" s="1"/>
  <c r="BD179" i="6" s="1"/>
  <c r="BI346" i="6"/>
  <c r="BJ346" i="6" s="1"/>
  <c r="BK346" i="6" s="1"/>
  <c r="BL346" i="6" s="1"/>
  <c r="BM346" i="6" s="1"/>
  <c r="BN346" i="6" s="1"/>
  <c r="BO346" i="6" s="1"/>
  <c r="BP346" i="6" s="1"/>
  <c r="BQ346" i="6" s="1"/>
  <c r="BR346" i="6" s="1"/>
  <c r="BS346" i="6" s="1"/>
  <c r="BW346" i="6" s="1"/>
  <c r="AT305" i="6"/>
  <c r="AU305" i="6" s="1"/>
  <c r="AV305" i="6" s="1"/>
  <c r="AW305" i="6" s="1"/>
  <c r="AX305" i="6" s="1"/>
  <c r="AY305" i="6" s="1"/>
  <c r="AZ305" i="6" s="1"/>
  <c r="BA305" i="6" s="1"/>
  <c r="BB305" i="6" s="1"/>
  <c r="BC305" i="6" s="1"/>
  <c r="BD305" i="6" s="1"/>
  <c r="BH470" i="6"/>
  <c r="BH371" i="6"/>
  <c r="AT605" i="6"/>
  <c r="AU605" i="6" s="1"/>
  <c r="AV605" i="6" s="1"/>
  <c r="AW605" i="6" s="1"/>
  <c r="AX605" i="6" s="1"/>
  <c r="AY605" i="6" s="1"/>
  <c r="AZ605" i="6" s="1"/>
  <c r="BA605" i="6" s="1"/>
  <c r="BB605" i="6" s="1"/>
  <c r="BC605" i="6" s="1"/>
  <c r="BD605" i="6" s="1"/>
  <c r="BX570" i="6"/>
  <c r="BY570" i="6" s="1"/>
  <c r="BZ570" i="6" s="1"/>
  <c r="CA570" i="6" s="1"/>
  <c r="CB570" i="6" s="1"/>
  <c r="CC570" i="6" s="1"/>
  <c r="CD570" i="6" s="1"/>
  <c r="CE570" i="6" s="1"/>
  <c r="CF570" i="6" s="1"/>
  <c r="CG570" i="6" s="1"/>
  <c r="CH570" i="6" s="1"/>
  <c r="CL570" i="6" s="1"/>
  <c r="BH504" i="6"/>
  <c r="BH92" i="6"/>
  <c r="BH616" i="6"/>
  <c r="BK629" i="6"/>
  <c r="BL629" i="6" s="1"/>
  <c r="BM629" i="6" s="1"/>
  <c r="BN629" i="6" s="1"/>
  <c r="BO629" i="6" s="1"/>
  <c r="BP629" i="6" s="1"/>
  <c r="BQ629" i="6" s="1"/>
  <c r="BR629" i="6" s="1"/>
  <c r="BS629" i="6" s="1"/>
  <c r="BW629" i="6" s="1"/>
  <c r="AT191" i="6"/>
  <c r="AU191" i="6" s="1"/>
  <c r="AV191" i="6" s="1"/>
  <c r="AW191" i="6" s="1"/>
  <c r="AX191" i="6" s="1"/>
  <c r="AY191" i="6" s="1"/>
  <c r="AZ191" i="6" s="1"/>
  <c r="BA191" i="6" s="1"/>
  <c r="BB191" i="6" s="1"/>
  <c r="BC191" i="6" s="1"/>
  <c r="BD191" i="6" s="1"/>
  <c r="BH270" i="6"/>
  <c r="AT21" i="6"/>
  <c r="AU21" i="6" s="1"/>
  <c r="AV21" i="6" s="1"/>
  <c r="AW21" i="6" s="1"/>
  <c r="AX21" i="6" s="1"/>
  <c r="AY21" i="6" s="1"/>
  <c r="AZ21" i="6" s="1"/>
  <c r="BA21" i="6" s="1"/>
  <c r="BB21" i="6" s="1"/>
  <c r="BC21" i="6" s="1"/>
  <c r="BD21" i="6" s="1"/>
  <c r="BH401" i="6"/>
  <c r="AT577" i="6"/>
  <c r="AU577" i="6" s="1"/>
  <c r="AV577" i="6" s="1"/>
  <c r="AW577" i="6" s="1"/>
  <c r="AX577" i="6" s="1"/>
  <c r="AY577" i="6" s="1"/>
  <c r="AZ577" i="6" s="1"/>
  <c r="BA577" i="6" s="1"/>
  <c r="BB577" i="6" s="1"/>
  <c r="BC577" i="6" s="1"/>
  <c r="BD577" i="6" s="1"/>
  <c r="BH175" i="6"/>
  <c r="BI617" i="6"/>
  <c r="BJ617" i="6" s="1"/>
  <c r="BK617" i="6" s="1"/>
  <c r="BL617" i="6" s="1"/>
  <c r="BM617" i="6" s="1"/>
  <c r="BN617" i="6" s="1"/>
  <c r="BO617" i="6" s="1"/>
  <c r="BP617" i="6" s="1"/>
  <c r="BQ617" i="6" s="1"/>
  <c r="BR617" i="6" s="1"/>
  <c r="BS617" i="6" s="1"/>
  <c r="BW617" i="6" s="1"/>
  <c r="AT388" i="6"/>
  <c r="AU388" i="6" s="1"/>
  <c r="AV388" i="6" s="1"/>
  <c r="AW388" i="6" s="1"/>
  <c r="AX388" i="6" s="1"/>
  <c r="AY388" i="6" s="1"/>
  <c r="AZ388" i="6" s="1"/>
  <c r="BA388" i="6" s="1"/>
  <c r="BB388" i="6" s="1"/>
  <c r="BC388" i="6" s="1"/>
  <c r="BD388" i="6" s="1"/>
  <c r="BH66" i="6"/>
  <c r="BJ622" i="6"/>
  <c r="BX681" i="6"/>
  <c r="BY681" i="6" s="1"/>
  <c r="BZ681" i="6" s="1"/>
  <c r="CA681" i="6" s="1"/>
  <c r="CB681" i="6" s="1"/>
  <c r="CC681" i="6" s="1"/>
  <c r="CD681" i="6" s="1"/>
  <c r="CE681" i="6" s="1"/>
  <c r="CF681" i="6" s="1"/>
  <c r="CG681" i="6" s="1"/>
  <c r="CH681" i="6" s="1"/>
  <c r="CL681" i="6" s="1"/>
  <c r="BI612" i="6"/>
  <c r="BJ612" i="6" s="1"/>
  <c r="BK612" i="6" s="1"/>
  <c r="BL612" i="6" s="1"/>
  <c r="BM612" i="6" s="1"/>
  <c r="BN612" i="6" s="1"/>
  <c r="BO612" i="6" s="1"/>
  <c r="BP612" i="6" s="1"/>
  <c r="BQ612" i="6" s="1"/>
  <c r="BR612" i="6" s="1"/>
  <c r="BS612" i="6" s="1"/>
  <c r="BW612" i="6" s="1"/>
  <c r="BI592" i="6"/>
  <c r="BJ592" i="6" s="1"/>
  <c r="BK592" i="6" s="1"/>
  <c r="BL592" i="6" s="1"/>
  <c r="BM592" i="6" s="1"/>
  <c r="BN592" i="6" s="1"/>
  <c r="BO592" i="6" s="1"/>
  <c r="BP592" i="6" s="1"/>
  <c r="BQ592" i="6" s="1"/>
  <c r="BR592" i="6" s="1"/>
  <c r="BS592" i="6" s="1"/>
  <c r="BW592" i="6" s="1"/>
  <c r="BE651" i="6"/>
  <c r="AT114" i="6"/>
  <c r="AU114" i="6" s="1"/>
  <c r="AV114" i="6" s="1"/>
  <c r="AW114" i="6" s="1"/>
  <c r="AX114" i="6" s="1"/>
  <c r="AY114" i="6" s="1"/>
  <c r="AZ114" i="6" s="1"/>
  <c r="BA114" i="6" s="1"/>
  <c r="BB114" i="6" s="1"/>
  <c r="BC114" i="6" s="1"/>
  <c r="BD114" i="6" s="1"/>
  <c r="BH283" i="6"/>
  <c r="BH580" i="6"/>
  <c r="BK627" i="6"/>
  <c r="BL627" i="6" s="1"/>
  <c r="BM627" i="6" s="1"/>
  <c r="BN627" i="6" s="1"/>
  <c r="BO627" i="6" s="1"/>
  <c r="BP627" i="6" s="1"/>
  <c r="BQ627" i="6" s="1"/>
  <c r="BR627" i="6" s="1"/>
  <c r="BS627" i="6" s="1"/>
  <c r="BW627" i="6" s="1"/>
  <c r="BE661" i="6"/>
  <c r="AT369" i="6"/>
  <c r="AU369" i="6" s="1"/>
  <c r="AV369" i="6" s="1"/>
  <c r="AW369" i="6" s="1"/>
  <c r="AX369" i="6" s="1"/>
  <c r="AY369" i="6" s="1"/>
  <c r="AZ369" i="6" s="1"/>
  <c r="BA369" i="6" s="1"/>
  <c r="BB369" i="6" s="1"/>
  <c r="BC369" i="6" s="1"/>
  <c r="BD369" i="6" s="1"/>
  <c r="AT216" i="6"/>
  <c r="AU216" i="6" s="1"/>
  <c r="AV216" i="6" s="1"/>
  <c r="AW216" i="6" s="1"/>
  <c r="AX216" i="6" s="1"/>
  <c r="AY216" i="6" s="1"/>
  <c r="AZ216" i="6" s="1"/>
  <c r="BA216" i="6" s="1"/>
  <c r="BB216" i="6" s="1"/>
  <c r="BC216" i="6" s="1"/>
  <c r="BD216" i="6" s="1"/>
  <c r="BE386" i="6"/>
  <c r="BH368" i="6"/>
  <c r="BT662" i="6"/>
  <c r="BT694" i="6" s="1"/>
  <c r="BT708" i="6" s="1"/>
  <c r="E22" i="5" s="1"/>
  <c r="BE80" i="6"/>
  <c r="AS147" i="6"/>
  <c r="BE261" i="6"/>
  <c r="AT258" i="6"/>
  <c r="AU258" i="6" s="1"/>
  <c r="AV258" i="6" s="1"/>
  <c r="AW258" i="6" s="1"/>
  <c r="AX258" i="6" s="1"/>
  <c r="AY258" i="6" s="1"/>
  <c r="AZ258" i="6" s="1"/>
  <c r="BA258" i="6" s="1"/>
  <c r="BB258" i="6" s="1"/>
  <c r="BC258" i="6" s="1"/>
  <c r="BD258" i="6" s="1"/>
  <c r="BE299" i="6"/>
  <c r="BE178" i="6"/>
  <c r="BH48" i="6"/>
  <c r="AT29" i="6"/>
  <c r="AU29" i="6" s="1"/>
  <c r="AV29" i="6" s="1"/>
  <c r="AW29" i="6" s="1"/>
  <c r="AX29" i="6" s="1"/>
  <c r="AY29" i="6" s="1"/>
  <c r="AZ29" i="6" s="1"/>
  <c r="BA29" i="6" s="1"/>
  <c r="BB29" i="6" s="1"/>
  <c r="BC29" i="6" s="1"/>
  <c r="BD29" i="6" s="1"/>
  <c r="BE514" i="6"/>
  <c r="BE275" i="6"/>
  <c r="AT208" i="6"/>
  <c r="AU208" i="6" s="1"/>
  <c r="AV208" i="6" s="1"/>
  <c r="AW208" i="6" s="1"/>
  <c r="AX208" i="6" s="1"/>
  <c r="AY208" i="6" s="1"/>
  <c r="AZ208" i="6" s="1"/>
  <c r="BA208" i="6" s="1"/>
  <c r="BB208" i="6" s="1"/>
  <c r="BC208" i="6" s="1"/>
  <c r="BD208" i="6" s="1"/>
  <c r="BE402" i="6"/>
  <c r="AT156" i="6"/>
  <c r="AU156" i="6" s="1"/>
  <c r="AV156" i="6" s="1"/>
  <c r="AW156" i="6" s="1"/>
  <c r="AX156" i="6" s="1"/>
  <c r="AY156" i="6" s="1"/>
  <c r="AZ156" i="6" s="1"/>
  <c r="BA156" i="6" s="1"/>
  <c r="BB156" i="6" s="1"/>
  <c r="BC156" i="6" s="1"/>
  <c r="BD156" i="6" s="1"/>
  <c r="BE273" i="6"/>
  <c r="BH260" i="6"/>
  <c r="BI626" i="6"/>
  <c r="BJ626" i="6" s="1"/>
  <c r="BH186" i="6"/>
  <c r="BS672" i="6"/>
  <c r="BH76" i="6"/>
  <c r="BE193" i="6"/>
  <c r="BE283" i="6"/>
  <c r="BE293" i="6"/>
  <c r="AT428" i="6"/>
  <c r="AU428" i="6" s="1"/>
  <c r="AV428" i="6" s="1"/>
  <c r="AW428" i="6" s="1"/>
  <c r="AX428" i="6" s="1"/>
  <c r="AY428" i="6" s="1"/>
  <c r="AZ428" i="6" s="1"/>
  <c r="BA428" i="6" s="1"/>
  <c r="BB428" i="6" s="1"/>
  <c r="BC428" i="6" s="1"/>
  <c r="BD428" i="6" s="1"/>
  <c r="BH376" i="6"/>
  <c r="BE42" i="6"/>
  <c r="BX614" i="6"/>
  <c r="BY614" i="6" s="1"/>
  <c r="BZ614" i="6" s="1"/>
  <c r="CA614" i="6" s="1"/>
  <c r="CB614" i="6" s="1"/>
  <c r="CC614" i="6" s="1"/>
  <c r="CD614" i="6" s="1"/>
  <c r="CE614" i="6" s="1"/>
  <c r="CF614" i="6" s="1"/>
  <c r="CG614" i="6" s="1"/>
  <c r="CH614" i="6" s="1"/>
  <c r="CL614" i="6" s="1"/>
  <c r="BE253" i="6"/>
  <c r="AT372" i="6"/>
  <c r="AU372" i="6" s="1"/>
  <c r="AV372" i="6" s="1"/>
  <c r="AW372" i="6" s="1"/>
  <c r="AX372" i="6" s="1"/>
  <c r="AY372" i="6" s="1"/>
  <c r="AZ372" i="6" s="1"/>
  <c r="BA372" i="6" s="1"/>
  <c r="BB372" i="6" s="1"/>
  <c r="BC372" i="6" s="1"/>
  <c r="BD372" i="6" s="1"/>
  <c r="CM682" i="6"/>
  <c r="CN682" i="6" s="1"/>
  <c r="CO682" i="6" s="1"/>
  <c r="CP682" i="6" s="1"/>
  <c r="CQ682" i="6" s="1"/>
  <c r="CR682" i="6" s="1"/>
  <c r="CS682" i="6" s="1"/>
  <c r="CT682" i="6" s="1"/>
  <c r="CU682" i="6" s="1"/>
  <c r="CV682" i="6" s="1"/>
  <c r="CW682" i="6" s="1"/>
  <c r="AT594" i="6"/>
  <c r="AU594" i="6" s="1"/>
  <c r="AV594" i="6" s="1"/>
  <c r="AW594" i="6" s="1"/>
  <c r="AX594" i="6" s="1"/>
  <c r="AY594" i="6" s="1"/>
  <c r="AZ594" i="6" s="1"/>
  <c r="BA594" i="6" s="1"/>
  <c r="BB594" i="6" s="1"/>
  <c r="BC594" i="6" s="1"/>
  <c r="BD594" i="6" s="1"/>
  <c r="BH265" i="6"/>
  <c r="BA652" i="6"/>
  <c r="BB652" i="6" s="1"/>
  <c r="BC652" i="6" s="1"/>
  <c r="BD652" i="6" s="1"/>
  <c r="BH652" i="6" s="1"/>
  <c r="BH579" i="6"/>
  <c r="BE598" i="6"/>
  <c r="BE471" i="6"/>
  <c r="BE575" i="6"/>
  <c r="AT356" i="6"/>
  <c r="AU356" i="6" s="1"/>
  <c r="AV356" i="6" s="1"/>
  <c r="AW356" i="6" s="1"/>
  <c r="AX356" i="6" s="1"/>
  <c r="AY356" i="6" s="1"/>
  <c r="AZ356" i="6" s="1"/>
  <c r="BA356" i="6" s="1"/>
  <c r="BB356" i="6" s="1"/>
  <c r="BC356" i="6" s="1"/>
  <c r="BD356" i="6" s="1"/>
  <c r="BI657" i="6"/>
  <c r="BJ657" i="6" s="1"/>
  <c r="BK657" i="6" s="1"/>
  <c r="BL657" i="6" s="1"/>
  <c r="BM657" i="6" s="1"/>
  <c r="BN657" i="6" s="1"/>
  <c r="BO657" i="6" s="1"/>
  <c r="AT373" i="6"/>
  <c r="AU373" i="6" s="1"/>
  <c r="AV373" i="6" s="1"/>
  <c r="AW373" i="6" s="1"/>
  <c r="AX373" i="6" s="1"/>
  <c r="AY373" i="6" s="1"/>
  <c r="AZ373" i="6" s="1"/>
  <c r="BA373" i="6" s="1"/>
  <c r="BB373" i="6" s="1"/>
  <c r="BC373" i="6" s="1"/>
  <c r="BD373" i="6" s="1"/>
  <c r="BH272" i="6"/>
  <c r="BH285" i="6"/>
  <c r="BH351" i="6"/>
  <c r="BE470" i="6"/>
  <c r="BE675" i="6"/>
  <c r="BE616" i="6"/>
  <c r="BH91" i="6"/>
  <c r="CX256" i="6"/>
  <c r="BH256" i="6"/>
  <c r="BH595" i="6"/>
  <c r="BH606" i="6"/>
  <c r="BH303" i="6"/>
  <c r="BE66" i="6"/>
  <c r="AT295" i="6"/>
  <c r="AU295" i="6" s="1"/>
  <c r="AV295" i="6" s="1"/>
  <c r="AW295" i="6" s="1"/>
  <c r="AX295" i="6" s="1"/>
  <c r="AY295" i="6" s="1"/>
  <c r="AZ295" i="6" s="1"/>
  <c r="BA295" i="6" s="1"/>
  <c r="BB295" i="6" s="1"/>
  <c r="BC295" i="6" s="1"/>
  <c r="BD295" i="6" s="1"/>
  <c r="BH49" i="6"/>
  <c r="BH473" i="6"/>
  <c r="AT352" i="6"/>
  <c r="AU352" i="6" s="1"/>
  <c r="AV352" i="6" s="1"/>
  <c r="AW352" i="6" s="1"/>
  <c r="AX352" i="6" s="1"/>
  <c r="AY352" i="6" s="1"/>
  <c r="AZ352" i="6" s="1"/>
  <c r="BA352" i="6" s="1"/>
  <c r="BB352" i="6" s="1"/>
  <c r="BC352" i="6" s="1"/>
  <c r="BD352" i="6" s="1"/>
  <c r="BM641" i="6"/>
  <c r="BN641" i="6" s="1"/>
  <c r="BO641" i="6" s="1"/>
  <c r="BP641" i="6" s="1"/>
  <c r="BQ641" i="6" s="1"/>
  <c r="BR641" i="6" s="1"/>
  <c r="BS641" i="6" s="1"/>
  <c r="BW641" i="6" s="1"/>
  <c r="AT50" i="6"/>
  <c r="AU50" i="6" s="1"/>
  <c r="AV50" i="6" s="1"/>
  <c r="AW50" i="6" s="1"/>
  <c r="AX50" i="6" s="1"/>
  <c r="AY50" i="6" s="1"/>
  <c r="AZ50" i="6" s="1"/>
  <c r="BA50" i="6" s="1"/>
  <c r="BB50" i="6" s="1"/>
  <c r="BC50" i="6" s="1"/>
  <c r="BD50" i="6" s="1"/>
  <c r="BX568" i="6"/>
  <c r="BY568" i="6" s="1"/>
  <c r="BZ568" i="6" s="1"/>
  <c r="CA568" i="6" s="1"/>
  <c r="CB568" i="6" s="1"/>
  <c r="CC568" i="6" s="1"/>
  <c r="CD568" i="6" s="1"/>
  <c r="CE568" i="6" s="1"/>
  <c r="CF568" i="6" s="1"/>
  <c r="CG568" i="6" s="1"/>
  <c r="CH568" i="6" s="1"/>
  <c r="CL568" i="6" s="1"/>
  <c r="BH386" i="6"/>
  <c r="AZ642" i="6"/>
  <c r="BA642" i="6" s="1"/>
  <c r="BB642" i="6" s="1"/>
  <c r="BC642" i="6" s="1"/>
  <c r="BD642" i="6" s="1"/>
  <c r="BH642" i="6" s="1"/>
  <c r="BI653" i="6"/>
  <c r="BJ653" i="6" s="1"/>
  <c r="BK653" i="6" s="1"/>
  <c r="BL653" i="6" s="1"/>
  <c r="BM653" i="6" s="1"/>
  <c r="BN653" i="6" s="1"/>
  <c r="BO653" i="6" s="1"/>
  <c r="BE502" i="6"/>
  <c r="BH374" i="6"/>
  <c r="AT188" i="6"/>
  <c r="AU188" i="6" s="1"/>
  <c r="AV188" i="6" s="1"/>
  <c r="AW188" i="6" s="1"/>
  <c r="AX188" i="6" s="1"/>
  <c r="AY188" i="6" s="1"/>
  <c r="AZ188" i="6" s="1"/>
  <c r="BA188" i="6" s="1"/>
  <c r="BB188" i="6" s="1"/>
  <c r="BC188" i="6" s="1"/>
  <c r="BD188" i="6" s="1"/>
  <c r="BE268" i="6"/>
  <c r="AT499" i="6"/>
  <c r="AU499" i="6" s="1"/>
  <c r="AV499" i="6" s="1"/>
  <c r="AW499" i="6" s="1"/>
  <c r="AX499" i="6" s="1"/>
  <c r="AY499" i="6" s="1"/>
  <c r="AZ499" i="6" s="1"/>
  <c r="BA499" i="6" s="1"/>
  <c r="BB499" i="6" s="1"/>
  <c r="BC499" i="6" s="1"/>
  <c r="BD499" i="6" s="1"/>
  <c r="AT269" i="6"/>
  <c r="AU269" i="6" s="1"/>
  <c r="AV269" i="6" s="1"/>
  <c r="AW269" i="6" s="1"/>
  <c r="AX269" i="6" s="1"/>
  <c r="AY269" i="6" s="1"/>
  <c r="AZ269" i="6" s="1"/>
  <c r="BA269" i="6" s="1"/>
  <c r="BB269" i="6" s="1"/>
  <c r="BC269" i="6" s="1"/>
  <c r="BD269" i="6" s="1"/>
  <c r="BO649" i="6"/>
  <c r="BP649" i="6" s="1"/>
  <c r="BQ649" i="6" s="1"/>
  <c r="BR649" i="6" s="1"/>
  <c r="BS649" i="6" s="1"/>
  <c r="BW649" i="6" s="1"/>
  <c r="AT387" i="6"/>
  <c r="AU387" i="6" s="1"/>
  <c r="AV387" i="6" s="1"/>
  <c r="AW387" i="6" s="1"/>
  <c r="AX387" i="6" s="1"/>
  <c r="AY387" i="6" s="1"/>
  <c r="AZ387" i="6" s="1"/>
  <c r="BA387" i="6" s="1"/>
  <c r="BB387" i="6" s="1"/>
  <c r="BC387" i="6" s="1"/>
  <c r="BD387" i="6" s="1"/>
  <c r="AT69" i="6"/>
  <c r="AU69" i="6" s="1"/>
  <c r="AV69" i="6" s="1"/>
  <c r="AW69" i="6" s="1"/>
  <c r="AX69" i="6" s="1"/>
  <c r="AY69" i="6" s="1"/>
  <c r="AZ69" i="6" s="1"/>
  <c r="BA69" i="6" s="1"/>
  <c r="BB69" i="6" s="1"/>
  <c r="BC69" i="6" s="1"/>
  <c r="BD69" i="6" s="1"/>
  <c r="BI651" i="6"/>
  <c r="BJ651" i="6" s="1"/>
  <c r="BK651" i="6" s="1"/>
  <c r="BL651" i="6" s="1"/>
  <c r="BM651" i="6" s="1"/>
  <c r="BN651" i="6" s="1"/>
  <c r="AT370" i="6"/>
  <c r="AU370" i="6" s="1"/>
  <c r="AV370" i="6" s="1"/>
  <c r="AW370" i="6" s="1"/>
  <c r="AX370" i="6" s="1"/>
  <c r="AY370" i="6" s="1"/>
  <c r="AZ370" i="6" s="1"/>
  <c r="BA370" i="6" s="1"/>
  <c r="BB370" i="6" s="1"/>
  <c r="BC370" i="6" s="1"/>
  <c r="BD370" i="6" s="1"/>
  <c r="BX662" i="6"/>
  <c r="BY662" i="6" s="1"/>
  <c r="BZ662" i="6" s="1"/>
  <c r="CA662" i="6" s="1"/>
  <c r="CB662" i="6" s="1"/>
  <c r="CC662" i="6" s="1"/>
  <c r="CD662" i="6" s="1"/>
  <c r="CE662" i="6" s="1"/>
  <c r="CF662" i="6" s="1"/>
  <c r="CG662" i="6" s="1"/>
  <c r="CH662" i="6" s="1"/>
  <c r="CL662" i="6" s="1"/>
  <c r="AT257" i="6"/>
  <c r="AU257" i="6" s="1"/>
  <c r="AV257" i="6" s="1"/>
  <c r="AW257" i="6" s="1"/>
  <c r="AX257" i="6" s="1"/>
  <c r="AY257" i="6" s="1"/>
  <c r="AZ257" i="6" s="1"/>
  <c r="BA257" i="6" s="1"/>
  <c r="BB257" i="6" s="1"/>
  <c r="BC257" i="6" s="1"/>
  <c r="BD257" i="6" s="1"/>
  <c r="BH261" i="6"/>
  <c r="BH299" i="6"/>
  <c r="BH178" i="6"/>
  <c r="AT416" i="6"/>
  <c r="AU416" i="6" s="1"/>
  <c r="AV416" i="6" s="1"/>
  <c r="AW416" i="6" s="1"/>
  <c r="AX416" i="6" s="1"/>
  <c r="AY416" i="6" s="1"/>
  <c r="AZ416" i="6" s="1"/>
  <c r="BA416" i="6" s="1"/>
  <c r="BB416" i="6" s="1"/>
  <c r="BC416" i="6" s="1"/>
  <c r="BD416" i="6" s="1"/>
  <c r="BE468" i="6"/>
  <c r="AT424" i="6"/>
  <c r="AU424" i="6" s="1"/>
  <c r="AV424" i="6" s="1"/>
  <c r="AW424" i="6" s="1"/>
  <c r="AX424" i="6" s="1"/>
  <c r="AY424" i="6" s="1"/>
  <c r="AZ424" i="6" s="1"/>
  <c r="BA424" i="6" s="1"/>
  <c r="BB424" i="6" s="1"/>
  <c r="BC424" i="6" s="1"/>
  <c r="BD424" i="6" s="1"/>
  <c r="BE119" i="6"/>
  <c r="BH514" i="6"/>
  <c r="BH275" i="6"/>
  <c r="AT213" i="6"/>
  <c r="AU213" i="6" s="1"/>
  <c r="AV213" i="6" s="1"/>
  <c r="AW213" i="6" s="1"/>
  <c r="AX213" i="6" s="1"/>
  <c r="AY213" i="6" s="1"/>
  <c r="AZ213" i="6" s="1"/>
  <c r="BA213" i="6" s="1"/>
  <c r="BB213" i="6" s="1"/>
  <c r="BC213" i="6" s="1"/>
  <c r="BD213" i="6" s="1"/>
  <c r="BH402" i="6"/>
  <c r="AT294" i="6"/>
  <c r="AU294" i="6" s="1"/>
  <c r="AV294" i="6" s="1"/>
  <c r="AW294" i="6" s="1"/>
  <c r="AX294" i="6" s="1"/>
  <c r="AY294" i="6" s="1"/>
  <c r="AZ294" i="6" s="1"/>
  <c r="BA294" i="6" s="1"/>
  <c r="BB294" i="6" s="1"/>
  <c r="BC294" i="6" s="1"/>
  <c r="BD294" i="6" s="1"/>
  <c r="BL634" i="6"/>
  <c r="BM634" i="6" s="1"/>
  <c r="BN634" i="6" s="1"/>
  <c r="BO634" i="6" s="1"/>
  <c r="BP634" i="6" s="1"/>
  <c r="BQ634" i="6" s="1"/>
  <c r="BR634" i="6" s="1"/>
  <c r="BS634" i="6" s="1"/>
  <c r="BW634" i="6" s="1"/>
  <c r="BS671" i="6"/>
  <c r="BW671" i="6" s="1"/>
  <c r="AT426" i="6"/>
  <c r="AU426" i="6" s="1"/>
  <c r="AV426" i="6" s="1"/>
  <c r="AW426" i="6" s="1"/>
  <c r="AX426" i="6" s="1"/>
  <c r="AY426" i="6" s="1"/>
  <c r="AZ426" i="6" s="1"/>
  <c r="BA426" i="6" s="1"/>
  <c r="BB426" i="6" s="1"/>
  <c r="BC426" i="6" s="1"/>
  <c r="BD426" i="6" s="1"/>
  <c r="BH273" i="6"/>
  <c r="AT300" i="6"/>
  <c r="AU300" i="6" s="1"/>
  <c r="AV300" i="6" s="1"/>
  <c r="AW300" i="6" s="1"/>
  <c r="AX300" i="6" s="1"/>
  <c r="AY300" i="6" s="1"/>
  <c r="AZ300" i="6" s="1"/>
  <c r="BA300" i="6" s="1"/>
  <c r="BB300" i="6" s="1"/>
  <c r="BC300" i="6" s="1"/>
  <c r="BD300" i="6" s="1"/>
  <c r="AT604" i="6"/>
  <c r="AU604" i="6" s="1"/>
  <c r="AV604" i="6" s="1"/>
  <c r="AW604" i="6" s="1"/>
  <c r="AX604" i="6" s="1"/>
  <c r="AY604" i="6" s="1"/>
  <c r="AZ604" i="6" s="1"/>
  <c r="BA604" i="6" s="1"/>
  <c r="BB604" i="6" s="1"/>
  <c r="BC604" i="6" s="1"/>
  <c r="BD604" i="6" s="1"/>
  <c r="BE646" i="6"/>
  <c r="BH193" i="6"/>
  <c r="BH293" i="6"/>
  <c r="BH42" i="6"/>
  <c r="BH253" i="6"/>
  <c r="CX253" i="6"/>
  <c r="AT603" i="6"/>
  <c r="AU603" i="6" s="1"/>
  <c r="AV603" i="6" s="1"/>
  <c r="AW603" i="6" s="1"/>
  <c r="AX603" i="6" s="1"/>
  <c r="AY603" i="6" s="1"/>
  <c r="AZ603" i="6" s="1"/>
  <c r="BA603" i="6" s="1"/>
  <c r="BB603" i="6" s="1"/>
  <c r="BC603" i="6" s="1"/>
  <c r="BD603" i="6" s="1"/>
  <c r="AT413" i="6"/>
  <c r="AU413" i="6" s="1"/>
  <c r="AV413" i="6" s="1"/>
  <c r="AW413" i="6" s="1"/>
  <c r="AX413" i="6" s="1"/>
  <c r="AY413" i="6" s="1"/>
  <c r="AZ413" i="6" s="1"/>
  <c r="BA413" i="6" s="1"/>
  <c r="BB413" i="6" s="1"/>
  <c r="BC413" i="6" s="1"/>
  <c r="BD413" i="6" s="1"/>
  <c r="AT259" i="6"/>
  <c r="AU259" i="6" s="1"/>
  <c r="AV259" i="6" s="1"/>
  <c r="AW259" i="6" s="1"/>
  <c r="AX259" i="6" s="1"/>
  <c r="AY259" i="6" s="1"/>
  <c r="AZ259" i="6" s="1"/>
  <c r="BA259" i="6" s="1"/>
  <c r="BB259" i="6" s="1"/>
  <c r="BC259" i="6" s="1"/>
  <c r="BD259" i="6" s="1"/>
  <c r="AT406" i="6"/>
  <c r="AU406" i="6" s="1"/>
  <c r="AV406" i="6" s="1"/>
  <c r="AW406" i="6" s="1"/>
  <c r="AX406" i="6" s="1"/>
  <c r="AY406" i="6" s="1"/>
  <c r="AZ406" i="6" s="1"/>
  <c r="BA406" i="6" s="1"/>
  <c r="BB406" i="6" s="1"/>
  <c r="BC406" i="6" s="1"/>
  <c r="BD406" i="6" s="1"/>
  <c r="BS673" i="6"/>
  <c r="BW673" i="6" s="1"/>
  <c r="AT377" i="6"/>
  <c r="AU377" i="6" s="1"/>
  <c r="AV377" i="6" s="1"/>
  <c r="AW377" i="6" s="1"/>
  <c r="AX377" i="6" s="1"/>
  <c r="AY377" i="6" s="1"/>
  <c r="AZ377" i="6" s="1"/>
  <c r="BA377" i="6" s="1"/>
  <c r="BB377" i="6" s="1"/>
  <c r="BC377" i="6" s="1"/>
  <c r="BD377" i="6" s="1"/>
  <c r="AT280" i="6"/>
  <c r="AU280" i="6" s="1"/>
  <c r="AV280" i="6" s="1"/>
  <c r="AW280" i="6" s="1"/>
  <c r="AX280" i="6" s="1"/>
  <c r="AY280" i="6" s="1"/>
  <c r="AZ280" i="6" s="1"/>
  <c r="BA280" i="6" s="1"/>
  <c r="BB280" i="6" s="1"/>
  <c r="BC280" i="6" s="1"/>
  <c r="BD280" i="6" s="1"/>
  <c r="AT182" i="6"/>
  <c r="AU182" i="6" s="1"/>
  <c r="AV182" i="6" s="1"/>
  <c r="AW182" i="6" s="1"/>
  <c r="AX182" i="6" s="1"/>
  <c r="AY182" i="6" s="1"/>
  <c r="AZ182" i="6" s="1"/>
  <c r="BA182" i="6" s="1"/>
  <c r="BB182" i="6" s="1"/>
  <c r="BC182" i="6" s="1"/>
  <c r="BD182" i="6" s="1"/>
  <c r="BH575" i="6"/>
  <c r="BH189" i="6"/>
  <c r="BE355" i="6"/>
  <c r="AT121" i="6"/>
  <c r="AU121" i="6" s="1"/>
  <c r="AV121" i="6" s="1"/>
  <c r="AW121" i="6" s="1"/>
  <c r="AX121" i="6" s="1"/>
  <c r="AY121" i="6" s="1"/>
  <c r="AZ121" i="6" s="1"/>
  <c r="BA121" i="6" s="1"/>
  <c r="BB121" i="6" s="1"/>
  <c r="BC121" i="6" s="1"/>
  <c r="BD121" i="6" s="1"/>
  <c r="BJ623" i="6"/>
  <c r="BE423" i="6"/>
  <c r="BI378" i="6"/>
  <c r="BJ378" i="6" s="1"/>
  <c r="BK378" i="6" s="1"/>
  <c r="BL378" i="6" s="1"/>
  <c r="BM378" i="6" s="1"/>
  <c r="BN378" i="6" s="1"/>
  <c r="BO378" i="6" s="1"/>
  <c r="BP378" i="6" s="1"/>
  <c r="BQ378" i="6" s="1"/>
  <c r="BR378" i="6" s="1"/>
  <c r="BS378" i="6" s="1"/>
  <c r="BW378" i="6" s="1"/>
  <c r="CI378" i="6" s="1"/>
  <c r="BI636" i="6"/>
  <c r="BJ636" i="6" s="1"/>
  <c r="BK636" i="6" s="1"/>
  <c r="BI615" i="6"/>
  <c r="BJ615" i="6" s="1"/>
  <c r="BK615" i="6" s="1"/>
  <c r="BL615" i="6" s="1"/>
  <c r="BM615" i="6" s="1"/>
  <c r="BN615" i="6" s="1"/>
  <c r="BO615" i="6" s="1"/>
  <c r="BP615" i="6" s="1"/>
  <c r="BQ615" i="6" s="1"/>
  <c r="BR615" i="6" s="1"/>
  <c r="BS615" i="6" s="1"/>
  <c r="BW615" i="6" s="1"/>
  <c r="BH157" i="6"/>
  <c r="AT362" i="6"/>
  <c r="AU362" i="6" s="1"/>
  <c r="AV362" i="6" s="1"/>
  <c r="AW362" i="6" s="1"/>
  <c r="AX362" i="6" s="1"/>
  <c r="AY362" i="6" s="1"/>
  <c r="AZ362" i="6" s="1"/>
  <c r="BA362" i="6" s="1"/>
  <c r="BB362" i="6" s="1"/>
  <c r="BC362" i="6" s="1"/>
  <c r="BD362" i="6" s="1"/>
  <c r="BH591" i="6"/>
  <c r="AT63" i="6"/>
  <c r="AU63" i="6" s="1"/>
  <c r="AV63" i="6" s="1"/>
  <c r="AW63" i="6" s="1"/>
  <c r="AX63" i="6" s="1"/>
  <c r="AY63" i="6" s="1"/>
  <c r="AZ63" i="6" s="1"/>
  <c r="BA63" i="6" s="1"/>
  <c r="BB63" i="6" s="1"/>
  <c r="BC63" i="6" s="1"/>
  <c r="BD63" i="6" s="1"/>
  <c r="AT197" i="6"/>
  <c r="AU197" i="6" s="1"/>
  <c r="AV197" i="6" s="1"/>
  <c r="AW197" i="6" s="1"/>
  <c r="AX197" i="6" s="1"/>
  <c r="AY197" i="6" s="1"/>
  <c r="AZ197" i="6" s="1"/>
  <c r="BA197" i="6" s="1"/>
  <c r="BB197" i="6" s="1"/>
  <c r="BC197" i="6" s="1"/>
  <c r="BD197" i="6" s="1"/>
  <c r="BH298" i="6"/>
  <c r="BI624" i="6"/>
  <c r="AT207" i="6"/>
  <c r="AU207" i="6" s="1"/>
  <c r="AV207" i="6" s="1"/>
  <c r="AW207" i="6" s="1"/>
  <c r="AX207" i="6" s="1"/>
  <c r="AY207" i="6" s="1"/>
  <c r="AZ207" i="6" s="1"/>
  <c r="BA207" i="6" s="1"/>
  <c r="BB207" i="6" s="1"/>
  <c r="BC207" i="6" s="1"/>
  <c r="BD207" i="6" s="1"/>
  <c r="BI405" i="6"/>
  <c r="BJ405" i="6" s="1"/>
  <c r="BK405" i="6" s="1"/>
  <c r="BL405" i="6" s="1"/>
  <c r="BM405" i="6" s="1"/>
  <c r="BN405" i="6" s="1"/>
  <c r="BO405" i="6" s="1"/>
  <c r="BP405" i="6" s="1"/>
  <c r="BQ405" i="6" s="1"/>
  <c r="BR405" i="6" s="1"/>
  <c r="BS405" i="6" s="1"/>
  <c r="BW405" i="6" s="1"/>
  <c r="AT474" i="6"/>
  <c r="AU474" i="6" s="1"/>
  <c r="AV474" i="6" s="1"/>
  <c r="AW474" i="6" s="1"/>
  <c r="AX474" i="6" s="1"/>
  <c r="AY474" i="6" s="1"/>
  <c r="AZ474" i="6" s="1"/>
  <c r="BA474" i="6" s="1"/>
  <c r="BB474" i="6" s="1"/>
  <c r="BC474" i="6" s="1"/>
  <c r="BD474" i="6" s="1"/>
  <c r="BE636" i="6"/>
  <c r="BI637" i="6"/>
  <c r="BJ637" i="6" s="1"/>
  <c r="BK637" i="6" s="1"/>
  <c r="BL637" i="6" s="1"/>
  <c r="BC660" i="6"/>
  <c r="BD660" i="6" s="1"/>
  <c r="BH660" i="6" s="1"/>
  <c r="BE91" i="6"/>
  <c r="BH264" i="6"/>
  <c r="BH308" i="6"/>
  <c r="BE427" i="6"/>
  <c r="BT582" i="6"/>
  <c r="BT569" i="6"/>
  <c r="BE469" i="6"/>
  <c r="AT363" i="6"/>
  <c r="AU363" i="6" s="1"/>
  <c r="AV363" i="6" s="1"/>
  <c r="AW363" i="6" s="1"/>
  <c r="AX363" i="6" s="1"/>
  <c r="AY363" i="6" s="1"/>
  <c r="AZ363" i="6" s="1"/>
  <c r="BA363" i="6" s="1"/>
  <c r="BB363" i="6" s="1"/>
  <c r="BC363" i="6" s="1"/>
  <c r="BD363" i="6" s="1"/>
  <c r="BE184" i="6"/>
  <c r="BH429" i="6"/>
  <c r="AT214" i="6"/>
  <c r="AU214" i="6" s="1"/>
  <c r="AV214" i="6" s="1"/>
  <c r="AW214" i="6" s="1"/>
  <c r="AX214" i="6" s="1"/>
  <c r="AY214" i="6" s="1"/>
  <c r="AZ214" i="6" s="1"/>
  <c r="BA214" i="6" s="1"/>
  <c r="BB214" i="6" s="1"/>
  <c r="BC214" i="6" s="1"/>
  <c r="BD214" i="6" s="1"/>
  <c r="AT171" i="6"/>
  <c r="AU171" i="6" s="1"/>
  <c r="AV171" i="6" s="1"/>
  <c r="AW171" i="6" s="1"/>
  <c r="AX171" i="6" s="1"/>
  <c r="AY171" i="6" s="1"/>
  <c r="AZ171" i="6" s="1"/>
  <c r="BA171" i="6" s="1"/>
  <c r="BB171" i="6" s="1"/>
  <c r="BC171" i="6" s="1"/>
  <c r="BD171" i="6" s="1"/>
  <c r="BH502" i="6"/>
  <c r="BI596" i="6"/>
  <c r="BJ596" i="6" s="1"/>
  <c r="BK596" i="6" s="1"/>
  <c r="BL596" i="6" s="1"/>
  <c r="BM596" i="6" s="1"/>
  <c r="BN596" i="6" s="1"/>
  <c r="BO596" i="6" s="1"/>
  <c r="BP596" i="6" s="1"/>
  <c r="BQ596" i="6" s="1"/>
  <c r="BR596" i="6" s="1"/>
  <c r="BS596" i="6" s="1"/>
  <c r="BW596" i="6" s="1"/>
  <c r="BH268" i="6"/>
  <c r="AT118" i="6"/>
  <c r="AU118" i="6" s="1"/>
  <c r="AV118" i="6" s="1"/>
  <c r="AW118" i="6" s="1"/>
  <c r="AX118" i="6" s="1"/>
  <c r="AY118" i="6" s="1"/>
  <c r="AZ118" i="6" s="1"/>
  <c r="BA118" i="6" s="1"/>
  <c r="BB118" i="6" s="1"/>
  <c r="BC118" i="6" s="1"/>
  <c r="BD118" i="6" s="1"/>
  <c r="BH80" i="6"/>
  <c r="BH414" i="6"/>
  <c r="AT572" i="6"/>
  <c r="AU572" i="6" s="1"/>
  <c r="AV572" i="6" s="1"/>
  <c r="AW572" i="6" s="1"/>
  <c r="AX572" i="6" s="1"/>
  <c r="AY572" i="6" s="1"/>
  <c r="AZ572" i="6" s="1"/>
  <c r="BA572" i="6" s="1"/>
  <c r="BB572" i="6" s="1"/>
  <c r="BC572" i="6" s="1"/>
  <c r="BD572" i="6" s="1"/>
  <c r="AT382" i="6"/>
  <c r="AU382" i="6" s="1"/>
  <c r="AV382" i="6" s="1"/>
  <c r="AW382" i="6" s="1"/>
  <c r="AX382" i="6" s="1"/>
  <c r="AY382" i="6" s="1"/>
  <c r="AZ382" i="6" s="1"/>
  <c r="BA382" i="6" s="1"/>
  <c r="BB382" i="6" s="1"/>
  <c r="BC382" i="6" s="1"/>
  <c r="BD382" i="6" s="1"/>
  <c r="BH267" i="6"/>
  <c r="AT375" i="6"/>
  <c r="AU375" i="6" s="1"/>
  <c r="AV375" i="6" s="1"/>
  <c r="AW375" i="6" s="1"/>
  <c r="AX375" i="6" s="1"/>
  <c r="AY375" i="6" s="1"/>
  <c r="AZ375" i="6" s="1"/>
  <c r="BA375" i="6" s="1"/>
  <c r="BB375" i="6" s="1"/>
  <c r="BC375" i="6" s="1"/>
  <c r="BD375" i="6" s="1"/>
  <c r="AT297" i="6"/>
  <c r="AU297" i="6" s="1"/>
  <c r="AV297" i="6" s="1"/>
  <c r="AW297" i="6" s="1"/>
  <c r="AX297" i="6" s="1"/>
  <c r="AY297" i="6" s="1"/>
  <c r="AZ297" i="6" s="1"/>
  <c r="BA297" i="6" s="1"/>
  <c r="BB297" i="6" s="1"/>
  <c r="BC297" i="6" s="1"/>
  <c r="BD297" i="6" s="1"/>
  <c r="BH296" i="6"/>
  <c r="BI661" i="6"/>
  <c r="BJ661" i="6" s="1"/>
  <c r="BK661" i="6" s="1"/>
  <c r="BL661" i="6" s="1"/>
  <c r="BM661" i="6" s="1"/>
  <c r="BN661" i="6" s="1"/>
  <c r="BO661" i="6" s="1"/>
  <c r="BP661" i="6" s="1"/>
  <c r="BQ661" i="6" s="1"/>
  <c r="BH379" i="6"/>
  <c r="BH468" i="6"/>
  <c r="AT411" i="6"/>
  <c r="AU411" i="6" s="1"/>
  <c r="AV411" i="6" s="1"/>
  <c r="AW411" i="6" s="1"/>
  <c r="AX411" i="6" s="1"/>
  <c r="AY411" i="6" s="1"/>
  <c r="AZ411" i="6" s="1"/>
  <c r="BA411" i="6" s="1"/>
  <c r="BB411" i="6" s="1"/>
  <c r="BC411" i="6" s="1"/>
  <c r="BD411" i="6" s="1"/>
  <c r="BH119" i="6"/>
  <c r="BI659" i="6"/>
  <c r="BJ659" i="6" s="1"/>
  <c r="BK659" i="6" s="1"/>
  <c r="BL659" i="6" s="1"/>
  <c r="BM659" i="6" s="1"/>
  <c r="BN659" i="6" s="1"/>
  <c r="BO659" i="6" s="1"/>
  <c r="BP659" i="6" s="1"/>
  <c r="AT211" i="6"/>
  <c r="AU211" i="6" s="1"/>
  <c r="AV211" i="6" s="1"/>
  <c r="AW211" i="6" s="1"/>
  <c r="AX211" i="6" s="1"/>
  <c r="AY211" i="6" s="1"/>
  <c r="AZ211" i="6" s="1"/>
  <c r="BA211" i="6" s="1"/>
  <c r="BB211" i="6" s="1"/>
  <c r="BC211" i="6" s="1"/>
  <c r="BD211" i="6" s="1"/>
  <c r="AT304" i="6"/>
  <c r="AU304" i="6" s="1"/>
  <c r="AV304" i="6" s="1"/>
  <c r="AW304" i="6" s="1"/>
  <c r="AX304" i="6" s="1"/>
  <c r="AY304" i="6" s="1"/>
  <c r="AZ304" i="6" s="1"/>
  <c r="BA304" i="6" s="1"/>
  <c r="BB304" i="6" s="1"/>
  <c r="BC304" i="6" s="1"/>
  <c r="BD304" i="6" s="1"/>
  <c r="BI664" i="6"/>
  <c r="BJ664" i="6" s="1"/>
  <c r="BK664" i="6" s="1"/>
  <c r="BL664" i="6" s="1"/>
  <c r="BM664" i="6" s="1"/>
  <c r="BN664" i="6" s="1"/>
  <c r="BO664" i="6" s="1"/>
  <c r="BP664" i="6" s="1"/>
  <c r="BQ664" i="6" s="1"/>
  <c r="AY640" i="6"/>
  <c r="AZ640" i="6" s="1"/>
  <c r="BA640" i="6" s="1"/>
  <c r="BB640" i="6" s="1"/>
  <c r="BC640" i="6" s="1"/>
  <c r="BD640" i="6" s="1"/>
  <c r="BH640" i="6" s="1"/>
  <c r="AT217" i="6"/>
  <c r="AU217" i="6" s="1"/>
  <c r="AV217" i="6" s="1"/>
  <c r="AW217" i="6" s="1"/>
  <c r="AX217" i="6" s="1"/>
  <c r="AY217" i="6" s="1"/>
  <c r="AZ217" i="6" s="1"/>
  <c r="BA217" i="6" s="1"/>
  <c r="BB217" i="6" s="1"/>
  <c r="BC217" i="6" s="1"/>
  <c r="BD217" i="6" s="1"/>
  <c r="BE404" i="6"/>
  <c r="CM655" i="6"/>
  <c r="CN655" i="6" s="1"/>
  <c r="CO655" i="6" s="1"/>
  <c r="CP655" i="6" s="1"/>
  <c r="CQ655" i="6" s="1"/>
  <c r="CR655" i="6" s="1"/>
  <c r="CS655" i="6" s="1"/>
  <c r="CT655" i="6" s="1"/>
  <c r="CU655" i="6" s="1"/>
  <c r="CV655" i="6" s="1"/>
  <c r="CW655" i="6" s="1"/>
  <c r="AT430" i="6"/>
  <c r="AU430" i="6" s="1"/>
  <c r="AV430" i="6" s="1"/>
  <c r="AW430" i="6" s="1"/>
  <c r="AX430" i="6" s="1"/>
  <c r="AY430" i="6" s="1"/>
  <c r="AZ430" i="6" s="1"/>
  <c r="BA430" i="6" s="1"/>
  <c r="BB430" i="6" s="1"/>
  <c r="BC430" i="6" s="1"/>
  <c r="BD430" i="6" s="1"/>
  <c r="BI658" i="6"/>
  <c r="BJ658" i="6" s="1"/>
  <c r="BK658" i="6" s="1"/>
  <c r="BL658" i="6" s="1"/>
  <c r="BM658" i="6" s="1"/>
  <c r="BN658" i="6" s="1"/>
  <c r="BO658" i="6" s="1"/>
  <c r="BH282" i="6"/>
  <c r="BD668" i="6"/>
  <c r="BH668" i="6" s="1"/>
  <c r="BI618" i="6"/>
  <c r="BJ618" i="6" s="1"/>
  <c r="BK618" i="6" s="1"/>
  <c r="BL618" i="6" s="1"/>
  <c r="BM618" i="6" s="1"/>
  <c r="BN618" i="6" s="1"/>
  <c r="BO618" i="6" s="1"/>
  <c r="BP618" i="6" s="1"/>
  <c r="BQ618" i="6" s="1"/>
  <c r="BR618" i="6" s="1"/>
  <c r="BS618" i="6" s="1"/>
  <c r="BW618" i="6" s="1"/>
  <c r="BT567" i="6"/>
  <c r="BE54" i="6"/>
  <c r="BE412" i="6"/>
  <c r="AT202" i="6"/>
  <c r="AU202" i="6" s="1"/>
  <c r="AV202" i="6" s="1"/>
  <c r="AW202" i="6" s="1"/>
  <c r="AX202" i="6" s="1"/>
  <c r="AY202" i="6" s="1"/>
  <c r="AZ202" i="6" s="1"/>
  <c r="BA202" i="6" s="1"/>
  <c r="BB202" i="6" s="1"/>
  <c r="BC202" i="6" s="1"/>
  <c r="BD202" i="6" s="1"/>
  <c r="AT79" i="6"/>
  <c r="AU79" i="6" s="1"/>
  <c r="AV79" i="6" s="1"/>
  <c r="AW79" i="6" s="1"/>
  <c r="AX79" i="6" s="1"/>
  <c r="AY79" i="6" s="1"/>
  <c r="AZ79" i="6" s="1"/>
  <c r="BA79" i="6" s="1"/>
  <c r="BB79" i="6" s="1"/>
  <c r="BC79" i="6" s="1"/>
  <c r="BD79" i="6" s="1"/>
  <c r="BI105" i="6"/>
  <c r="BJ105" i="6" s="1"/>
  <c r="BK105" i="6" s="1"/>
  <c r="BL105" i="6" s="1"/>
  <c r="BM105" i="6" s="1"/>
  <c r="BN105" i="6" s="1"/>
  <c r="BO105" i="6" s="1"/>
  <c r="BP105" i="6" s="1"/>
  <c r="BQ105" i="6" s="1"/>
  <c r="BR105" i="6" s="1"/>
  <c r="BS105" i="6" s="1"/>
  <c r="BW105" i="6" s="1"/>
  <c r="AT68" i="6"/>
  <c r="AU68" i="6" s="1"/>
  <c r="AV68" i="6" s="1"/>
  <c r="AW68" i="6" s="1"/>
  <c r="AX68" i="6" s="1"/>
  <c r="AY68" i="6" s="1"/>
  <c r="AZ68" i="6" s="1"/>
  <c r="BA68" i="6" s="1"/>
  <c r="BB68" i="6" s="1"/>
  <c r="BC68" i="6" s="1"/>
  <c r="BD68" i="6" s="1"/>
  <c r="AT361" i="6"/>
  <c r="AU361" i="6" s="1"/>
  <c r="AV361" i="6" s="1"/>
  <c r="AW361" i="6" s="1"/>
  <c r="AX361" i="6" s="1"/>
  <c r="AY361" i="6" s="1"/>
  <c r="AZ361" i="6" s="1"/>
  <c r="BA361" i="6" s="1"/>
  <c r="BB361" i="6" s="1"/>
  <c r="BC361" i="6" s="1"/>
  <c r="BD361" i="6" s="1"/>
  <c r="AT77" i="6"/>
  <c r="AU77" i="6" s="1"/>
  <c r="AV77" i="6" s="1"/>
  <c r="AW77" i="6" s="1"/>
  <c r="AX77" i="6" s="1"/>
  <c r="AY77" i="6" s="1"/>
  <c r="AZ77" i="6" s="1"/>
  <c r="BA77" i="6" s="1"/>
  <c r="BB77" i="6" s="1"/>
  <c r="BC77" i="6" s="1"/>
  <c r="BD77" i="6" s="1"/>
  <c r="BE67" i="6"/>
  <c r="BE306" i="6"/>
  <c r="BO648" i="6"/>
  <c r="BE70" i="6"/>
  <c r="BE643" i="6"/>
  <c r="BH355" i="6"/>
  <c r="CX423" i="6"/>
  <c r="BT423" i="6"/>
  <c r="AT610" i="6"/>
  <c r="AU610" i="6" s="1"/>
  <c r="AV610" i="6" s="1"/>
  <c r="AW610" i="6" s="1"/>
  <c r="AX610" i="6" s="1"/>
  <c r="AY610" i="6" s="1"/>
  <c r="AZ610" i="6" s="1"/>
  <c r="BA610" i="6" s="1"/>
  <c r="BB610" i="6" s="1"/>
  <c r="BC610" i="6" s="1"/>
  <c r="BD610" i="6" s="1"/>
  <c r="BE159" i="6"/>
  <c r="AT200" i="6"/>
  <c r="AU200" i="6" s="1"/>
  <c r="AV200" i="6" s="1"/>
  <c r="AW200" i="6" s="1"/>
  <c r="AX200" i="6" s="1"/>
  <c r="AY200" i="6" s="1"/>
  <c r="AZ200" i="6" s="1"/>
  <c r="BA200" i="6" s="1"/>
  <c r="BB200" i="6" s="1"/>
  <c r="BC200" i="6" s="1"/>
  <c r="BD200" i="6" s="1"/>
  <c r="BI172" i="6"/>
  <c r="BJ172" i="6" s="1"/>
  <c r="BK172" i="6" s="1"/>
  <c r="BL172" i="6" s="1"/>
  <c r="BM172" i="6" s="1"/>
  <c r="BN172" i="6" s="1"/>
  <c r="BO172" i="6" s="1"/>
  <c r="BP172" i="6" s="1"/>
  <c r="BQ172" i="6" s="1"/>
  <c r="BR172" i="6" s="1"/>
  <c r="BS172" i="6" s="1"/>
  <c r="BW172" i="6" s="1"/>
  <c r="AT498" i="6"/>
  <c r="AU498" i="6" s="1"/>
  <c r="AV498" i="6" s="1"/>
  <c r="AW498" i="6" s="1"/>
  <c r="AX498" i="6" s="1"/>
  <c r="AY498" i="6" s="1"/>
  <c r="AZ498" i="6" s="1"/>
  <c r="BA498" i="6" s="1"/>
  <c r="BB498" i="6" s="1"/>
  <c r="BC498" i="6" s="1"/>
  <c r="BD498" i="6" s="1"/>
  <c r="BI206" i="6"/>
  <c r="BJ206" i="6" s="1"/>
  <c r="BK206" i="6" s="1"/>
  <c r="BL206" i="6" s="1"/>
  <c r="BM206" i="6" s="1"/>
  <c r="BN206" i="6" s="1"/>
  <c r="BO206" i="6" s="1"/>
  <c r="BP206" i="6" s="1"/>
  <c r="BQ206" i="6" s="1"/>
  <c r="BR206" i="6" s="1"/>
  <c r="BS206" i="6" s="1"/>
  <c r="BW206" i="6" s="1"/>
  <c r="AT71" i="6"/>
  <c r="AU71" i="6" s="1"/>
  <c r="AV71" i="6" s="1"/>
  <c r="AW71" i="6" s="1"/>
  <c r="AX71" i="6" s="1"/>
  <c r="AY71" i="6" s="1"/>
  <c r="AZ71" i="6" s="1"/>
  <c r="BA71" i="6" s="1"/>
  <c r="BB71" i="6" s="1"/>
  <c r="BC71" i="6" s="1"/>
  <c r="BD71" i="6" s="1"/>
  <c r="BI209" i="6"/>
  <c r="BJ209" i="6" s="1"/>
  <c r="BK209" i="6" s="1"/>
  <c r="BL209" i="6" s="1"/>
  <c r="BM209" i="6" s="1"/>
  <c r="BN209" i="6" s="1"/>
  <c r="BO209" i="6" s="1"/>
  <c r="BP209" i="6" s="1"/>
  <c r="BQ209" i="6" s="1"/>
  <c r="BR209" i="6" s="1"/>
  <c r="BS209" i="6" s="1"/>
  <c r="BW209" i="6" s="1"/>
  <c r="CX427" i="6"/>
  <c r="BH427" i="6"/>
  <c r="BT427" i="6" s="1"/>
  <c r="AT177" i="6"/>
  <c r="AU177" i="6" s="1"/>
  <c r="AV177" i="6" s="1"/>
  <c r="AW177" i="6" s="1"/>
  <c r="AX177" i="6" s="1"/>
  <c r="AY177" i="6" s="1"/>
  <c r="AZ177" i="6" s="1"/>
  <c r="BA177" i="6" s="1"/>
  <c r="BB177" i="6" s="1"/>
  <c r="BC177" i="6" s="1"/>
  <c r="BD177" i="6" s="1"/>
  <c r="BX569" i="6"/>
  <c r="BY569" i="6" s="1"/>
  <c r="BZ569" i="6" s="1"/>
  <c r="CA569" i="6" s="1"/>
  <c r="CB569" i="6" s="1"/>
  <c r="CC569" i="6" s="1"/>
  <c r="CD569" i="6" s="1"/>
  <c r="CE569" i="6" s="1"/>
  <c r="CF569" i="6" s="1"/>
  <c r="CG569" i="6" s="1"/>
  <c r="CH569" i="6" s="1"/>
  <c r="CL569" i="6" s="1"/>
  <c r="CX469" i="6"/>
  <c r="BT469" i="6"/>
  <c r="BI675" i="6"/>
  <c r="BJ675" i="6" s="1"/>
  <c r="BK675" i="6" s="1"/>
  <c r="BL675" i="6" s="1"/>
  <c r="BM675" i="6" s="1"/>
  <c r="BN675" i="6" s="1"/>
  <c r="BO675" i="6" s="1"/>
  <c r="BP675" i="6" s="1"/>
  <c r="BQ675" i="6" s="1"/>
  <c r="BR675" i="6" s="1"/>
  <c r="BH184" i="6"/>
  <c r="BO645" i="6"/>
  <c r="BP645" i="6" s="1"/>
  <c r="BQ645" i="6" s="1"/>
  <c r="BR645" i="6" s="1"/>
  <c r="BS645" i="6" s="1"/>
  <c r="BW645" i="6" s="1"/>
  <c r="AT158" i="6"/>
  <c r="AU158" i="6" s="1"/>
  <c r="AV158" i="6" s="1"/>
  <c r="AW158" i="6" s="1"/>
  <c r="AX158" i="6" s="1"/>
  <c r="AY158" i="6" s="1"/>
  <c r="AZ158" i="6" s="1"/>
  <c r="BA158" i="6" s="1"/>
  <c r="BB158" i="6" s="1"/>
  <c r="BC158" i="6" s="1"/>
  <c r="BD158" i="6" s="1"/>
  <c r="AT173" i="6"/>
  <c r="AU173" i="6" s="1"/>
  <c r="AV173" i="6" s="1"/>
  <c r="AW173" i="6" s="1"/>
  <c r="AX173" i="6" s="1"/>
  <c r="AY173" i="6" s="1"/>
  <c r="AZ173" i="6" s="1"/>
  <c r="BA173" i="6" s="1"/>
  <c r="BB173" i="6" s="1"/>
  <c r="BC173" i="6" s="1"/>
  <c r="BD173" i="6" s="1"/>
  <c r="BE49" i="6"/>
  <c r="BE429" i="6"/>
  <c r="BE473" i="6"/>
  <c r="BH501" i="6"/>
  <c r="BI646" i="6"/>
  <c r="BJ646" i="6" s="1"/>
  <c r="BK646" i="6" s="1"/>
  <c r="BL646" i="6" s="1"/>
  <c r="BM646" i="6" s="1"/>
  <c r="BN646" i="6" s="1"/>
  <c r="AT611" i="6"/>
  <c r="AU611" i="6" s="1"/>
  <c r="AV611" i="6" s="1"/>
  <c r="AW611" i="6" s="1"/>
  <c r="AX611" i="6" s="1"/>
  <c r="AY611" i="6" s="1"/>
  <c r="AZ611" i="6" s="1"/>
  <c r="BA611" i="6" s="1"/>
  <c r="BB611" i="6" s="1"/>
  <c r="BC611" i="6" s="1"/>
  <c r="BD611" i="6" s="1"/>
  <c r="BH417" i="6"/>
  <c r="AT262" i="6"/>
  <c r="AU262" i="6" s="1"/>
  <c r="AV262" i="6" s="1"/>
  <c r="AW262" i="6" s="1"/>
  <c r="AX262" i="6" s="1"/>
  <c r="AY262" i="6" s="1"/>
  <c r="AZ262" i="6" s="1"/>
  <c r="BA262" i="6" s="1"/>
  <c r="BB262" i="6" s="1"/>
  <c r="BC262" i="6" s="1"/>
  <c r="BD262" i="6" s="1"/>
  <c r="AT421" i="6"/>
  <c r="AU421" i="6" s="1"/>
  <c r="AV421" i="6" s="1"/>
  <c r="AW421" i="6" s="1"/>
  <c r="AX421" i="6" s="1"/>
  <c r="AY421" i="6" s="1"/>
  <c r="AZ421" i="6" s="1"/>
  <c r="BA421" i="6" s="1"/>
  <c r="BB421" i="6" s="1"/>
  <c r="BC421" i="6" s="1"/>
  <c r="BD421" i="6" s="1"/>
  <c r="BH187" i="6"/>
  <c r="AT170" i="6"/>
  <c r="AU170" i="6" s="1"/>
  <c r="AV170" i="6" s="1"/>
  <c r="AW170" i="6" s="1"/>
  <c r="AX170" i="6" s="1"/>
  <c r="AY170" i="6" s="1"/>
  <c r="AZ170" i="6" s="1"/>
  <c r="BA170" i="6" s="1"/>
  <c r="BB170" i="6" s="1"/>
  <c r="BC170" i="6" s="1"/>
  <c r="BD170" i="6" s="1"/>
  <c r="AT204" i="6"/>
  <c r="AU204" i="6" s="1"/>
  <c r="AV204" i="6" s="1"/>
  <c r="AW204" i="6" s="1"/>
  <c r="AX204" i="6" s="1"/>
  <c r="AY204" i="6" s="1"/>
  <c r="AZ204" i="6" s="1"/>
  <c r="BA204" i="6" s="1"/>
  <c r="BB204" i="6" s="1"/>
  <c r="BC204" i="6" s="1"/>
  <c r="BD204" i="6" s="1"/>
  <c r="BT568" i="6"/>
  <c r="AT185" i="6"/>
  <c r="AU185" i="6" s="1"/>
  <c r="AV185" i="6" s="1"/>
  <c r="AW185" i="6" s="1"/>
  <c r="AX185" i="6" s="1"/>
  <c r="AY185" i="6" s="1"/>
  <c r="AZ185" i="6" s="1"/>
  <c r="BA185" i="6" s="1"/>
  <c r="BB185" i="6" s="1"/>
  <c r="BC185" i="6" s="1"/>
  <c r="BD185" i="6" s="1"/>
  <c r="BX403" i="6"/>
  <c r="BY403" i="6" s="1"/>
  <c r="BZ403" i="6" s="1"/>
  <c r="CA403" i="6" s="1"/>
  <c r="CB403" i="6" s="1"/>
  <c r="CC403" i="6" s="1"/>
  <c r="CD403" i="6" s="1"/>
  <c r="CE403" i="6" s="1"/>
  <c r="CF403" i="6" s="1"/>
  <c r="CG403" i="6" s="1"/>
  <c r="CH403" i="6" s="1"/>
  <c r="CL403" i="6" s="1"/>
  <c r="BI674" i="6"/>
  <c r="BJ674" i="6" s="1"/>
  <c r="BK674" i="6" s="1"/>
  <c r="BL674" i="6" s="1"/>
  <c r="BM674" i="6" s="1"/>
  <c r="BN674" i="6" s="1"/>
  <c r="BO674" i="6" s="1"/>
  <c r="BP674" i="6" s="1"/>
  <c r="BQ674" i="6" s="1"/>
  <c r="BR674" i="6" s="1"/>
  <c r="BH518" i="6"/>
  <c r="BS670" i="6"/>
  <c r="BH578" i="6"/>
  <c r="BH354" i="6"/>
  <c r="AT410" i="6"/>
  <c r="AU410" i="6" s="1"/>
  <c r="AV410" i="6" s="1"/>
  <c r="AW410" i="6" s="1"/>
  <c r="AX410" i="6" s="1"/>
  <c r="AY410" i="6" s="1"/>
  <c r="AZ410" i="6" s="1"/>
  <c r="BA410" i="6" s="1"/>
  <c r="BB410" i="6" s="1"/>
  <c r="BC410" i="6" s="1"/>
  <c r="BD410" i="6" s="1"/>
  <c r="BH503" i="6"/>
  <c r="AT472" i="6"/>
  <c r="AU472" i="6" s="1"/>
  <c r="AV472" i="6" s="1"/>
  <c r="AW472" i="6" s="1"/>
  <c r="AX472" i="6" s="1"/>
  <c r="AY472" i="6" s="1"/>
  <c r="AZ472" i="6" s="1"/>
  <c r="BA472" i="6" s="1"/>
  <c r="BB472" i="6" s="1"/>
  <c r="BC472" i="6" s="1"/>
  <c r="BD472" i="6" s="1"/>
  <c r="BH395" i="6"/>
  <c r="BE635" i="6"/>
  <c r="AT422" i="6"/>
  <c r="AU422" i="6" s="1"/>
  <c r="AV422" i="6" s="1"/>
  <c r="AW422" i="6" s="1"/>
  <c r="AX422" i="6" s="1"/>
  <c r="AY422" i="6" s="1"/>
  <c r="AZ422" i="6" s="1"/>
  <c r="BA422" i="6" s="1"/>
  <c r="BB422" i="6" s="1"/>
  <c r="BC422" i="6" s="1"/>
  <c r="BD422" i="6" s="1"/>
  <c r="BE415" i="6"/>
  <c r="CX404" i="6"/>
  <c r="BT404" i="6"/>
  <c r="AT385" i="6"/>
  <c r="AU385" i="6" s="1"/>
  <c r="AV385" i="6" s="1"/>
  <c r="AW385" i="6" s="1"/>
  <c r="AX385" i="6" s="1"/>
  <c r="AY385" i="6" s="1"/>
  <c r="AZ385" i="6" s="1"/>
  <c r="BA385" i="6" s="1"/>
  <c r="BB385" i="6" s="1"/>
  <c r="BC385" i="6" s="1"/>
  <c r="BD385" i="6" s="1"/>
  <c r="AT486" i="6"/>
  <c r="AU486" i="6" s="1"/>
  <c r="AV486" i="6" s="1"/>
  <c r="AW486" i="6" s="1"/>
  <c r="AX486" i="6" s="1"/>
  <c r="AY486" i="6" s="1"/>
  <c r="AZ486" i="6" s="1"/>
  <c r="BA486" i="6" s="1"/>
  <c r="BB486" i="6" s="1"/>
  <c r="BC486" i="6" s="1"/>
  <c r="BD486" i="6" s="1"/>
  <c r="BX567" i="6"/>
  <c r="BY567" i="6" s="1"/>
  <c r="BZ567" i="6" s="1"/>
  <c r="CA567" i="6" s="1"/>
  <c r="CB567" i="6" s="1"/>
  <c r="CC567" i="6" s="1"/>
  <c r="CD567" i="6" s="1"/>
  <c r="CE567" i="6" s="1"/>
  <c r="CF567" i="6" s="1"/>
  <c r="CG567" i="6" s="1"/>
  <c r="CH567" i="6" s="1"/>
  <c r="CL567" i="6" s="1"/>
  <c r="BH54" i="6"/>
  <c r="CX412" i="6"/>
  <c r="BT412" i="6"/>
  <c r="BI666" i="6"/>
  <c r="BJ666" i="6" s="1"/>
  <c r="BK666" i="6" s="1"/>
  <c r="BL666" i="6" s="1"/>
  <c r="BM666" i="6" s="1"/>
  <c r="BN666" i="6" s="1"/>
  <c r="BO666" i="6" s="1"/>
  <c r="BP666" i="6" s="1"/>
  <c r="BQ666" i="6" s="1"/>
  <c r="AT254" i="6"/>
  <c r="AU254" i="6" s="1"/>
  <c r="AV254" i="6" s="1"/>
  <c r="AW254" i="6" s="1"/>
  <c r="AX254" i="6" s="1"/>
  <c r="AY254" i="6" s="1"/>
  <c r="AZ254" i="6" s="1"/>
  <c r="BA254" i="6" s="1"/>
  <c r="BB254" i="6" s="1"/>
  <c r="BC254" i="6" s="1"/>
  <c r="BD254" i="6" s="1"/>
  <c r="AT278" i="6"/>
  <c r="AU278" i="6" s="1"/>
  <c r="AV278" i="6" s="1"/>
  <c r="AW278" i="6" s="1"/>
  <c r="AX278" i="6" s="1"/>
  <c r="AY278" i="6" s="1"/>
  <c r="AZ278" i="6" s="1"/>
  <c r="BA278" i="6" s="1"/>
  <c r="BB278" i="6" s="1"/>
  <c r="BC278" i="6" s="1"/>
  <c r="BD278" i="6" s="1"/>
  <c r="AT384" i="6"/>
  <c r="AU384" i="6" s="1"/>
  <c r="AV384" i="6" s="1"/>
  <c r="AW384" i="6" s="1"/>
  <c r="AX384" i="6" s="1"/>
  <c r="AY384" i="6" s="1"/>
  <c r="AZ384" i="6" s="1"/>
  <c r="BA384" i="6" s="1"/>
  <c r="BB384" i="6" s="1"/>
  <c r="BC384" i="6" s="1"/>
  <c r="BD384" i="6" s="1"/>
  <c r="BH271" i="6"/>
  <c r="BI112" i="6"/>
  <c r="BJ112" i="6" s="1"/>
  <c r="BK112" i="6" s="1"/>
  <c r="BL112" i="6" s="1"/>
  <c r="BM112" i="6" s="1"/>
  <c r="BN112" i="6" s="1"/>
  <c r="BO112" i="6" s="1"/>
  <c r="BP112" i="6" s="1"/>
  <c r="BQ112" i="6" s="1"/>
  <c r="BR112" i="6" s="1"/>
  <c r="BS112" i="6" s="1"/>
  <c r="BW112" i="6" s="1"/>
  <c r="AT467" i="6"/>
  <c r="AU467" i="6" s="1"/>
  <c r="AV467" i="6" s="1"/>
  <c r="AW467" i="6" s="1"/>
  <c r="AX467" i="6" s="1"/>
  <c r="AY467" i="6" s="1"/>
  <c r="AZ467" i="6" s="1"/>
  <c r="BA467" i="6" s="1"/>
  <c r="BB467" i="6" s="1"/>
  <c r="BC467" i="6" s="1"/>
  <c r="BD467" i="6" s="1"/>
  <c r="BH390" i="6"/>
  <c r="BI599" i="6"/>
  <c r="BJ599" i="6" s="1"/>
  <c r="BK599" i="6" s="1"/>
  <c r="BL599" i="6" s="1"/>
  <c r="BM599" i="6" s="1"/>
  <c r="BN599" i="6" s="1"/>
  <c r="BO599" i="6" s="1"/>
  <c r="BP599" i="6" s="1"/>
  <c r="BQ599" i="6" s="1"/>
  <c r="BR599" i="6" s="1"/>
  <c r="BS599" i="6" s="1"/>
  <c r="BW599" i="6" s="1"/>
  <c r="BH67" i="6"/>
  <c r="CX306" i="6"/>
  <c r="BH306" i="6"/>
  <c r="AT597" i="6"/>
  <c r="AU597" i="6" s="1"/>
  <c r="AV597" i="6" s="1"/>
  <c r="AW597" i="6" s="1"/>
  <c r="AX597" i="6" s="1"/>
  <c r="AY597" i="6" s="1"/>
  <c r="AZ597" i="6" s="1"/>
  <c r="BA597" i="6" s="1"/>
  <c r="BB597" i="6" s="1"/>
  <c r="BC597" i="6" s="1"/>
  <c r="BD597" i="6" s="1"/>
  <c r="BH70" i="6"/>
  <c r="BI643" i="6"/>
  <c r="BJ643" i="6" s="1"/>
  <c r="BK643" i="6" s="1"/>
  <c r="BL643" i="6" s="1"/>
  <c r="BM643" i="6" s="1"/>
  <c r="AT392" i="6"/>
  <c r="AU392" i="6" s="1"/>
  <c r="AV392" i="6" s="1"/>
  <c r="AW392" i="6" s="1"/>
  <c r="AX392" i="6" s="1"/>
  <c r="AY392" i="6" s="1"/>
  <c r="AZ392" i="6" s="1"/>
  <c r="BA392" i="6" s="1"/>
  <c r="BB392" i="6" s="1"/>
  <c r="BC392" i="6" s="1"/>
  <c r="BD392" i="6" s="1"/>
  <c r="CX78" i="6"/>
  <c r="BH78" i="6"/>
  <c r="BH159" i="6"/>
  <c r="BI120" i="6"/>
  <c r="BJ120" i="6" s="1"/>
  <c r="BK120" i="6" s="1"/>
  <c r="BL120" i="6" s="1"/>
  <c r="BM120" i="6" s="1"/>
  <c r="BN120" i="6" s="1"/>
  <c r="BO120" i="6" s="1"/>
  <c r="BP120" i="6" s="1"/>
  <c r="BQ120" i="6" s="1"/>
  <c r="BR120" i="6" s="1"/>
  <c r="BS120" i="6" s="1"/>
  <c r="BW120" i="6" s="1"/>
  <c r="AT620" i="6"/>
  <c r="AU620" i="6" s="1"/>
  <c r="AV620" i="6" s="1"/>
  <c r="AW620" i="6" s="1"/>
  <c r="AX620" i="6" s="1"/>
  <c r="AY620" i="6" s="1"/>
  <c r="AZ620" i="6" s="1"/>
  <c r="BA620" i="6" s="1"/>
  <c r="BB620" i="6" s="1"/>
  <c r="BC620" i="6" s="1"/>
  <c r="BD620" i="6" s="1"/>
  <c r="BH274" i="6"/>
  <c r="BD663" i="6"/>
  <c r="BH663" i="6" s="1"/>
  <c r="BH276" i="6"/>
  <c r="BH75" i="6"/>
  <c r="BH342" i="6"/>
  <c r="CX174" i="6"/>
  <c r="BH174" i="6"/>
  <c r="AT609" i="6"/>
  <c r="AU609" i="6" s="1"/>
  <c r="AV609" i="6" s="1"/>
  <c r="AW609" i="6" s="1"/>
  <c r="AX609" i="6" s="1"/>
  <c r="AY609" i="6" s="1"/>
  <c r="AZ609" i="6" s="1"/>
  <c r="BA609" i="6" s="1"/>
  <c r="BB609" i="6" s="1"/>
  <c r="BC609" i="6" s="1"/>
  <c r="BD609" i="6" s="1"/>
  <c r="AT408" i="6"/>
  <c r="AU408" i="6" s="1"/>
  <c r="AV408" i="6" s="1"/>
  <c r="AW408" i="6" s="1"/>
  <c r="AX408" i="6" s="1"/>
  <c r="AY408" i="6" s="1"/>
  <c r="AZ408" i="6" s="1"/>
  <c r="BA408" i="6" s="1"/>
  <c r="BB408" i="6" s="1"/>
  <c r="BC408" i="6" s="1"/>
  <c r="BD408" i="6" s="1"/>
  <c r="AT393" i="6"/>
  <c r="AU393" i="6" s="1"/>
  <c r="AV393" i="6" s="1"/>
  <c r="AW393" i="6" s="1"/>
  <c r="AX393" i="6" s="1"/>
  <c r="AY393" i="6" s="1"/>
  <c r="AZ393" i="6" s="1"/>
  <c r="BA393" i="6" s="1"/>
  <c r="BB393" i="6" s="1"/>
  <c r="BC393" i="6" s="1"/>
  <c r="BD393" i="6" s="1"/>
  <c r="AT212" i="6"/>
  <c r="AU212" i="6" s="1"/>
  <c r="AV212" i="6" s="1"/>
  <c r="AW212" i="6" s="1"/>
  <c r="AX212" i="6" s="1"/>
  <c r="AY212" i="6" s="1"/>
  <c r="AZ212" i="6" s="1"/>
  <c r="BA212" i="6" s="1"/>
  <c r="BB212" i="6" s="1"/>
  <c r="BC212" i="6" s="1"/>
  <c r="BD212" i="6" s="1"/>
  <c r="C10" i="5" l="1"/>
  <c r="I10" i="5" s="1"/>
  <c r="J10" i="5" s="1"/>
  <c r="BV709" i="6"/>
  <c r="BV716" i="6" s="1"/>
  <c r="C9" i="5"/>
  <c r="I9" i="5" s="1"/>
  <c r="J9" i="5" s="1"/>
  <c r="BG709" i="6"/>
  <c r="BG716" i="6" s="1"/>
  <c r="CJ716" i="6"/>
  <c r="BT650" i="6"/>
  <c r="BE696" i="6"/>
  <c r="BE713" i="6" s="1"/>
  <c r="F21" i="5" s="1"/>
  <c r="CK697" i="6"/>
  <c r="CK707" i="6" s="1"/>
  <c r="CK684" i="6"/>
  <c r="AT692" i="6"/>
  <c r="AT711" i="6" s="1"/>
  <c r="U507" i="6"/>
  <c r="T694" i="6"/>
  <c r="T708" i="6" s="1"/>
  <c r="U4" i="6"/>
  <c r="T690" i="6"/>
  <c r="U20" i="6"/>
  <c r="T695" i="6"/>
  <c r="U7" i="6"/>
  <c r="T698" i="6"/>
  <c r="U199" i="6"/>
  <c r="T696" i="6"/>
  <c r="T713" i="6" s="1"/>
  <c r="U339" i="6"/>
  <c r="T692" i="6"/>
  <c r="T711" i="6" s="1"/>
  <c r="U12" i="6"/>
  <c r="T691" i="6"/>
  <c r="U562" i="6"/>
  <c r="T693" i="6"/>
  <c r="T712" i="6" s="1"/>
  <c r="BV704" i="6"/>
  <c r="BV699" i="6"/>
  <c r="AY161" i="6"/>
  <c r="U155" i="6"/>
  <c r="T697" i="6"/>
  <c r="T707" i="6" s="1"/>
  <c r="AV517" i="6"/>
  <c r="AU692" i="6"/>
  <c r="AU711" i="6" s="1"/>
  <c r="CJ699" i="6"/>
  <c r="S706" i="6"/>
  <c r="S709" i="6" s="1"/>
  <c r="S716" i="6" s="1"/>
  <c r="S704" i="6"/>
  <c r="S699" i="6"/>
  <c r="CJ704" i="6"/>
  <c r="BT592" i="6"/>
  <c r="AH28" i="6"/>
  <c r="U154" i="6"/>
  <c r="T684" i="6"/>
  <c r="BE179" i="6"/>
  <c r="BE652" i="6"/>
  <c r="BE211" i="6"/>
  <c r="BE258" i="6"/>
  <c r="BT112" i="6"/>
  <c r="BE472" i="6"/>
  <c r="BE71" i="6"/>
  <c r="BT105" i="6"/>
  <c r="BE640" i="6"/>
  <c r="BE387" i="6"/>
  <c r="BE188" i="6"/>
  <c r="BE474" i="6"/>
  <c r="BE352" i="6"/>
  <c r="BE393" i="6"/>
  <c r="BT120" i="6"/>
  <c r="BT599" i="6"/>
  <c r="BE207" i="6"/>
  <c r="BE406" i="6"/>
  <c r="BT172" i="6"/>
  <c r="BE118" i="6"/>
  <c r="BE170" i="6"/>
  <c r="BE173" i="6"/>
  <c r="BE121" i="6"/>
  <c r="BE593" i="6"/>
  <c r="BE396" i="6"/>
  <c r="BE279" i="6"/>
  <c r="BE254" i="6"/>
  <c r="BT641" i="6"/>
  <c r="BE177" i="6"/>
  <c r="BE361" i="6"/>
  <c r="CX655" i="6"/>
  <c r="BE572" i="6"/>
  <c r="BT346" i="6"/>
  <c r="BE44" i="6"/>
  <c r="CI403" i="6"/>
  <c r="BE611" i="6"/>
  <c r="BE498" i="6"/>
  <c r="BE68" i="6"/>
  <c r="BE304" i="6"/>
  <c r="BE297" i="6"/>
  <c r="BE197" i="6"/>
  <c r="BT629" i="6"/>
  <c r="BE369" i="6"/>
  <c r="BE383" i="6"/>
  <c r="BE660" i="6"/>
  <c r="BE384" i="6"/>
  <c r="BE467" i="6"/>
  <c r="BE185" i="6"/>
  <c r="BE259" i="6"/>
  <c r="BE257" i="6"/>
  <c r="BE69" i="6"/>
  <c r="BE594" i="6"/>
  <c r="CI614" i="6"/>
  <c r="BE218" i="6"/>
  <c r="AH192" i="6"/>
  <c r="AH689" i="6" s="1"/>
  <c r="BE609" i="6"/>
  <c r="BE663" i="6"/>
  <c r="BE597" i="6"/>
  <c r="BE385" i="6"/>
  <c r="BE410" i="6"/>
  <c r="CI569" i="6"/>
  <c r="BT209" i="6"/>
  <c r="BE610" i="6"/>
  <c r="BT673" i="6"/>
  <c r="BE202" i="6"/>
  <c r="BE217" i="6"/>
  <c r="BE411" i="6"/>
  <c r="BE362" i="6"/>
  <c r="BE377" i="6"/>
  <c r="BE213" i="6"/>
  <c r="BE216" i="6"/>
  <c r="BE475" i="6"/>
  <c r="BE388" i="6"/>
  <c r="BE21" i="6"/>
  <c r="BE305" i="6"/>
  <c r="BE497" i="6"/>
  <c r="BE654" i="6"/>
  <c r="BE182" i="6"/>
  <c r="BE63" i="6"/>
  <c r="BT615" i="6"/>
  <c r="BE294" i="6"/>
  <c r="BH212" i="6"/>
  <c r="BH204" i="6"/>
  <c r="BI371" i="6"/>
  <c r="BJ371" i="6" s="1"/>
  <c r="BK371" i="6" s="1"/>
  <c r="BL371" i="6" s="1"/>
  <c r="BM371" i="6" s="1"/>
  <c r="BN371" i="6" s="1"/>
  <c r="BO371" i="6" s="1"/>
  <c r="BP371" i="6" s="1"/>
  <c r="BQ371" i="6" s="1"/>
  <c r="BR371" i="6" s="1"/>
  <c r="BS371" i="6" s="1"/>
  <c r="BW371" i="6" s="1"/>
  <c r="BH607" i="6"/>
  <c r="CM680" i="6"/>
  <c r="CN680" i="6" s="1"/>
  <c r="CO680" i="6" s="1"/>
  <c r="CP680" i="6" s="1"/>
  <c r="CQ680" i="6" s="1"/>
  <c r="CR680" i="6" s="1"/>
  <c r="CS680" i="6" s="1"/>
  <c r="CT680" i="6" s="1"/>
  <c r="CU680" i="6" s="1"/>
  <c r="CV680" i="6" s="1"/>
  <c r="CW680" i="6" s="1"/>
  <c r="BI366" i="6"/>
  <c r="BJ366" i="6" s="1"/>
  <c r="BK366" i="6" s="1"/>
  <c r="BL366" i="6" s="1"/>
  <c r="BM366" i="6" s="1"/>
  <c r="BN366" i="6" s="1"/>
  <c r="BO366" i="6" s="1"/>
  <c r="BP366" i="6" s="1"/>
  <c r="BQ366" i="6" s="1"/>
  <c r="BR366" i="6" s="1"/>
  <c r="BS366" i="6" s="1"/>
  <c r="BW366" i="6" s="1"/>
  <c r="BI398" i="6"/>
  <c r="BJ398" i="6" s="1"/>
  <c r="BK398" i="6" s="1"/>
  <c r="BL398" i="6" s="1"/>
  <c r="BM398" i="6" s="1"/>
  <c r="BN398" i="6" s="1"/>
  <c r="BO398" i="6" s="1"/>
  <c r="BP398" i="6" s="1"/>
  <c r="BQ398" i="6" s="1"/>
  <c r="BR398" i="6" s="1"/>
  <c r="BS398" i="6" s="1"/>
  <c r="BW398" i="6" s="1"/>
  <c r="BH210" i="6"/>
  <c r="BH65" i="6"/>
  <c r="BI174" i="6"/>
  <c r="BJ174" i="6" s="1"/>
  <c r="BK174" i="6" s="1"/>
  <c r="BL174" i="6" s="1"/>
  <c r="BM174" i="6" s="1"/>
  <c r="BN174" i="6" s="1"/>
  <c r="BO174" i="6" s="1"/>
  <c r="BP174" i="6" s="1"/>
  <c r="BQ174" i="6" s="1"/>
  <c r="BR174" i="6" s="1"/>
  <c r="BH620" i="6"/>
  <c r="BI78" i="6"/>
  <c r="BJ78" i="6" s="1"/>
  <c r="BK78" i="6" s="1"/>
  <c r="BL78" i="6" s="1"/>
  <c r="BM78" i="6" s="1"/>
  <c r="BN78" i="6" s="1"/>
  <c r="BN643" i="6"/>
  <c r="BI390" i="6"/>
  <c r="BJ390" i="6" s="1"/>
  <c r="BK390" i="6" s="1"/>
  <c r="BL390" i="6" s="1"/>
  <c r="BM390" i="6" s="1"/>
  <c r="BN390" i="6" s="1"/>
  <c r="BO390" i="6" s="1"/>
  <c r="BP390" i="6" s="1"/>
  <c r="BQ390" i="6" s="1"/>
  <c r="BR390" i="6" s="1"/>
  <c r="BS390" i="6" s="1"/>
  <c r="BW390" i="6" s="1"/>
  <c r="BH254" i="6"/>
  <c r="BI54" i="6"/>
  <c r="BJ54" i="6" s="1"/>
  <c r="BK54" i="6" s="1"/>
  <c r="BL54" i="6" s="1"/>
  <c r="BM54" i="6" s="1"/>
  <c r="BN54" i="6" s="1"/>
  <c r="BO54" i="6" s="1"/>
  <c r="BP54" i="6" s="1"/>
  <c r="BQ54" i="6" s="1"/>
  <c r="BR54" i="6" s="1"/>
  <c r="BS54" i="6" s="1"/>
  <c r="BW54" i="6" s="1"/>
  <c r="BH385" i="6"/>
  <c r="CM403" i="6"/>
  <c r="CN403" i="6" s="1"/>
  <c r="CO403" i="6" s="1"/>
  <c r="CP403" i="6" s="1"/>
  <c r="CQ403" i="6" s="1"/>
  <c r="CR403" i="6" s="1"/>
  <c r="CS403" i="6" s="1"/>
  <c r="CT403" i="6" s="1"/>
  <c r="CU403" i="6" s="1"/>
  <c r="CV403" i="6" s="1"/>
  <c r="CW403" i="6" s="1"/>
  <c r="BH262" i="6"/>
  <c r="BH611" i="6"/>
  <c r="BS675" i="6"/>
  <c r="BH177" i="6"/>
  <c r="BX172" i="6"/>
  <c r="BY172" i="6" s="1"/>
  <c r="BZ172" i="6" s="1"/>
  <c r="CA172" i="6" s="1"/>
  <c r="CB172" i="6" s="1"/>
  <c r="CC172" i="6" s="1"/>
  <c r="CD172" i="6" s="1"/>
  <c r="CE172" i="6" s="1"/>
  <c r="CF172" i="6" s="1"/>
  <c r="CG172" i="6" s="1"/>
  <c r="CH172" i="6" s="1"/>
  <c r="CL172" i="6" s="1"/>
  <c r="BX105" i="6"/>
  <c r="BY105" i="6" s="1"/>
  <c r="BZ105" i="6" s="1"/>
  <c r="CA105" i="6" s="1"/>
  <c r="CB105" i="6" s="1"/>
  <c r="CC105" i="6" s="1"/>
  <c r="CD105" i="6" s="1"/>
  <c r="CE105" i="6" s="1"/>
  <c r="CF105" i="6" s="1"/>
  <c r="CG105" i="6" s="1"/>
  <c r="CH105" i="6" s="1"/>
  <c r="CL105" i="6" s="1"/>
  <c r="BT618" i="6"/>
  <c r="BI282" i="6"/>
  <c r="BJ282" i="6" s="1"/>
  <c r="BK282" i="6" s="1"/>
  <c r="BL282" i="6" s="1"/>
  <c r="BM282" i="6" s="1"/>
  <c r="BN282" i="6" s="1"/>
  <c r="BO282" i="6" s="1"/>
  <c r="BP282" i="6" s="1"/>
  <c r="BQ282" i="6" s="1"/>
  <c r="BR282" i="6" s="1"/>
  <c r="BS282" i="6" s="1"/>
  <c r="BW282" i="6" s="1"/>
  <c r="BI640" i="6"/>
  <c r="BJ640" i="6" s="1"/>
  <c r="BK640" i="6" s="1"/>
  <c r="BL640" i="6" s="1"/>
  <c r="BH211" i="6"/>
  <c r="BR661" i="6"/>
  <c r="BS661" i="6" s="1"/>
  <c r="BW661" i="6" s="1"/>
  <c r="BH375" i="6"/>
  <c r="BI502" i="6"/>
  <c r="BJ502" i="6" s="1"/>
  <c r="BK502" i="6" s="1"/>
  <c r="BL502" i="6" s="1"/>
  <c r="BM502" i="6" s="1"/>
  <c r="BN502" i="6" s="1"/>
  <c r="BO502" i="6" s="1"/>
  <c r="BP502" i="6" s="1"/>
  <c r="BQ502" i="6" s="1"/>
  <c r="BR502" i="6" s="1"/>
  <c r="BS502" i="6" s="1"/>
  <c r="BW502" i="6" s="1"/>
  <c r="BM637" i="6"/>
  <c r="BI575" i="6"/>
  <c r="BJ575" i="6" s="1"/>
  <c r="BK575" i="6" s="1"/>
  <c r="BL575" i="6" s="1"/>
  <c r="BM575" i="6" s="1"/>
  <c r="BN575" i="6" s="1"/>
  <c r="BO575" i="6" s="1"/>
  <c r="BP575" i="6" s="1"/>
  <c r="BQ575" i="6" s="1"/>
  <c r="BR575" i="6" s="1"/>
  <c r="BS575" i="6" s="1"/>
  <c r="BW575" i="6" s="1"/>
  <c r="BH406" i="6"/>
  <c r="BE603" i="6"/>
  <c r="BI42" i="6"/>
  <c r="BJ42" i="6" s="1"/>
  <c r="BK42" i="6" s="1"/>
  <c r="BL42" i="6" s="1"/>
  <c r="BM42" i="6" s="1"/>
  <c r="BN42" i="6" s="1"/>
  <c r="BO42" i="6" s="1"/>
  <c r="BP42" i="6" s="1"/>
  <c r="BQ42" i="6" s="1"/>
  <c r="BR42" i="6" s="1"/>
  <c r="BS42" i="6" s="1"/>
  <c r="BW42" i="6" s="1"/>
  <c r="BI273" i="6"/>
  <c r="BJ273" i="6" s="1"/>
  <c r="BK273" i="6" s="1"/>
  <c r="BL273" i="6" s="1"/>
  <c r="BM273" i="6" s="1"/>
  <c r="BN273" i="6" s="1"/>
  <c r="BO273" i="6" s="1"/>
  <c r="BP273" i="6" s="1"/>
  <c r="BQ273" i="6" s="1"/>
  <c r="BR273" i="6" s="1"/>
  <c r="BS273" i="6" s="1"/>
  <c r="BW273" i="6" s="1"/>
  <c r="BH213" i="6"/>
  <c r="BH424" i="6"/>
  <c r="BX649" i="6"/>
  <c r="BY649" i="6" s="1"/>
  <c r="BZ649" i="6" s="1"/>
  <c r="CA649" i="6" s="1"/>
  <c r="CB649" i="6" s="1"/>
  <c r="CC649" i="6" s="1"/>
  <c r="CD649" i="6" s="1"/>
  <c r="CE649" i="6" s="1"/>
  <c r="CF649" i="6" s="1"/>
  <c r="CG649" i="6" s="1"/>
  <c r="CH649" i="6" s="1"/>
  <c r="CL649" i="6" s="1"/>
  <c r="BI386" i="6"/>
  <c r="BJ386" i="6" s="1"/>
  <c r="BK386" i="6" s="1"/>
  <c r="BL386" i="6" s="1"/>
  <c r="BM386" i="6" s="1"/>
  <c r="BN386" i="6" s="1"/>
  <c r="BO386" i="6" s="1"/>
  <c r="BP386" i="6" s="1"/>
  <c r="BQ386" i="6" s="1"/>
  <c r="BR386" i="6" s="1"/>
  <c r="BS386" i="6" s="1"/>
  <c r="BW386" i="6" s="1"/>
  <c r="BX641" i="6"/>
  <c r="BY641" i="6" s="1"/>
  <c r="BZ641" i="6" s="1"/>
  <c r="CA641" i="6" s="1"/>
  <c r="CB641" i="6" s="1"/>
  <c r="CC641" i="6" s="1"/>
  <c r="CD641" i="6" s="1"/>
  <c r="CE641" i="6" s="1"/>
  <c r="CF641" i="6" s="1"/>
  <c r="CG641" i="6" s="1"/>
  <c r="CH641" i="6" s="1"/>
  <c r="CL641" i="6" s="1"/>
  <c r="BI272" i="6"/>
  <c r="BJ272" i="6" s="1"/>
  <c r="BK272" i="6" s="1"/>
  <c r="BL272" i="6" s="1"/>
  <c r="BM272" i="6" s="1"/>
  <c r="BN272" i="6" s="1"/>
  <c r="BO272" i="6" s="1"/>
  <c r="BP272" i="6" s="1"/>
  <c r="BQ272" i="6" s="1"/>
  <c r="BR272" i="6" s="1"/>
  <c r="BS272" i="6" s="1"/>
  <c r="BW272" i="6" s="1"/>
  <c r="BE356" i="6"/>
  <c r="BE29" i="6"/>
  <c r="CX258" i="6"/>
  <c r="BH258" i="6"/>
  <c r="BI368" i="6"/>
  <c r="BJ368" i="6" s="1"/>
  <c r="BK368" i="6" s="1"/>
  <c r="BL368" i="6" s="1"/>
  <c r="BM368" i="6" s="1"/>
  <c r="BN368" i="6" s="1"/>
  <c r="BO368" i="6" s="1"/>
  <c r="BP368" i="6" s="1"/>
  <c r="BQ368" i="6" s="1"/>
  <c r="BR368" i="6" s="1"/>
  <c r="BS368" i="6" s="1"/>
  <c r="BW368" i="6" s="1"/>
  <c r="BH369" i="6"/>
  <c r="BI283" i="6"/>
  <c r="BJ283" i="6" s="1"/>
  <c r="BK283" i="6" s="1"/>
  <c r="BL283" i="6" s="1"/>
  <c r="BM283" i="6" s="1"/>
  <c r="BN283" i="6" s="1"/>
  <c r="BO283" i="6" s="1"/>
  <c r="BP283" i="6" s="1"/>
  <c r="BQ283" i="6" s="1"/>
  <c r="BR283" i="6" s="1"/>
  <c r="BS283" i="6" s="1"/>
  <c r="BW283" i="6" s="1"/>
  <c r="BX592" i="6"/>
  <c r="BY592" i="6" s="1"/>
  <c r="BZ592" i="6" s="1"/>
  <c r="CA592" i="6" s="1"/>
  <c r="CB592" i="6" s="1"/>
  <c r="CC592" i="6" s="1"/>
  <c r="CD592" i="6" s="1"/>
  <c r="CE592" i="6" s="1"/>
  <c r="CF592" i="6" s="1"/>
  <c r="CG592" i="6" s="1"/>
  <c r="CH592" i="6" s="1"/>
  <c r="CL592" i="6" s="1"/>
  <c r="BK622" i="6"/>
  <c r="BL622" i="6" s="1"/>
  <c r="BM622" i="6" s="1"/>
  <c r="BN622" i="6" s="1"/>
  <c r="BO622" i="6" s="1"/>
  <c r="BP622" i="6" s="1"/>
  <c r="BQ622" i="6" s="1"/>
  <c r="BR622" i="6" s="1"/>
  <c r="BS622" i="6" s="1"/>
  <c r="BW622" i="6" s="1"/>
  <c r="BI175" i="6"/>
  <c r="BJ175" i="6" s="1"/>
  <c r="BK175" i="6" s="1"/>
  <c r="BL175" i="6" s="1"/>
  <c r="BM175" i="6" s="1"/>
  <c r="BN175" i="6" s="1"/>
  <c r="BO175" i="6" s="1"/>
  <c r="BP175" i="6" s="1"/>
  <c r="BQ175" i="6" s="1"/>
  <c r="BR175" i="6" s="1"/>
  <c r="BS175" i="6" s="1"/>
  <c r="BW175" i="6" s="1"/>
  <c r="BH21" i="6"/>
  <c r="BX629" i="6"/>
  <c r="BY629" i="6" s="1"/>
  <c r="BZ629" i="6" s="1"/>
  <c r="CA629" i="6" s="1"/>
  <c r="CB629" i="6" s="1"/>
  <c r="CC629" i="6" s="1"/>
  <c r="CD629" i="6" s="1"/>
  <c r="CE629" i="6" s="1"/>
  <c r="CF629" i="6" s="1"/>
  <c r="CG629" i="6" s="1"/>
  <c r="CH629" i="6" s="1"/>
  <c r="CL629" i="6" s="1"/>
  <c r="BI504" i="6"/>
  <c r="BJ504" i="6" s="1"/>
  <c r="BK504" i="6" s="1"/>
  <c r="BL504" i="6" s="1"/>
  <c r="BM504" i="6" s="1"/>
  <c r="BN504" i="6" s="1"/>
  <c r="BO504" i="6" s="1"/>
  <c r="BP504" i="6" s="1"/>
  <c r="BQ504" i="6" s="1"/>
  <c r="BR504" i="6" s="1"/>
  <c r="BS504" i="6" s="1"/>
  <c r="BW504" i="6" s="1"/>
  <c r="BX346" i="6"/>
  <c r="BY346" i="6" s="1"/>
  <c r="BZ346" i="6" s="1"/>
  <c r="CA346" i="6" s="1"/>
  <c r="CB346" i="6" s="1"/>
  <c r="CC346" i="6" s="1"/>
  <c r="CD346" i="6" s="1"/>
  <c r="CE346" i="6" s="1"/>
  <c r="CF346" i="6" s="1"/>
  <c r="CG346" i="6" s="1"/>
  <c r="CH346" i="6" s="1"/>
  <c r="CL346" i="6" s="1"/>
  <c r="BI95" i="6"/>
  <c r="BJ95" i="6" s="1"/>
  <c r="BK95" i="6" s="1"/>
  <c r="BL95" i="6" s="1"/>
  <c r="BM95" i="6" s="1"/>
  <c r="BN95" i="6" s="1"/>
  <c r="BO95" i="6" s="1"/>
  <c r="BP95" i="6" s="1"/>
  <c r="BQ95" i="6" s="1"/>
  <c r="BR95" i="6" s="1"/>
  <c r="BS95" i="6" s="1"/>
  <c r="BW95" i="6" s="1"/>
  <c r="BE607" i="6"/>
  <c r="BI598" i="6"/>
  <c r="BJ598" i="6" s="1"/>
  <c r="BK598" i="6" s="1"/>
  <c r="BL598" i="6" s="1"/>
  <c r="BM598" i="6" s="1"/>
  <c r="BN598" i="6" s="1"/>
  <c r="BO598" i="6" s="1"/>
  <c r="BP598" i="6" s="1"/>
  <c r="BQ598" i="6" s="1"/>
  <c r="BR598" i="6" s="1"/>
  <c r="BS598" i="6" s="1"/>
  <c r="BW598" i="6" s="1"/>
  <c r="BI359" i="6"/>
  <c r="BJ359" i="6" s="1"/>
  <c r="BK359" i="6" s="1"/>
  <c r="BL359" i="6" s="1"/>
  <c r="BM359" i="6" s="1"/>
  <c r="BN359" i="6" s="1"/>
  <c r="BO359" i="6" s="1"/>
  <c r="BP359" i="6" s="1"/>
  <c r="BQ359" i="6" s="1"/>
  <c r="BR359" i="6" s="1"/>
  <c r="BS359" i="6" s="1"/>
  <c r="BW359" i="6" s="1"/>
  <c r="CI680" i="6"/>
  <c r="BH381" i="6"/>
  <c r="BH497" i="6"/>
  <c r="CX497" i="6"/>
  <c r="BI73" i="6"/>
  <c r="BJ73" i="6" s="1"/>
  <c r="BK73" i="6" s="1"/>
  <c r="BL73" i="6" s="1"/>
  <c r="BM73" i="6" s="1"/>
  <c r="BN73" i="6" s="1"/>
  <c r="BO73" i="6" s="1"/>
  <c r="BP73" i="6" s="1"/>
  <c r="BQ73" i="6" s="1"/>
  <c r="BR73" i="6" s="1"/>
  <c r="BS73" i="6" s="1"/>
  <c r="BW73" i="6" s="1"/>
  <c r="BI286" i="6"/>
  <c r="BJ286" i="6" s="1"/>
  <c r="BK286" i="6" s="1"/>
  <c r="BL286" i="6" s="1"/>
  <c r="BM286" i="6" s="1"/>
  <c r="BN286" i="6" s="1"/>
  <c r="BO286" i="6" s="1"/>
  <c r="BP286" i="6" s="1"/>
  <c r="BQ286" i="6" s="1"/>
  <c r="BR286" i="6" s="1"/>
  <c r="BS286" i="6" s="1"/>
  <c r="BW286" i="6" s="1"/>
  <c r="BH475" i="6"/>
  <c r="BI277" i="6"/>
  <c r="BJ277" i="6" s="1"/>
  <c r="BK277" i="6" s="1"/>
  <c r="BL277" i="6" s="1"/>
  <c r="BM277" i="6" s="1"/>
  <c r="BN277" i="6" s="1"/>
  <c r="BO277" i="6" s="1"/>
  <c r="BP277" i="6" s="1"/>
  <c r="BQ277" i="6" s="1"/>
  <c r="BR277" i="6" s="1"/>
  <c r="BS277" i="6" s="1"/>
  <c r="BW277" i="6" s="1"/>
  <c r="BI654" i="6"/>
  <c r="BJ654" i="6" s="1"/>
  <c r="BK654" i="6" s="1"/>
  <c r="BL654" i="6" s="1"/>
  <c r="BM654" i="6" s="1"/>
  <c r="BN654" i="6" s="1"/>
  <c r="BO654" i="6" s="1"/>
  <c r="BT649" i="6"/>
  <c r="BI306" i="6"/>
  <c r="BJ306" i="6" s="1"/>
  <c r="BK306" i="6" s="1"/>
  <c r="BL306" i="6" s="1"/>
  <c r="BM306" i="6" s="1"/>
  <c r="BN306" i="6" s="1"/>
  <c r="BO306" i="6" s="1"/>
  <c r="BP306" i="6" s="1"/>
  <c r="BQ306" i="6" s="1"/>
  <c r="BH422" i="6"/>
  <c r="BI354" i="6"/>
  <c r="BJ354" i="6" s="1"/>
  <c r="BK354" i="6" s="1"/>
  <c r="BL354" i="6" s="1"/>
  <c r="BM354" i="6" s="1"/>
  <c r="BN354" i="6" s="1"/>
  <c r="BO354" i="6" s="1"/>
  <c r="BP354" i="6" s="1"/>
  <c r="BQ354" i="6" s="1"/>
  <c r="BR354" i="6" s="1"/>
  <c r="BS354" i="6" s="1"/>
  <c r="BW354" i="6" s="1"/>
  <c r="BH421" i="6"/>
  <c r="BH158" i="6"/>
  <c r="BH77" i="6"/>
  <c r="BX618" i="6"/>
  <c r="BY618" i="6" s="1"/>
  <c r="BZ618" i="6" s="1"/>
  <c r="CA618" i="6" s="1"/>
  <c r="CB618" i="6" s="1"/>
  <c r="CC618" i="6" s="1"/>
  <c r="CD618" i="6" s="1"/>
  <c r="CE618" i="6" s="1"/>
  <c r="CF618" i="6" s="1"/>
  <c r="CG618" i="6" s="1"/>
  <c r="CH618" i="6" s="1"/>
  <c r="CL618" i="6" s="1"/>
  <c r="BI379" i="6"/>
  <c r="BJ379" i="6" s="1"/>
  <c r="BK379" i="6" s="1"/>
  <c r="BL379" i="6" s="1"/>
  <c r="BM379" i="6" s="1"/>
  <c r="BN379" i="6" s="1"/>
  <c r="BO379" i="6" s="1"/>
  <c r="BP379" i="6" s="1"/>
  <c r="BQ379" i="6" s="1"/>
  <c r="BR379" i="6" s="1"/>
  <c r="BS379" i="6" s="1"/>
  <c r="BW379" i="6" s="1"/>
  <c r="BH382" i="6"/>
  <c r="BX596" i="6"/>
  <c r="BY596" i="6" s="1"/>
  <c r="BZ596" i="6" s="1"/>
  <c r="CA596" i="6" s="1"/>
  <c r="CB596" i="6" s="1"/>
  <c r="CC596" i="6" s="1"/>
  <c r="CD596" i="6" s="1"/>
  <c r="CE596" i="6" s="1"/>
  <c r="CF596" i="6" s="1"/>
  <c r="CG596" i="6" s="1"/>
  <c r="CH596" i="6" s="1"/>
  <c r="CL596" i="6" s="1"/>
  <c r="BH214" i="6"/>
  <c r="BH363" i="6"/>
  <c r="BI308" i="6"/>
  <c r="BJ308" i="6" s="1"/>
  <c r="BK308" i="6" s="1"/>
  <c r="BL308" i="6" s="1"/>
  <c r="BM308" i="6" s="1"/>
  <c r="BN308" i="6" s="1"/>
  <c r="BO308" i="6" s="1"/>
  <c r="BP308" i="6" s="1"/>
  <c r="BQ308" i="6" s="1"/>
  <c r="BR308" i="6" s="1"/>
  <c r="BS308" i="6" s="1"/>
  <c r="BW308" i="6" s="1"/>
  <c r="BX405" i="6"/>
  <c r="BY405" i="6" s="1"/>
  <c r="BZ405" i="6" s="1"/>
  <c r="CA405" i="6" s="1"/>
  <c r="CB405" i="6" s="1"/>
  <c r="CC405" i="6" s="1"/>
  <c r="CD405" i="6" s="1"/>
  <c r="CE405" i="6" s="1"/>
  <c r="CF405" i="6" s="1"/>
  <c r="CG405" i="6" s="1"/>
  <c r="CH405" i="6" s="1"/>
  <c r="CL405" i="6" s="1"/>
  <c r="BI298" i="6"/>
  <c r="BJ298" i="6" s="1"/>
  <c r="BK298" i="6" s="1"/>
  <c r="BL298" i="6" s="1"/>
  <c r="BM298" i="6" s="1"/>
  <c r="BN298" i="6" s="1"/>
  <c r="BO298" i="6" s="1"/>
  <c r="BP298" i="6" s="1"/>
  <c r="BQ298" i="6" s="1"/>
  <c r="BR298" i="6" s="1"/>
  <c r="BS298" i="6" s="1"/>
  <c r="BW298" i="6" s="1"/>
  <c r="BI591" i="6"/>
  <c r="BJ591" i="6" s="1"/>
  <c r="BK591" i="6" s="1"/>
  <c r="BL591" i="6" s="1"/>
  <c r="BM591" i="6" s="1"/>
  <c r="BN591" i="6" s="1"/>
  <c r="BO591" i="6" s="1"/>
  <c r="BP591" i="6" s="1"/>
  <c r="BQ591" i="6" s="1"/>
  <c r="BR591" i="6" s="1"/>
  <c r="BS591" i="6" s="1"/>
  <c r="BW591" i="6" s="1"/>
  <c r="BK623" i="6"/>
  <c r="BL623" i="6" s="1"/>
  <c r="BM623" i="6" s="1"/>
  <c r="BN623" i="6" s="1"/>
  <c r="BO623" i="6" s="1"/>
  <c r="BP623" i="6" s="1"/>
  <c r="BQ623" i="6" s="1"/>
  <c r="BR623" i="6" s="1"/>
  <c r="BS623" i="6" s="1"/>
  <c r="BW623" i="6" s="1"/>
  <c r="BI189" i="6"/>
  <c r="BJ189" i="6" s="1"/>
  <c r="BK189" i="6" s="1"/>
  <c r="BL189" i="6" s="1"/>
  <c r="BM189" i="6" s="1"/>
  <c r="BN189" i="6" s="1"/>
  <c r="BO189" i="6" s="1"/>
  <c r="BP189" i="6" s="1"/>
  <c r="BQ189" i="6" s="1"/>
  <c r="BR189" i="6" s="1"/>
  <c r="BS189" i="6" s="1"/>
  <c r="BW189" i="6" s="1"/>
  <c r="BH280" i="6"/>
  <c r="BH603" i="6"/>
  <c r="BI193" i="6"/>
  <c r="BJ193" i="6" s="1"/>
  <c r="BK193" i="6" s="1"/>
  <c r="BL193" i="6" s="1"/>
  <c r="BM193" i="6" s="1"/>
  <c r="BN193" i="6" s="1"/>
  <c r="BO193" i="6" s="1"/>
  <c r="BP193" i="6" s="1"/>
  <c r="BQ193" i="6" s="1"/>
  <c r="BR193" i="6" s="1"/>
  <c r="BS193" i="6" s="1"/>
  <c r="BW193" i="6" s="1"/>
  <c r="BX634" i="6"/>
  <c r="BY634" i="6" s="1"/>
  <c r="BZ634" i="6" s="1"/>
  <c r="CA634" i="6" s="1"/>
  <c r="CB634" i="6" s="1"/>
  <c r="CC634" i="6" s="1"/>
  <c r="CD634" i="6" s="1"/>
  <c r="CE634" i="6" s="1"/>
  <c r="CF634" i="6" s="1"/>
  <c r="CG634" i="6" s="1"/>
  <c r="CH634" i="6" s="1"/>
  <c r="CL634" i="6" s="1"/>
  <c r="BI261" i="6"/>
  <c r="BJ261" i="6" s="1"/>
  <c r="BK261" i="6" s="1"/>
  <c r="BL261" i="6" s="1"/>
  <c r="BM261" i="6" s="1"/>
  <c r="BN261" i="6" s="1"/>
  <c r="BO261" i="6" s="1"/>
  <c r="BP261" i="6" s="1"/>
  <c r="BQ261" i="6" s="1"/>
  <c r="BR261" i="6" s="1"/>
  <c r="BS261" i="6" s="1"/>
  <c r="BW261" i="6" s="1"/>
  <c r="BH370" i="6"/>
  <c r="BH499" i="6"/>
  <c r="BI642" i="6"/>
  <c r="BJ642" i="6" s="1"/>
  <c r="BK642" i="6" s="1"/>
  <c r="BL642" i="6" s="1"/>
  <c r="BM642" i="6" s="1"/>
  <c r="BH50" i="6"/>
  <c r="BI303" i="6"/>
  <c r="BJ303" i="6" s="1"/>
  <c r="BK303" i="6" s="1"/>
  <c r="BL303" i="6" s="1"/>
  <c r="BM303" i="6" s="1"/>
  <c r="BN303" i="6" s="1"/>
  <c r="BO303" i="6" s="1"/>
  <c r="BP303" i="6" s="1"/>
  <c r="BQ303" i="6" s="1"/>
  <c r="BR303" i="6" s="1"/>
  <c r="BS303" i="6" s="1"/>
  <c r="BW303" i="6" s="1"/>
  <c r="BI256" i="6"/>
  <c r="BJ256" i="6" s="1"/>
  <c r="BK256" i="6" s="1"/>
  <c r="BH356" i="6"/>
  <c r="BI579" i="6"/>
  <c r="BJ579" i="6" s="1"/>
  <c r="BK579" i="6" s="1"/>
  <c r="BL579" i="6" s="1"/>
  <c r="BM579" i="6" s="1"/>
  <c r="BN579" i="6" s="1"/>
  <c r="BO579" i="6" s="1"/>
  <c r="BP579" i="6" s="1"/>
  <c r="BQ579" i="6" s="1"/>
  <c r="BR579" i="6" s="1"/>
  <c r="BS579" i="6" s="1"/>
  <c r="BW579" i="6" s="1"/>
  <c r="CX372" i="6"/>
  <c r="BT372" i="6"/>
  <c r="BI260" i="6"/>
  <c r="BJ260" i="6" s="1"/>
  <c r="BK260" i="6" s="1"/>
  <c r="BL260" i="6" s="1"/>
  <c r="BM260" i="6" s="1"/>
  <c r="BN260" i="6" s="1"/>
  <c r="BO260" i="6" s="1"/>
  <c r="BP260" i="6" s="1"/>
  <c r="BQ260" i="6" s="1"/>
  <c r="BR260" i="6" s="1"/>
  <c r="BS260" i="6" s="1"/>
  <c r="BW260" i="6" s="1"/>
  <c r="BT634" i="6"/>
  <c r="CX29" i="6"/>
  <c r="BT29" i="6"/>
  <c r="BH71" i="6"/>
  <c r="BH393" i="6"/>
  <c r="BI276" i="6"/>
  <c r="BJ276" i="6" s="1"/>
  <c r="BK276" i="6" s="1"/>
  <c r="BL276" i="6" s="1"/>
  <c r="BM276" i="6" s="1"/>
  <c r="BN276" i="6" s="1"/>
  <c r="BO276" i="6" s="1"/>
  <c r="BP276" i="6" s="1"/>
  <c r="BQ276" i="6" s="1"/>
  <c r="BR276" i="6" s="1"/>
  <c r="BS276" i="6" s="1"/>
  <c r="BW276" i="6" s="1"/>
  <c r="BE620" i="6"/>
  <c r="BH467" i="6"/>
  <c r="BH384" i="6"/>
  <c r="BR666" i="6"/>
  <c r="CI567" i="6"/>
  <c r="BI503" i="6"/>
  <c r="BJ503" i="6" s="1"/>
  <c r="BK503" i="6" s="1"/>
  <c r="BL503" i="6" s="1"/>
  <c r="BM503" i="6" s="1"/>
  <c r="BN503" i="6" s="1"/>
  <c r="BO503" i="6" s="1"/>
  <c r="BP503" i="6" s="1"/>
  <c r="BQ503" i="6" s="1"/>
  <c r="BR503" i="6" s="1"/>
  <c r="BS503" i="6" s="1"/>
  <c r="BW503" i="6" s="1"/>
  <c r="BI578" i="6"/>
  <c r="BJ578" i="6" s="1"/>
  <c r="BK578" i="6" s="1"/>
  <c r="BL578" i="6" s="1"/>
  <c r="BM578" i="6" s="1"/>
  <c r="BN578" i="6" s="1"/>
  <c r="BO578" i="6" s="1"/>
  <c r="BP578" i="6" s="1"/>
  <c r="BQ578" i="6" s="1"/>
  <c r="BR578" i="6" s="1"/>
  <c r="BS578" i="6" s="1"/>
  <c r="BW578" i="6" s="1"/>
  <c r="BI518" i="6"/>
  <c r="BJ518" i="6" s="1"/>
  <c r="BK518" i="6" s="1"/>
  <c r="BL518" i="6" s="1"/>
  <c r="BM518" i="6" s="1"/>
  <c r="BN518" i="6" s="1"/>
  <c r="BO518" i="6" s="1"/>
  <c r="BP518" i="6" s="1"/>
  <c r="BQ518" i="6" s="1"/>
  <c r="BR518" i="6" s="1"/>
  <c r="BS518" i="6" s="1"/>
  <c r="BW518" i="6" s="1"/>
  <c r="BH185" i="6"/>
  <c r="BH170" i="6"/>
  <c r="CX170" i="6"/>
  <c r="BE262" i="6"/>
  <c r="BO646" i="6"/>
  <c r="BX645" i="6"/>
  <c r="BY645" i="6" s="1"/>
  <c r="BZ645" i="6" s="1"/>
  <c r="CA645" i="6" s="1"/>
  <c r="CB645" i="6" s="1"/>
  <c r="CC645" i="6" s="1"/>
  <c r="CD645" i="6" s="1"/>
  <c r="CE645" i="6" s="1"/>
  <c r="CF645" i="6" s="1"/>
  <c r="CG645" i="6" s="1"/>
  <c r="CH645" i="6" s="1"/>
  <c r="CL645" i="6" s="1"/>
  <c r="BT206" i="6"/>
  <c r="BE200" i="6"/>
  <c r="BP648" i="6"/>
  <c r="BQ648" i="6" s="1"/>
  <c r="BR648" i="6" s="1"/>
  <c r="BS648" i="6" s="1"/>
  <c r="BW648" i="6" s="1"/>
  <c r="BH361" i="6"/>
  <c r="BE79" i="6"/>
  <c r="BE668" i="6"/>
  <c r="BP658" i="6"/>
  <c r="BR664" i="6"/>
  <c r="BS664" i="6" s="1"/>
  <c r="BW664" i="6" s="1"/>
  <c r="BQ659" i="6"/>
  <c r="BR659" i="6" s="1"/>
  <c r="BS659" i="6" s="1"/>
  <c r="BW659" i="6" s="1"/>
  <c r="BH411" i="6"/>
  <c r="BE375" i="6"/>
  <c r="CX572" i="6"/>
  <c r="BT572" i="6"/>
  <c r="BH118" i="6"/>
  <c r="BI429" i="6"/>
  <c r="BJ429" i="6" s="1"/>
  <c r="BK429" i="6" s="1"/>
  <c r="BL429" i="6" s="1"/>
  <c r="BM429" i="6" s="1"/>
  <c r="BN429" i="6" s="1"/>
  <c r="BO429" i="6" s="1"/>
  <c r="BP429" i="6" s="1"/>
  <c r="BQ429" i="6" s="1"/>
  <c r="BR429" i="6" s="1"/>
  <c r="BS429" i="6" s="1"/>
  <c r="BW429" i="6" s="1"/>
  <c r="BI264" i="6"/>
  <c r="BJ264" i="6" s="1"/>
  <c r="BK264" i="6" s="1"/>
  <c r="BL264" i="6" s="1"/>
  <c r="BM264" i="6" s="1"/>
  <c r="BN264" i="6" s="1"/>
  <c r="BO264" i="6" s="1"/>
  <c r="BP264" i="6" s="1"/>
  <c r="BQ264" i="6" s="1"/>
  <c r="BR264" i="6" s="1"/>
  <c r="BS264" i="6" s="1"/>
  <c r="BW264" i="6" s="1"/>
  <c r="BH207" i="6"/>
  <c r="BH197" i="6"/>
  <c r="BH362" i="6"/>
  <c r="BL636" i="6"/>
  <c r="BE604" i="6"/>
  <c r="BE426" i="6"/>
  <c r="BH294" i="6"/>
  <c r="BE424" i="6"/>
  <c r="BI178" i="6"/>
  <c r="BJ178" i="6" s="1"/>
  <c r="BK178" i="6" s="1"/>
  <c r="BL178" i="6" s="1"/>
  <c r="BM178" i="6" s="1"/>
  <c r="BN178" i="6" s="1"/>
  <c r="BO178" i="6" s="1"/>
  <c r="BP178" i="6" s="1"/>
  <c r="BQ178" i="6" s="1"/>
  <c r="BR178" i="6" s="1"/>
  <c r="BS178" i="6" s="1"/>
  <c r="BW178" i="6" s="1"/>
  <c r="CX257" i="6"/>
  <c r="BH257" i="6"/>
  <c r="BO651" i="6"/>
  <c r="BH188" i="6"/>
  <c r="BP653" i="6"/>
  <c r="BI49" i="6"/>
  <c r="BJ49" i="6" s="1"/>
  <c r="BK49" i="6" s="1"/>
  <c r="BL49" i="6" s="1"/>
  <c r="BM49" i="6" s="1"/>
  <c r="BN49" i="6" s="1"/>
  <c r="BO49" i="6" s="1"/>
  <c r="BP49" i="6" s="1"/>
  <c r="BQ49" i="6" s="1"/>
  <c r="BR49" i="6" s="1"/>
  <c r="BS49" i="6" s="1"/>
  <c r="BW49" i="6" s="1"/>
  <c r="BI91" i="6"/>
  <c r="BJ91" i="6" s="1"/>
  <c r="BK91" i="6" s="1"/>
  <c r="BL91" i="6" s="1"/>
  <c r="BM91" i="6" s="1"/>
  <c r="BN91" i="6" s="1"/>
  <c r="BO91" i="6" s="1"/>
  <c r="BP91" i="6" s="1"/>
  <c r="BQ91" i="6" s="1"/>
  <c r="BR91" i="6" s="1"/>
  <c r="BS91" i="6" s="1"/>
  <c r="BW91" i="6" s="1"/>
  <c r="BE373" i="6"/>
  <c r="BI652" i="6"/>
  <c r="BJ652" i="6" s="1"/>
  <c r="BK652" i="6" s="1"/>
  <c r="BL652" i="6" s="1"/>
  <c r="BM652" i="6" s="1"/>
  <c r="BN652" i="6" s="1"/>
  <c r="BI376" i="6"/>
  <c r="BJ376" i="6" s="1"/>
  <c r="BK376" i="6" s="1"/>
  <c r="BL376" i="6" s="1"/>
  <c r="BM376" i="6" s="1"/>
  <c r="BN376" i="6" s="1"/>
  <c r="BO376" i="6" s="1"/>
  <c r="BP376" i="6" s="1"/>
  <c r="BQ376" i="6" s="1"/>
  <c r="BR376" i="6" s="1"/>
  <c r="BS376" i="6" s="1"/>
  <c r="BW376" i="6" s="1"/>
  <c r="BI186" i="6"/>
  <c r="BJ186" i="6" s="1"/>
  <c r="BK186" i="6" s="1"/>
  <c r="BL186" i="6" s="1"/>
  <c r="BM186" i="6" s="1"/>
  <c r="BN186" i="6" s="1"/>
  <c r="BO186" i="6" s="1"/>
  <c r="BP186" i="6" s="1"/>
  <c r="BQ186" i="6" s="1"/>
  <c r="BR186" i="6" s="1"/>
  <c r="BS186" i="6" s="1"/>
  <c r="BW186" i="6" s="1"/>
  <c r="BE208" i="6"/>
  <c r="BI48" i="6"/>
  <c r="BJ48" i="6" s="1"/>
  <c r="BK48" i="6" s="1"/>
  <c r="BL48" i="6" s="1"/>
  <c r="BM48" i="6" s="1"/>
  <c r="BN48" i="6" s="1"/>
  <c r="BO48" i="6" s="1"/>
  <c r="BP48" i="6" s="1"/>
  <c r="BQ48" i="6" s="1"/>
  <c r="BR48" i="6" s="1"/>
  <c r="BS48" i="6" s="1"/>
  <c r="BW48" i="6" s="1"/>
  <c r="BT612" i="6"/>
  <c r="BH388" i="6"/>
  <c r="BE577" i="6"/>
  <c r="BI616" i="6"/>
  <c r="BJ616" i="6" s="1"/>
  <c r="BK616" i="6" s="1"/>
  <c r="BL616" i="6" s="1"/>
  <c r="BM616" i="6" s="1"/>
  <c r="BN616" i="6" s="1"/>
  <c r="BO616" i="6" s="1"/>
  <c r="BP616" i="6" s="1"/>
  <c r="BQ616" i="6" s="1"/>
  <c r="BR616" i="6" s="1"/>
  <c r="BS616" i="6" s="1"/>
  <c r="BW616" i="6" s="1"/>
  <c r="CI570" i="6"/>
  <c r="BI470" i="6"/>
  <c r="BJ470" i="6" s="1"/>
  <c r="BK470" i="6" s="1"/>
  <c r="BL470" i="6" s="1"/>
  <c r="BM470" i="6" s="1"/>
  <c r="BN470" i="6" s="1"/>
  <c r="BO470" i="6" s="1"/>
  <c r="BP470" i="6" s="1"/>
  <c r="BQ470" i="6" s="1"/>
  <c r="BR470" i="6" s="1"/>
  <c r="BS470" i="6" s="1"/>
  <c r="BW470" i="6" s="1"/>
  <c r="BH179" i="6"/>
  <c r="BH593" i="6"/>
  <c r="BE381" i="6"/>
  <c r="BI117" i="6"/>
  <c r="BJ117" i="6" s="1"/>
  <c r="BK117" i="6" s="1"/>
  <c r="BL117" i="6" s="1"/>
  <c r="BM117" i="6" s="1"/>
  <c r="BN117" i="6" s="1"/>
  <c r="BO117" i="6" s="1"/>
  <c r="BP117" i="6" s="1"/>
  <c r="BQ117" i="6" s="1"/>
  <c r="BR117" i="6" s="1"/>
  <c r="BS117" i="6" s="1"/>
  <c r="BW117" i="6" s="1"/>
  <c r="BH279" i="6"/>
  <c r="BE183" i="6"/>
  <c r="BT476" i="6"/>
  <c r="BI532" i="6"/>
  <c r="BJ532" i="6" s="1"/>
  <c r="BK532" i="6" s="1"/>
  <c r="BL532" i="6" s="1"/>
  <c r="BM532" i="6" s="1"/>
  <c r="BN532" i="6" s="1"/>
  <c r="BO532" i="6" s="1"/>
  <c r="BP532" i="6" s="1"/>
  <c r="BQ532" i="6" s="1"/>
  <c r="BI415" i="6"/>
  <c r="BJ415" i="6" s="1"/>
  <c r="BK415" i="6" s="1"/>
  <c r="BL415" i="6" s="1"/>
  <c r="BM415" i="6" s="1"/>
  <c r="BN415" i="6" s="1"/>
  <c r="BO415" i="6" s="1"/>
  <c r="BP415" i="6" s="1"/>
  <c r="BQ415" i="6" s="1"/>
  <c r="BR415" i="6" s="1"/>
  <c r="BS415" i="6" s="1"/>
  <c r="BW415" i="6" s="1"/>
  <c r="BX650" i="6"/>
  <c r="BY650" i="6" s="1"/>
  <c r="BZ650" i="6" s="1"/>
  <c r="CA650" i="6" s="1"/>
  <c r="CB650" i="6" s="1"/>
  <c r="CC650" i="6" s="1"/>
  <c r="CD650" i="6" s="1"/>
  <c r="CE650" i="6" s="1"/>
  <c r="CF650" i="6" s="1"/>
  <c r="CG650" i="6" s="1"/>
  <c r="CH650" i="6" s="1"/>
  <c r="CL650" i="6" s="1"/>
  <c r="BE205" i="6"/>
  <c r="BI268" i="6"/>
  <c r="BJ268" i="6" s="1"/>
  <c r="BK268" i="6" s="1"/>
  <c r="BL268" i="6" s="1"/>
  <c r="BM268" i="6" s="1"/>
  <c r="BN268" i="6" s="1"/>
  <c r="BO268" i="6" s="1"/>
  <c r="BP268" i="6" s="1"/>
  <c r="BQ268" i="6" s="1"/>
  <c r="BR268" i="6" s="1"/>
  <c r="BS268" i="6" s="1"/>
  <c r="BW268" i="6" s="1"/>
  <c r="BE171" i="6"/>
  <c r="BT645" i="6"/>
  <c r="BH474" i="6"/>
  <c r="BH63" i="6"/>
  <c r="BT378" i="6"/>
  <c r="CX121" i="6"/>
  <c r="BH121" i="6"/>
  <c r="BH182" i="6"/>
  <c r="BH377" i="6"/>
  <c r="BH259" i="6"/>
  <c r="BI253" i="6"/>
  <c r="BJ253" i="6" s="1"/>
  <c r="BK253" i="6" s="1"/>
  <c r="BL253" i="6" s="1"/>
  <c r="BH604" i="6"/>
  <c r="BH426" i="6"/>
  <c r="BI275" i="6"/>
  <c r="BJ275" i="6" s="1"/>
  <c r="BK275" i="6" s="1"/>
  <c r="BL275" i="6" s="1"/>
  <c r="BM275" i="6" s="1"/>
  <c r="BN275" i="6" s="1"/>
  <c r="BO275" i="6" s="1"/>
  <c r="BP275" i="6" s="1"/>
  <c r="BQ275" i="6" s="1"/>
  <c r="BR275" i="6" s="1"/>
  <c r="BS275" i="6" s="1"/>
  <c r="BW275" i="6" s="1"/>
  <c r="CI662" i="6"/>
  <c r="CI694" i="6" s="1"/>
  <c r="CI708" i="6" s="1"/>
  <c r="E23" i="5" s="1"/>
  <c r="BH69" i="6"/>
  <c r="BE269" i="6"/>
  <c r="CI568" i="6"/>
  <c r="BH352" i="6"/>
  <c r="BE295" i="6"/>
  <c r="BI606" i="6"/>
  <c r="BJ606" i="6" s="1"/>
  <c r="BK606" i="6" s="1"/>
  <c r="BL606" i="6" s="1"/>
  <c r="BM606" i="6" s="1"/>
  <c r="BN606" i="6" s="1"/>
  <c r="BO606" i="6" s="1"/>
  <c r="BP606" i="6" s="1"/>
  <c r="BQ606" i="6" s="1"/>
  <c r="BR606" i="6" s="1"/>
  <c r="BS606" i="6" s="1"/>
  <c r="BW606" i="6" s="1"/>
  <c r="BI351" i="6"/>
  <c r="BJ351" i="6" s="1"/>
  <c r="BK351" i="6" s="1"/>
  <c r="BL351" i="6" s="1"/>
  <c r="BM351" i="6" s="1"/>
  <c r="BN351" i="6" s="1"/>
  <c r="BO351" i="6" s="1"/>
  <c r="BP351" i="6" s="1"/>
  <c r="BQ351" i="6" s="1"/>
  <c r="BR351" i="6" s="1"/>
  <c r="BS351" i="6" s="1"/>
  <c r="BW351" i="6" s="1"/>
  <c r="BH373" i="6"/>
  <c r="BI265" i="6"/>
  <c r="BJ265" i="6" s="1"/>
  <c r="BK265" i="6" s="1"/>
  <c r="BL265" i="6" s="1"/>
  <c r="BM265" i="6" s="1"/>
  <c r="BN265" i="6" s="1"/>
  <c r="BO265" i="6" s="1"/>
  <c r="BP265" i="6" s="1"/>
  <c r="BQ265" i="6" s="1"/>
  <c r="BR265" i="6" s="1"/>
  <c r="BS265" i="6" s="1"/>
  <c r="BW265" i="6" s="1"/>
  <c r="CX682" i="6"/>
  <c r="BE428" i="6"/>
  <c r="BK626" i="6"/>
  <c r="BE156" i="6"/>
  <c r="BH208" i="6"/>
  <c r="BX627" i="6"/>
  <c r="BY627" i="6" s="1"/>
  <c r="BZ627" i="6" s="1"/>
  <c r="CA627" i="6" s="1"/>
  <c r="CB627" i="6" s="1"/>
  <c r="CC627" i="6" s="1"/>
  <c r="CD627" i="6" s="1"/>
  <c r="CE627" i="6" s="1"/>
  <c r="CF627" i="6" s="1"/>
  <c r="CG627" i="6" s="1"/>
  <c r="CH627" i="6" s="1"/>
  <c r="CL627" i="6" s="1"/>
  <c r="BE114" i="6"/>
  <c r="BX612" i="6"/>
  <c r="BY612" i="6" s="1"/>
  <c r="BZ612" i="6" s="1"/>
  <c r="CA612" i="6" s="1"/>
  <c r="CB612" i="6" s="1"/>
  <c r="CC612" i="6" s="1"/>
  <c r="CD612" i="6" s="1"/>
  <c r="CE612" i="6" s="1"/>
  <c r="CF612" i="6" s="1"/>
  <c r="CG612" i="6" s="1"/>
  <c r="CH612" i="6" s="1"/>
  <c r="CL612" i="6" s="1"/>
  <c r="BT617" i="6"/>
  <c r="BH577" i="6"/>
  <c r="BI270" i="6"/>
  <c r="BJ270" i="6" s="1"/>
  <c r="BK270" i="6" s="1"/>
  <c r="BL270" i="6" s="1"/>
  <c r="BM270" i="6" s="1"/>
  <c r="BN270" i="6" s="1"/>
  <c r="BO270" i="6" s="1"/>
  <c r="BP270" i="6" s="1"/>
  <c r="BQ270" i="6" s="1"/>
  <c r="BR270" i="6" s="1"/>
  <c r="BS270" i="6" s="1"/>
  <c r="BW270" i="6" s="1"/>
  <c r="CM570" i="6"/>
  <c r="CN570" i="6" s="1"/>
  <c r="CO570" i="6" s="1"/>
  <c r="CP570" i="6" s="1"/>
  <c r="CQ570" i="6" s="1"/>
  <c r="CR570" i="6" s="1"/>
  <c r="CS570" i="6" s="1"/>
  <c r="CT570" i="6" s="1"/>
  <c r="CU570" i="6" s="1"/>
  <c r="CV570" i="6" s="1"/>
  <c r="CW570" i="6" s="1"/>
  <c r="BK625" i="6"/>
  <c r="BL625" i="6" s="1"/>
  <c r="BM625" i="6" s="1"/>
  <c r="BN625" i="6" s="1"/>
  <c r="BO625" i="6" s="1"/>
  <c r="BP625" i="6" s="1"/>
  <c r="BQ625" i="6" s="1"/>
  <c r="BR625" i="6" s="1"/>
  <c r="BS625" i="6" s="1"/>
  <c r="BW625" i="6" s="1"/>
  <c r="BK628" i="6"/>
  <c r="BL628" i="6" s="1"/>
  <c r="BM628" i="6" s="1"/>
  <c r="BN628" i="6" s="1"/>
  <c r="BO628" i="6" s="1"/>
  <c r="BP628" i="6" s="1"/>
  <c r="BQ628" i="6" s="1"/>
  <c r="BR628" i="6" s="1"/>
  <c r="BS628" i="6" s="1"/>
  <c r="BW628" i="6" s="1"/>
  <c r="BI266" i="6"/>
  <c r="BJ266" i="6" s="1"/>
  <c r="BK266" i="6" s="1"/>
  <c r="BL266" i="6" s="1"/>
  <c r="BM266" i="6" s="1"/>
  <c r="BN266" i="6" s="1"/>
  <c r="BO266" i="6" s="1"/>
  <c r="BP266" i="6" s="1"/>
  <c r="BQ266" i="6" s="1"/>
  <c r="BR266" i="6" s="1"/>
  <c r="BS266" i="6" s="1"/>
  <c r="BW266" i="6" s="1"/>
  <c r="BX667" i="6"/>
  <c r="BY667" i="6" s="1"/>
  <c r="BZ667" i="6" s="1"/>
  <c r="CA667" i="6" s="1"/>
  <c r="CB667" i="6" s="1"/>
  <c r="CC667" i="6" s="1"/>
  <c r="CD667" i="6" s="1"/>
  <c r="CE667" i="6" s="1"/>
  <c r="CF667" i="6" s="1"/>
  <c r="CG667" i="6" s="1"/>
  <c r="CH667" i="6" s="1"/>
  <c r="CL667" i="6" s="1"/>
  <c r="BI255" i="6"/>
  <c r="BJ255" i="6" s="1"/>
  <c r="BK255" i="6" s="1"/>
  <c r="BL255" i="6" s="1"/>
  <c r="BM255" i="6" s="1"/>
  <c r="BN255" i="6" s="1"/>
  <c r="BO255" i="6" s="1"/>
  <c r="BP255" i="6" s="1"/>
  <c r="BQ255" i="6" s="1"/>
  <c r="BR255" i="6" s="1"/>
  <c r="BH183" i="6"/>
  <c r="BX476" i="6"/>
  <c r="BY476" i="6" s="1"/>
  <c r="BZ476" i="6" s="1"/>
  <c r="CA476" i="6" s="1"/>
  <c r="CB476" i="6" s="1"/>
  <c r="CC476" i="6" s="1"/>
  <c r="CD476" i="6" s="1"/>
  <c r="CE476" i="6" s="1"/>
  <c r="CF476" i="6" s="1"/>
  <c r="CG476" i="6" s="1"/>
  <c r="CH476" i="6" s="1"/>
  <c r="CL476" i="6" s="1"/>
  <c r="BH176" i="6"/>
  <c r="BH205" i="6"/>
  <c r="CM567" i="6"/>
  <c r="CN567" i="6" s="1"/>
  <c r="CO567" i="6" s="1"/>
  <c r="CP567" i="6" s="1"/>
  <c r="CQ567" i="6" s="1"/>
  <c r="CR567" i="6" s="1"/>
  <c r="CS567" i="6" s="1"/>
  <c r="CT567" i="6" s="1"/>
  <c r="CU567" i="6" s="1"/>
  <c r="CV567" i="6" s="1"/>
  <c r="CW567" i="6" s="1"/>
  <c r="BI395" i="6"/>
  <c r="BJ395" i="6" s="1"/>
  <c r="BK395" i="6" s="1"/>
  <c r="BL395" i="6" s="1"/>
  <c r="BM395" i="6" s="1"/>
  <c r="BN395" i="6" s="1"/>
  <c r="BO395" i="6" s="1"/>
  <c r="BP395" i="6" s="1"/>
  <c r="BQ395" i="6" s="1"/>
  <c r="BR395" i="6" s="1"/>
  <c r="BS395" i="6" s="1"/>
  <c r="BW395" i="6" s="1"/>
  <c r="BW670" i="6"/>
  <c r="BT670" i="6"/>
  <c r="BH200" i="6"/>
  <c r="BH79" i="6"/>
  <c r="BI342" i="6"/>
  <c r="BJ342" i="6" s="1"/>
  <c r="BK342" i="6" s="1"/>
  <c r="BL342" i="6" s="1"/>
  <c r="BM342" i="6" s="1"/>
  <c r="BN342" i="6" s="1"/>
  <c r="BO342" i="6" s="1"/>
  <c r="BP342" i="6" s="1"/>
  <c r="BQ342" i="6" s="1"/>
  <c r="BR342" i="6" s="1"/>
  <c r="BS342" i="6" s="1"/>
  <c r="BW342" i="6" s="1"/>
  <c r="BI663" i="6"/>
  <c r="BJ663" i="6" s="1"/>
  <c r="BK663" i="6" s="1"/>
  <c r="BL663" i="6" s="1"/>
  <c r="BM663" i="6" s="1"/>
  <c r="BN663" i="6" s="1"/>
  <c r="BO663" i="6" s="1"/>
  <c r="BP663" i="6" s="1"/>
  <c r="BQ663" i="6" s="1"/>
  <c r="CX392" i="6"/>
  <c r="BT392" i="6"/>
  <c r="BH278" i="6"/>
  <c r="BH486" i="6"/>
  <c r="BH410" i="6"/>
  <c r="BI187" i="6"/>
  <c r="BJ187" i="6" s="1"/>
  <c r="BK187" i="6" s="1"/>
  <c r="BL187" i="6" s="1"/>
  <c r="BM187" i="6" s="1"/>
  <c r="BN187" i="6" s="1"/>
  <c r="BO187" i="6" s="1"/>
  <c r="BP187" i="6" s="1"/>
  <c r="BQ187" i="6" s="1"/>
  <c r="BR187" i="6" s="1"/>
  <c r="BS187" i="6" s="1"/>
  <c r="BW187" i="6" s="1"/>
  <c r="CX173" i="6"/>
  <c r="BH173" i="6"/>
  <c r="BI355" i="6"/>
  <c r="BJ355" i="6" s="1"/>
  <c r="BK355" i="6" s="1"/>
  <c r="BL355" i="6" s="1"/>
  <c r="BM355" i="6" s="1"/>
  <c r="BN355" i="6" s="1"/>
  <c r="BO355" i="6" s="1"/>
  <c r="BP355" i="6" s="1"/>
  <c r="BQ355" i="6" s="1"/>
  <c r="BR355" i="6" s="1"/>
  <c r="BS355" i="6" s="1"/>
  <c r="BW355" i="6" s="1"/>
  <c r="BI468" i="6"/>
  <c r="BJ468" i="6" s="1"/>
  <c r="BK468" i="6" s="1"/>
  <c r="BL468" i="6" s="1"/>
  <c r="BM468" i="6" s="1"/>
  <c r="BN468" i="6" s="1"/>
  <c r="BO468" i="6" s="1"/>
  <c r="BP468" i="6" s="1"/>
  <c r="BQ468" i="6" s="1"/>
  <c r="BR468" i="6" s="1"/>
  <c r="BS468" i="6" s="1"/>
  <c r="BW468" i="6" s="1"/>
  <c r="BI296" i="6"/>
  <c r="BJ296" i="6" s="1"/>
  <c r="BK296" i="6" s="1"/>
  <c r="BL296" i="6" s="1"/>
  <c r="BM296" i="6" s="1"/>
  <c r="BN296" i="6" s="1"/>
  <c r="BO296" i="6" s="1"/>
  <c r="BP296" i="6" s="1"/>
  <c r="BQ296" i="6" s="1"/>
  <c r="BR296" i="6" s="1"/>
  <c r="BS296" i="6" s="1"/>
  <c r="BW296" i="6" s="1"/>
  <c r="BI267" i="6"/>
  <c r="BJ267" i="6" s="1"/>
  <c r="BK267" i="6" s="1"/>
  <c r="BL267" i="6" s="1"/>
  <c r="BM267" i="6" s="1"/>
  <c r="BN267" i="6" s="1"/>
  <c r="BO267" i="6" s="1"/>
  <c r="BP267" i="6" s="1"/>
  <c r="BQ267" i="6" s="1"/>
  <c r="BR267" i="6" s="1"/>
  <c r="BS267" i="6" s="1"/>
  <c r="BW267" i="6" s="1"/>
  <c r="BI414" i="6"/>
  <c r="BJ414" i="6" s="1"/>
  <c r="BK414" i="6" s="1"/>
  <c r="BL414" i="6" s="1"/>
  <c r="BM414" i="6" s="1"/>
  <c r="BN414" i="6" s="1"/>
  <c r="BO414" i="6" s="1"/>
  <c r="BP414" i="6" s="1"/>
  <c r="BQ414" i="6" s="1"/>
  <c r="BR414" i="6" s="1"/>
  <c r="BS414" i="6" s="1"/>
  <c r="BW414" i="6" s="1"/>
  <c r="BH171" i="6"/>
  <c r="BJ624" i="6"/>
  <c r="BK624" i="6" s="1"/>
  <c r="BL624" i="6" s="1"/>
  <c r="BM624" i="6" s="1"/>
  <c r="BN624" i="6" s="1"/>
  <c r="BO624" i="6" s="1"/>
  <c r="BP624" i="6" s="1"/>
  <c r="BQ624" i="6" s="1"/>
  <c r="BR624" i="6" s="1"/>
  <c r="BS624" i="6" s="1"/>
  <c r="BW624" i="6" s="1"/>
  <c r="BI157" i="6"/>
  <c r="BJ157" i="6" s="1"/>
  <c r="BK157" i="6" s="1"/>
  <c r="BL157" i="6" s="1"/>
  <c r="BM157" i="6" s="1"/>
  <c r="BN157" i="6" s="1"/>
  <c r="BO157" i="6" s="1"/>
  <c r="BP157" i="6" s="1"/>
  <c r="BQ157" i="6" s="1"/>
  <c r="BR157" i="6" s="1"/>
  <c r="BS157" i="6" s="1"/>
  <c r="BW157" i="6" s="1"/>
  <c r="BX673" i="6"/>
  <c r="BY673" i="6" s="1"/>
  <c r="BZ673" i="6" s="1"/>
  <c r="CA673" i="6" s="1"/>
  <c r="CB673" i="6" s="1"/>
  <c r="CC673" i="6" s="1"/>
  <c r="CD673" i="6" s="1"/>
  <c r="CE673" i="6" s="1"/>
  <c r="CF673" i="6" s="1"/>
  <c r="CG673" i="6" s="1"/>
  <c r="CH673" i="6" s="1"/>
  <c r="CL673" i="6" s="1"/>
  <c r="BH413" i="6"/>
  <c r="BI293" i="6"/>
  <c r="BJ293" i="6" s="1"/>
  <c r="BK293" i="6" s="1"/>
  <c r="BL293" i="6" s="1"/>
  <c r="BM293" i="6" s="1"/>
  <c r="BN293" i="6" s="1"/>
  <c r="BO293" i="6" s="1"/>
  <c r="BP293" i="6" s="1"/>
  <c r="BQ293" i="6" s="1"/>
  <c r="BR293" i="6" s="1"/>
  <c r="BS293" i="6" s="1"/>
  <c r="BW293" i="6" s="1"/>
  <c r="BH300" i="6"/>
  <c r="BX671" i="6"/>
  <c r="BY671" i="6" s="1"/>
  <c r="BZ671" i="6" s="1"/>
  <c r="CA671" i="6" s="1"/>
  <c r="CB671" i="6" s="1"/>
  <c r="CC671" i="6" s="1"/>
  <c r="CD671" i="6" s="1"/>
  <c r="CE671" i="6" s="1"/>
  <c r="CF671" i="6" s="1"/>
  <c r="CG671" i="6" s="1"/>
  <c r="CH671" i="6" s="1"/>
  <c r="CL671" i="6" s="1"/>
  <c r="CX416" i="6"/>
  <c r="BH416" i="6"/>
  <c r="BI299" i="6"/>
  <c r="BJ299" i="6" s="1"/>
  <c r="BK299" i="6" s="1"/>
  <c r="BL299" i="6" s="1"/>
  <c r="BM299" i="6" s="1"/>
  <c r="BN299" i="6" s="1"/>
  <c r="BO299" i="6" s="1"/>
  <c r="BP299" i="6" s="1"/>
  <c r="BQ299" i="6" s="1"/>
  <c r="BR299" i="6" s="1"/>
  <c r="BS299" i="6" s="1"/>
  <c r="BW299" i="6" s="1"/>
  <c r="CM662" i="6"/>
  <c r="CN662" i="6" s="1"/>
  <c r="CO662" i="6" s="1"/>
  <c r="CP662" i="6" s="1"/>
  <c r="CQ662" i="6" s="1"/>
  <c r="CR662" i="6" s="1"/>
  <c r="CS662" i="6" s="1"/>
  <c r="CT662" i="6" s="1"/>
  <c r="CU662" i="6" s="1"/>
  <c r="CV662" i="6" s="1"/>
  <c r="CW662" i="6" s="1"/>
  <c r="BH269" i="6"/>
  <c r="CM568" i="6"/>
  <c r="CN568" i="6" s="1"/>
  <c r="CO568" i="6" s="1"/>
  <c r="CP568" i="6" s="1"/>
  <c r="CQ568" i="6" s="1"/>
  <c r="CR568" i="6" s="1"/>
  <c r="CS568" i="6" s="1"/>
  <c r="CT568" i="6" s="1"/>
  <c r="CU568" i="6" s="1"/>
  <c r="CV568" i="6" s="1"/>
  <c r="CW568" i="6" s="1"/>
  <c r="BH295" i="6"/>
  <c r="BP657" i="6"/>
  <c r="BQ657" i="6" s="1"/>
  <c r="BR657" i="6" s="1"/>
  <c r="BS657" i="6" s="1"/>
  <c r="BW657" i="6" s="1"/>
  <c r="BH428" i="6"/>
  <c r="BI76" i="6"/>
  <c r="BJ76" i="6" s="1"/>
  <c r="BK76" i="6" s="1"/>
  <c r="BL76" i="6" s="1"/>
  <c r="BM76" i="6" s="1"/>
  <c r="BN76" i="6" s="1"/>
  <c r="BO76" i="6" s="1"/>
  <c r="BP76" i="6" s="1"/>
  <c r="BQ76" i="6" s="1"/>
  <c r="BR76" i="6" s="1"/>
  <c r="BS76" i="6" s="1"/>
  <c r="BW76" i="6" s="1"/>
  <c r="BH156" i="6"/>
  <c r="AT147" i="6"/>
  <c r="AU147" i="6" s="1"/>
  <c r="AV147" i="6" s="1"/>
  <c r="AW147" i="6" s="1"/>
  <c r="AX147" i="6" s="1"/>
  <c r="AY147" i="6" s="1"/>
  <c r="AZ147" i="6" s="1"/>
  <c r="BA147" i="6" s="1"/>
  <c r="BB147" i="6" s="1"/>
  <c r="BC147" i="6" s="1"/>
  <c r="BD147" i="6" s="1"/>
  <c r="BE147" i="6" s="1"/>
  <c r="BH114" i="6"/>
  <c r="CM681" i="6"/>
  <c r="CN681" i="6" s="1"/>
  <c r="CO681" i="6" s="1"/>
  <c r="CP681" i="6" s="1"/>
  <c r="CQ681" i="6" s="1"/>
  <c r="CR681" i="6" s="1"/>
  <c r="CS681" i="6" s="1"/>
  <c r="CT681" i="6" s="1"/>
  <c r="CU681" i="6" s="1"/>
  <c r="CV681" i="6" s="1"/>
  <c r="CW681" i="6" s="1"/>
  <c r="BX617" i="6"/>
  <c r="BY617" i="6" s="1"/>
  <c r="BZ617" i="6" s="1"/>
  <c r="CA617" i="6" s="1"/>
  <c r="CB617" i="6" s="1"/>
  <c r="CC617" i="6" s="1"/>
  <c r="CD617" i="6" s="1"/>
  <c r="CE617" i="6" s="1"/>
  <c r="CF617" i="6" s="1"/>
  <c r="CG617" i="6" s="1"/>
  <c r="CH617" i="6" s="1"/>
  <c r="CL617" i="6" s="1"/>
  <c r="BH191" i="6"/>
  <c r="BH605" i="6"/>
  <c r="BI471" i="6"/>
  <c r="BJ471" i="6" s="1"/>
  <c r="BK471" i="6" s="1"/>
  <c r="BL471" i="6" s="1"/>
  <c r="BM471" i="6" s="1"/>
  <c r="BN471" i="6" s="1"/>
  <c r="BO471" i="6" s="1"/>
  <c r="BP471" i="6" s="1"/>
  <c r="BQ471" i="6" s="1"/>
  <c r="BR471" i="6" s="1"/>
  <c r="BS471" i="6" s="1"/>
  <c r="BW471" i="6" s="1"/>
  <c r="BI108" i="6"/>
  <c r="BJ108" i="6" s="1"/>
  <c r="BK108" i="6" s="1"/>
  <c r="BL108" i="6" s="1"/>
  <c r="BM108" i="6" s="1"/>
  <c r="BN108" i="6" s="1"/>
  <c r="BO108" i="6" s="1"/>
  <c r="BP108" i="6" s="1"/>
  <c r="BQ108" i="6" s="1"/>
  <c r="BR108" i="6" s="1"/>
  <c r="BS108" i="6" s="1"/>
  <c r="BW108" i="6" s="1"/>
  <c r="BI64" i="6"/>
  <c r="BJ64" i="6" s="1"/>
  <c r="BK64" i="6" s="1"/>
  <c r="BL64" i="6" s="1"/>
  <c r="BM64" i="6" s="1"/>
  <c r="BN64" i="6" s="1"/>
  <c r="BO64" i="6" s="1"/>
  <c r="BP64" i="6" s="1"/>
  <c r="BQ64" i="6" s="1"/>
  <c r="BR64" i="6" s="1"/>
  <c r="BS64" i="6" s="1"/>
  <c r="BW64" i="6" s="1"/>
  <c r="BI181" i="6"/>
  <c r="BJ181" i="6" s="1"/>
  <c r="BK181" i="6" s="1"/>
  <c r="BL181" i="6" s="1"/>
  <c r="BM181" i="6" s="1"/>
  <c r="BN181" i="6" s="1"/>
  <c r="BO181" i="6" s="1"/>
  <c r="BP181" i="6" s="1"/>
  <c r="BQ181" i="6" s="1"/>
  <c r="BR181" i="6" s="1"/>
  <c r="BS181" i="6" s="1"/>
  <c r="BW181" i="6" s="1"/>
  <c r="BH399" i="6"/>
  <c r="BT203" i="6"/>
  <c r="BE215" i="6"/>
  <c r="BE576" i="6"/>
  <c r="BT647" i="6"/>
  <c r="BL635" i="6"/>
  <c r="BE176" i="6"/>
  <c r="BI271" i="6"/>
  <c r="BJ271" i="6" s="1"/>
  <c r="BK271" i="6" s="1"/>
  <c r="BL271" i="6" s="1"/>
  <c r="BM271" i="6" s="1"/>
  <c r="BN271" i="6" s="1"/>
  <c r="BO271" i="6" s="1"/>
  <c r="BP271" i="6" s="1"/>
  <c r="BQ271" i="6" s="1"/>
  <c r="BR271" i="6" s="1"/>
  <c r="BS271" i="6" s="1"/>
  <c r="BW271" i="6" s="1"/>
  <c r="BH408" i="6"/>
  <c r="BI70" i="6"/>
  <c r="BJ70" i="6" s="1"/>
  <c r="BK70" i="6" s="1"/>
  <c r="BL70" i="6" s="1"/>
  <c r="BM70" i="6" s="1"/>
  <c r="BN70" i="6" s="1"/>
  <c r="BO70" i="6" s="1"/>
  <c r="BP70" i="6" s="1"/>
  <c r="BQ70" i="6" s="1"/>
  <c r="BR70" i="6" s="1"/>
  <c r="BS70" i="6" s="1"/>
  <c r="BW70" i="6" s="1"/>
  <c r="BI67" i="6"/>
  <c r="BJ67" i="6" s="1"/>
  <c r="BK67" i="6" s="1"/>
  <c r="BL67" i="6" s="1"/>
  <c r="BM67" i="6" s="1"/>
  <c r="BN67" i="6" s="1"/>
  <c r="BO67" i="6" s="1"/>
  <c r="BP67" i="6" s="1"/>
  <c r="BQ67" i="6" s="1"/>
  <c r="BR67" i="6" s="1"/>
  <c r="BS67" i="6" s="1"/>
  <c r="BW67" i="6" s="1"/>
  <c r="BS674" i="6"/>
  <c r="BW674" i="6" s="1"/>
  <c r="BX206" i="6"/>
  <c r="BY206" i="6" s="1"/>
  <c r="BZ206" i="6" s="1"/>
  <c r="CA206" i="6" s="1"/>
  <c r="CB206" i="6" s="1"/>
  <c r="CC206" i="6" s="1"/>
  <c r="CD206" i="6" s="1"/>
  <c r="CE206" i="6" s="1"/>
  <c r="CF206" i="6" s="1"/>
  <c r="CG206" i="6" s="1"/>
  <c r="CH206" i="6" s="1"/>
  <c r="CL206" i="6" s="1"/>
  <c r="BI668" i="6"/>
  <c r="BJ668" i="6" s="1"/>
  <c r="BK668" i="6" s="1"/>
  <c r="BL668" i="6" s="1"/>
  <c r="BM668" i="6" s="1"/>
  <c r="BN668" i="6" s="1"/>
  <c r="BO668" i="6" s="1"/>
  <c r="BP668" i="6" s="1"/>
  <c r="BQ668" i="6" s="1"/>
  <c r="BE408" i="6"/>
  <c r="BX120" i="6"/>
  <c r="BY120" i="6" s="1"/>
  <c r="BZ120" i="6" s="1"/>
  <c r="CA120" i="6" s="1"/>
  <c r="CB120" i="6" s="1"/>
  <c r="CC120" i="6" s="1"/>
  <c r="CD120" i="6" s="1"/>
  <c r="CE120" i="6" s="1"/>
  <c r="CF120" i="6" s="1"/>
  <c r="CG120" i="6" s="1"/>
  <c r="CH120" i="6" s="1"/>
  <c r="CL120" i="6" s="1"/>
  <c r="BH430" i="6"/>
  <c r="BE212" i="6"/>
  <c r="BH609" i="6"/>
  <c r="BI75" i="6"/>
  <c r="BJ75" i="6" s="1"/>
  <c r="BK75" i="6" s="1"/>
  <c r="BL75" i="6" s="1"/>
  <c r="BM75" i="6" s="1"/>
  <c r="BN75" i="6" s="1"/>
  <c r="BO75" i="6" s="1"/>
  <c r="BP75" i="6" s="1"/>
  <c r="BQ75" i="6" s="1"/>
  <c r="BR75" i="6" s="1"/>
  <c r="BS75" i="6" s="1"/>
  <c r="BW75" i="6" s="1"/>
  <c r="BI274" i="6"/>
  <c r="BJ274" i="6" s="1"/>
  <c r="BK274" i="6" s="1"/>
  <c r="BL274" i="6" s="1"/>
  <c r="BM274" i="6" s="1"/>
  <c r="BN274" i="6" s="1"/>
  <c r="BO274" i="6" s="1"/>
  <c r="BP274" i="6" s="1"/>
  <c r="BQ274" i="6" s="1"/>
  <c r="BR274" i="6" s="1"/>
  <c r="BS274" i="6" s="1"/>
  <c r="BW274" i="6" s="1"/>
  <c r="BI159" i="6"/>
  <c r="BJ159" i="6" s="1"/>
  <c r="BK159" i="6" s="1"/>
  <c r="BL159" i="6" s="1"/>
  <c r="BM159" i="6" s="1"/>
  <c r="BN159" i="6" s="1"/>
  <c r="BO159" i="6" s="1"/>
  <c r="BP159" i="6" s="1"/>
  <c r="BQ159" i="6" s="1"/>
  <c r="BR159" i="6" s="1"/>
  <c r="BS159" i="6" s="1"/>
  <c r="BW159" i="6" s="1"/>
  <c r="BE392" i="6"/>
  <c r="BH597" i="6"/>
  <c r="BX599" i="6"/>
  <c r="BY599" i="6" s="1"/>
  <c r="BZ599" i="6" s="1"/>
  <c r="CA599" i="6" s="1"/>
  <c r="CB599" i="6" s="1"/>
  <c r="CC599" i="6" s="1"/>
  <c r="CD599" i="6" s="1"/>
  <c r="CE599" i="6" s="1"/>
  <c r="CF599" i="6" s="1"/>
  <c r="CG599" i="6" s="1"/>
  <c r="CH599" i="6" s="1"/>
  <c r="CL599" i="6" s="1"/>
  <c r="BX112" i="6"/>
  <c r="BY112" i="6" s="1"/>
  <c r="BZ112" i="6" s="1"/>
  <c r="CA112" i="6" s="1"/>
  <c r="CB112" i="6" s="1"/>
  <c r="CC112" i="6" s="1"/>
  <c r="CD112" i="6" s="1"/>
  <c r="CE112" i="6" s="1"/>
  <c r="CF112" i="6" s="1"/>
  <c r="CG112" i="6" s="1"/>
  <c r="CH112" i="6" s="1"/>
  <c r="CL112" i="6" s="1"/>
  <c r="BE278" i="6"/>
  <c r="BE486" i="6"/>
  <c r="BE422" i="6"/>
  <c r="BH472" i="6"/>
  <c r="BE204" i="6"/>
  <c r="BE421" i="6"/>
  <c r="BI417" i="6"/>
  <c r="BJ417" i="6" s="1"/>
  <c r="BK417" i="6" s="1"/>
  <c r="BL417" i="6" s="1"/>
  <c r="BM417" i="6" s="1"/>
  <c r="BN417" i="6" s="1"/>
  <c r="BO417" i="6" s="1"/>
  <c r="BP417" i="6" s="1"/>
  <c r="BQ417" i="6" s="1"/>
  <c r="BR417" i="6" s="1"/>
  <c r="BS417" i="6" s="1"/>
  <c r="BW417" i="6" s="1"/>
  <c r="BI501" i="6"/>
  <c r="BJ501" i="6" s="1"/>
  <c r="BK501" i="6" s="1"/>
  <c r="BL501" i="6" s="1"/>
  <c r="BM501" i="6" s="1"/>
  <c r="BN501" i="6" s="1"/>
  <c r="BO501" i="6" s="1"/>
  <c r="BP501" i="6" s="1"/>
  <c r="BQ501" i="6" s="1"/>
  <c r="BR501" i="6" s="1"/>
  <c r="BS501" i="6" s="1"/>
  <c r="BW501" i="6" s="1"/>
  <c r="BE158" i="6"/>
  <c r="BI184" i="6"/>
  <c r="BJ184" i="6" s="1"/>
  <c r="BK184" i="6" s="1"/>
  <c r="BL184" i="6" s="1"/>
  <c r="BM184" i="6" s="1"/>
  <c r="BN184" i="6" s="1"/>
  <c r="BO184" i="6" s="1"/>
  <c r="BP184" i="6" s="1"/>
  <c r="BQ184" i="6" s="1"/>
  <c r="BR184" i="6" s="1"/>
  <c r="BS184" i="6" s="1"/>
  <c r="BW184" i="6" s="1"/>
  <c r="CM569" i="6"/>
  <c r="CN569" i="6" s="1"/>
  <c r="CO569" i="6" s="1"/>
  <c r="CP569" i="6" s="1"/>
  <c r="CQ569" i="6" s="1"/>
  <c r="CR569" i="6" s="1"/>
  <c r="CS569" i="6" s="1"/>
  <c r="CT569" i="6" s="1"/>
  <c r="CU569" i="6" s="1"/>
  <c r="CV569" i="6" s="1"/>
  <c r="CW569" i="6" s="1"/>
  <c r="BX209" i="6"/>
  <c r="BY209" i="6" s="1"/>
  <c r="BZ209" i="6" s="1"/>
  <c r="CA209" i="6" s="1"/>
  <c r="CB209" i="6" s="1"/>
  <c r="CC209" i="6" s="1"/>
  <c r="CD209" i="6" s="1"/>
  <c r="CE209" i="6" s="1"/>
  <c r="CF209" i="6" s="1"/>
  <c r="CG209" i="6" s="1"/>
  <c r="CH209" i="6" s="1"/>
  <c r="CL209" i="6" s="1"/>
  <c r="BH498" i="6"/>
  <c r="BH610" i="6"/>
  <c r="BE77" i="6"/>
  <c r="BH68" i="6"/>
  <c r="BH202" i="6"/>
  <c r="BE430" i="6"/>
  <c r="BH217" i="6"/>
  <c r="BH304" i="6"/>
  <c r="BI119" i="6"/>
  <c r="BJ119" i="6" s="1"/>
  <c r="BK119" i="6" s="1"/>
  <c r="BL119" i="6" s="1"/>
  <c r="BM119" i="6" s="1"/>
  <c r="BN119" i="6" s="1"/>
  <c r="BO119" i="6" s="1"/>
  <c r="BP119" i="6" s="1"/>
  <c r="BQ119" i="6" s="1"/>
  <c r="BR119" i="6" s="1"/>
  <c r="BS119" i="6" s="1"/>
  <c r="BW119" i="6" s="1"/>
  <c r="BH297" i="6"/>
  <c r="BE382" i="6"/>
  <c r="BI80" i="6"/>
  <c r="BJ80" i="6" s="1"/>
  <c r="BK80" i="6" s="1"/>
  <c r="BL80" i="6" s="1"/>
  <c r="BM80" i="6" s="1"/>
  <c r="BN80" i="6" s="1"/>
  <c r="BO80" i="6" s="1"/>
  <c r="BP80" i="6" s="1"/>
  <c r="BQ80" i="6" s="1"/>
  <c r="BR80" i="6" s="1"/>
  <c r="BS80" i="6" s="1"/>
  <c r="BW80" i="6" s="1"/>
  <c r="BT596" i="6"/>
  <c r="BE214" i="6"/>
  <c r="BE363" i="6"/>
  <c r="BI660" i="6"/>
  <c r="BJ660" i="6" s="1"/>
  <c r="BK660" i="6" s="1"/>
  <c r="BL660" i="6" s="1"/>
  <c r="BM660" i="6" s="1"/>
  <c r="BN660" i="6" s="1"/>
  <c r="BO660" i="6" s="1"/>
  <c r="BP660" i="6" s="1"/>
  <c r="BT405" i="6"/>
  <c r="BX615" i="6"/>
  <c r="BY615" i="6" s="1"/>
  <c r="BZ615" i="6" s="1"/>
  <c r="CA615" i="6" s="1"/>
  <c r="CB615" i="6" s="1"/>
  <c r="CC615" i="6" s="1"/>
  <c r="CD615" i="6" s="1"/>
  <c r="CE615" i="6" s="1"/>
  <c r="CF615" i="6" s="1"/>
  <c r="CG615" i="6" s="1"/>
  <c r="CH615" i="6" s="1"/>
  <c r="CL615" i="6" s="1"/>
  <c r="BE280" i="6"/>
  <c r="BE413" i="6"/>
  <c r="BE300" i="6"/>
  <c r="BI402" i="6"/>
  <c r="BJ402" i="6" s="1"/>
  <c r="BK402" i="6" s="1"/>
  <c r="BL402" i="6" s="1"/>
  <c r="BM402" i="6" s="1"/>
  <c r="BN402" i="6" s="1"/>
  <c r="BO402" i="6" s="1"/>
  <c r="BP402" i="6" s="1"/>
  <c r="BQ402" i="6" s="1"/>
  <c r="BR402" i="6" s="1"/>
  <c r="BS402" i="6" s="1"/>
  <c r="BW402" i="6" s="1"/>
  <c r="BI514" i="6"/>
  <c r="BJ514" i="6" s="1"/>
  <c r="BK514" i="6" s="1"/>
  <c r="BL514" i="6" s="1"/>
  <c r="BM514" i="6" s="1"/>
  <c r="BN514" i="6" s="1"/>
  <c r="BO514" i="6" s="1"/>
  <c r="BP514" i="6" s="1"/>
  <c r="BQ514" i="6" s="1"/>
  <c r="BR514" i="6" s="1"/>
  <c r="BS514" i="6" s="1"/>
  <c r="BW514" i="6" s="1"/>
  <c r="BE416" i="6"/>
  <c r="BE370" i="6"/>
  <c r="BH387" i="6"/>
  <c r="BE499" i="6"/>
  <c r="BI374" i="6"/>
  <c r="BJ374" i="6" s="1"/>
  <c r="BK374" i="6" s="1"/>
  <c r="BL374" i="6" s="1"/>
  <c r="BM374" i="6" s="1"/>
  <c r="BN374" i="6" s="1"/>
  <c r="BO374" i="6" s="1"/>
  <c r="BP374" i="6" s="1"/>
  <c r="BQ374" i="6" s="1"/>
  <c r="BR374" i="6" s="1"/>
  <c r="BS374" i="6" s="1"/>
  <c r="BW374" i="6" s="1"/>
  <c r="BE642" i="6"/>
  <c r="BE50" i="6"/>
  <c r="BI473" i="6"/>
  <c r="BJ473" i="6" s="1"/>
  <c r="BK473" i="6" s="1"/>
  <c r="BL473" i="6" s="1"/>
  <c r="BM473" i="6" s="1"/>
  <c r="BN473" i="6" s="1"/>
  <c r="BO473" i="6" s="1"/>
  <c r="BP473" i="6" s="1"/>
  <c r="BQ473" i="6" s="1"/>
  <c r="BR473" i="6" s="1"/>
  <c r="BS473" i="6" s="1"/>
  <c r="BW473" i="6" s="1"/>
  <c r="BI595" i="6"/>
  <c r="BJ595" i="6" s="1"/>
  <c r="BK595" i="6" s="1"/>
  <c r="BL595" i="6" s="1"/>
  <c r="BM595" i="6" s="1"/>
  <c r="BN595" i="6" s="1"/>
  <c r="BO595" i="6" s="1"/>
  <c r="BP595" i="6" s="1"/>
  <c r="BQ595" i="6" s="1"/>
  <c r="BR595" i="6" s="1"/>
  <c r="BS595" i="6" s="1"/>
  <c r="BW595" i="6" s="1"/>
  <c r="BI285" i="6"/>
  <c r="BJ285" i="6" s="1"/>
  <c r="BK285" i="6" s="1"/>
  <c r="BL285" i="6" s="1"/>
  <c r="BM285" i="6" s="1"/>
  <c r="BN285" i="6" s="1"/>
  <c r="BO285" i="6" s="1"/>
  <c r="BP285" i="6" s="1"/>
  <c r="BQ285" i="6" s="1"/>
  <c r="BR285" i="6" s="1"/>
  <c r="BS285" i="6" s="1"/>
  <c r="BW285" i="6" s="1"/>
  <c r="BH594" i="6"/>
  <c r="BE372" i="6"/>
  <c r="CM614" i="6"/>
  <c r="CN614" i="6" s="1"/>
  <c r="CO614" i="6" s="1"/>
  <c r="CP614" i="6" s="1"/>
  <c r="CQ614" i="6" s="1"/>
  <c r="CR614" i="6" s="1"/>
  <c r="CS614" i="6" s="1"/>
  <c r="CT614" i="6" s="1"/>
  <c r="CU614" i="6" s="1"/>
  <c r="CV614" i="6" s="1"/>
  <c r="CW614" i="6" s="1"/>
  <c r="BT627" i="6"/>
  <c r="BW672" i="6"/>
  <c r="BT672" i="6"/>
  <c r="BT671" i="6"/>
  <c r="BH216" i="6"/>
  <c r="BI580" i="6"/>
  <c r="BJ580" i="6" s="1"/>
  <c r="BK580" i="6" s="1"/>
  <c r="BL580" i="6" s="1"/>
  <c r="BM580" i="6" s="1"/>
  <c r="BN580" i="6" s="1"/>
  <c r="BO580" i="6" s="1"/>
  <c r="BP580" i="6" s="1"/>
  <c r="BQ580" i="6" s="1"/>
  <c r="BR580" i="6" s="1"/>
  <c r="BS580" i="6" s="1"/>
  <c r="BW580" i="6" s="1"/>
  <c r="CI681" i="6"/>
  <c r="BI66" i="6"/>
  <c r="BJ66" i="6" s="1"/>
  <c r="BK66" i="6" s="1"/>
  <c r="BL66" i="6" s="1"/>
  <c r="BM66" i="6" s="1"/>
  <c r="BN66" i="6" s="1"/>
  <c r="BO66" i="6" s="1"/>
  <c r="BP66" i="6" s="1"/>
  <c r="BQ66" i="6" s="1"/>
  <c r="BR66" i="6" s="1"/>
  <c r="BS66" i="6" s="1"/>
  <c r="BW66" i="6" s="1"/>
  <c r="BT667" i="6"/>
  <c r="BI401" i="6"/>
  <c r="BJ401" i="6" s="1"/>
  <c r="BK401" i="6" s="1"/>
  <c r="BL401" i="6" s="1"/>
  <c r="BM401" i="6" s="1"/>
  <c r="BN401" i="6" s="1"/>
  <c r="BO401" i="6" s="1"/>
  <c r="BP401" i="6" s="1"/>
  <c r="BQ401" i="6" s="1"/>
  <c r="BR401" i="6" s="1"/>
  <c r="BS401" i="6" s="1"/>
  <c r="BW401" i="6" s="1"/>
  <c r="BE191" i="6"/>
  <c r="BI92" i="6"/>
  <c r="BJ92" i="6" s="1"/>
  <c r="BK92" i="6" s="1"/>
  <c r="BL92" i="6" s="1"/>
  <c r="BM92" i="6" s="1"/>
  <c r="BN92" i="6" s="1"/>
  <c r="BO92" i="6" s="1"/>
  <c r="BP92" i="6" s="1"/>
  <c r="BQ92" i="6" s="1"/>
  <c r="BR92" i="6" s="1"/>
  <c r="BS92" i="6" s="1"/>
  <c r="BW92" i="6" s="1"/>
  <c r="BE605" i="6"/>
  <c r="BH305" i="6"/>
  <c r="BI180" i="6"/>
  <c r="BJ180" i="6" s="1"/>
  <c r="BK180" i="6" s="1"/>
  <c r="BL180" i="6" s="1"/>
  <c r="BM180" i="6" s="1"/>
  <c r="BN180" i="6" s="1"/>
  <c r="BO180" i="6" s="1"/>
  <c r="BP180" i="6" s="1"/>
  <c r="BQ180" i="6" s="1"/>
  <c r="BR180" i="6" s="1"/>
  <c r="BS180" i="6" s="1"/>
  <c r="BW180" i="6" s="1"/>
  <c r="BH44" i="6"/>
  <c r="BI307" i="6"/>
  <c r="BJ307" i="6" s="1"/>
  <c r="BK307" i="6" s="1"/>
  <c r="BL307" i="6" s="1"/>
  <c r="BM307" i="6" s="1"/>
  <c r="BN307" i="6" s="1"/>
  <c r="BO307" i="6" s="1"/>
  <c r="BP307" i="6" s="1"/>
  <c r="BQ307" i="6" s="1"/>
  <c r="BR307" i="6" s="1"/>
  <c r="BS307" i="6" s="1"/>
  <c r="BW307" i="6" s="1"/>
  <c r="BI263" i="6"/>
  <c r="BJ263" i="6" s="1"/>
  <c r="BK263" i="6" s="1"/>
  <c r="BL263" i="6" s="1"/>
  <c r="BM263" i="6" s="1"/>
  <c r="BN263" i="6" s="1"/>
  <c r="BO263" i="6" s="1"/>
  <c r="BP263" i="6" s="1"/>
  <c r="BQ263" i="6" s="1"/>
  <c r="BR263" i="6" s="1"/>
  <c r="BS263" i="6" s="1"/>
  <c r="BW263" i="6" s="1"/>
  <c r="BH383" i="6"/>
  <c r="BH218" i="6"/>
  <c r="BH396" i="6"/>
  <c r="BE399" i="6"/>
  <c r="BI284" i="6"/>
  <c r="BJ284" i="6" s="1"/>
  <c r="BK284" i="6" s="1"/>
  <c r="BL284" i="6" s="1"/>
  <c r="BM284" i="6" s="1"/>
  <c r="BN284" i="6" s="1"/>
  <c r="BO284" i="6" s="1"/>
  <c r="BP284" i="6" s="1"/>
  <c r="BQ284" i="6" s="1"/>
  <c r="BR284" i="6" s="1"/>
  <c r="BS284" i="6" s="1"/>
  <c r="BW284" i="6" s="1"/>
  <c r="BX203" i="6"/>
  <c r="BY203" i="6" s="1"/>
  <c r="BZ203" i="6" s="1"/>
  <c r="CA203" i="6" s="1"/>
  <c r="CB203" i="6" s="1"/>
  <c r="CC203" i="6" s="1"/>
  <c r="CD203" i="6" s="1"/>
  <c r="CE203" i="6" s="1"/>
  <c r="CF203" i="6" s="1"/>
  <c r="CG203" i="6" s="1"/>
  <c r="CH203" i="6" s="1"/>
  <c r="CL203" i="6" s="1"/>
  <c r="BH215" i="6"/>
  <c r="BH576" i="6"/>
  <c r="BX647" i="6"/>
  <c r="BY647" i="6" s="1"/>
  <c r="BZ647" i="6" s="1"/>
  <c r="CA647" i="6" s="1"/>
  <c r="CB647" i="6" s="1"/>
  <c r="CC647" i="6" s="1"/>
  <c r="CD647" i="6" s="1"/>
  <c r="CE647" i="6" s="1"/>
  <c r="CF647" i="6" s="1"/>
  <c r="CG647" i="6" s="1"/>
  <c r="CH647" i="6" s="1"/>
  <c r="CL647" i="6" s="1"/>
  <c r="BE210" i="6"/>
  <c r="BE65" i="6"/>
  <c r="C11" i="5" l="1"/>
  <c r="I11" i="5" s="1"/>
  <c r="J11" i="5" s="1"/>
  <c r="CK709" i="6"/>
  <c r="CK716" i="6" s="1"/>
  <c r="BE698" i="6"/>
  <c r="CK704" i="6"/>
  <c r="CK699" i="6"/>
  <c r="V12" i="6"/>
  <c r="U691" i="6"/>
  <c r="V155" i="6"/>
  <c r="U697" i="6"/>
  <c r="U707" i="6" s="1"/>
  <c r="V20" i="6"/>
  <c r="U695" i="6"/>
  <c r="V339" i="6"/>
  <c r="U692" i="6"/>
  <c r="U711" i="6" s="1"/>
  <c r="T706" i="6"/>
  <c r="T709" i="6" s="1"/>
  <c r="T716" i="6" s="1"/>
  <c r="T704" i="6"/>
  <c r="T699" i="6"/>
  <c r="V4" i="6"/>
  <c r="U690" i="6"/>
  <c r="AW517" i="6"/>
  <c r="AV692" i="6"/>
  <c r="AV711" i="6" s="1"/>
  <c r="AZ161" i="6"/>
  <c r="V562" i="6"/>
  <c r="U693" i="6"/>
  <c r="U712" i="6" s="1"/>
  <c r="V199" i="6"/>
  <c r="U696" i="6"/>
  <c r="U713" i="6" s="1"/>
  <c r="V7" i="6"/>
  <c r="U698" i="6"/>
  <c r="V507" i="6"/>
  <c r="U694" i="6"/>
  <c r="U708" i="6" s="1"/>
  <c r="AI28" i="6"/>
  <c r="V154" i="6"/>
  <c r="U684" i="6"/>
  <c r="BT184" i="6"/>
  <c r="BT284" i="6"/>
  <c r="BT263" i="6"/>
  <c r="BT267" i="6"/>
  <c r="BT359" i="6"/>
  <c r="BT283" i="6"/>
  <c r="CX614" i="6"/>
  <c r="BT473" i="6"/>
  <c r="BT157" i="6"/>
  <c r="BT501" i="6"/>
  <c r="BT78" i="6"/>
  <c r="CI617" i="6"/>
  <c r="BT342" i="6"/>
  <c r="CI627" i="6"/>
  <c r="BT49" i="6"/>
  <c r="CI172" i="6"/>
  <c r="CX403" i="6"/>
  <c r="BT371" i="6"/>
  <c r="BT119" i="6"/>
  <c r="BT274" i="6"/>
  <c r="BT48" i="6"/>
  <c r="CI645" i="6"/>
  <c r="BT272" i="6"/>
  <c r="BT366" i="6"/>
  <c r="BT180" i="6"/>
  <c r="BT401" i="6"/>
  <c r="BT189" i="6"/>
  <c r="CI618" i="6"/>
  <c r="CI346" i="6"/>
  <c r="BT273" i="6"/>
  <c r="CI650" i="6"/>
  <c r="BT578" i="6"/>
  <c r="BT579" i="6"/>
  <c r="BT591" i="6"/>
  <c r="BT368" i="6"/>
  <c r="CI596" i="6"/>
  <c r="BT307" i="6"/>
  <c r="CI615" i="6"/>
  <c r="BT75" i="6"/>
  <c r="CX662" i="6"/>
  <c r="CX694" i="6" s="1"/>
  <c r="CX708" i="6" s="1"/>
  <c r="E24" i="5" s="1"/>
  <c r="BT625" i="6"/>
  <c r="CI612" i="6"/>
  <c r="BT351" i="6"/>
  <c r="BT186" i="6"/>
  <c r="BT260" i="6"/>
  <c r="BT306" i="6"/>
  <c r="BT595" i="6"/>
  <c r="BT374" i="6"/>
  <c r="BT271" i="6"/>
  <c r="BT355" i="6"/>
  <c r="BT606" i="6"/>
  <c r="BT659" i="6"/>
  <c r="BT376" i="6"/>
  <c r="BT429" i="6"/>
  <c r="BT661" i="6"/>
  <c r="BT518" i="6"/>
  <c r="CI634" i="6"/>
  <c r="BT390" i="6"/>
  <c r="CX680" i="6"/>
  <c r="BT470" i="6"/>
  <c r="BT276" i="6"/>
  <c r="BT193" i="6"/>
  <c r="BT308" i="6"/>
  <c r="CI592" i="6"/>
  <c r="CI649" i="6"/>
  <c r="BT42" i="6"/>
  <c r="BT502" i="6"/>
  <c r="BT282" i="6"/>
  <c r="BT181" i="6"/>
  <c r="AI192" i="6"/>
  <c r="AI689" i="6" s="1"/>
  <c r="BT402" i="6"/>
  <c r="BT80" i="6"/>
  <c r="BT417" i="6"/>
  <c r="BT159" i="6"/>
  <c r="CX568" i="6"/>
  <c r="BT296" i="6"/>
  <c r="CI667" i="6"/>
  <c r="BT616" i="6"/>
  <c r="BT648" i="6"/>
  <c r="BT303" i="6"/>
  <c r="BT298" i="6"/>
  <c r="BT175" i="6"/>
  <c r="CI641" i="6"/>
  <c r="CI105" i="6"/>
  <c r="BT657" i="6"/>
  <c r="BT580" i="6"/>
  <c r="BT285" i="6"/>
  <c r="CI120" i="6"/>
  <c r="BT67" i="6"/>
  <c r="BT471" i="6"/>
  <c r="CI671" i="6"/>
  <c r="CI673" i="6"/>
  <c r="BT414" i="6"/>
  <c r="BT468" i="6"/>
  <c r="BT187" i="6"/>
  <c r="BT265" i="6"/>
  <c r="BT664" i="6"/>
  <c r="BX672" i="6"/>
  <c r="BY672" i="6" s="1"/>
  <c r="BZ672" i="6" s="1"/>
  <c r="CA672" i="6" s="1"/>
  <c r="CB672" i="6" s="1"/>
  <c r="CC672" i="6" s="1"/>
  <c r="CD672" i="6" s="1"/>
  <c r="CE672" i="6" s="1"/>
  <c r="CF672" i="6" s="1"/>
  <c r="CG672" i="6" s="1"/>
  <c r="CH672" i="6" s="1"/>
  <c r="CL672" i="6" s="1"/>
  <c r="BI217" i="6"/>
  <c r="BJ217" i="6" s="1"/>
  <c r="BK217" i="6" s="1"/>
  <c r="BL217" i="6" s="1"/>
  <c r="BM217" i="6" s="1"/>
  <c r="BN217" i="6" s="1"/>
  <c r="BO217" i="6" s="1"/>
  <c r="BP217" i="6" s="1"/>
  <c r="BQ217" i="6" s="1"/>
  <c r="BR217" i="6" s="1"/>
  <c r="BS217" i="6" s="1"/>
  <c r="BW217" i="6" s="1"/>
  <c r="CM599" i="6"/>
  <c r="CN599" i="6" s="1"/>
  <c r="CO599" i="6" s="1"/>
  <c r="CP599" i="6" s="1"/>
  <c r="CQ599" i="6" s="1"/>
  <c r="CR599" i="6" s="1"/>
  <c r="CS599" i="6" s="1"/>
  <c r="CT599" i="6" s="1"/>
  <c r="CU599" i="6" s="1"/>
  <c r="CV599" i="6" s="1"/>
  <c r="CW599" i="6" s="1"/>
  <c r="BX76" i="6"/>
  <c r="BY76" i="6" s="1"/>
  <c r="BZ76" i="6" s="1"/>
  <c r="CA76" i="6" s="1"/>
  <c r="CB76" i="6" s="1"/>
  <c r="CC76" i="6" s="1"/>
  <c r="CD76" i="6" s="1"/>
  <c r="CE76" i="6" s="1"/>
  <c r="CF76" i="6" s="1"/>
  <c r="CG76" i="6" s="1"/>
  <c r="CH76" i="6" s="1"/>
  <c r="CL76" i="6" s="1"/>
  <c r="BI295" i="6"/>
  <c r="BJ295" i="6" s="1"/>
  <c r="BK295" i="6" s="1"/>
  <c r="BL295" i="6" s="1"/>
  <c r="BM295" i="6" s="1"/>
  <c r="BN295" i="6" s="1"/>
  <c r="BO295" i="6" s="1"/>
  <c r="BP295" i="6" s="1"/>
  <c r="BQ295" i="6" s="1"/>
  <c r="BR295" i="6" s="1"/>
  <c r="BS295" i="6" s="1"/>
  <c r="BW295" i="6" s="1"/>
  <c r="BI269" i="6"/>
  <c r="BJ269" i="6" s="1"/>
  <c r="BK269" i="6" s="1"/>
  <c r="BL269" i="6" s="1"/>
  <c r="BM269" i="6" s="1"/>
  <c r="BN269" i="6" s="1"/>
  <c r="BO269" i="6" s="1"/>
  <c r="BP269" i="6" s="1"/>
  <c r="BQ269" i="6" s="1"/>
  <c r="BR269" i="6" s="1"/>
  <c r="BS269" i="6" s="1"/>
  <c r="BW269" i="6" s="1"/>
  <c r="BX117" i="6"/>
  <c r="BY117" i="6" s="1"/>
  <c r="BZ117" i="6" s="1"/>
  <c r="CA117" i="6" s="1"/>
  <c r="CB117" i="6" s="1"/>
  <c r="CC117" i="6" s="1"/>
  <c r="CD117" i="6" s="1"/>
  <c r="CE117" i="6" s="1"/>
  <c r="CF117" i="6" s="1"/>
  <c r="CG117" i="6" s="1"/>
  <c r="CH117" i="6" s="1"/>
  <c r="CL117" i="6" s="1"/>
  <c r="BX157" i="6"/>
  <c r="BY157" i="6" s="1"/>
  <c r="BZ157" i="6" s="1"/>
  <c r="CA157" i="6" s="1"/>
  <c r="CB157" i="6" s="1"/>
  <c r="CC157" i="6" s="1"/>
  <c r="CD157" i="6" s="1"/>
  <c r="CE157" i="6" s="1"/>
  <c r="CF157" i="6" s="1"/>
  <c r="CG157" i="6" s="1"/>
  <c r="CH157" i="6" s="1"/>
  <c r="CL157" i="6" s="1"/>
  <c r="BI498" i="6"/>
  <c r="BJ498" i="6" s="1"/>
  <c r="BK498" i="6" s="1"/>
  <c r="BL498" i="6" s="1"/>
  <c r="BM498" i="6" s="1"/>
  <c r="BN498" i="6" s="1"/>
  <c r="BO498" i="6" s="1"/>
  <c r="BP498" i="6" s="1"/>
  <c r="BQ498" i="6" s="1"/>
  <c r="BR498" i="6" s="1"/>
  <c r="BS498" i="6" s="1"/>
  <c r="BW498" i="6" s="1"/>
  <c r="BX184" i="6"/>
  <c r="BY184" i="6" s="1"/>
  <c r="BZ184" i="6" s="1"/>
  <c r="CA184" i="6" s="1"/>
  <c r="CB184" i="6" s="1"/>
  <c r="CC184" i="6" s="1"/>
  <c r="CD184" i="6" s="1"/>
  <c r="CE184" i="6" s="1"/>
  <c r="CF184" i="6" s="1"/>
  <c r="CG184" i="6" s="1"/>
  <c r="CH184" i="6" s="1"/>
  <c r="CL184" i="6" s="1"/>
  <c r="BR668" i="6"/>
  <c r="BX67" i="6"/>
  <c r="BY67" i="6" s="1"/>
  <c r="BZ67" i="6" s="1"/>
  <c r="CA67" i="6" s="1"/>
  <c r="CB67" i="6" s="1"/>
  <c r="CC67" i="6" s="1"/>
  <c r="CD67" i="6" s="1"/>
  <c r="CE67" i="6" s="1"/>
  <c r="CF67" i="6" s="1"/>
  <c r="CG67" i="6" s="1"/>
  <c r="CH67" i="6" s="1"/>
  <c r="CL67" i="6" s="1"/>
  <c r="BX271" i="6"/>
  <c r="BY271" i="6" s="1"/>
  <c r="BZ271" i="6" s="1"/>
  <c r="CA271" i="6" s="1"/>
  <c r="CB271" i="6" s="1"/>
  <c r="CC271" i="6" s="1"/>
  <c r="CD271" i="6" s="1"/>
  <c r="CE271" i="6" s="1"/>
  <c r="CF271" i="6" s="1"/>
  <c r="CG271" i="6" s="1"/>
  <c r="CH271" i="6" s="1"/>
  <c r="CL271" i="6" s="1"/>
  <c r="BX181" i="6"/>
  <c r="BY181" i="6" s="1"/>
  <c r="BZ181" i="6" s="1"/>
  <c r="CA181" i="6" s="1"/>
  <c r="CB181" i="6" s="1"/>
  <c r="CC181" i="6" s="1"/>
  <c r="CD181" i="6" s="1"/>
  <c r="CE181" i="6" s="1"/>
  <c r="CF181" i="6" s="1"/>
  <c r="CG181" i="6" s="1"/>
  <c r="CH181" i="6" s="1"/>
  <c r="CL181" i="6" s="1"/>
  <c r="BX471" i="6"/>
  <c r="BY471" i="6" s="1"/>
  <c r="BZ471" i="6" s="1"/>
  <c r="CA471" i="6" s="1"/>
  <c r="CB471" i="6" s="1"/>
  <c r="CC471" i="6" s="1"/>
  <c r="CD471" i="6" s="1"/>
  <c r="CE471" i="6" s="1"/>
  <c r="CF471" i="6" s="1"/>
  <c r="CG471" i="6" s="1"/>
  <c r="CH471" i="6" s="1"/>
  <c r="CL471" i="6" s="1"/>
  <c r="CM617" i="6"/>
  <c r="CN617" i="6" s="1"/>
  <c r="CO617" i="6" s="1"/>
  <c r="CP617" i="6" s="1"/>
  <c r="CQ617" i="6" s="1"/>
  <c r="CR617" i="6" s="1"/>
  <c r="CS617" i="6" s="1"/>
  <c r="CT617" i="6" s="1"/>
  <c r="CU617" i="6" s="1"/>
  <c r="CV617" i="6" s="1"/>
  <c r="CW617" i="6" s="1"/>
  <c r="BH147" i="6"/>
  <c r="BI428" i="6"/>
  <c r="BJ428" i="6" s="1"/>
  <c r="BK428" i="6" s="1"/>
  <c r="BL428" i="6" s="1"/>
  <c r="BM428" i="6" s="1"/>
  <c r="BN428" i="6" s="1"/>
  <c r="BO428" i="6" s="1"/>
  <c r="BP428" i="6" s="1"/>
  <c r="BQ428" i="6" s="1"/>
  <c r="BR428" i="6" s="1"/>
  <c r="BS428" i="6" s="1"/>
  <c r="BW428" i="6" s="1"/>
  <c r="CM671" i="6"/>
  <c r="CN671" i="6" s="1"/>
  <c r="CO671" i="6" s="1"/>
  <c r="CP671" i="6" s="1"/>
  <c r="CQ671" i="6" s="1"/>
  <c r="CR671" i="6" s="1"/>
  <c r="CS671" i="6" s="1"/>
  <c r="CT671" i="6" s="1"/>
  <c r="CU671" i="6" s="1"/>
  <c r="CV671" i="6" s="1"/>
  <c r="CW671" i="6" s="1"/>
  <c r="BI413" i="6"/>
  <c r="BJ413" i="6" s="1"/>
  <c r="BK413" i="6" s="1"/>
  <c r="BL413" i="6" s="1"/>
  <c r="BM413" i="6" s="1"/>
  <c r="BN413" i="6" s="1"/>
  <c r="BO413" i="6" s="1"/>
  <c r="BP413" i="6" s="1"/>
  <c r="BQ413" i="6" s="1"/>
  <c r="BR413" i="6" s="1"/>
  <c r="BS413" i="6" s="1"/>
  <c r="BW413" i="6" s="1"/>
  <c r="BX624" i="6"/>
  <c r="BY624" i="6" s="1"/>
  <c r="BZ624" i="6" s="1"/>
  <c r="CA624" i="6" s="1"/>
  <c r="CB624" i="6" s="1"/>
  <c r="CC624" i="6" s="1"/>
  <c r="CD624" i="6" s="1"/>
  <c r="CE624" i="6" s="1"/>
  <c r="CF624" i="6" s="1"/>
  <c r="CG624" i="6" s="1"/>
  <c r="CH624" i="6" s="1"/>
  <c r="CL624" i="6" s="1"/>
  <c r="BT674" i="6"/>
  <c r="BX342" i="6"/>
  <c r="BY342" i="6" s="1"/>
  <c r="BZ342" i="6" s="1"/>
  <c r="CA342" i="6" s="1"/>
  <c r="CB342" i="6" s="1"/>
  <c r="CC342" i="6" s="1"/>
  <c r="CD342" i="6" s="1"/>
  <c r="CE342" i="6" s="1"/>
  <c r="CF342" i="6" s="1"/>
  <c r="CG342" i="6" s="1"/>
  <c r="CH342" i="6" s="1"/>
  <c r="CL342" i="6" s="1"/>
  <c r="BX670" i="6"/>
  <c r="BY670" i="6" s="1"/>
  <c r="BZ670" i="6" s="1"/>
  <c r="CA670" i="6" s="1"/>
  <c r="CB670" i="6" s="1"/>
  <c r="CC670" i="6" s="1"/>
  <c r="CD670" i="6" s="1"/>
  <c r="CE670" i="6" s="1"/>
  <c r="CF670" i="6" s="1"/>
  <c r="CG670" i="6" s="1"/>
  <c r="CH670" i="6" s="1"/>
  <c r="CL670" i="6" s="1"/>
  <c r="BI205" i="6"/>
  <c r="BJ205" i="6" s="1"/>
  <c r="BK205" i="6" s="1"/>
  <c r="BL205" i="6" s="1"/>
  <c r="BM205" i="6" s="1"/>
  <c r="BN205" i="6" s="1"/>
  <c r="BO205" i="6" s="1"/>
  <c r="BP205" i="6" s="1"/>
  <c r="BQ205" i="6" s="1"/>
  <c r="BR205" i="6" s="1"/>
  <c r="BS205" i="6" s="1"/>
  <c r="BW205" i="6" s="1"/>
  <c r="BI183" i="6"/>
  <c r="BJ183" i="6" s="1"/>
  <c r="BK183" i="6" s="1"/>
  <c r="BL183" i="6" s="1"/>
  <c r="BM183" i="6" s="1"/>
  <c r="BN183" i="6" s="1"/>
  <c r="BO183" i="6" s="1"/>
  <c r="BP183" i="6" s="1"/>
  <c r="BQ183" i="6" s="1"/>
  <c r="BR183" i="6" s="1"/>
  <c r="BS183" i="6" s="1"/>
  <c r="BW183" i="6" s="1"/>
  <c r="CM667" i="6"/>
  <c r="CN667" i="6" s="1"/>
  <c r="CO667" i="6" s="1"/>
  <c r="CP667" i="6" s="1"/>
  <c r="CQ667" i="6" s="1"/>
  <c r="CR667" i="6" s="1"/>
  <c r="CS667" i="6" s="1"/>
  <c r="CT667" i="6" s="1"/>
  <c r="CU667" i="6" s="1"/>
  <c r="CV667" i="6" s="1"/>
  <c r="CW667" i="6" s="1"/>
  <c r="BX625" i="6"/>
  <c r="BY625" i="6" s="1"/>
  <c r="BZ625" i="6" s="1"/>
  <c r="CA625" i="6" s="1"/>
  <c r="CB625" i="6" s="1"/>
  <c r="CC625" i="6" s="1"/>
  <c r="CD625" i="6" s="1"/>
  <c r="CE625" i="6" s="1"/>
  <c r="CF625" i="6" s="1"/>
  <c r="CG625" i="6" s="1"/>
  <c r="CH625" i="6" s="1"/>
  <c r="CL625" i="6" s="1"/>
  <c r="CM627" i="6"/>
  <c r="CN627" i="6" s="1"/>
  <c r="CO627" i="6" s="1"/>
  <c r="CP627" i="6" s="1"/>
  <c r="CQ627" i="6" s="1"/>
  <c r="CR627" i="6" s="1"/>
  <c r="CS627" i="6" s="1"/>
  <c r="CT627" i="6" s="1"/>
  <c r="CU627" i="6" s="1"/>
  <c r="CV627" i="6" s="1"/>
  <c r="CW627" i="6" s="1"/>
  <c r="BI604" i="6"/>
  <c r="BJ604" i="6" s="1"/>
  <c r="BK604" i="6" s="1"/>
  <c r="BL604" i="6" s="1"/>
  <c r="BM604" i="6" s="1"/>
  <c r="BN604" i="6" s="1"/>
  <c r="BO604" i="6" s="1"/>
  <c r="BP604" i="6" s="1"/>
  <c r="BQ604" i="6" s="1"/>
  <c r="BR604" i="6" s="1"/>
  <c r="BS604" i="6" s="1"/>
  <c r="BW604" i="6" s="1"/>
  <c r="BI377" i="6"/>
  <c r="BJ377" i="6" s="1"/>
  <c r="BK377" i="6" s="1"/>
  <c r="BL377" i="6" s="1"/>
  <c r="BM377" i="6" s="1"/>
  <c r="BN377" i="6" s="1"/>
  <c r="BO377" i="6" s="1"/>
  <c r="BP377" i="6" s="1"/>
  <c r="BQ377" i="6" s="1"/>
  <c r="BR377" i="6" s="1"/>
  <c r="BS377" i="6" s="1"/>
  <c r="BW377" i="6" s="1"/>
  <c r="BI63" i="6"/>
  <c r="BJ63" i="6" s="1"/>
  <c r="BK63" i="6" s="1"/>
  <c r="BL63" i="6" s="1"/>
  <c r="BM63" i="6" s="1"/>
  <c r="BN63" i="6" s="1"/>
  <c r="BO63" i="6" s="1"/>
  <c r="BP63" i="6" s="1"/>
  <c r="BQ63" i="6" s="1"/>
  <c r="BR63" i="6" s="1"/>
  <c r="BS63" i="6" s="1"/>
  <c r="BW63" i="6" s="1"/>
  <c r="BT268" i="6"/>
  <c r="CM650" i="6"/>
  <c r="CN650" i="6" s="1"/>
  <c r="CO650" i="6" s="1"/>
  <c r="CP650" i="6" s="1"/>
  <c r="CQ650" i="6" s="1"/>
  <c r="CR650" i="6" s="1"/>
  <c r="CS650" i="6" s="1"/>
  <c r="CT650" i="6" s="1"/>
  <c r="CU650" i="6" s="1"/>
  <c r="CV650" i="6" s="1"/>
  <c r="CW650" i="6" s="1"/>
  <c r="BT628" i="6"/>
  <c r="BX470" i="6"/>
  <c r="BY470" i="6" s="1"/>
  <c r="BZ470" i="6" s="1"/>
  <c r="CA470" i="6" s="1"/>
  <c r="CB470" i="6" s="1"/>
  <c r="CC470" i="6" s="1"/>
  <c r="CD470" i="6" s="1"/>
  <c r="CE470" i="6" s="1"/>
  <c r="CF470" i="6" s="1"/>
  <c r="CG470" i="6" s="1"/>
  <c r="CH470" i="6" s="1"/>
  <c r="CL470" i="6" s="1"/>
  <c r="BI388" i="6"/>
  <c r="BJ388" i="6" s="1"/>
  <c r="BK388" i="6" s="1"/>
  <c r="BL388" i="6" s="1"/>
  <c r="BM388" i="6" s="1"/>
  <c r="BN388" i="6" s="1"/>
  <c r="BO388" i="6" s="1"/>
  <c r="BP388" i="6" s="1"/>
  <c r="BQ388" i="6" s="1"/>
  <c r="BR388" i="6" s="1"/>
  <c r="BS388" i="6" s="1"/>
  <c r="BW388" i="6" s="1"/>
  <c r="BX186" i="6"/>
  <c r="BY186" i="6" s="1"/>
  <c r="BZ186" i="6" s="1"/>
  <c r="CA186" i="6" s="1"/>
  <c r="CB186" i="6" s="1"/>
  <c r="CC186" i="6" s="1"/>
  <c r="CD186" i="6" s="1"/>
  <c r="CE186" i="6" s="1"/>
  <c r="CF186" i="6" s="1"/>
  <c r="CG186" i="6" s="1"/>
  <c r="CH186" i="6" s="1"/>
  <c r="CL186" i="6" s="1"/>
  <c r="BX49" i="6"/>
  <c r="BY49" i="6" s="1"/>
  <c r="BZ49" i="6" s="1"/>
  <c r="CA49" i="6" s="1"/>
  <c r="CB49" i="6" s="1"/>
  <c r="CC49" i="6" s="1"/>
  <c r="CD49" i="6" s="1"/>
  <c r="CE49" i="6" s="1"/>
  <c r="CF49" i="6" s="1"/>
  <c r="CG49" i="6" s="1"/>
  <c r="CH49" i="6" s="1"/>
  <c r="CL49" i="6" s="1"/>
  <c r="BP651" i="6"/>
  <c r="BQ651" i="6" s="1"/>
  <c r="BR651" i="6" s="1"/>
  <c r="BS651" i="6" s="1"/>
  <c r="BW651" i="6" s="1"/>
  <c r="BI294" i="6"/>
  <c r="BJ294" i="6" s="1"/>
  <c r="BK294" i="6" s="1"/>
  <c r="BL294" i="6" s="1"/>
  <c r="BM294" i="6" s="1"/>
  <c r="BN294" i="6" s="1"/>
  <c r="BO294" i="6" s="1"/>
  <c r="BP294" i="6" s="1"/>
  <c r="BQ294" i="6" s="1"/>
  <c r="BR294" i="6" s="1"/>
  <c r="BS294" i="6" s="1"/>
  <c r="BW294" i="6" s="1"/>
  <c r="BT264" i="6"/>
  <c r="BX518" i="6"/>
  <c r="BY518" i="6" s="1"/>
  <c r="BZ518" i="6" s="1"/>
  <c r="CA518" i="6" s="1"/>
  <c r="CB518" i="6" s="1"/>
  <c r="CC518" i="6" s="1"/>
  <c r="CD518" i="6" s="1"/>
  <c r="CE518" i="6" s="1"/>
  <c r="CF518" i="6" s="1"/>
  <c r="CG518" i="6" s="1"/>
  <c r="CH518" i="6" s="1"/>
  <c r="CL518" i="6" s="1"/>
  <c r="BS666" i="6"/>
  <c r="BW666" i="6" s="1"/>
  <c r="BI71" i="6"/>
  <c r="BJ71" i="6" s="1"/>
  <c r="BK71" i="6" s="1"/>
  <c r="BL71" i="6" s="1"/>
  <c r="BM71" i="6" s="1"/>
  <c r="BN71" i="6" s="1"/>
  <c r="BO71" i="6" s="1"/>
  <c r="BP71" i="6" s="1"/>
  <c r="BQ71" i="6" s="1"/>
  <c r="BR71" i="6" s="1"/>
  <c r="BS71" i="6" s="1"/>
  <c r="BW71" i="6" s="1"/>
  <c r="BT256" i="6"/>
  <c r="BN642" i="6"/>
  <c r="BT261" i="6"/>
  <c r="BI603" i="6"/>
  <c r="BJ603" i="6" s="1"/>
  <c r="BK603" i="6" s="1"/>
  <c r="BL603" i="6" s="1"/>
  <c r="BM603" i="6" s="1"/>
  <c r="BN603" i="6" s="1"/>
  <c r="BO603" i="6" s="1"/>
  <c r="BP603" i="6" s="1"/>
  <c r="BQ603" i="6" s="1"/>
  <c r="BR603" i="6" s="1"/>
  <c r="BS603" i="6" s="1"/>
  <c r="BW603" i="6" s="1"/>
  <c r="BT623" i="6"/>
  <c r="CI405" i="6"/>
  <c r="BT379" i="6"/>
  <c r="BI158" i="6"/>
  <c r="BJ158" i="6" s="1"/>
  <c r="BK158" i="6" s="1"/>
  <c r="BL158" i="6" s="1"/>
  <c r="BM158" i="6" s="1"/>
  <c r="BN158" i="6" s="1"/>
  <c r="BO158" i="6" s="1"/>
  <c r="BP158" i="6" s="1"/>
  <c r="BQ158" i="6" s="1"/>
  <c r="BR158" i="6" s="1"/>
  <c r="BS158" i="6" s="1"/>
  <c r="BW158" i="6" s="1"/>
  <c r="BT354" i="6"/>
  <c r="BI475" i="6"/>
  <c r="BJ475" i="6" s="1"/>
  <c r="BK475" i="6" s="1"/>
  <c r="BL475" i="6" s="1"/>
  <c r="BM475" i="6" s="1"/>
  <c r="BN475" i="6" s="1"/>
  <c r="BO475" i="6" s="1"/>
  <c r="BP475" i="6" s="1"/>
  <c r="BQ475" i="6" s="1"/>
  <c r="BR475" i="6" s="1"/>
  <c r="BS475" i="6" s="1"/>
  <c r="BW475" i="6" s="1"/>
  <c r="BI497" i="6"/>
  <c r="BJ497" i="6" s="1"/>
  <c r="BT598" i="6"/>
  <c r="CM346" i="6"/>
  <c r="CN346" i="6" s="1"/>
  <c r="CO346" i="6" s="1"/>
  <c r="CP346" i="6" s="1"/>
  <c r="CQ346" i="6" s="1"/>
  <c r="CR346" i="6" s="1"/>
  <c r="CS346" i="6" s="1"/>
  <c r="CT346" i="6" s="1"/>
  <c r="CU346" i="6" s="1"/>
  <c r="CV346" i="6" s="1"/>
  <c r="CW346" i="6" s="1"/>
  <c r="BI21" i="6"/>
  <c r="BJ21" i="6" s="1"/>
  <c r="BK21" i="6" s="1"/>
  <c r="BL21" i="6" s="1"/>
  <c r="BM21" i="6" s="1"/>
  <c r="BN21" i="6" s="1"/>
  <c r="BO21" i="6" s="1"/>
  <c r="BP21" i="6" s="1"/>
  <c r="BQ21" i="6" s="1"/>
  <c r="BR21" i="6" s="1"/>
  <c r="BS21" i="6" s="1"/>
  <c r="BW21" i="6" s="1"/>
  <c r="CM592" i="6"/>
  <c r="CN592" i="6" s="1"/>
  <c r="CO592" i="6" s="1"/>
  <c r="CP592" i="6" s="1"/>
  <c r="CQ592" i="6" s="1"/>
  <c r="CR592" i="6" s="1"/>
  <c r="CS592" i="6" s="1"/>
  <c r="CT592" i="6" s="1"/>
  <c r="CU592" i="6" s="1"/>
  <c r="CV592" i="6" s="1"/>
  <c r="CW592" i="6" s="1"/>
  <c r="BX368" i="6"/>
  <c r="BY368" i="6" s="1"/>
  <c r="BZ368" i="6" s="1"/>
  <c r="CA368" i="6" s="1"/>
  <c r="CB368" i="6" s="1"/>
  <c r="CC368" i="6" s="1"/>
  <c r="CD368" i="6" s="1"/>
  <c r="CE368" i="6" s="1"/>
  <c r="CF368" i="6" s="1"/>
  <c r="CG368" i="6" s="1"/>
  <c r="CH368" i="6" s="1"/>
  <c r="CL368" i="6" s="1"/>
  <c r="BT386" i="6"/>
  <c r="BX661" i="6"/>
  <c r="BY661" i="6" s="1"/>
  <c r="BZ661" i="6" s="1"/>
  <c r="CA661" i="6" s="1"/>
  <c r="CB661" i="6" s="1"/>
  <c r="CC661" i="6" s="1"/>
  <c r="CD661" i="6" s="1"/>
  <c r="CE661" i="6" s="1"/>
  <c r="CF661" i="6" s="1"/>
  <c r="CG661" i="6" s="1"/>
  <c r="CH661" i="6" s="1"/>
  <c r="CL661" i="6" s="1"/>
  <c r="BX282" i="6"/>
  <c r="BY282" i="6" s="1"/>
  <c r="BZ282" i="6" s="1"/>
  <c r="CA282" i="6" s="1"/>
  <c r="CB282" i="6" s="1"/>
  <c r="CC282" i="6" s="1"/>
  <c r="CD282" i="6" s="1"/>
  <c r="CE282" i="6" s="1"/>
  <c r="CF282" i="6" s="1"/>
  <c r="CG282" i="6" s="1"/>
  <c r="CH282" i="6" s="1"/>
  <c r="CL282" i="6" s="1"/>
  <c r="BI262" i="6"/>
  <c r="BJ262" i="6" s="1"/>
  <c r="BK262" i="6" s="1"/>
  <c r="BL262" i="6" s="1"/>
  <c r="BM262" i="6" s="1"/>
  <c r="BN262" i="6" s="1"/>
  <c r="BO262" i="6" s="1"/>
  <c r="BP262" i="6" s="1"/>
  <c r="BQ262" i="6" s="1"/>
  <c r="BR262" i="6" s="1"/>
  <c r="BS262" i="6" s="1"/>
  <c r="BW262" i="6" s="1"/>
  <c r="BT54" i="6"/>
  <c r="BO643" i="6"/>
  <c r="BP643" i="6" s="1"/>
  <c r="BQ643" i="6" s="1"/>
  <c r="BR643" i="6" s="1"/>
  <c r="BS643" i="6" s="1"/>
  <c r="BW643" i="6" s="1"/>
  <c r="BT174" i="6"/>
  <c r="BT398" i="6"/>
  <c r="BI212" i="6"/>
  <c r="BJ212" i="6" s="1"/>
  <c r="BK212" i="6" s="1"/>
  <c r="BL212" i="6" s="1"/>
  <c r="BM212" i="6" s="1"/>
  <c r="BN212" i="6" s="1"/>
  <c r="BO212" i="6" s="1"/>
  <c r="BP212" i="6" s="1"/>
  <c r="BQ212" i="6" s="1"/>
  <c r="BR212" i="6" s="1"/>
  <c r="BS212" i="6" s="1"/>
  <c r="BW212" i="6" s="1"/>
  <c r="BX277" i="6"/>
  <c r="BY277" i="6" s="1"/>
  <c r="BZ277" i="6" s="1"/>
  <c r="CA277" i="6" s="1"/>
  <c r="CB277" i="6" s="1"/>
  <c r="CC277" i="6" s="1"/>
  <c r="CD277" i="6" s="1"/>
  <c r="CE277" i="6" s="1"/>
  <c r="CF277" i="6" s="1"/>
  <c r="CG277" i="6" s="1"/>
  <c r="CH277" i="6" s="1"/>
  <c r="CL277" i="6" s="1"/>
  <c r="BX95" i="6"/>
  <c r="BY95" i="6" s="1"/>
  <c r="BZ95" i="6" s="1"/>
  <c r="CA95" i="6" s="1"/>
  <c r="CB95" i="6" s="1"/>
  <c r="CC95" i="6" s="1"/>
  <c r="CD95" i="6" s="1"/>
  <c r="CE95" i="6" s="1"/>
  <c r="CF95" i="6" s="1"/>
  <c r="CG95" i="6" s="1"/>
  <c r="CH95" i="6" s="1"/>
  <c r="CL95" i="6" s="1"/>
  <c r="CM629" i="6"/>
  <c r="CN629" i="6" s="1"/>
  <c r="CO629" i="6" s="1"/>
  <c r="CP629" i="6" s="1"/>
  <c r="CQ629" i="6" s="1"/>
  <c r="CR629" i="6" s="1"/>
  <c r="CS629" i="6" s="1"/>
  <c r="CT629" i="6" s="1"/>
  <c r="CU629" i="6" s="1"/>
  <c r="CV629" i="6" s="1"/>
  <c r="CW629" i="6" s="1"/>
  <c r="BX622" i="6"/>
  <c r="BY622" i="6" s="1"/>
  <c r="BZ622" i="6" s="1"/>
  <c r="CA622" i="6" s="1"/>
  <c r="CB622" i="6" s="1"/>
  <c r="CC622" i="6" s="1"/>
  <c r="CD622" i="6" s="1"/>
  <c r="CE622" i="6" s="1"/>
  <c r="CF622" i="6" s="1"/>
  <c r="CG622" i="6" s="1"/>
  <c r="CH622" i="6" s="1"/>
  <c r="CL622" i="6" s="1"/>
  <c r="BI369" i="6"/>
  <c r="BJ369" i="6" s="1"/>
  <c r="BK369" i="6" s="1"/>
  <c r="BL369" i="6" s="1"/>
  <c r="BM369" i="6" s="1"/>
  <c r="BN369" i="6" s="1"/>
  <c r="BO369" i="6" s="1"/>
  <c r="BP369" i="6" s="1"/>
  <c r="BQ369" i="6" s="1"/>
  <c r="BR369" i="6" s="1"/>
  <c r="BS369" i="6" s="1"/>
  <c r="BW369" i="6" s="1"/>
  <c r="BI424" i="6"/>
  <c r="BJ424" i="6" s="1"/>
  <c r="BK424" i="6" s="1"/>
  <c r="BL424" i="6" s="1"/>
  <c r="BM424" i="6" s="1"/>
  <c r="BN424" i="6" s="1"/>
  <c r="BO424" i="6" s="1"/>
  <c r="BP424" i="6" s="1"/>
  <c r="BQ424" i="6" s="1"/>
  <c r="BR424" i="6" s="1"/>
  <c r="BS424" i="6" s="1"/>
  <c r="BW424" i="6" s="1"/>
  <c r="BX575" i="6"/>
  <c r="BY575" i="6" s="1"/>
  <c r="BZ575" i="6" s="1"/>
  <c r="CA575" i="6" s="1"/>
  <c r="CB575" i="6" s="1"/>
  <c r="CC575" i="6" s="1"/>
  <c r="CD575" i="6" s="1"/>
  <c r="CE575" i="6" s="1"/>
  <c r="CF575" i="6" s="1"/>
  <c r="CG575" i="6" s="1"/>
  <c r="CH575" i="6" s="1"/>
  <c r="CL575" i="6" s="1"/>
  <c r="BM640" i="6"/>
  <c r="BN640" i="6" s="1"/>
  <c r="BO640" i="6" s="1"/>
  <c r="BP640" i="6" s="1"/>
  <c r="BQ640" i="6" s="1"/>
  <c r="BR640" i="6" s="1"/>
  <c r="BS640" i="6" s="1"/>
  <c r="BW640" i="6" s="1"/>
  <c r="BI611" i="6"/>
  <c r="BJ611" i="6" s="1"/>
  <c r="BK611" i="6" s="1"/>
  <c r="BL611" i="6" s="1"/>
  <c r="BM611" i="6" s="1"/>
  <c r="BN611" i="6" s="1"/>
  <c r="BO611" i="6" s="1"/>
  <c r="BP611" i="6" s="1"/>
  <c r="BQ611" i="6" s="1"/>
  <c r="BR611" i="6" s="1"/>
  <c r="BS611" i="6" s="1"/>
  <c r="BW611" i="6" s="1"/>
  <c r="BI305" i="6"/>
  <c r="BJ305" i="6" s="1"/>
  <c r="BK305" i="6" s="1"/>
  <c r="BL305" i="6" s="1"/>
  <c r="BM305" i="6" s="1"/>
  <c r="BN305" i="6" s="1"/>
  <c r="BO305" i="6" s="1"/>
  <c r="BP305" i="6" s="1"/>
  <c r="BQ305" i="6" s="1"/>
  <c r="BR305" i="6" s="1"/>
  <c r="BS305" i="6" s="1"/>
  <c r="BW305" i="6" s="1"/>
  <c r="BX417" i="6"/>
  <c r="BY417" i="6" s="1"/>
  <c r="BZ417" i="6" s="1"/>
  <c r="CA417" i="6" s="1"/>
  <c r="CB417" i="6" s="1"/>
  <c r="CC417" i="6" s="1"/>
  <c r="CD417" i="6" s="1"/>
  <c r="CE417" i="6" s="1"/>
  <c r="CF417" i="6" s="1"/>
  <c r="CG417" i="6" s="1"/>
  <c r="CH417" i="6" s="1"/>
  <c r="CL417" i="6" s="1"/>
  <c r="BI387" i="6"/>
  <c r="BJ387" i="6" s="1"/>
  <c r="BK387" i="6" s="1"/>
  <c r="BL387" i="6" s="1"/>
  <c r="BM387" i="6" s="1"/>
  <c r="BN387" i="6" s="1"/>
  <c r="BO387" i="6" s="1"/>
  <c r="BP387" i="6" s="1"/>
  <c r="BQ387" i="6" s="1"/>
  <c r="BR387" i="6" s="1"/>
  <c r="BS387" i="6" s="1"/>
  <c r="BW387" i="6" s="1"/>
  <c r="BX402" i="6"/>
  <c r="BY402" i="6" s="1"/>
  <c r="BZ402" i="6" s="1"/>
  <c r="CA402" i="6" s="1"/>
  <c r="CB402" i="6" s="1"/>
  <c r="CC402" i="6" s="1"/>
  <c r="CD402" i="6" s="1"/>
  <c r="CE402" i="6" s="1"/>
  <c r="CF402" i="6" s="1"/>
  <c r="CG402" i="6" s="1"/>
  <c r="CH402" i="6" s="1"/>
  <c r="CL402" i="6" s="1"/>
  <c r="BX119" i="6"/>
  <c r="BY119" i="6" s="1"/>
  <c r="BZ119" i="6" s="1"/>
  <c r="CA119" i="6" s="1"/>
  <c r="CB119" i="6" s="1"/>
  <c r="CC119" i="6" s="1"/>
  <c r="CD119" i="6" s="1"/>
  <c r="CE119" i="6" s="1"/>
  <c r="CF119" i="6" s="1"/>
  <c r="CG119" i="6" s="1"/>
  <c r="CH119" i="6" s="1"/>
  <c r="CL119" i="6" s="1"/>
  <c r="BI215" i="6"/>
  <c r="BJ215" i="6" s="1"/>
  <c r="BK215" i="6" s="1"/>
  <c r="BL215" i="6" s="1"/>
  <c r="BM215" i="6" s="1"/>
  <c r="BN215" i="6" s="1"/>
  <c r="BO215" i="6" s="1"/>
  <c r="BP215" i="6" s="1"/>
  <c r="BQ215" i="6" s="1"/>
  <c r="BR215" i="6" s="1"/>
  <c r="BS215" i="6" s="1"/>
  <c r="BW215" i="6" s="1"/>
  <c r="BT92" i="6"/>
  <c r="BT66" i="6"/>
  <c r="BI216" i="6"/>
  <c r="BJ216" i="6" s="1"/>
  <c r="BK216" i="6" s="1"/>
  <c r="BL216" i="6" s="1"/>
  <c r="BM216" i="6" s="1"/>
  <c r="BN216" i="6" s="1"/>
  <c r="BO216" i="6" s="1"/>
  <c r="BP216" i="6" s="1"/>
  <c r="BQ216" i="6" s="1"/>
  <c r="BR216" i="6" s="1"/>
  <c r="BS216" i="6" s="1"/>
  <c r="BW216" i="6" s="1"/>
  <c r="BX285" i="6"/>
  <c r="BY285" i="6" s="1"/>
  <c r="BZ285" i="6" s="1"/>
  <c r="CA285" i="6" s="1"/>
  <c r="CB285" i="6" s="1"/>
  <c r="CC285" i="6" s="1"/>
  <c r="CD285" i="6" s="1"/>
  <c r="CE285" i="6" s="1"/>
  <c r="CF285" i="6" s="1"/>
  <c r="CG285" i="6" s="1"/>
  <c r="CH285" i="6" s="1"/>
  <c r="CL285" i="6" s="1"/>
  <c r="BX80" i="6"/>
  <c r="BY80" i="6" s="1"/>
  <c r="BZ80" i="6" s="1"/>
  <c r="CA80" i="6" s="1"/>
  <c r="CB80" i="6" s="1"/>
  <c r="CC80" i="6" s="1"/>
  <c r="CD80" i="6" s="1"/>
  <c r="CE80" i="6" s="1"/>
  <c r="CF80" i="6" s="1"/>
  <c r="CG80" i="6" s="1"/>
  <c r="CH80" i="6" s="1"/>
  <c r="CL80" i="6" s="1"/>
  <c r="BI68" i="6"/>
  <c r="BJ68" i="6" s="1"/>
  <c r="BK68" i="6" s="1"/>
  <c r="BL68" i="6" s="1"/>
  <c r="BM68" i="6" s="1"/>
  <c r="BN68" i="6" s="1"/>
  <c r="BO68" i="6" s="1"/>
  <c r="BP68" i="6" s="1"/>
  <c r="BQ68" i="6" s="1"/>
  <c r="BR68" i="6" s="1"/>
  <c r="BS68" i="6" s="1"/>
  <c r="BW68" i="6" s="1"/>
  <c r="CI209" i="6"/>
  <c r="CI112" i="6"/>
  <c r="BX75" i="6"/>
  <c r="BY75" i="6" s="1"/>
  <c r="BZ75" i="6" s="1"/>
  <c r="CA75" i="6" s="1"/>
  <c r="CB75" i="6" s="1"/>
  <c r="CC75" i="6" s="1"/>
  <c r="CD75" i="6" s="1"/>
  <c r="CE75" i="6" s="1"/>
  <c r="CF75" i="6" s="1"/>
  <c r="CG75" i="6" s="1"/>
  <c r="CH75" i="6" s="1"/>
  <c r="CL75" i="6" s="1"/>
  <c r="CI206" i="6"/>
  <c r="BT70" i="6"/>
  <c r="BT64" i="6"/>
  <c r="BI605" i="6"/>
  <c r="BJ605" i="6" s="1"/>
  <c r="BK605" i="6" s="1"/>
  <c r="BL605" i="6" s="1"/>
  <c r="BM605" i="6" s="1"/>
  <c r="BN605" i="6" s="1"/>
  <c r="BO605" i="6" s="1"/>
  <c r="BP605" i="6" s="1"/>
  <c r="BQ605" i="6" s="1"/>
  <c r="BR605" i="6" s="1"/>
  <c r="BS605" i="6" s="1"/>
  <c r="BW605" i="6" s="1"/>
  <c r="CX681" i="6"/>
  <c r="BT299" i="6"/>
  <c r="BI300" i="6"/>
  <c r="BJ300" i="6" s="1"/>
  <c r="BK300" i="6" s="1"/>
  <c r="BL300" i="6" s="1"/>
  <c r="BM300" i="6" s="1"/>
  <c r="BN300" i="6" s="1"/>
  <c r="BO300" i="6" s="1"/>
  <c r="BP300" i="6" s="1"/>
  <c r="BQ300" i="6" s="1"/>
  <c r="BR300" i="6" s="1"/>
  <c r="BS300" i="6" s="1"/>
  <c r="BW300" i="6" s="1"/>
  <c r="BX267" i="6"/>
  <c r="BY267" i="6" s="1"/>
  <c r="BZ267" i="6" s="1"/>
  <c r="CA267" i="6" s="1"/>
  <c r="CB267" i="6" s="1"/>
  <c r="CC267" i="6" s="1"/>
  <c r="CD267" i="6" s="1"/>
  <c r="CE267" i="6" s="1"/>
  <c r="CF267" i="6" s="1"/>
  <c r="CG267" i="6" s="1"/>
  <c r="CH267" i="6" s="1"/>
  <c r="CL267" i="6" s="1"/>
  <c r="BX355" i="6"/>
  <c r="BY355" i="6" s="1"/>
  <c r="BZ355" i="6" s="1"/>
  <c r="CA355" i="6" s="1"/>
  <c r="CB355" i="6" s="1"/>
  <c r="CC355" i="6" s="1"/>
  <c r="CD355" i="6" s="1"/>
  <c r="CE355" i="6" s="1"/>
  <c r="CF355" i="6" s="1"/>
  <c r="CG355" i="6" s="1"/>
  <c r="CH355" i="6" s="1"/>
  <c r="CL355" i="6" s="1"/>
  <c r="BT395" i="6"/>
  <c r="BI176" i="6"/>
  <c r="BJ176" i="6" s="1"/>
  <c r="BK176" i="6" s="1"/>
  <c r="BL176" i="6" s="1"/>
  <c r="BM176" i="6" s="1"/>
  <c r="BN176" i="6" s="1"/>
  <c r="BO176" i="6" s="1"/>
  <c r="BP176" i="6" s="1"/>
  <c r="BQ176" i="6" s="1"/>
  <c r="BR176" i="6" s="1"/>
  <c r="BS176" i="6" s="1"/>
  <c r="BW176" i="6" s="1"/>
  <c r="BT266" i="6"/>
  <c r="CX570" i="6"/>
  <c r="BX351" i="6"/>
  <c r="BY351" i="6" s="1"/>
  <c r="BZ351" i="6" s="1"/>
  <c r="CA351" i="6" s="1"/>
  <c r="CB351" i="6" s="1"/>
  <c r="CC351" i="6" s="1"/>
  <c r="CD351" i="6" s="1"/>
  <c r="CE351" i="6" s="1"/>
  <c r="CF351" i="6" s="1"/>
  <c r="CG351" i="6" s="1"/>
  <c r="CH351" i="6" s="1"/>
  <c r="CL351" i="6" s="1"/>
  <c r="BT275" i="6"/>
  <c r="BT253" i="6"/>
  <c r="BI182" i="6"/>
  <c r="BJ182" i="6" s="1"/>
  <c r="BK182" i="6" s="1"/>
  <c r="BL182" i="6" s="1"/>
  <c r="BM182" i="6" s="1"/>
  <c r="BN182" i="6" s="1"/>
  <c r="BO182" i="6" s="1"/>
  <c r="BP182" i="6" s="1"/>
  <c r="BQ182" i="6" s="1"/>
  <c r="BR182" i="6" s="1"/>
  <c r="BS182" i="6" s="1"/>
  <c r="BW182" i="6" s="1"/>
  <c r="BX268" i="6"/>
  <c r="BY268" i="6" s="1"/>
  <c r="BZ268" i="6" s="1"/>
  <c r="CA268" i="6" s="1"/>
  <c r="CB268" i="6" s="1"/>
  <c r="CC268" i="6" s="1"/>
  <c r="CD268" i="6" s="1"/>
  <c r="CE268" i="6" s="1"/>
  <c r="CF268" i="6" s="1"/>
  <c r="CG268" i="6" s="1"/>
  <c r="CH268" i="6" s="1"/>
  <c r="CL268" i="6" s="1"/>
  <c r="BT415" i="6"/>
  <c r="BI593" i="6"/>
  <c r="BJ593" i="6" s="1"/>
  <c r="BK593" i="6" s="1"/>
  <c r="BL593" i="6" s="1"/>
  <c r="BM593" i="6" s="1"/>
  <c r="BN593" i="6" s="1"/>
  <c r="BO593" i="6" s="1"/>
  <c r="BP593" i="6" s="1"/>
  <c r="BQ593" i="6" s="1"/>
  <c r="BR593" i="6" s="1"/>
  <c r="BS593" i="6" s="1"/>
  <c r="BW593" i="6" s="1"/>
  <c r="BO652" i="6"/>
  <c r="BP652" i="6" s="1"/>
  <c r="BQ652" i="6" s="1"/>
  <c r="BR652" i="6" s="1"/>
  <c r="BS652" i="6" s="1"/>
  <c r="BW652" i="6" s="1"/>
  <c r="BI257" i="6"/>
  <c r="BJ257" i="6" s="1"/>
  <c r="BK257" i="6" s="1"/>
  <c r="BL257" i="6" s="1"/>
  <c r="BM257" i="6" s="1"/>
  <c r="BN257" i="6" s="1"/>
  <c r="BO257" i="6" s="1"/>
  <c r="BP257" i="6" s="1"/>
  <c r="BQ257" i="6" s="1"/>
  <c r="BR257" i="6" s="1"/>
  <c r="BI362" i="6"/>
  <c r="BJ362" i="6" s="1"/>
  <c r="BK362" i="6" s="1"/>
  <c r="BL362" i="6" s="1"/>
  <c r="BM362" i="6" s="1"/>
  <c r="BN362" i="6" s="1"/>
  <c r="BO362" i="6" s="1"/>
  <c r="BP362" i="6" s="1"/>
  <c r="BQ362" i="6" s="1"/>
  <c r="BR362" i="6" s="1"/>
  <c r="BS362" i="6" s="1"/>
  <c r="BW362" i="6" s="1"/>
  <c r="BX264" i="6"/>
  <c r="BY264" i="6" s="1"/>
  <c r="BZ264" i="6" s="1"/>
  <c r="CA264" i="6" s="1"/>
  <c r="CB264" i="6" s="1"/>
  <c r="CC264" i="6" s="1"/>
  <c r="CD264" i="6" s="1"/>
  <c r="CE264" i="6" s="1"/>
  <c r="CF264" i="6" s="1"/>
  <c r="CG264" i="6" s="1"/>
  <c r="CH264" i="6" s="1"/>
  <c r="CL264" i="6" s="1"/>
  <c r="BX659" i="6"/>
  <c r="BY659" i="6" s="1"/>
  <c r="BZ659" i="6" s="1"/>
  <c r="CA659" i="6" s="1"/>
  <c r="CB659" i="6" s="1"/>
  <c r="CC659" i="6" s="1"/>
  <c r="CD659" i="6" s="1"/>
  <c r="CE659" i="6" s="1"/>
  <c r="CF659" i="6" s="1"/>
  <c r="CG659" i="6" s="1"/>
  <c r="CH659" i="6" s="1"/>
  <c r="CL659" i="6" s="1"/>
  <c r="BX261" i="6"/>
  <c r="BY261" i="6" s="1"/>
  <c r="BZ261" i="6" s="1"/>
  <c r="CA261" i="6" s="1"/>
  <c r="CB261" i="6" s="1"/>
  <c r="CC261" i="6" s="1"/>
  <c r="CD261" i="6" s="1"/>
  <c r="CE261" i="6" s="1"/>
  <c r="CF261" i="6" s="1"/>
  <c r="CG261" i="6" s="1"/>
  <c r="CH261" i="6" s="1"/>
  <c r="CL261" i="6" s="1"/>
  <c r="BX623" i="6"/>
  <c r="BY623" i="6" s="1"/>
  <c r="BZ623" i="6" s="1"/>
  <c r="CA623" i="6" s="1"/>
  <c r="CB623" i="6" s="1"/>
  <c r="CC623" i="6" s="1"/>
  <c r="CD623" i="6" s="1"/>
  <c r="CE623" i="6" s="1"/>
  <c r="CF623" i="6" s="1"/>
  <c r="CG623" i="6" s="1"/>
  <c r="CH623" i="6" s="1"/>
  <c r="CL623" i="6" s="1"/>
  <c r="CM405" i="6"/>
  <c r="CN405" i="6" s="1"/>
  <c r="CO405" i="6" s="1"/>
  <c r="CP405" i="6" s="1"/>
  <c r="CQ405" i="6" s="1"/>
  <c r="CR405" i="6" s="1"/>
  <c r="CS405" i="6" s="1"/>
  <c r="CT405" i="6" s="1"/>
  <c r="CU405" i="6" s="1"/>
  <c r="CV405" i="6" s="1"/>
  <c r="CW405" i="6" s="1"/>
  <c r="BI214" i="6"/>
  <c r="BJ214" i="6" s="1"/>
  <c r="BK214" i="6" s="1"/>
  <c r="BL214" i="6" s="1"/>
  <c r="BM214" i="6" s="1"/>
  <c r="BN214" i="6" s="1"/>
  <c r="BO214" i="6" s="1"/>
  <c r="BP214" i="6" s="1"/>
  <c r="BQ214" i="6" s="1"/>
  <c r="BR214" i="6" s="1"/>
  <c r="BS214" i="6" s="1"/>
  <c r="BW214" i="6" s="1"/>
  <c r="BX379" i="6"/>
  <c r="BY379" i="6" s="1"/>
  <c r="BZ379" i="6" s="1"/>
  <c r="CA379" i="6" s="1"/>
  <c r="CB379" i="6" s="1"/>
  <c r="CC379" i="6" s="1"/>
  <c r="CD379" i="6" s="1"/>
  <c r="CE379" i="6" s="1"/>
  <c r="CF379" i="6" s="1"/>
  <c r="CG379" i="6" s="1"/>
  <c r="CH379" i="6" s="1"/>
  <c r="CL379" i="6" s="1"/>
  <c r="BX354" i="6"/>
  <c r="BY354" i="6" s="1"/>
  <c r="BZ354" i="6" s="1"/>
  <c r="CA354" i="6" s="1"/>
  <c r="CB354" i="6" s="1"/>
  <c r="CC354" i="6" s="1"/>
  <c r="CD354" i="6" s="1"/>
  <c r="CE354" i="6" s="1"/>
  <c r="CF354" i="6" s="1"/>
  <c r="CG354" i="6" s="1"/>
  <c r="CH354" i="6" s="1"/>
  <c r="CL354" i="6" s="1"/>
  <c r="BT286" i="6"/>
  <c r="BI381" i="6"/>
  <c r="BJ381" i="6" s="1"/>
  <c r="BK381" i="6" s="1"/>
  <c r="BL381" i="6" s="1"/>
  <c r="BM381" i="6" s="1"/>
  <c r="BN381" i="6" s="1"/>
  <c r="BO381" i="6" s="1"/>
  <c r="BP381" i="6" s="1"/>
  <c r="BQ381" i="6" s="1"/>
  <c r="BR381" i="6" s="1"/>
  <c r="BS381" i="6" s="1"/>
  <c r="BW381" i="6" s="1"/>
  <c r="BX598" i="6"/>
  <c r="BY598" i="6" s="1"/>
  <c r="BZ598" i="6" s="1"/>
  <c r="CA598" i="6" s="1"/>
  <c r="CB598" i="6" s="1"/>
  <c r="CC598" i="6" s="1"/>
  <c r="CD598" i="6" s="1"/>
  <c r="CE598" i="6" s="1"/>
  <c r="CF598" i="6" s="1"/>
  <c r="CG598" i="6" s="1"/>
  <c r="CH598" i="6" s="1"/>
  <c r="CL598" i="6" s="1"/>
  <c r="BT504" i="6"/>
  <c r="BI258" i="6"/>
  <c r="BJ258" i="6" s="1"/>
  <c r="BK258" i="6" s="1"/>
  <c r="BL258" i="6" s="1"/>
  <c r="BX386" i="6"/>
  <c r="BY386" i="6" s="1"/>
  <c r="BZ386" i="6" s="1"/>
  <c r="CA386" i="6" s="1"/>
  <c r="CB386" i="6" s="1"/>
  <c r="CC386" i="6" s="1"/>
  <c r="CD386" i="6" s="1"/>
  <c r="CE386" i="6" s="1"/>
  <c r="CF386" i="6" s="1"/>
  <c r="CG386" i="6" s="1"/>
  <c r="CH386" i="6" s="1"/>
  <c r="CL386" i="6" s="1"/>
  <c r="BI213" i="6"/>
  <c r="BJ213" i="6" s="1"/>
  <c r="BK213" i="6" s="1"/>
  <c r="BL213" i="6" s="1"/>
  <c r="BM213" i="6" s="1"/>
  <c r="BN213" i="6" s="1"/>
  <c r="BO213" i="6" s="1"/>
  <c r="BP213" i="6" s="1"/>
  <c r="BQ213" i="6" s="1"/>
  <c r="BR213" i="6" s="1"/>
  <c r="BS213" i="6" s="1"/>
  <c r="BW213" i="6" s="1"/>
  <c r="BI177" i="6"/>
  <c r="BJ177" i="6" s="1"/>
  <c r="BK177" i="6" s="1"/>
  <c r="BL177" i="6" s="1"/>
  <c r="BM177" i="6" s="1"/>
  <c r="BN177" i="6" s="1"/>
  <c r="BO177" i="6" s="1"/>
  <c r="BP177" i="6" s="1"/>
  <c r="BQ177" i="6" s="1"/>
  <c r="BR177" i="6" s="1"/>
  <c r="BS177" i="6" s="1"/>
  <c r="BW177" i="6" s="1"/>
  <c r="BX54" i="6"/>
  <c r="BY54" i="6" s="1"/>
  <c r="BZ54" i="6" s="1"/>
  <c r="CA54" i="6" s="1"/>
  <c r="CB54" i="6" s="1"/>
  <c r="CC54" i="6" s="1"/>
  <c r="CD54" i="6" s="1"/>
  <c r="CE54" i="6" s="1"/>
  <c r="CF54" i="6" s="1"/>
  <c r="CG54" i="6" s="1"/>
  <c r="CH54" i="6" s="1"/>
  <c r="CL54" i="6" s="1"/>
  <c r="BX398" i="6"/>
  <c r="BY398" i="6" s="1"/>
  <c r="BZ398" i="6" s="1"/>
  <c r="CA398" i="6" s="1"/>
  <c r="CB398" i="6" s="1"/>
  <c r="CC398" i="6" s="1"/>
  <c r="CD398" i="6" s="1"/>
  <c r="CE398" i="6" s="1"/>
  <c r="CF398" i="6" s="1"/>
  <c r="CG398" i="6" s="1"/>
  <c r="CH398" i="6" s="1"/>
  <c r="CL398" i="6" s="1"/>
  <c r="BI607" i="6"/>
  <c r="BJ607" i="6" s="1"/>
  <c r="BK607" i="6" s="1"/>
  <c r="BL607" i="6" s="1"/>
  <c r="BM607" i="6" s="1"/>
  <c r="BN607" i="6" s="1"/>
  <c r="BO607" i="6" s="1"/>
  <c r="BP607" i="6" s="1"/>
  <c r="BQ607" i="6" s="1"/>
  <c r="BR607" i="6" s="1"/>
  <c r="BS607" i="6" s="1"/>
  <c r="BW607" i="6" s="1"/>
  <c r="CM647" i="6"/>
  <c r="CN647" i="6" s="1"/>
  <c r="CO647" i="6" s="1"/>
  <c r="CP647" i="6" s="1"/>
  <c r="CQ647" i="6" s="1"/>
  <c r="CR647" i="6" s="1"/>
  <c r="CS647" i="6" s="1"/>
  <c r="CT647" i="6" s="1"/>
  <c r="CU647" i="6" s="1"/>
  <c r="CV647" i="6" s="1"/>
  <c r="CW647" i="6" s="1"/>
  <c r="BI218" i="6"/>
  <c r="BJ218" i="6" s="1"/>
  <c r="BK218" i="6" s="1"/>
  <c r="BL218" i="6" s="1"/>
  <c r="BM218" i="6" s="1"/>
  <c r="BN218" i="6" s="1"/>
  <c r="BO218" i="6" s="1"/>
  <c r="BP218" i="6" s="1"/>
  <c r="BQ218" i="6" s="1"/>
  <c r="BR218" i="6" s="1"/>
  <c r="BS218" i="6" s="1"/>
  <c r="BW218" i="6" s="1"/>
  <c r="BI594" i="6"/>
  <c r="BJ594" i="6" s="1"/>
  <c r="BK594" i="6" s="1"/>
  <c r="BL594" i="6" s="1"/>
  <c r="BM594" i="6" s="1"/>
  <c r="BN594" i="6" s="1"/>
  <c r="BO594" i="6" s="1"/>
  <c r="BP594" i="6" s="1"/>
  <c r="BQ594" i="6" s="1"/>
  <c r="BR594" i="6" s="1"/>
  <c r="BS594" i="6" s="1"/>
  <c r="BW594" i="6" s="1"/>
  <c r="BI610" i="6"/>
  <c r="BJ610" i="6" s="1"/>
  <c r="BK610" i="6" s="1"/>
  <c r="BL610" i="6" s="1"/>
  <c r="BM610" i="6" s="1"/>
  <c r="BN610" i="6" s="1"/>
  <c r="BO610" i="6" s="1"/>
  <c r="BP610" i="6" s="1"/>
  <c r="BQ610" i="6" s="1"/>
  <c r="BR610" i="6" s="1"/>
  <c r="BS610" i="6" s="1"/>
  <c r="BW610" i="6" s="1"/>
  <c r="BX414" i="6"/>
  <c r="BY414" i="6" s="1"/>
  <c r="BZ414" i="6" s="1"/>
  <c r="CA414" i="6" s="1"/>
  <c r="CB414" i="6" s="1"/>
  <c r="CC414" i="6" s="1"/>
  <c r="CD414" i="6" s="1"/>
  <c r="CE414" i="6" s="1"/>
  <c r="CF414" i="6" s="1"/>
  <c r="CG414" i="6" s="1"/>
  <c r="CH414" i="6" s="1"/>
  <c r="CL414" i="6" s="1"/>
  <c r="BX468" i="6"/>
  <c r="BY468" i="6" s="1"/>
  <c r="BZ468" i="6" s="1"/>
  <c r="CA468" i="6" s="1"/>
  <c r="CB468" i="6" s="1"/>
  <c r="CC468" i="6" s="1"/>
  <c r="CD468" i="6" s="1"/>
  <c r="CE468" i="6" s="1"/>
  <c r="CF468" i="6" s="1"/>
  <c r="CG468" i="6" s="1"/>
  <c r="CH468" i="6" s="1"/>
  <c r="CL468" i="6" s="1"/>
  <c r="BX187" i="6"/>
  <c r="BY187" i="6" s="1"/>
  <c r="BZ187" i="6" s="1"/>
  <c r="CA187" i="6" s="1"/>
  <c r="CB187" i="6" s="1"/>
  <c r="CC187" i="6" s="1"/>
  <c r="CD187" i="6" s="1"/>
  <c r="CE187" i="6" s="1"/>
  <c r="CF187" i="6" s="1"/>
  <c r="CG187" i="6" s="1"/>
  <c r="CH187" i="6" s="1"/>
  <c r="CL187" i="6" s="1"/>
  <c r="BI278" i="6"/>
  <c r="BJ278" i="6" s="1"/>
  <c r="BK278" i="6" s="1"/>
  <c r="BL278" i="6" s="1"/>
  <c r="BM278" i="6" s="1"/>
  <c r="BN278" i="6" s="1"/>
  <c r="BO278" i="6" s="1"/>
  <c r="BP278" i="6" s="1"/>
  <c r="BQ278" i="6" s="1"/>
  <c r="BR278" i="6" s="1"/>
  <c r="BS278" i="6" s="1"/>
  <c r="BW278" i="6" s="1"/>
  <c r="BI577" i="6"/>
  <c r="BJ577" i="6" s="1"/>
  <c r="BK577" i="6" s="1"/>
  <c r="BL577" i="6" s="1"/>
  <c r="BM577" i="6" s="1"/>
  <c r="BN577" i="6" s="1"/>
  <c r="BO577" i="6" s="1"/>
  <c r="BP577" i="6" s="1"/>
  <c r="BQ577" i="6" s="1"/>
  <c r="BR577" i="6" s="1"/>
  <c r="BS577" i="6" s="1"/>
  <c r="BW577" i="6" s="1"/>
  <c r="BI373" i="6"/>
  <c r="BJ373" i="6" s="1"/>
  <c r="BK373" i="6" s="1"/>
  <c r="BL373" i="6" s="1"/>
  <c r="BM373" i="6" s="1"/>
  <c r="BN373" i="6" s="1"/>
  <c r="BO373" i="6" s="1"/>
  <c r="BP373" i="6" s="1"/>
  <c r="BQ373" i="6" s="1"/>
  <c r="BR373" i="6" s="1"/>
  <c r="BS373" i="6" s="1"/>
  <c r="BW373" i="6" s="1"/>
  <c r="BI352" i="6"/>
  <c r="BJ352" i="6" s="1"/>
  <c r="BK352" i="6" s="1"/>
  <c r="BL352" i="6" s="1"/>
  <c r="BM352" i="6" s="1"/>
  <c r="BN352" i="6" s="1"/>
  <c r="BO352" i="6" s="1"/>
  <c r="BP352" i="6" s="1"/>
  <c r="BQ352" i="6" s="1"/>
  <c r="BR352" i="6" s="1"/>
  <c r="BS352" i="6" s="1"/>
  <c r="BW352" i="6" s="1"/>
  <c r="BM636" i="6"/>
  <c r="BN636" i="6" s="1"/>
  <c r="BO636" i="6" s="1"/>
  <c r="BP636" i="6" s="1"/>
  <c r="BQ636" i="6" s="1"/>
  <c r="BR636" i="6" s="1"/>
  <c r="BS636" i="6" s="1"/>
  <c r="BW636" i="6" s="1"/>
  <c r="BI118" i="6"/>
  <c r="BJ118" i="6" s="1"/>
  <c r="BK118" i="6" s="1"/>
  <c r="BL118" i="6" s="1"/>
  <c r="BM118" i="6" s="1"/>
  <c r="BN118" i="6" s="1"/>
  <c r="BO118" i="6" s="1"/>
  <c r="BP118" i="6" s="1"/>
  <c r="BQ118" i="6" s="1"/>
  <c r="BR118" i="6" s="1"/>
  <c r="BS118" i="6" s="1"/>
  <c r="BW118" i="6" s="1"/>
  <c r="BI411" i="6"/>
  <c r="BJ411" i="6" s="1"/>
  <c r="BK411" i="6" s="1"/>
  <c r="BL411" i="6" s="1"/>
  <c r="BM411" i="6" s="1"/>
  <c r="BN411" i="6" s="1"/>
  <c r="BO411" i="6" s="1"/>
  <c r="BP411" i="6" s="1"/>
  <c r="BQ411" i="6" s="1"/>
  <c r="BR411" i="6" s="1"/>
  <c r="BS411" i="6" s="1"/>
  <c r="BW411" i="6" s="1"/>
  <c r="BP646" i="6"/>
  <c r="BQ646" i="6" s="1"/>
  <c r="BR646" i="6" s="1"/>
  <c r="BS646" i="6" s="1"/>
  <c r="BW646" i="6" s="1"/>
  <c r="BX260" i="6"/>
  <c r="BY260" i="6" s="1"/>
  <c r="BZ260" i="6" s="1"/>
  <c r="CA260" i="6" s="1"/>
  <c r="CB260" i="6" s="1"/>
  <c r="CC260" i="6" s="1"/>
  <c r="CD260" i="6" s="1"/>
  <c r="CE260" i="6" s="1"/>
  <c r="CF260" i="6" s="1"/>
  <c r="CG260" i="6" s="1"/>
  <c r="CH260" i="6" s="1"/>
  <c r="CL260" i="6" s="1"/>
  <c r="BI50" i="6"/>
  <c r="BJ50" i="6" s="1"/>
  <c r="BK50" i="6" s="1"/>
  <c r="BL50" i="6" s="1"/>
  <c r="BM50" i="6" s="1"/>
  <c r="BN50" i="6" s="1"/>
  <c r="BO50" i="6" s="1"/>
  <c r="BP50" i="6" s="1"/>
  <c r="BQ50" i="6" s="1"/>
  <c r="BR50" i="6" s="1"/>
  <c r="BS50" i="6" s="1"/>
  <c r="BW50" i="6" s="1"/>
  <c r="BI370" i="6"/>
  <c r="BJ370" i="6" s="1"/>
  <c r="BK370" i="6" s="1"/>
  <c r="BL370" i="6" s="1"/>
  <c r="BM370" i="6" s="1"/>
  <c r="BN370" i="6" s="1"/>
  <c r="BO370" i="6" s="1"/>
  <c r="BP370" i="6" s="1"/>
  <c r="BQ370" i="6" s="1"/>
  <c r="BR370" i="6" s="1"/>
  <c r="BS370" i="6" s="1"/>
  <c r="BW370" i="6" s="1"/>
  <c r="BX189" i="6"/>
  <c r="BY189" i="6" s="1"/>
  <c r="BZ189" i="6" s="1"/>
  <c r="CA189" i="6" s="1"/>
  <c r="CB189" i="6" s="1"/>
  <c r="CC189" i="6" s="1"/>
  <c r="CD189" i="6" s="1"/>
  <c r="CE189" i="6" s="1"/>
  <c r="CF189" i="6" s="1"/>
  <c r="CG189" i="6" s="1"/>
  <c r="CH189" i="6" s="1"/>
  <c r="CL189" i="6" s="1"/>
  <c r="BX359" i="6"/>
  <c r="BY359" i="6" s="1"/>
  <c r="BZ359" i="6" s="1"/>
  <c r="CA359" i="6" s="1"/>
  <c r="CB359" i="6" s="1"/>
  <c r="CC359" i="6" s="1"/>
  <c r="CD359" i="6" s="1"/>
  <c r="CE359" i="6" s="1"/>
  <c r="CF359" i="6" s="1"/>
  <c r="CG359" i="6" s="1"/>
  <c r="CH359" i="6" s="1"/>
  <c r="CL359" i="6" s="1"/>
  <c r="CM641" i="6"/>
  <c r="CN641" i="6" s="1"/>
  <c r="CO641" i="6" s="1"/>
  <c r="CP641" i="6" s="1"/>
  <c r="CQ641" i="6" s="1"/>
  <c r="CR641" i="6" s="1"/>
  <c r="CS641" i="6" s="1"/>
  <c r="CT641" i="6" s="1"/>
  <c r="CU641" i="6" s="1"/>
  <c r="CV641" i="6" s="1"/>
  <c r="CW641" i="6" s="1"/>
  <c r="CM172" i="6"/>
  <c r="CN172" i="6" s="1"/>
  <c r="CO172" i="6" s="1"/>
  <c r="CP172" i="6" s="1"/>
  <c r="CQ172" i="6" s="1"/>
  <c r="CR172" i="6" s="1"/>
  <c r="CS172" i="6" s="1"/>
  <c r="CT172" i="6" s="1"/>
  <c r="CU172" i="6" s="1"/>
  <c r="CV172" i="6" s="1"/>
  <c r="CW172" i="6" s="1"/>
  <c r="BI385" i="6"/>
  <c r="BJ385" i="6" s="1"/>
  <c r="BK385" i="6" s="1"/>
  <c r="BL385" i="6" s="1"/>
  <c r="BM385" i="6" s="1"/>
  <c r="BN385" i="6" s="1"/>
  <c r="BO385" i="6" s="1"/>
  <c r="BP385" i="6" s="1"/>
  <c r="BQ385" i="6" s="1"/>
  <c r="BR385" i="6" s="1"/>
  <c r="BS385" i="6" s="1"/>
  <c r="BW385" i="6" s="1"/>
  <c r="BI396" i="6"/>
  <c r="BJ396" i="6" s="1"/>
  <c r="BK396" i="6" s="1"/>
  <c r="BL396" i="6" s="1"/>
  <c r="BM396" i="6" s="1"/>
  <c r="BN396" i="6" s="1"/>
  <c r="BO396" i="6" s="1"/>
  <c r="BP396" i="6" s="1"/>
  <c r="BQ396" i="6" s="1"/>
  <c r="BR396" i="6" s="1"/>
  <c r="BS396" i="6" s="1"/>
  <c r="BW396" i="6" s="1"/>
  <c r="BX92" i="6"/>
  <c r="BY92" i="6" s="1"/>
  <c r="BZ92" i="6" s="1"/>
  <c r="CA92" i="6" s="1"/>
  <c r="CB92" i="6" s="1"/>
  <c r="CC92" i="6" s="1"/>
  <c r="CD92" i="6" s="1"/>
  <c r="CE92" i="6" s="1"/>
  <c r="CF92" i="6" s="1"/>
  <c r="CG92" i="6" s="1"/>
  <c r="CH92" i="6" s="1"/>
  <c r="CL92" i="6" s="1"/>
  <c r="BX66" i="6"/>
  <c r="BY66" i="6" s="1"/>
  <c r="BZ66" i="6" s="1"/>
  <c r="CA66" i="6" s="1"/>
  <c r="CB66" i="6" s="1"/>
  <c r="CC66" i="6" s="1"/>
  <c r="CD66" i="6" s="1"/>
  <c r="CE66" i="6" s="1"/>
  <c r="CF66" i="6" s="1"/>
  <c r="CG66" i="6" s="1"/>
  <c r="CH66" i="6" s="1"/>
  <c r="CL66" i="6" s="1"/>
  <c r="BQ660" i="6"/>
  <c r="BR660" i="6" s="1"/>
  <c r="BS660" i="6" s="1"/>
  <c r="BW660" i="6" s="1"/>
  <c r="BI304" i="6"/>
  <c r="BJ304" i="6" s="1"/>
  <c r="BK304" i="6" s="1"/>
  <c r="BL304" i="6" s="1"/>
  <c r="BM304" i="6" s="1"/>
  <c r="BN304" i="6" s="1"/>
  <c r="BO304" i="6" s="1"/>
  <c r="BP304" i="6" s="1"/>
  <c r="BQ304" i="6" s="1"/>
  <c r="BR304" i="6" s="1"/>
  <c r="BS304" i="6" s="1"/>
  <c r="BW304" i="6" s="1"/>
  <c r="CM209" i="6"/>
  <c r="CN209" i="6" s="1"/>
  <c r="CO209" i="6" s="1"/>
  <c r="CP209" i="6" s="1"/>
  <c r="CQ209" i="6" s="1"/>
  <c r="CR209" i="6" s="1"/>
  <c r="CS209" i="6" s="1"/>
  <c r="CT209" i="6" s="1"/>
  <c r="CU209" i="6" s="1"/>
  <c r="CV209" i="6" s="1"/>
  <c r="CW209" i="6" s="1"/>
  <c r="CM112" i="6"/>
  <c r="CN112" i="6" s="1"/>
  <c r="CO112" i="6" s="1"/>
  <c r="CP112" i="6" s="1"/>
  <c r="CQ112" i="6" s="1"/>
  <c r="CR112" i="6" s="1"/>
  <c r="CS112" i="6" s="1"/>
  <c r="CT112" i="6" s="1"/>
  <c r="CU112" i="6" s="1"/>
  <c r="CV112" i="6" s="1"/>
  <c r="CW112" i="6" s="1"/>
  <c r="BI609" i="6"/>
  <c r="BJ609" i="6" s="1"/>
  <c r="BK609" i="6" s="1"/>
  <c r="BL609" i="6" s="1"/>
  <c r="BM609" i="6" s="1"/>
  <c r="BN609" i="6" s="1"/>
  <c r="BO609" i="6" s="1"/>
  <c r="BP609" i="6" s="1"/>
  <c r="BQ609" i="6" s="1"/>
  <c r="BR609" i="6" s="1"/>
  <c r="BS609" i="6" s="1"/>
  <c r="BW609" i="6" s="1"/>
  <c r="CM206" i="6"/>
  <c r="CN206" i="6" s="1"/>
  <c r="CO206" i="6" s="1"/>
  <c r="CP206" i="6" s="1"/>
  <c r="CQ206" i="6" s="1"/>
  <c r="CR206" i="6" s="1"/>
  <c r="CS206" i="6" s="1"/>
  <c r="CT206" i="6" s="1"/>
  <c r="CU206" i="6" s="1"/>
  <c r="CV206" i="6" s="1"/>
  <c r="CW206" i="6" s="1"/>
  <c r="BX70" i="6"/>
  <c r="BY70" i="6" s="1"/>
  <c r="BZ70" i="6" s="1"/>
  <c r="CA70" i="6" s="1"/>
  <c r="CB70" i="6" s="1"/>
  <c r="CC70" i="6" s="1"/>
  <c r="CD70" i="6" s="1"/>
  <c r="CE70" i="6" s="1"/>
  <c r="CF70" i="6" s="1"/>
  <c r="CG70" i="6" s="1"/>
  <c r="CH70" i="6" s="1"/>
  <c r="CL70" i="6" s="1"/>
  <c r="BX64" i="6"/>
  <c r="BY64" i="6" s="1"/>
  <c r="BZ64" i="6" s="1"/>
  <c r="CA64" i="6" s="1"/>
  <c r="CB64" i="6" s="1"/>
  <c r="CC64" i="6" s="1"/>
  <c r="CD64" i="6" s="1"/>
  <c r="CE64" i="6" s="1"/>
  <c r="CF64" i="6" s="1"/>
  <c r="CG64" i="6" s="1"/>
  <c r="CH64" i="6" s="1"/>
  <c r="CL64" i="6" s="1"/>
  <c r="BI156" i="6"/>
  <c r="BJ156" i="6" s="1"/>
  <c r="BK156" i="6" s="1"/>
  <c r="BL156" i="6" s="1"/>
  <c r="BM156" i="6" s="1"/>
  <c r="BN156" i="6" s="1"/>
  <c r="BO156" i="6" s="1"/>
  <c r="BP156" i="6" s="1"/>
  <c r="BQ156" i="6" s="1"/>
  <c r="BR156" i="6" s="1"/>
  <c r="BS156" i="6" s="1"/>
  <c r="BW156" i="6" s="1"/>
  <c r="BX657" i="6"/>
  <c r="BY657" i="6" s="1"/>
  <c r="BZ657" i="6" s="1"/>
  <c r="CA657" i="6" s="1"/>
  <c r="CB657" i="6" s="1"/>
  <c r="CC657" i="6" s="1"/>
  <c r="CD657" i="6" s="1"/>
  <c r="CE657" i="6" s="1"/>
  <c r="CF657" i="6" s="1"/>
  <c r="CG657" i="6" s="1"/>
  <c r="CH657" i="6" s="1"/>
  <c r="CL657" i="6" s="1"/>
  <c r="BX299" i="6"/>
  <c r="BY299" i="6" s="1"/>
  <c r="BZ299" i="6" s="1"/>
  <c r="CA299" i="6" s="1"/>
  <c r="CB299" i="6" s="1"/>
  <c r="CC299" i="6" s="1"/>
  <c r="CD299" i="6" s="1"/>
  <c r="CE299" i="6" s="1"/>
  <c r="CF299" i="6" s="1"/>
  <c r="CG299" i="6" s="1"/>
  <c r="CH299" i="6" s="1"/>
  <c r="CL299" i="6" s="1"/>
  <c r="BI173" i="6"/>
  <c r="BJ173" i="6" s="1"/>
  <c r="BK173" i="6" s="1"/>
  <c r="BI410" i="6"/>
  <c r="BJ410" i="6" s="1"/>
  <c r="BK410" i="6" s="1"/>
  <c r="BL410" i="6" s="1"/>
  <c r="BM410" i="6" s="1"/>
  <c r="BN410" i="6" s="1"/>
  <c r="BO410" i="6" s="1"/>
  <c r="BP410" i="6" s="1"/>
  <c r="BQ410" i="6" s="1"/>
  <c r="BR410" i="6" s="1"/>
  <c r="BS410" i="6" s="1"/>
  <c r="BW410" i="6" s="1"/>
  <c r="BI79" i="6"/>
  <c r="BJ79" i="6" s="1"/>
  <c r="BK79" i="6" s="1"/>
  <c r="BL79" i="6" s="1"/>
  <c r="BM79" i="6" s="1"/>
  <c r="BN79" i="6" s="1"/>
  <c r="BO79" i="6" s="1"/>
  <c r="BP79" i="6" s="1"/>
  <c r="BQ79" i="6" s="1"/>
  <c r="BR79" i="6" s="1"/>
  <c r="BS79" i="6" s="1"/>
  <c r="BW79" i="6" s="1"/>
  <c r="BX395" i="6"/>
  <c r="BY395" i="6" s="1"/>
  <c r="BZ395" i="6" s="1"/>
  <c r="CA395" i="6" s="1"/>
  <c r="CB395" i="6" s="1"/>
  <c r="CC395" i="6" s="1"/>
  <c r="CD395" i="6" s="1"/>
  <c r="CE395" i="6" s="1"/>
  <c r="CF395" i="6" s="1"/>
  <c r="CG395" i="6" s="1"/>
  <c r="CH395" i="6" s="1"/>
  <c r="CL395" i="6" s="1"/>
  <c r="BX266" i="6"/>
  <c r="BY266" i="6" s="1"/>
  <c r="BZ266" i="6" s="1"/>
  <c r="CA266" i="6" s="1"/>
  <c r="CB266" i="6" s="1"/>
  <c r="CC266" i="6" s="1"/>
  <c r="CD266" i="6" s="1"/>
  <c r="CE266" i="6" s="1"/>
  <c r="CF266" i="6" s="1"/>
  <c r="CG266" i="6" s="1"/>
  <c r="CH266" i="6" s="1"/>
  <c r="CL266" i="6" s="1"/>
  <c r="BI208" i="6"/>
  <c r="BJ208" i="6" s="1"/>
  <c r="BK208" i="6" s="1"/>
  <c r="BL208" i="6" s="1"/>
  <c r="BM208" i="6" s="1"/>
  <c r="BN208" i="6" s="1"/>
  <c r="BO208" i="6" s="1"/>
  <c r="BP208" i="6" s="1"/>
  <c r="BQ208" i="6" s="1"/>
  <c r="BR208" i="6" s="1"/>
  <c r="BS208" i="6" s="1"/>
  <c r="BW208" i="6" s="1"/>
  <c r="BX275" i="6"/>
  <c r="BY275" i="6" s="1"/>
  <c r="BZ275" i="6" s="1"/>
  <c r="CA275" i="6" s="1"/>
  <c r="CB275" i="6" s="1"/>
  <c r="CC275" i="6" s="1"/>
  <c r="CD275" i="6" s="1"/>
  <c r="CE275" i="6" s="1"/>
  <c r="CF275" i="6" s="1"/>
  <c r="CG275" i="6" s="1"/>
  <c r="CH275" i="6" s="1"/>
  <c r="CL275" i="6" s="1"/>
  <c r="BX415" i="6"/>
  <c r="BY415" i="6" s="1"/>
  <c r="BZ415" i="6" s="1"/>
  <c r="CA415" i="6" s="1"/>
  <c r="CB415" i="6" s="1"/>
  <c r="CC415" i="6" s="1"/>
  <c r="CD415" i="6" s="1"/>
  <c r="CE415" i="6" s="1"/>
  <c r="CF415" i="6" s="1"/>
  <c r="CG415" i="6" s="1"/>
  <c r="CH415" i="6" s="1"/>
  <c r="CL415" i="6" s="1"/>
  <c r="BI279" i="6"/>
  <c r="BJ279" i="6" s="1"/>
  <c r="BK279" i="6" s="1"/>
  <c r="BL279" i="6" s="1"/>
  <c r="BM279" i="6" s="1"/>
  <c r="BN279" i="6" s="1"/>
  <c r="BO279" i="6" s="1"/>
  <c r="BP279" i="6" s="1"/>
  <c r="BQ279" i="6" s="1"/>
  <c r="BR279" i="6" s="1"/>
  <c r="BS279" i="6" s="1"/>
  <c r="BW279" i="6" s="1"/>
  <c r="BX376" i="6"/>
  <c r="BY376" i="6" s="1"/>
  <c r="BZ376" i="6" s="1"/>
  <c r="CA376" i="6" s="1"/>
  <c r="CB376" i="6" s="1"/>
  <c r="CC376" i="6" s="1"/>
  <c r="CD376" i="6" s="1"/>
  <c r="CE376" i="6" s="1"/>
  <c r="CF376" i="6" s="1"/>
  <c r="CG376" i="6" s="1"/>
  <c r="CH376" i="6" s="1"/>
  <c r="CX376" i="6" s="1"/>
  <c r="BQ653" i="6"/>
  <c r="BR653" i="6" s="1"/>
  <c r="BS653" i="6" s="1"/>
  <c r="BW653" i="6" s="1"/>
  <c r="BX664" i="6"/>
  <c r="BY664" i="6" s="1"/>
  <c r="BZ664" i="6" s="1"/>
  <c r="CA664" i="6" s="1"/>
  <c r="CB664" i="6" s="1"/>
  <c r="CC664" i="6" s="1"/>
  <c r="CD664" i="6" s="1"/>
  <c r="CE664" i="6" s="1"/>
  <c r="CF664" i="6" s="1"/>
  <c r="CG664" i="6" s="1"/>
  <c r="CH664" i="6" s="1"/>
  <c r="CL664" i="6" s="1"/>
  <c r="BI361" i="6"/>
  <c r="BJ361" i="6" s="1"/>
  <c r="BK361" i="6" s="1"/>
  <c r="BL361" i="6" s="1"/>
  <c r="BM361" i="6" s="1"/>
  <c r="BN361" i="6" s="1"/>
  <c r="BO361" i="6" s="1"/>
  <c r="BP361" i="6" s="1"/>
  <c r="BQ361" i="6" s="1"/>
  <c r="BR361" i="6" s="1"/>
  <c r="BS361" i="6" s="1"/>
  <c r="BW361" i="6" s="1"/>
  <c r="BI170" i="6"/>
  <c r="BJ170" i="6" s="1"/>
  <c r="BK170" i="6" s="1"/>
  <c r="BL170" i="6" s="1"/>
  <c r="BM170" i="6" s="1"/>
  <c r="BN170" i="6" s="1"/>
  <c r="BO170" i="6" s="1"/>
  <c r="BP170" i="6" s="1"/>
  <c r="BQ170" i="6" s="1"/>
  <c r="BR170" i="6" s="1"/>
  <c r="BS170" i="6" s="1"/>
  <c r="BW170" i="6" s="1"/>
  <c r="CI170" i="6" s="1"/>
  <c r="BX578" i="6"/>
  <c r="BY578" i="6" s="1"/>
  <c r="BZ578" i="6" s="1"/>
  <c r="CA578" i="6" s="1"/>
  <c r="CB578" i="6" s="1"/>
  <c r="CC578" i="6" s="1"/>
  <c r="CD578" i="6" s="1"/>
  <c r="CE578" i="6" s="1"/>
  <c r="CF578" i="6" s="1"/>
  <c r="CG578" i="6" s="1"/>
  <c r="CH578" i="6" s="1"/>
  <c r="CL578" i="6" s="1"/>
  <c r="BX276" i="6"/>
  <c r="BY276" i="6" s="1"/>
  <c r="BZ276" i="6" s="1"/>
  <c r="CA276" i="6" s="1"/>
  <c r="CB276" i="6" s="1"/>
  <c r="CC276" i="6" s="1"/>
  <c r="CD276" i="6" s="1"/>
  <c r="CE276" i="6" s="1"/>
  <c r="CF276" i="6" s="1"/>
  <c r="CG276" i="6" s="1"/>
  <c r="CH276" i="6" s="1"/>
  <c r="CL276" i="6" s="1"/>
  <c r="BI280" i="6"/>
  <c r="BJ280" i="6" s="1"/>
  <c r="BK280" i="6" s="1"/>
  <c r="BL280" i="6" s="1"/>
  <c r="BM280" i="6" s="1"/>
  <c r="BN280" i="6" s="1"/>
  <c r="BO280" i="6" s="1"/>
  <c r="BP280" i="6" s="1"/>
  <c r="BQ280" i="6" s="1"/>
  <c r="BR280" i="6" s="1"/>
  <c r="BS280" i="6" s="1"/>
  <c r="BW280" i="6" s="1"/>
  <c r="BP654" i="6"/>
  <c r="BQ654" i="6" s="1"/>
  <c r="BR654" i="6" s="1"/>
  <c r="BS654" i="6" s="1"/>
  <c r="BW654" i="6" s="1"/>
  <c r="BX286" i="6"/>
  <c r="BY286" i="6" s="1"/>
  <c r="BZ286" i="6" s="1"/>
  <c r="CA286" i="6" s="1"/>
  <c r="CB286" i="6" s="1"/>
  <c r="CC286" i="6" s="1"/>
  <c r="CD286" i="6" s="1"/>
  <c r="CE286" i="6" s="1"/>
  <c r="CF286" i="6" s="1"/>
  <c r="CG286" i="6" s="1"/>
  <c r="CH286" i="6" s="1"/>
  <c r="CL286" i="6" s="1"/>
  <c r="BX504" i="6"/>
  <c r="BY504" i="6" s="1"/>
  <c r="BZ504" i="6" s="1"/>
  <c r="CA504" i="6" s="1"/>
  <c r="CB504" i="6" s="1"/>
  <c r="CC504" i="6" s="1"/>
  <c r="CD504" i="6" s="1"/>
  <c r="CE504" i="6" s="1"/>
  <c r="CF504" i="6" s="1"/>
  <c r="CG504" i="6" s="1"/>
  <c r="CH504" i="6" s="1"/>
  <c r="CL504" i="6" s="1"/>
  <c r="BX175" i="6"/>
  <c r="BY175" i="6" s="1"/>
  <c r="BZ175" i="6" s="1"/>
  <c r="CA175" i="6" s="1"/>
  <c r="CB175" i="6" s="1"/>
  <c r="CC175" i="6" s="1"/>
  <c r="CD175" i="6" s="1"/>
  <c r="CE175" i="6" s="1"/>
  <c r="CF175" i="6" s="1"/>
  <c r="CG175" i="6" s="1"/>
  <c r="CH175" i="6" s="1"/>
  <c r="CL175" i="6" s="1"/>
  <c r="BX283" i="6"/>
  <c r="BY283" i="6" s="1"/>
  <c r="BZ283" i="6" s="1"/>
  <c r="CA283" i="6" s="1"/>
  <c r="CB283" i="6" s="1"/>
  <c r="CC283" i="6" s="1"/>
  <c r="CD283" i="6" s="1"/>
  <c r="CE283" i="6" s="1"/>
  <c r="CF283" i="6" s="1"/>
  <c r="CG283" i="6" s="1"/>
  <c r="CH283" i="6" s="1"/>
  <c r="CL283" i="6" s="1"/>
  <c r="BI406" i="6"/>
  <c r="BJ406" i="6" s="1"/>
  <c r="BK406" i="6" s="1"/>
  <c r="BL406" i="6" s="1"/>
  <c r="BM406" i="6" s="1"/>
  <c r="BN406" i="6" s="1"/>
  <c r="BO406" i="6" s="1"/>
  <c r="BP406" i="6" s="1"/>
  <c r="BQ406" i="6" s="1"/>
  <c r="BR406" i="6" s="1"/>
  <c r="BS406" i="6" s="1"/>
  <c r="BW406" i="6" s="1"/>
  <c r="BX502" i="6"/>
  <c r="BY502" i="6" s="1"/>
  <c r="BZ502" i="6" s="1"/>
  <c r="CA502" i="6" s="1"/>
  <c r="CB502" i="6" s="1"/>
  <c r="CC502" i="6" s="1"/>
  <c r="CD502" i="6" s="1"/>
  <c r="CE502" i="6" s="1"/>
  <c r="CF502" i="6" s="1"/>
  <c r="CG502" i="6" s="1"/>
  <c r="CH502" i="6" s="1"/>
  <c r="CL502" i="6" s="1"/>
  <c r="BI211" i="6"/>
  <c r="BJ211" i="6" s="1"/>
  <c r="BK211" i="6" s="1"/>
  <c r="BL211" i="6" s="1"/>
  <c r="BM211" i="6" s="1"/>
  <c r="BN211" i="6" s="1"/>
  <c r="BO211" i="6" s="1"/>
  <c r="BP211" i="6" s="1"/>
  <c r="BQ211" i="6" s="1"/>
  <c r="BR211" i="6" s="1"/>
  <c r="BS211" i="6" s="1"/>
  <c r="BW211" i="6" s="1"/>
  <c r="BW675" i="6"/>
  <c r="BT675" i="6"/>
  <c r="BI254" i="6"/>
  <c r="BJ254" i="6" s="1"/>
  <c r="BK254" i="6" s="1"/>
  <c r="BL254" i="6" s="1"/>
  <c r="BM254" i="6" s="1"/>
  <c r="BN254" i="6" s="1"/>
  <c r="BO254" i="6" s="1"/>
  <c r="BP254" i="6" s="1"/>
  <c r="BQ254" i="6" s="1"/>
  <c r="BR254" i="6" s="1"/>
  <c r="BS254" i="6" s="1"/>
  <c r="BW254" i="6" s="1"/>
  <c r="BT624" i="6"/>
  <c r="CM203" i="6"/>
  <c r="CN203" i="6" s="1"/>
  <c r="CO203" i="6" s="1"/>
  <c r="CP203" i="6" s="1"/>
  <c r="CQ203" i="6" s="1"/>
  <c r="CR203" i="6" s="1"/>
  <c r="CS203" i="6" s="1"/>
  <c r="CT203" i="6" s="1"/>
  <c r="CU203" i="6" s="1"/>
  <c r="CV203" i="6" s="1"/>
  <c r="CW203" i="6" s="1"/>
  <c r="BX514" i="6"/>
  <c r="BY514" i="6" s="1"/>
  <c r="BZ514" i="6" s="1"/>
  <c r="CA514" i="6" s="1"/>
  <c r="CB514" i="6" s="1"/>
  <c r="CC514" i="6" s="1"/>
  <c r="CD514" i="6" s="1"/>
  <c r="CE514" i="6" s="1"/>
  <c r="CF514" i="6" s="1"/>
  <c r="CG514" i="6" s="1"/>
  <c r="CH514" i="6" s="1"/>
  <c r="CL514" i="6" s="1"/>
  <c r="BX674" i="6"/>
  <c r="BY674" i="6" s="1"/>
  <c r="BZ674" i="6" s="1"/>
  <c r="CA674" i="6" s="1"/>
  <c r="CB674" i="6" s="1"/>
  <c r="CC674" i="6" s="1"/>
  <c r="CD674" i="6" s="1"/>
  <c r="CE674" i="6" s="1"/>
  <c r="CF674" i="6" s="1"/>
  <c r="CG674" i="6" s="1"/>
  <c r="CH674" i="6" s="1"/>
  <c r="CL674" i="6" s="1"/>
  <c r="BX108" i="6"/>
  <c r="BY108" i="6" s="1"/>
  <c r="BZ108" i="6" s="1"/>
  <c r="CA108" i="6" s="1"/>
  <c r="CB108" i="6" s="1"/>
  <c r="CC108" i="6" s="1"/>
  <c r="CD108" i="6" s="1"/>
  <c r="CE108" i="6" s="1"/>
  <c r="CF108" i="6" s="1"/>
  <c r="CG108" i="6" s="1"/>
  <c r="CH108" i="6" s="1"/>
  <c r="CL108" i="6" s="1"/>
  <c r="BI114" i="6"/>
  <c r="BJ114" i="6" s="1"/>
  <c r="BK114" i="6" s="1"/>
  <c r="BL114" i="6" s="1"/>
  <c r="BM114" i="6" s="1"/>
  <c r="BN114" i="6" s="1"/>
  <c r="BO114" i="6" s="1"/>
  <c r="BP114" i="6" s="1"/>
  <c r="BQ114" i="6" s="1"/>
  <c r="BR114" i="6" s="1"/>
  <c r="BS114" i="6" s="1"/>
  <c r="BW114" i="6" s="1"/>
  <c r="BX293" i="6"/>
  <c r="BY293" i="6" s="1"/>
  <c r="BZ293" i="6" s="1"/>
  <c r="CA293" i="6" s="1"/>
  <c r="CB293" i="6" s="1"/>
  <c r="CC293" i="6" s="1"/>
  <c r="CD293" i="6" s="1"/>
  <c r="CE293" i="6" s="1"/>
  <c r="CF293" i="6" s="1"/>
  <c r="CG293" i="6" s="1"/>
  <c r="CH293" i="6" s="1"/>
  <c r="CL293" i="6" s="1"/>
  <c r="BR663" i="6"/>
  <c r="BS663" i="6" s="1"/>
  <c r="BW663" i="6" s="1"/>
  <c r="CM476" i="6"/>
  <c r="CN476" i="6" s="1"/>
  <c r="CO476" i="6" s="1"/>
  <c r="CP476" i="6" s="1"/>
  <c r="CQ476" i="6" s="1"/>
  <c r="CR476" i="6" s="1"/>
  <c r="CS476" i="6" s="1"/>
  <c r="CT476" i="6" s="1"/>
  <c r="CU476" i="6" s="1"/>
  <c r="CV476" i="6" s="1"/>
  <c r="CW476" i="6" s="1"/>
  <c r="BX270" i="6"/>
  <c r="BY270" i="6" s="1"/>
  <c r="BZ270" i="6" s="1"/>
  <c r="CA270" i="6" s="1"/>
  <c r="CB270" i="6" s="1"/>
  <c r="CC270" i="6" s="1"/>
  <c r="CD270" i="6" s="1"/>
  <c r="CE270" i="6" s="1"/>
  <c r="CF270" i="6" s="1"/>
  <c r="CG270" i="6" s="1"/>
  <c r="CH270" i="6" s="1"/>
  <c r="CL270" i="6" s="1"/>
  <c r="BL626" i="6"/>
  <c r="BM626" i="6" s="1"/>
  <c r="BN626" i="6" s="1"/>
  <c r="BO626" i="6" s="1"/>
  <c r="BP626" i="6" s="1"/>
  <c r="BQ626" i="6" s="1"/>
  <c r="BR626" i="6" s="1"/>
  <c r="BS626" i="6" s="1"/>
  <c r="BW626" i="6" s="1"/>
  <c r="BI69" i="6"/>
  <c r="BJ69" i="6" s="1"/>
  <c r="BK69" i="6" s="1"/>
  <c r="BL69" i="6" s="1"/>
  <c r="BM69" i="6" s="1"/>
  <c r="BN69" i="6" s="1"/>
  <c r="BO69" i="6" s="1"/>
  <c r="BP69" i="6" s="1"/>
  <c r="BQ69" i="6" s="1"/>
  <c r="BR69" i="6" s="1"/>
  <c r="BS69" i="6" s="1"/>
  <c r="BW69" i="6" s="1"/>
  <c r="BI426" i="6"/>
  <c r="BJ426" i="6" s="1"/>
  <c r="BK426" i="6" s="1"/>
  <c r="BL426" i="6" s="1"/>
  <c r="BM426" i="6" s="1"/>
  <c r="BN426" i="6" s="1"/>
  <c r="BO426" i="6" s="1"/>
  <c r="BP426" i="6" s="1"/>
  <c r="BQ426" i="6" s="1"/>
  <c r="BR426" i="6" s="1"/>
  <c r="BS426" i="6" s="1"/>
  <c r="BW426" i="6" s="1"/>
  <c r="BX91" i="6"/>
  <c r="BY91" i="6" s="1"/>
  <c r="BZ91" i="6" s="1"/>
  <c r="CA91" i="6" s="1"/>
  <c r="CB91" i="6" s="1"/>
  <c r="CC91" i="6" s="1"/>
  <c r="CD91" i="6" s="1"/>
  <c r="CE91" i="6" s="1"/>
  <c r="CF91" i="6" s="1"/>
  <c r="CG91" i="6" s="1"/>
  <c r="CH91" i="6" s="1"/>
  <c r="CL91" i="6" s="1"/>
  <c r="BX178" i="6"/>
  <c r="BY178" i="6" s="1"/>
  <c r="BZ178" i="6" s="1"/>
  <c r="CA178" i="6" s="1"/>
  <c r="CB178" i="6" s="1"/>
  <c r="CC178" i="6" s="1"/>
  <c r="CD178" i="6" s="1"/>
  <c r="CE178" i="6" s="1"/>
  <c r="CF178" i="6" s="1"/>
  <c r="CG178" i="6" s="1"/>
  <c r="CH178" i="6" s="1"/>
  <c r="CL178" i="6" s="1"/>
  <c r="BQ658" i="6"/>
  <c r="BR658" i="6" s="1"/>
  <c r="BS658" i="6" s="1"/>
  <c r="BW658" i="6" s="1"/>
  <c r="BX503" i="6"/>
  <c r="BY503" i="6" s="1"/>
  <c r="BZ503" i="6" s="1"/>
  <c r="CA503" i="6" s="1"/>
  <c r="CB503" i="6" s="1"/>
  <c r="CC503" i="6" s="1"/>
  <c r="CD503" i="6" s="1"/>
  <c r="CE503" i="6" s="1"/>
  <c r="CF503" i="6" s="1"/>
  <c r="CG503" i="6" s="1"/>
  <c r="CH503" i="6" s="1"/>
  <c r="CL503" i="6" s="1"/>
  <c r="BI467" i="6"/>
  <c r="BJ467" i="6" s="1"/>
  <c r="BK467" i="6" s="1"/>
  <c r="BL467" i="6" s="1"/>
  <c r="BM467" i="6" s="1"/>
  <c r="BN467" i="6" s="1"/>
  <c r="BO467" i="6" s="1"/>
  <c r="BP467" i="6" s="1"/>
  <c r="BQ467" i="6" s="1"/>
  <c r="BR467" i="6" s="1"/>
  <c r="BS467" i="6" s="1"/>
  <c r="BW467" i="6" s="1"/>
  <c r="BI356" i="6"/>
  <c r="BJ356" i="6" s="1"/>
  <c r="BK356" i="6" s="1"/>
  <c r="BL356" i="6" s="1"/>
  <c r="BM356" i="6" s="1"/>
  <c r="BN356" i="6" s="1"/>
  <c r="BO356" i="6" s="1"/>
  <c r="BP356" i="6" s="1"/>
  <c r="BQ356" i="6" s="1"/>
  <c r="BR356" i="6" s="1"/>
  <c r="BS356" i="6" s="1"/>
  <c r="BW356" i="6" s="1"/>
  <c r="BX73" i="6"/>
  <c r="BY73" i="6" s="1"/>
  <c r="BZ73" i="6" s="1"/>
  <c r="CA73" i="6" s="1"/>
  <c r="CB73" i="6" s="1"/>
  <c r="CC73" i="6" s="1"/>
  <c r="CD73" i="6" s="1"/>
  <c r="CE73" i="6" s="1"/>
  <c r="CF73" i="6" s="1"/>
  <c r="CG73" i="6" s="1"/>
  <c r="CH73" i="6" s="1"/>
  <c r="CL73" i="6" s="1"/>
  <c r="BX307" i="6"/>
  <c r="BY307" i="6" s="1"/>
  <c r="BZ307" i="6" s="1"/>
  <c r="CA307" i="6" s="1"/>
  <c r="CB307" i="6" s="1"/>
  <c r="CC307" i="6" s="1"/>
  <c r="CD307" i="6" s="1"/>
  <c r="CE307" i="6" s="1"/>
  <c r="CF307" i="6" s="1"/>
  <c r="CG307" i="6" s="1"/>
  <c r="CH307" i="6" s="1"/>
  <c r="CL307" i="6" s="1"/>
  <c r="BX401" i="6"/>
  <c r="BY401" i="6" s="1"/>
  <c r="BZ401" i="6" s="1"/>
  <c r="CA401" i="6" s="1"/>
  <c r="CB401" i="6" s="1"/>
  <c r="CC401" i="6" s="1"/>
  <c r="CD401" i="6" s="1"/>
  <c r="CE401" i="6" s="1"/>
  <c r="CF401" i="6" s="1"/>
  <c r="CG401" i="6" s="1"/>
  <c r="CH401" i="6" s="1"/>
  <c r="CL401" i="6" s="1"/>
  <c r="BX580" i="6"/>
  <c r="BY580" i="6" s="1"/>
  <c r="BZ580" i="6" s="1"/>
  <c r="CA580" i="6" s="1"/>
  <c r="CB580" i="6" s="1"/>
  <c r="CC580" i="6" s="1"/>
  <c r="CD580" i="6" s="1"/>
  <c r="CE580" i="6" s="1"/>
  <c r="CF580" i="6" s="1"/>
  <c r="CG580" i="6" s="1"/>
  <c r="CH580" i="6" s="1"/>
  <c r="CL580" i="6" s="1"/>
  <c r="BX473" i="6"/>
  <c r="BY473" i="6" s="1"/>
  <c r="BZ473" i="6" s="1"/>
  <c r="CA473" i="6" s="1"/>
  <c r="CB473" i="6" s="1"/>
  <c r="CC473" i="6" s="1"/>
  <c r="CD473" i="6" s="1"/>
  <c r="CE473" i="6" s="1"/>
  <c r="CF473" i="6" s="1"/>
  <c r="CG473" i="6" s="1"/>
  <c r="CH473" i="6" s="1"/>
  <c r="CL473" i="6" s="1"/>
  <c r="CM615" i="6"/>
  <c r="CN615" i="6" s="1"/>
  <c r="CO615" i="6" s="1"/>
  <c r="CP615" i="6" s="1"/>
  <c r="CQ615" i="6" s="1"/>
  <c r="CR615" i="6" s="1"/>
  <c r="CS615" i="6" s="1"/>
  <c r="CT615" i="6" s="1"/>
  <c r="CU615" i="6" s="1"/>
  <c r="CV615" i="6" s="1"/>
  <c r="CW615" i="6" s="1"/>
  <c r="BI202" i="6"/>
  <c r="BJ202" i="6" s="1"/>
  <c r="BK202" i="6" s="1"/>
  <c r="BL202" i="6" s="1"/>
  <c r="BM202" i="6" s="1"/>
  <c r="BN202" i="6" s="1"/>
  <c r="BO202" i="6" s="1"/>
  <c r="BP202" i="6" s="1"/>
  <c r="BQ202" i="6" s="1"/>
  <c r="BR202" i="6" s="1"/>
  <c r="BS202" i="6" s="1"/>
  <c r="BW202" i="6" s="1"/>
  <c r="BI597" i="6"/>
  <c r="BJ597" i="6" s="1"/>
  <c r="BK597" i="6" s="1"/>
  <c r="BL597" i="6" s="1"/>
  <c r="BM597" i="6" s="1"/>
  <c r="BN597" i="6" s="1"/>
  <c r="BO597" i="6" s="1"/>
  <c r="BP597" i="6" s="1"/>
  <c r="BQ597" i="6" s="1"/>
  <c r="BR597" i="6" s="1"/>
  <c r="BS597" i="6" s="1"/>
  <c r="BW597" i="6" s="1"/>
  <c r="BX274" i="6"/>
  <c r="BY274" i="6" s="1"/>
  <c r="BZ274" i="6" s="1"/>
  <c r="CA274" i="6" s="1"/>
  <c r="CB274" i="6" s="1"/>
  <c r="CC274" i="6" s="1"/>
  <c r="CD274" i="6" s="1"/>
  <c r="CE274" i="6" s="1"/>
  <c r="CF274" i="6" s="1"/>
  <c r="CG274" i="6" s="1"/>
  <c r="CH274" i="6" s="1"/>
  <c r="CL274" i="6" s="1"/>
  <c r="BI430" i="6"/>
  <c r="BJ430" i="6" s="1"/>
  <c r="BK430" i="6" s="1"/>
  <c r="BL430" i="6" s="1"/>
  <c r="BM430" i="6" s="1"/>
  <c r="BN430" i="6" s="1"/>
  <c r="BO430" i="6" s="1"/>
  <c r="BP430" i="6" s="1"/>
  <c r="BQ430" i="6" s="1"/>
  <c r="BR430" i="6" s="1"/>
  <c r="BS430" i="6" s="1"/>
  <c r="BW430" i="6" s="1"/>
  <c r="BI207" i="6"/>
  <c r="BJ207" i="6" s="1"/>
  <c r="BK207" i="6" s="1"/>
  <c r="BL207" i="6" s="1"/>
  <c r="BM207" i="6" s="1"/>
  <c r="BN207" i="6" s="1"/>
  <c r="BO207" i="6" s="1"/>
  <c r="BP207" i="6" s="1"/>
  <c r="BQ207" i="6" s="1"/>
  <c r="BR207" i="6" s="1"/>
  <c r="BS207" i="6" s="1"/>
  <c r="BW207" i="6" s="1"/>
  <c r="BX648" i="6"/>
  <c r="BY648" i="6" s="1"/>
  <c r="BZ648" i="6" s="1"/>
  <c r="CA648" i="6" s="1"/>
  <c r="CB648" i="6" s="1"/>
  <c r="CC648" i="6" s="1"/>
  <c r="CD648" i="6" s="1"/>
  <c r="CE648" i="6" s="1"/>
  <c r="CF648" i="6" s="1"/>
  <c r="CG648" i="6" s="1"/>
  <c r="CH648" i="6" s="1"/>
  <c r="CL648" i="6" s="1"/>
  <c r="BX193" i="6"/>
  <c r="BY193" i="6" s="1"/>
  <c r="BZ193" i="6" s="1"/>
  <c r="CA193" i="6" s="1"/>
  <c r="CB193" i="6" s="1"/>
  <c r="CC193" i="6" s="1"/>
  <c r="CD193" i="6" s="1"/>
  <c r="CE193" i="6" s="1"/>
  <c r="CF193" i="6" s="1"/>
  <c r="CG193" i="6" s="1"/>
  <c r="CH193" i="6" s="1"/>
  <c r="CL193" i="6" s="1"/>
  <c r="BX298" i="6"/>
  <c r="BY298" i="6" s="1"/>
  <c r="BZ298" i="6" s="1"/>
  <c r="CA298" i="6" s="1"/>
  <c r="CB298" i="6" s="1"/>
  <c r="CC298" i="6" s="1"/>
  <c r="CD298" i="6" s="1"/>
  <c r="CE298" i="6" s="1"/>
  <c r="CF298" i="6" s="1"/>
  <c r="CG298" i="6" s="1"/>
  <c r="CH298" i="6" s="1"/>
  <c r="CL298" i="6" s="1"/>
  <c r="BI363" i="6"/>
  <c r="BJ363" i="6" s="1"/>
  <c r="BK363" i="6" s="1"/>
  <c r="BL363" i="6" s="1"/>
  <c r="BM363" i="6" s="1"/>
  <c r="BN363" i="6" s="1"/>
  <c r="BO363" i="6" s="1"/>
  <c r="BP363" i="6" s="1"/>
  <c r="BQ363" i="6" s="1"/>
  <c r="BR363" i="6" s="1"/>
  <c r="BS363" i="6" s="1"/>
  <c r="BW363" i="6" s="1"/>
  <c r="BI382" i="6"/>
  <c r="BJ382" i="6" s="1"/>
  <c r="BK382" i="6" s="1"/>
  <c r="BL382" i="6" s="1"/>
  <c r="BM382" i="6" s="1"/>
  <c r="BN382" i="6" s="1"/>
  <c r="BO382" i="6" s="1"/>
  <c r="BP382" i="6" s="1"/>
  <c r="BQ382" i="6" s="1"/>
  <c r="BR382" i="6" s="1"/>
  <c r="BS382" i="6" s="1"/>
  <c r="BW382" i="6" s="1"/>
  <c r="BI77" i="6"/>
  <c r="BJ77" i="6" s="1"/>
  <c r="BK77" i="6" s="1"/>
  <c r="BL77" i="6" s="1"/>
  <c r="BM77" i="6" s="1"/>
  <c r="BN77" i="6" s="1"/>
  <c r="BO77" i="6" s="1"/>
  <c r="BP77" i="6" s="1"/>
  <c r="BQ77" i="6" s="1"/>
  <c r="BR77" i="6" s="1"/>
  <c r="BS77" i="6" s="1"/>
  <c r="BW77" i="6" s="1"/>
  <c r="BX42" i="6"/>
  <c r="BY42" i="6" s="1"/>
  <c r="BZ42" i="6" s="1"/>
  <c r="CA42" i="6" s="1"/>
  <c r="CB42" i="6" s="1"/>
  <c r="CC42" i="6" s="1"/>
  <c r="CD42" i="6" s="1"/>
  <c r="CE42" i="6" s="1"/>
  <c r="CF42" i="6" s="1"/>
  <c r="CG42" i="6" s="1"/>
  <c r="CH42" i="6" s="1"/>
  <c r="CL42" i="6" s="1"/>
  <c r="BN637" i="6"/>
  <c r="BO637" i="6" s="1"/>
  <c r="BP637" i="6" s="1"/>
  <c r="BQ637" i="6" s="1"/>
  <c r="BR637" i="6" s="1"/>
  <c r="BS637" i="6" s="1"/>
  <c r="BW637" i="6" s="1"/>
  <c r="BX390" i="6"/>
  <c r="BY390" i="6" s="1"/>
  <c r="BZ390" i="6" s="1"/>
  <c r="CA390" i="6" s="1"/>
  <c r="CB390" i="6" s="1"/>
  <c r="CC390" i="6" s="1"/>
  <c r="CD390" i="6" s="1"/>
  <c r="CE390" i="6" s="1"/>
  <c r="CF390" i="6" s="1"/>
  <c r="CG390" i="6" s="1"/>
  <c r="CH390" i="6" s="1"/>
  <c r="CL390" i="6" s="1"/>
  <c r="BI620" i="6"/>
  <c r="BJ620" i="6" s="1"/>
  <c r="BK620" i="6" s="1"/>
  <c r="BL620" i="6" s="1"/>
  <c r="BM620" i="6" s="1"/>
  <c r="BN620" i="6" s="1"/>
  <c r="BO620" i="6" s="1"/>
  <c r="BP620" i="6" s="1"/>
  <c r="BQ620" i="6" s="1"/>
  <c r="BR620" i="6" s="1"/>
  <c r="BS620" i="6" s="1"/>
  <c r="BW620" i="6" s="1"/>
  <c r="BI210" i="6"/>
  <c r="BJ210" i="6" s="1"/>
  <c r="BK210" i="6" s="1"/>
  <c r="BL210" i="6" s="1"/>
  <c r="BM210" i="6" s="1"/>
  <c r="BN210" i="6" s="1"/>
  <c r="BO210" i="6" s="1"/>
  <c r="BP210" i="6" s="1"/>
  <c r="BQ210" i="6" s="1"/>
  <c r="BR210" i="6" s="1"/>
  <c r="BS210" i="6" s="1"/>
  <c r="BW210" i="6" s="1"/>
  <c r="BI204" i="6"/>
  <c r="BJ204" i="6" s="1"/>
  <c r="BK204" i="6" s="1"/>
  <c r="BL204" i="6" s="1"/>
  <c r="BM204" i="6" s="1"/>
  <c r="BN204" i="6" s="1"/>
  <c r="BO204" i="6" s="1"/>
  <c r="BP204" i="6" s="1"/>
  <c r="BQ204" i="6" s="1"/>
  <c r="BR204" i="6" s="1"/>
  <c r="BS204" i="6" s="1"/>
  <c r="BW204" i="6" s="1"/>
  <c r="BI576" i="6"/>
  <c r="BJ576" i="6" s="1"/>
  <c r="BK576" i="6" s="1"/>
  <c r="BL576" i="6" s="1"/>
  <c r="BM576" i="6" s="1"/>
  <c r="BN576" i="6" s="1"/>
  <c r="BO576" i="6" s="1"/>
  <c r="BP576" i="6" s="1"/>
  <c r="BQ576" i="6" s="1"/>
  <c r="BR576" i="6" s="1"/>
  <c r="BS576" i="6" s="1"/>
  <c r="BW576" i="6" s="1"/>
  <c r="BX284" i="6"/>
  <c r="BY284" i="6" s="1"/>
  <c r="BZ284" i="6" s="1"/>
  <c r="CA284" i="6" s="1"/>
  <c r="CB284" i="6" s="1"/>
  <c r="CC284" i="6" s="1"/>
  <c r="CD284" i="6" s="1"/>
  <c r="CE284" i="6" s="1"/>
  <c r="CF284" i="6" s="1"/>
  <c r="CG284" i="6" s="1"/>
  <c r="CH284" i="6" s="1"/>
  <c r="CL284" i="6" s="1"/>
  <c r="BI383" i="6"/>
  <c r="BJ383" i="6" s="1"/>
  <c r="BK383" i="6" s="1"/>
  <c r="BL383" i="6" s="1"/>
  <c r="BM383" i="6" s="1"/>
  <c r="BN383" i="6" s="1"/>
  <c r="BO383" i="6" s="1"/>
  <c r="BP383" i="6" s="1"/>
  <c r="BQ383" i="6" s="1"/>
  <c r="BR383" i="6" s="1"/>
  <c r="BS383" i="6" s="1"/>
  <c r="BW383" i="6" s="1"/>
  <c r="BI44" i="6"/>
  <c r="BJ44" i="6" s="1"/>
  <c r="BK44" i="6" s="1"/>
  <c r="BL44" i="6" s="1"/>
  <c r="BM44" i="6" s="1"/>
  <c r="BN44" i="6" s="1"/>
  <c r="BO44" i="6" s="1"/>
  <c r="BP44" i="6" s="1"/>
  <c r="BQ44" i="6" s="1"/>
  <c r="BR44" i="6" s="1"/>
  <c r="BS44" i="6" s="1"/>
  <c r="BW44" i="6" s="1"/>
  <c r="CI647" i="6"/>
  <c r="CI203" i="6"/>
  <c r="BX263" i="6"/>
  <c r="BY263" i="6" s="1"/>
  <c r="BZ263" i="6" s="1"/>
  <c r="CA263" i="6" s="1"/>
  <c r="CB263" i="6" s="1"/>
  <c r="CC263" i="6" s="1"/>
  <c r="CD263" i="6" s="1"/>
  <c r="CE263" i="6" s="1"/>
  <c r="CF263" i="6" s="1"/>
  <c r="CG263" i="6" s="1"/>
  <c r="CH263" i="6" s="1"/>
  <c r="CL263" i="6" s="1"/>
  <c r="BX180" i="6"/>
  <c r="BY180" i="6" s="1"/>
  <c r="BZ180" i="6" s="1"/>
  <c r="CA180" i="6" s="1"/>
  <c r="CB180" i="6" s="1"/>
  <c r="CC180" i="6" s="1"/>
  <c r="CD180" i="6" s="1"/>
  <c r="CE180" i="6" s="1"/>
  <c r="CF180" i="6" s="1"/>
  <c r="CG180" i="6" s="1"/>
  <c r="CH180" i="6" s="1"/>
  <c r="CL180" i="6" s="1"/>
  <c r="BX595" i="6"/>
  <c r="BY595" i="6" s="1"/>
  <c r="BZ595" i="6" s="1"/>
  <c r="CA595" i="6" s="1"/>
  <c r="CB595" i="6" s="1"/>
  <c r="CC595" i="6" s="1"/>
  <c r="CD595" i="6" s="1"/>
  <c r="CE595" i="6" s="1"/>
  <c r="CF595" i="6" s="1"/>
  <c r="CG595" i="6" s="1"/>
  <c r="CH595" i="6" s="1"/>
  <c r="CL595" i="6" s="1"/>
  <c r="BX374" i="6"/>
  <c r="BY374" i="6" s="1"/>
  <c r="BZ374" i="6" s="1"/>
  <c r="CA374" i="6" s="1"/>
  <c r="CB374" i="6" s="1"/>
  <c r="CC374" i="6" s="1"/>
  <c r="CD374" i="6" s="1"/>
  <c r="CE374" i="6" s="1"/>
  <c r="CF374" i="6" s="1"/>
  <c r="CG374" i="6" s="1"/>
  <c r="CH374" i="6" s="1"/>
  <c r="CL374" i="6" s="1"/>
  <c r="BT514" i="6"/>
  <c r="BT696" i="6" s="1"/>
  <c r="BT713" i="6" s="1"/>
  <c r="F22" i="5" s="1"/>
  <c r="BI297" i="6"/>
  <c r="BJ297" i="6" s="1"/>
  <c r="BK297" i="6" s="1"/>
  <c r="BL297" i="6" s="1"/>
  <c r="BM297" i="6" s="1"/>
  <c r="BN297" i="6" s="1"/>
  <c r="BO297" i="6" s="1"/>
  <c r="BP297" i="6" s="1"/>
  <c r="BQ297" i="6" s="1"/>
  <c r="BR297" i="6" s="1"/>
  <c r="BS297" i="6" s="1"/>
  <c r="BW297" i="6" s="1"/>
  <c r="CX569" i="6"/>
  <c r="BX501" i="6"/>
  <c r="BY501" i="6" s="1"/>
  <c r="BZ501" i="6" s="1"/>
  <c r="CA501" i="6" s="1"/>
  <c r="CB501" i="6" s="1"/>
  <c r="CC501" i="6" s="1"/>
  <c r="CD501" i="6" s="1"/>
  <c r="CE501" i="6" s="1"/>
  <c r="CF501" i="6" s="1"/>
  <c r="CG501" i="6" s="1"/>
  <c r="CH501" i="6" s="1"/>
  <c r="CL501" i="6" s="1"/>
  <c r="BI472" i="6"/>
  <c r="BJ472" i="6" s="1"/>
  <c r="BK472" i="6" s="1"/>
  <c r="BL472" i="6" s="1"/>
  <c r="BM472" i="6" s="1"/>
  <c r="BN472" i="6" s="1"/>
  <c r="BO472" i="6" s="1"/>
  <c r="BP472" i="6" s="1"/>
  <c r="BQ472" i="6" s="1"/>
  <c r="BR472" i="6" s="1"/>
  <c r="BS472" i="6" s="1"/>
  <c r="BW472" i="6" s="1"/>
  <c r="CI599" i="6"/>
  <c r="BX159" i="6"/>
  <c r="BY159" i="6" s="1"/>
  <c r="BZ159" i="6" s="1"/>
  <c r="CA159" i="6" s="1"/>
  <c r="CB159" i="6" s="1"/>
  <c r="CC159" i="6" s="1"/>
  <c r="CD159" i="6" s="1"/>
  <c r="CE159" i="6" s="1"/>
  <c r="CF159" i="6" s="1"/>
  <c r="CG159" i="6" s="1"/>
  <c r="CH159" i="6" s="1"/>
  <c r="CL159" i="6" s="1"/>
  <c r="CM120" i="6"/>
  <c r="CN120" i="6" s="1"/>
  <c r="CO120" i="6" s="1"/>
  <c r="CP120" i="6" s="1"/>
  <c r="CQ120" i="6" s="1"/>
  <c r="CR120" i="6" s="1"/>
  <c r="CS120" i="6" s="1"/>
  <c r="CT120" i="6" s="1"/>
  <c r="CU120" i="6" s="1"/>
  <c r="CV120" i="6" s="1"/>
  <c r="CW120" i="6" s="1"/>
  <c r="BI408" i="6"/>
  <c r="BJ408" i="6" s="1"/>
  <c r="BK408" i="6" s="1"/>
  <c r="BL408" i="6" s="1"/>
  <c r="BM408" i="6" s="1"/>
  <c r="BN408" i="6" s="1"/>
  <c r="BO408" i="6" s="1"/>
  <c r="BP408" i="6" s="1"/>
  <c r="BQ408" i="6" s="1"/>
  <c r="BR408" i="6" s="1"/>
  <c r="BS408" i="6" s="1"/>
  <c r="BW408" i="6" s="1"/>
  <c r="BM635" i="6"/>
  <c r="BN635" i="6" s="1"/>
  <c r="BO635" i="6" s="1"/>
  <c r="BP635" i="6" s="1"/>
  <c r="BQ635" i="6" s="1"/>
  <c r="BR635" i="6" s="1"/>
  <c r="BS635" i="6" s="1"/>
  <c r="BW635" i="6" s="1"/>
  <c r="BI399" i="6"/>
  <c r="BJ399" i="6" s="1"/>
  <c r="BK399" i="6" s="1"/>
  <c r="BL399" i="6" s="1"/>
  <c r="BM399" i="6" s="1"/>
  <c r="BN399" i="6" s="1"/>
  <c r="BO399" i="6" s="1"/>
  <c r="BP399" i="6" s="1"/>
  <c r="BQ399" i="6" s="1"/>
  <c r="BR399" i="6" s="1"/>
  <c r="BS399" i="6" s="1"/>
  <c r="BW399" i="6" s="1"/>
  <c r="BT108" i="6"/>
  <c r="BI191" i="6"/>
  <c r="BJ191" i="6" s="1"/>
  <c r="BK191" i="6" s="1"/>
  <c r="BL191" i="6" s="1"/>
  <c r="BM191" i="6" s="1"/>
  <c r="BN191" i="6" s="1"/>
  <c r="BO191" i="6" s="1"/>
  <c r="BP191" i="6" s="1"/>
  <c r="BQ191" i="6" s="1"/>
  <c r="BR191" i="6" s="1"/>
  <c r="BS191" i="6" s="1"/>
  <c r="BW191" i="6" s="1"/>
  <c r="BT76" i="6"/>
  <c r="BI416" i="6"/>
  <c r="BJ416" i="6" s="1"/>
  <c r="BK416" i="6" s="1"/>
  <c r="BL416" i="6" s="1"/>
  <c r="BM416" i="6" s="1"/>
  <c r="BN416" i="6" s="1"/>
  <c r="BO416" i="6" s="1"/>
  <c r="BP416" i="6" s="1"/>
  <c r="BQ416" i="6" s="1"/>
  <c r="BR416" i="6" s="1"/>
  <c r="BS416" i="6" s="1"/>
  <c r="CI416" i="6" s="1"/>
  <c r="BT293" i="6"/>
  <c r="CM673" i="6"/>
  <c r="CN673" i="6" s="1"/>
  <c r="CO673" i="6" s="1"/>
  <c r="CP673" i="6" s="1"/>
  <c r="CQ673" i="6" s="1"/>
  <c r="CR673" i="6" s="1"/>
  <c r="CS673" i="6" s="1"/>
  <c r="CT673" i="6" s="1"/>
  <c r="CU673" i="6" s="1"/>
  <c r="CV673" i="6" s="1"/>
  <c r="CW673" i="6" s="1"/>
  <c r="BI171" i="6"/>
  <c r="BJ171" i="6" s="1"/>
  <c r="BK171" i="6" s="1"/>
  <c r="BL171" i="6" s="1"/>
  <c r="BM171" i="6" s="1"/>
  <c r="BN171" i="6" s="1"/>
  <c r="BO171" i="6" s="1"/>
  <c r="BP171" i="6" s="1"/>
  <c r="BQ171" i="6" s="1"/>
  <c r="BR171" i="6" s="1"/>
  <c r="BS171" i="6" s="1"/>
  <c r="BW171" i="6" s="1"/>
  <c r="BX296" i="6"/>
  <c r="BY296" i="6" s="1"/>
  <c r="BZ296" i="6" s="1"/>
  <c r="CA296" i="6" s="1"/>
  <c r="CB296" i="6" s="1"/>
  <c r="CC296" i="6" s="1"/>
  <c r="CD296" i="6" s="1"/>
  <c r="CE296" i="6" s="1"/>
  <c r="CF296" i="6" s="1"/>
  <c r="CG296" i="6" s="1"/>
  <c r="CH296" i="6" s="1"/>
  <c r="CL296" i="6" s="1"/>
  <c r="BI486" i="6"/>
  <c r="BJ486" i="6" s="1"/>
  <c r="BK486" i="6" s="1"/>
  <c r="BL486" i="6" s="1"/>
  <c r="BM486" i="6" s="1"/>
  <c r="BN486" i="6" s="1"/>
  <c r="BO486" i="6" s="1"/>
  <c r="BP486" i="6" s="1"/>
  <c r="BQ486" i="6" s="1"/>
  <c r="BR486" i="6" s="1"/>
  <c r="BS486" i="6" s="1"/>
  <c r="BW486" i="6" s="1"/>
  <c r="BI200" i="6"/>
  <c r="BJ200" i="6" s="1"/>
  <c r="BK200" i="6" s="1"/>
  <c r="BL200" i="6" s="1"/>
  <c r="BM200" i="6" s="1"/>
  <c r="BN200" i="6" s="1"/>
  <c r="BO200" i="6" s="1"/>
  <c r="BP200" i="6" s="1"/>
  <c r="BQ200" i="6" s="1"/>
  <c r="BR200" i="6" s="1"/>
  <c r="BS200" i="6" s="1"/>
  <c r="BW200" i="6" s="1"/>
  <c r="CX567" i="6"/>
  <c r="CI476" i="6"/>
  <c r="BT255" i="6"/>
  <c r="BX628" i="6"/>
  <c r="BY628" i="6" s="1"/>
  <c r="BZ628" i="6" s="1"/>
  <c r="CA628" i="6" s="1"/>
  <c r="CB628" i="6" s="1"/>
  <c r="CC628" i="6" s="1"/>
  <c r="CD628" i="6" s="1"/>
  <c r="CE628" i="6" s="1"/>
  <c r="CF628" i="6" s="1"/>
  <c r="CG628" i="6" s="1"/>
  <c r="CH628" i="6" s="1"/>
  <c r="CL628" i="6" s="1"/>
  <c r="BT270" i="6"/>
  <c r="CM612" i="6"/>
  <c r="CN612" i="6" s="1"/>
  <c r="CO612" i="6" s="1"/>
  <c r="CP612" i="6" s="1"/>
  <c r="CQ612" i="6" s="1"/>
  <c r="CR612" i="6" s="1"/>
  <c r="CS612" i="6" s="1"/>
  <c r="CT612" i="6" s="1"/>
  <c r="CU612" i="6" s="1"/>
  <c r="CV612" i="6" s="1"/>
  <c r="CW612" i="6" s="1"/>
  <c r="BX265" i="6"/>
  <c r="BY265" i="6" s="1"/>
  <c r="BZ265" i="6" s="1"/>
  <c r="CA265" i="6" s="1"/>
  <c r="CB265" i="6" s="1"/>
  <c r="CC265" i="6" s="1"/>
  <c r="CD265" i="6" s="1"/>
  <c r="CE265" i="6" s="1"/>
  <c r="CF265" i="6" s="1"/>
  <c r="CG265" i="6" s="1"/>
  <c r="CH265" i="6" s="1"/>
  <c r="CL265" i="6" s="1"/>
  <c r="BX606" i="6"/>
  <c r="BY606" i="6" s="1"/>
  <c r="BZ606" i="6" s="1"/>
  <c r="CA606" i="6" s="1"/>
  <c r="CB606" i="6" s="1"/>
  <c r="CC606" i="6" s="1"/>
  <c r="CD606" i="6" s="1"/>
  <c r="CE606" i="6" s="1"/>
  <c r="CF606" i="6" s="1"/>
  <c r="CG606" i="6" s="1"/>
  <c r="CH606" i="6" s="1"/>
  <c r="CL606" i="6" s="1"/>
  <c r="BI259" i="6"/>
  <c r="BJ259" i="6" s="1"/>
  <c r="BK259" i="6" s="1"/>
  <c r="BL259" i="6" s="1"/>
  <c r="BM259" i="6" s="1"/>
  <c r="BN259" i="6" s="1"/>
  <c r="BO259" i="6" s="1"/>
  <c r="BP259" i="6" s="1"/>
  <c r="BQ259" i="6" s="1"/>
  <c r="BR259" i="6" s="1"/>
  <c r="BS259" i="6" s="1"/>
  <c r="BW259" i="6" s="1"/>
  <c r="BI121" i="6"/>
  <c r="BJ121" i="6" s="1"/>
  <c r="BK121" i="6" s="1"/>
  <c r="BL121" i="6" s="1"/>
  <c r="BM121" i="6" s="1"/>
  <c r="BN121" i="6" s="1"/>
  <c r="BI474" i="6"/>
  <c r="BJ474" i="6" s="1"/>
  <c r="BK474" i="6" s="1"/>
  <c r="BL474" i="6" s="1"/>
  <c r="BM474" i="6" s="1"/>
  <c r="BN474" i="6" s="1"/>
  <c r="BO474" i="6" s="1"/>
  <c r="BP474" i="6" s="1"/>
  <c r="BQ474" i="6" s="1"/>
  <c r="BR474" i="6" s="1"/>
  <c r="BS474" i="6" s="1"/>
  <c r="BW474" i="6" s="1"/>
  <c r="BT532" i="6"/>
  <c r="BT117" i="6"/>
  <c r="BI179" i="6"/>
  <c r="BJ179" i="6" s="1"/>
  <c r="BK179" i="6" s="1"/>
  <c r="BL179" i="6" s="1"/>
  <c r="BM179" i="6" s="1"/>
  <c r="BN179" i="6" s="1"/>
  <c r="BO179" i="6" s="1"/>
  <c r="BP179" i="6" s="1"/>
  <c r="BQ179" i="6" s="1"/>
  <c r="BR179" i="6" s="1"/>
  <c r="BS179" i="6" s="1"/>
  <c r="BW179" i="6" s="1"/>
  <c r="BX616" i="6"/>
  <c r="BY616" i="6" s="1"/>
  <c r="BZ616" i="6" s="1"/>
  <c r="CA616" i="6" s="1"/>
  <c r="CB616" i="6" s="1"/>
  <c r="CC616" i="6" s="1"/>
  <c r="CD616" i="6" s="1"/>
  <c r="CE616" i="6" s="1"/>
  <c r="CF616" i="6" s="1"/>
  <c r="CG616" i="6" s="1"/>
  <c r="CH616" i="6" s="1"/>
  <c r="CL616" i="6" s="1"/>
  <c r="BX48" i="6"/>
  <c r="BY48" i="6" s="1"/>
  <c r="BZ48" i="6" s="1"/>
  <c r="CA48" i="6" s="1"/>
  <c r="CB48" i="6" s="1"/>
  <c r="CC48" i="6" s="1"/>
  <c r="CD48" i="6" s="1"/>
  <c r="CE48" i="6" s="1"/>
  <c r="CF48" i="6" s="1"/>
  <c r="CG48" i="6" s="1"/>
  <c r="CH48" i="6" s="1"/>
  <c r="CL48" i="6" s="1"/>
  <c r="BT91" i="6"/>
  <c r="BI188" i="6"/>
  <c r="BJ188" i="6" s="1"/>
  <c r="BK188" i="6" s="1"/>
  <c r="BL188" i="6" s="1"/>
  <c r="BM188" i="6" s="1"/>
  <c r="BN188" i="6" s="1"/>
  <c r="BO188" i="6" s="1"/>
  <c r="BP188" i="6" s="1"/>
  <c r="BQ188" i="6" s="1"/>
  <c r="BR188" i="6" s="1"/>
  <c r="BS188" i="6" s="1"/>
  <c r="BW188" i="6" s="1"/>
  <c r="BT178" i="6"/>
  <c r="BI197" i="6"/>
  <c r="BJ197" i="6" s="1"/>
  <c r="BK197" i="6" s="1"/>
  <c r="BL197" i="6" s="1"/>
  <c r="BM197" i="6" s="1"/>
  <c r="BN197" i="6" s="1"/>
  <c r="BO197" i="6" s="1"/>
  <c r="BP197" i="6" s="1"/>
  <c r="BQ197" i="6" s="1"/>
  <c r="BR197" i="6" s="1"/>
  <c r="BS197" i="6" s="1"/>
  <c r="BW197" i="6" s="1"/>
  <c r="BX429" i="6"/>
  <c r="BY429" i="6" s="1"/>
  <c r="BZ429" i="6" s="1"/>
  <c r="CA429" i="6" s="1"/>
  <c r="CB429" i="6" s="1"/>
  <c r="CC429" i="6" s="1"/>
  <c r="CD429" i="6" s="1"/>
  <c r="CE429" i="6" s="1"/>
  <c r="CF429" i="6" s="1"/>
  <c r="CG429" i="6" s="1"/>
  <c r="CH429" i="6" s="1"/>
  <c r="CL429" i="6" s="1"/>
  <c r="CM645" i="6"/>
  <c r="CN645" i="6" s="1"/>
  <c r="CO645" i="6" s="1"/>
  <c r="CP645" i="6" s="1"/>
  <c r="CQ645" i="6" s="1"/>
  <c r="CR645" i="6" s="1"/>
  <c r="CS645" i="6" s="1"/>
  <c r="CT645" i="6" s="1"/>
  <c r="CU645" i="6" s="1"/>
  <c r="CV645" i="6" s="1"/>
  <c r="CW645" i="6" s="1"/>
  <c r="BI185" i="6"/>
  <c r="BJ185" i="6" s="1"/>
  <c r="BK185" i="6" s="1"/>
  <c r="BL185" i="6" s="1"/>
  <c r="BM185" i="6" s="1"/>
  <c r="BN185" i="6" s="1"/>
  <c r="BO185" i="6" s="1"/>
  <c r="BP185" i="6" s="1"/>
  <c r="BQ185" i="6" s="1"/>
  <c r="BR185" i="6" s="1"/>
  <c r="BS185" i="6" s="1"/>
  <c r="BW185" i="6" s="1"/>
  <c r="BT503" i="6"/>
  <c r="BI384" i="6"/>
  <c r="BJ384" i="6" s="1"/>
  <c r="BK384" i="6" s="1"/>
  <c r="BL384" i="6" s="1"/>
  <c r="BM384" i="6" s="1"/>
  <c r="BN384" i="6" s="1"/>
  <c r="BO384" i="6" s="1"/>
  <c r="BP384" i="6" s="1"/>
  <c r="BQ384" i="6" s="1"/>
  <c r="BR384" i="6" s="1"/>
  <c r="BS384" i="6" s="1"/>
  <c r="BW384" i="6" s="1"/>
  <c r="BI393" i="6"/>
  <c r="BJ393" i="6" s="1"/>
  <c r="BK393" i="6" s="1"/>
  <c r="BL393" i="6" s="1"/>
  <c r="BM393" i="6" s="1"/>
  <c r="BN393" i="6" s="1"/>
  <c r="BO393" i="6" s="1"/>
  <c r="BP393" i="6" s="1"/>
  <c r="BQ393" i="6" s="1"/>
  <c r="BR393" i="6" s="1"/>
  <c r="BS393" i="6" s="1"/>
  <c r="BW393" i="6" s="1"/>
  <c r="BX579" i="6"/>
  <c r="BY579" i="6" s="1"/>
  <c r="BZ579" i="6" s="1"/>
  <c r="CA579" i="6" s="1"/>
  <c r="CB579" i="6" s="1"/>
  <c r="CC579" i="6" s="1"/>
  <c r="CD579" i="6" s="1"/>
  <c r="CE579" i="6" s="1"/>
  <c r="CF579" i="6" s="1"/>
  <c r="CG579" i="6" s="1"/>
  <c r="CH579" i="6" s="1"/>
  <c r="CL579" i="6" s="1"/>
  <c r="BX303" i="6"/>
  <c r="BY303" i="6" s="1"/>
  <c r="BZ303" i="6" s="1"/>
  <c r="CA303" i="6" s="1"/>
  <c r="CB303" i="6" s="1"/>
  <c r="CC303" i="6" s="1"/>
  <c r="CD303" i="6" s="1"/>
  <c r="CE303" i="6" s="1"/>
  <c r="CF303" i="6" s="1"/>
  <c r="CG303" i="6" s="1"/>
  <c r="CH303" i="6" s="1"/>
  <c r="CL303" i="6" s="1"/>
  <c r="BI499" i="6"/>
  <c r="BJ499" i="6" s="1"/>
  <c r="BK499" i="6" s="1"/>
  <c r="BL499" i="6" s="1"/>
  <c r="BM499" i="6" s="1"/>
  <c r="BN499" i="6" s="1"/>
  <c r="BO499" i="6" s="1"/>
  <c r="BP499" i="6" s="1"/>
  <c r="BQ499" i="6" s="1"/>
  <c r="BR499" i="6" s="1"/>
  <c r="BS499" i="6" s="1"/>
  <c r="BW499" i="6" s="1"/>
  <c r="CM634" i="6"/>
  <c r="CN634" i="6" s="1"/>
  <c r="CO634" i="6" s="1"/>
  <c r="CP634" i="6" s="1"/>
  <c r="CQ634" i="6" s="1"/>
  <c r="CR634" i="6" s="1"/>
  <c r="CS634" i="6" s="1"/>
  <c r="CT634" i="6" s="1"/>
  <c r="CU634" i="6" s="1"/>
  <c r="CV634" i="6" s="1"/>
  <c r="CW634" i="6" s="1"/>
  <c r="BX591" i="6"/>
  <c r="BY591" i="6" s="1"/>
  <c r="BZ591" i="6" s="1"/>
  <c r="CA591" i="6" s="1"/>
  <c r="CB591" i="6" s="1"/>
  <c r="CC591" i="6" s="1"/>
  <c r="CD591" i="6" s="1"/>
  <c r="CE591" i="6" s="1"/>
  <c r="CF591" i="6" s="1"/>
  <c r="CG591" i="6" s="1"/>
  <c r="CH591" i="6" s="1"/>
  <c r="CL591" i="6" s="1"/>
  <c r="BX308" i="6"/>
  <c r="BY308" i="6" s="1"/>
  <c r="BZ308" i="6" s="1"/>
  <c r="CA308" i="6" s="1"/>
  <c r="CB308" i="6" s="1"/>
  <c r="CC308" i="6" s="1"/>
  <c r="CD308" i="6" s="1"/>
  <c r="CE308" i="6" s="1"/>
  <c r="CF308" i="6" s="1"/>
  <c r="CG308" i="6" s="1"/>
  <c r="CH308" i="6" s="1"/>
  <c r="CL308" i="6" s="1"/>
  <c r="CM596" i="6"/>
  <c r="CN596" i="6" s="1"/>
  <c r="CO596" i="6" s="1"/>
  <c r="CP596" i="6" s="1"/>
  <c r="CQ596" i="6" s="1"/>
  <c r="CR596" i="6" s="1"/>
  <c r="CS596" i="6" s="1"/>
  <c r="CT596" i="6" s="1"/>
  <c r="CU596" i="6" s="1"/>
  <c r="CV596" i="6" s="1"/>
  <c r="CW596" i="6" s="1"/>
  <c r="CM618" i="6"/>
  <c r="CN618" i="6" s="1"/>
  <c r="CO618" i="6" s="1"/>
  <c r="CP618" i="6" s="1"/>
  <c r="CQ618" i="6" s="1"/>
  <c r="CR618" i="6" s="1"/>
  <c r="CS618" i="6" s="1"/>
  <c r="CT618" i="6" s="1"/>
  <c r="CU618" i="6" s="1"/>
  <c r="CV618" i="6" s="1"/>
  <c r="CW618" i="6" s="1"/>
  <c r="BI421" i="6"/>
  <c r="BJ421" i="6" s="1"/>
  <c r="BK421" i="6" s="1"/>
  <c r="BL421" i="6" s="1"/>
  <c r="BM421" i="6" s="1"/>
  <c r="BN421" i="6" s="1"/>
  <c r="BO421" i="6" s="1"/>
  <c r="BP421" i="6" s="1"/>
  <c r="BQ421" i="6" s="1"/>
  <c r="BR421" i="6" s="1"/>
  <c r="BS421" i="6" s="1"/>
  <c r="BW421" i="6" s="1"/>
  <c r="BI422" i="6"/>
  <c r="BJ422" i="6" s="1"/>
  <c r="BK422" i="6" s="1"/>
  <c r="BL422" i="6" s="1"/>
  <c r="BM422" i="6" s="1"/>
  <c r="BN422" i="6" s="1"/>
  <c r="BO422" i="6" s="1"/>
  <c r="BP422" i="6" s="1"/>
  <c r="BQ422" i="6" s="1"/>
  <c r="BR422" i="6" s="1"/>
  <c r="BS422" i="6" s="1"/>
  <c r="BW422" i="6" s="1"/>
  <c r="BT277" i="6"/>
  <c r="BT73" i="6"/>
  <c r="BT95" i="6"/>
  <c r="CI629" i="6"/>
  <c r="BT622" i="6"/>
  <c r="BX272" i="6"/>
  <c r="BY272" i="6" s="1"/>
  <c r="BZ272" i="6" s="1"/>
  <c r="CA272" i="6" s="1"/>
  <c r="CB272" i="6" s="1"/>
  <c r="CC272" i="6" s="1"/>
  <c r="CD272" i="6" s="1"/>
  <c r="CE272" i="6" s="1"/>
  <c r="CF272" i="6" s="1"/>
  <c r="CG272" i="6" s="1"/>
  <c r="CH272" i="6" s="1"/>
  <c r="CL272" i="6" s="1"/>
  <c r="CM649" i="6"/>
  <c r="CN649" i="6" s="1"/>
  <c r="CO649" i="6" s="1"/>
  <c r="CP649" i="6" s="1"/>
  <c r="CQ649" i="6" s="1"/>
  <c r="CR649" i="6" s="1"/>
  <c r="CS649" i="6" s="1"/>
  <c r="CT649" i="6" s="1"/>
  <c r="CU649" i="6" s="1"/>
  <c r="CV649" i="6" s="1"/>
  <c r="CW649" i="6" s="1"/>
  <c r="BX273" i="6"/>
  <c r="BY273" i="6" s="1"/>
  <c r="BZ273" i="6" s="1"/>
  <c r="CA273" i="6" s="1"/>
  <c r="CB273" i="6" s="1"/>
  <c r="CC273" i="6" s="1"/>
  <c r="CD273" i="6" s="1"/>
  <c r="CE273" i="6" s="1"/>
  <c r="CF273" i="6" s="1"/>
  <c r="CG273" i="6" s="1"/>
  <c r="CH273" i="6" s="1"/>
  <c r="CL273" i="6" s="1"/>
  <c r="BT575" i="6"/>
  <c r="BI375" i="6"/>
  <c r="BJ375" i="6" s="1"/>
  <c r="BK375" i="6" s="1"/>
  <c r="BL375" i="6" s="1"/>
  <c r="BM375" i="6" s="1"/>
  <c r="BN375" i="6" s="1"/>
  <c r="BO375" i="6" s="1"/>
  <c r="BP375" i="6" s="1"/>
  <c r="BQ375" i="6" s="1"/>
  <c r="BR375" i="6" s="1"/>
  <c r="BS375" i="6" s="1"/>
  <c r="BW375" i="6" s="1"/>
  <c r="CM105" i="6"/>
  <c r="CN105" i="6" s="1"/>
  <c r="CO105" i="6" s="1"/>
  <c r="CP105" i="6" s="1"/>
  <c r="CQ105" i="6" s="1"/>
  <c r="CR105" i="6" s="1"/>
  <c r="CS105" i="6" s="1"/>
  <c r="CT105" i="6" s="1"/>
  <c r="CU105" i="6" s="1"/>
  <c r="CV105" i="6" s="1"/>
  <c r="CW105" i="6" s="1"/>
  <c r="BI65" i="6"/>
  <c r="BJ65" i="6" s="1"/>
  <c r="BK65" i="6" s="1"/>
  <c r="BL65" i="6" s="1"/>
  <c r="BM65" i="6" s="1"/>
  <c r="BN65" i="6" s="1"/>
  <c r="BO65" i="6" s="1"/>
  <c r="BP65" i="6" s="1"/>
  <c r="BQ65" i="6" s="1"/>
  <c r="BR65" i="6" s="1"/>
  <c r="BS65" i="6" s="1"/>
  <c r="BW65" i="6" s="1"/>
  <c r="BX366" i="6"/>
  <c r="BY366" i="6" s="1"/>
  <c r="BZ366" i="6" s="1"/>
  <c r="CA366" i="6" s="1"/>
  <c r="CB366" i="6" s="1"/>
  <c r="CC366" i="6" s="1"/>
  <c r="CD366" i="6" s="1"/>
  <c r="CE366" i="6" s="1"/>
  <c r="CF366" i="6" s="1"/>
  <c r="CG366" i="6" s="1"/>
  <c r="CH366" i="6" s="1"/>
  <c r="CL366" i="6" s="1"/>
  <c r="BX371" i="6"/>
  <c r="BY371" i="6" s="1"/>
  <c r="BZ371" i="6" s="1"/>
  <c r="CA371" i="6" s="1"/>
  <c r="CB371" i="6" s="1"/>
  <c r="CC371" i="6" s="1"/>
  <c r="CD371" i="6" s="1"/>
  <c r="CE371" i="6" s="1"/>
  <c r="CF371" i="6" s="1"/>
  <c r="CG371" i="6" s="1"/>
  <c r="CH371" i="6" s="1"/>
  <c r="CL371" i="6" s="1"/>
  <c r="W199" i="6" l="1"/>
  <c r="V696" i="6"/>
  <c r="V713" i="6" s="1"/>
  <c r="BA161" i="6"/>
  <c r="W507" i="6"/>
  <c r="V694" i="6"/>
  <c r="V708" i="6" s="1"/>
  <c r="W20" i="6"/>
  <c r="V695" i="6"/>
  <c r="W562" i="6"/>
  <c r="V693" i="6"/>
  <c r="V712" i="6" s="1"/>
  <c r="AX517" i="6"/>
  <c r="AW692" i="6"/>
  <c r="AW711" i="6" s="1"/>
  <c r="W155" i="6"/>
  <c r="V697" i="6"/>
  <c r="V707" i="6" s="1"/>
  <c r="W7" i="6"/>
  <c r="V698" i="6"/>
  <c r="U706" i="6"/>
  <c r="U709" i="6" s="1"/>
  <c r="U716" i="6" s="1"/>
  <c r="U704" i="6"/>
  <c r="U699" i="6"/>
  <c r="W339" i="6"/>
  <c r="V692" i="6"/>
  <c r="V711" i="6" s="1"/>
  <c r="W4" i="6"/>
  <c r="V690" i="6"/>
  <c r="W12" i="6"/>
  <c r="V691" i="6"/>
  <c r="BT499" i="6"/>
  <c r="CI267" i="6"/>
  <c r="BT216" i="6"/>
  <c r="CI672" i="6"/>
  <c r="AJ28" i="6"/>
  <c r="W154" i="6"/>
  <c r="V684" i="6"/>
  <c r="CI622" i="6"/>
  <c r="CI308" i="6"/>
  <c r="BT640" i="6"/>
  <c r="BT408" i="6"/>
  <c r="BT363" i="6"/>
  <c r="CI263" i="6"/>
  <c r="CX209" i="6"/>
  <c r="CI623" i="6"/>
  <c r="BT626" i="6"/>
  <c r="BT406" i="6"/>
  <c r="CI157" i="6"/>
  <c r="CI108" i="6"/>
  <c r="CI398" i="6"/>
  <c r="CI659" i="6"/>
  <c r="CI67" i="6"/>
  <c r="CX612" i="6"/>
  <c r="CI95" i="6"/>
  <c r="BT643" i="6"/>
  <c r="BT183" i="6"/>
  <c r="CI273" i="6"/>
  <c r="CI374" i="6"/>
  <c r="CI274" i="6"/>
  <c r="CI395" i="6"/>
  <c r="CI92" i="6"/>
  <c r="BT352" i="6"/>
  <c r="BT257" i="6"/>
  <c r="BT182" i="6"/>
  <c r="BT21" i="6"/>
  <c r="BT388" i="6"/>
  <c r="BT498" i="6"/>
  <c r="BT197" i="6"/>
  <c r="CI189" i="6"/>
  <c r="BT305" i="6"/>
  <c r="BT369" i="6"/>
  <c r="BT71" i="6"/>
  <c r="CI471" i="6"/>
  <c r="BT217" i="6"/>
  <c r="BT278" i="6"/>
  <c r="CX592" i="6"/>
  <c r="CX650" i="6"/>
  <c r="CI670" i="6"/>
  <c r="CX671" i="6"/>
  <c r="CI48" i="6"/>
  <c r="CI272" i="6"/>
  <c r="BT191" i="6"/>
  <c r="BT383" i="6"/>
  <c r="CI401" i="6"/>
  <c r="BT170" i="6"/>
  <c r="BT177" i="6"/>
  <c r="CI80" i="6"/>
  <c r="CI575" i="6"/>
  <c r="BT603" i="6"/>
  <c r="BT604" i="6"/>
  <c r="CI76" i="6"/>
  <c r="CX105" i="6"/>
  <c r="BT185" i="6"/>
  <c r="BT259" i="6"/>
  <c r="BT486" i="6"/>
  <c r="BT204" i="6"/>
  <c r="BT356" i="6"/>
  <c r="BT208" i="6"/>
  <c r="BT156" i="6"/>
  <c r="CX641" i="6"/>
  <c r="BT118" i="6"/>
  <c r="BT258" i="6"/>
  <c r="CI402" i="6"/>
  <c r="CI277" i="6"/>
  <c r="BT294" i="6"/>
  <c r="CI342" i="6"/>
  <c r="BT663" i="6"/>
  <c r="BT65" i="6"/>
  <c r="BT421" i="6"/>
  <c r="BT393" i="6"/>
  <c r="CI390" i="6"/>
  <c r="CI648" i="6"/>
  <c r="CI657" i="6"/>
  <c r="CX206" i="6"/>
  <c r="BT396" i="6"/>
  <c r="BT411" i="6"/>
  <c r="CI187" i="6"/>
  <c r="BT607" i="6"/>
  <c r="BT654" i="6"/>
  <c r="CX405" i="6"/>
  <c r="BT176" i="6"/>
  <c r="CI285" i="6"/>
  <c r="BT215" i="6"/>
  <c r="BT424" i="6"/>
  <c r="CX629" i="6"/>
  <c r="BT212" i="6"/>
  <c r="BT158" i="6"/>
  <c r="BT651" i="6"/>
  <c r="CX627" i="6"/>
  <c r="BT428" i="6"/>
  <c r="CI117" i="6"/>
  <c r="AJ192" i="6"/>
  <c r="AJ689" i="6" s="1"/>
  <c r="BT280" i="6"/>
  <c r="CI415" i="6"/>
  <c r="BT410" i="6"/>
  <c r="BT50" i="6"/>
  <c r="BT373" i="6"/>
  <c r="BT594" i="6"/>
  <c r="BT213" i="6"/>
  <c r="CI598" i="6"/>
  <c r="CI354" i="6"/>
  <c r="CI264" i="6"/>
  <c r="BT68" i="6"/>
  <c r="BT387" i="6"/>
  <c r="BT611" i="6"/>
  <c r="BT262" i="6"/>
  <c r="CI518" i="6"/>
  <c r="CI470" i="6"/>
  <c r="BT63" i="6"/>
  <c r="CI624" i="6"/>
  <c r="CI371" i="6"/>
  <c r="CX673" i="6"/>
  <c r="CX615" i="6"/>
  <c r="BT658" i="6"/>
  <c r="CX203" i="6"/>
  <c r="CI504" i="6"/>
  <c r="BT653" i="6"/>
  <c r="BT173" i="6"/>
  <c r="CX172" i="6"/>
  <c r="CI260" i="6"/>
  <c r="CI414" i="6"/>
  <c r="BT218" i="6"/>
  <c r="BT381" i="6"/>
  <c r="CI379" i="6"/>
  <c r="CI355" i="6"/>
  <c r="CI119" i="6"/>
  <c r="CI417" i="6"/>
  <c r="CI282" i="6"/>
  <c r="BT475" i="6"/>
  <c r="BT652" i="6"/>
  <c r="CX667" i="6"/>
  <c r="CX617" i="6"/>
  <c r="BT295" i="6"/>
  <c r="BX486" i="6"/>
  <c r="BY486" i="6" s="1"/>
  <c r="BZ486" i="6" s="1"/>
  <c r="CA486" i="6" s="1"/>
  <c r="CB486" i="6" s="1"/>
  <c r="CC486" i="6" s="1"/>
  <c r="CD486" i="6" s="1"/>
  <c r="CE486" i="6" s="1"/>
  <c r="CF486" i="6" s="1"/>
  <c r="CG486" i="6" s="1"/>
  <c r="CH486" i="6" s="1"/>
  <c r="CL486" i="6" s="1"/>
  <c r="BX191" i="6"/>
  <c r="BY191" i="6" s="1"/>
  <c r="BZ191" i="6" s="1"/>
  <c r="CA191" i="6" s="1"/>
  <c r="CB191" i="6" s="1"/>
  <c r="CC191" i="6" s="1"/>
  <c r="CD191" i="6" s="1"/>
  <c r="CE191" i="6" s="1"/>
  <c r="CF191" i="6" s="1"/>
  <c r="CG191" i="6" s="1"/>
  <c r="CH191" i="6" s="1"/>
  <c r="CL191" i="6" s="1"/>
  <c r="CM374" i="6"/>
  <c r="CN374" i="6" s="1"/>
  <c r="CO374" i="6" s="1"/>
  <c r="CP374" i="6" s="1"/>
  <c r="CQ374" i="6" s="1"/>
  <c r="CR374" i="6" s="1"/>
  <c r="CS374" i="6" s="1"/>
  <c r="CT374" i="6" s="1"/>
  <c r="CU374" i="6" s="1"/>
  <c r="CV374" i="6" s="1"/>
  <c r="CW374" i="6" s="1"/>
  <c r="CM263" i="6"/>
  <c r="CN263" i="6" s="1"/>
  <c r="CO263" i="6" s="1"/>
  <c r="CP263" i="6" s="1"/>
  <c r="CQ263" i="6" s="1"/>
  <c r="CR263" i="6" s="1"/>
  <c r="CS263" i="6" s="1"/>
  <c r="CT263" i="6" s="1"/>
  <c r="CU263" i="6" s="1"/>
  <c r="CV263" i="6" s="1"/>
  <c r="CW263" i="6" s="1"/>
  <c r="BX383" i="6"/>
  <c r="BY383" i="6" s="1"/>
  <c r="BZ383" i="6" s="1"/>
  <c r="CA383" i="6" s="1"/>
  <c r="CB383" i="6" s="1"/>
  <c r="CC383" i="6" s="1"/>
  <c r="CD383" i="6" s="1"/>
  <c r="CE383" i="6" s="1"/>
  <c r="CF383" i="6" s="1"/>
  <c r="CG383" i="6" s="1"/>
  <c r="CH383" i="6" s="1"/>
  <c r="CL383" i="6" s="1"/>
  <c r="BX204" i="6"/>
  <c r="BY204" i="6" s="1"/>
  <c r="BZ204" i="6" s="1"/>
  <c r="CA204" i="6" s="1"/>
  <c r="CB204" i="6" s="1"/>
  <c r="CC204" i="6" s="1"/>
  <c r="CD204" i="6" s="1"/>
  <c r="CE204" i="6" s="1"/>
  <c r="CF204" i="6" s="1"/>
  <c r="CG204" i="6" s="1"/>
  <c r="CH204" i="6" s="1"/>
  <c r="CL204" i="6" s="1"/>
  <c r="CM390" i="6"/>
  <c r="CN390" i="6" s="1"/>
  <c r="CO390" i="6" s="1"/>
  <c r="CP390" i="6" s="1"/>
  <c r="CQ390" i="6" s="1"/>
  <c r="CR390" i="6" s="1"/>
  <c r="CS390" i="6" s="1"/>
  <c r="CT390" i="6" s="1"/>
  <c r="CU390" i="6" s="1"/>
  <c r="CV390" i="6" s="1"/>
  <c r="CW390" i="6" s="1"/>
  <c r="BX363" i="6"/>
  <c r="BY363" i="6" s="1"/>
  <c r="BZ363" i="6" s="1"/>
  <c r="CA363" i="6" s="1"/>
  <c r="CB363" i="6" s="1"/>
  <c r="CC363" i="6" s="1"/>
  <c r="CD363" i="6" s="1"/>
  <c r="CE363" i="6" s="1"/>
  <c r="CF363" i="6" s="1"/>
  <c r="CG363" i="6" s="1"/>
  <c r="CH363" i="6" s="1"/>
  <c r="CL363" i="6" s="1"/>
  <c r="CM648" i="6"/>
  <c r="CN648" i="6" s="1"/>
  <c r="CO648" i="6" s="1"/>
  <c r="CP648" i="6" s="1"/>
  <c r="CQ648" i="6" s="1"/>
  <c r="CR648" i="6" s="1"/>
  <c r="CS648" i="6" s="1"/>
  <c r="CT648" i="6" s="1"/>
  <c r="CU648" i="6" s="1"/>
  <c r="CV648" i="6" s="1"/>
  <c r="CW648" i="6" s="1"/>
  <c r="BX675" i="6"/>
  <c r="BY675" i="6" s="1"/>
  <c r="BZ675" i="6" s="1"/>
  <c r="CA675" i="6" s="1"/>
  <c r="CB675" i="6" s="1"/>
  <c r="CC675" i="6" s="1"/>
  <c r="CD675" i="6" s="1"/>
  <c r="CE675" i="6" s="1"/>
  <c r="CF675" i="6" s="1"/>
  <c r="CG675" i="6" s="1"/>
  <c r="CH675" i="6" s="1"/>
  <c r="CL675" i="6" s="1"/>
  <c r="BX406" i="6"/>
  <c r="BY406" i="6" s="1"/>
  <c r="BZ406" i="6" s="1"/>
  <c r="CA406" i="6" s="1"/>
  <c r="CB406" i="6" s="1"/>
  <c r="CC406" i="6" s="1"/>
  <c r="CD406" i="6" s="1"/>
  <c r="CE406" i="6" s="1"/>
  <c r="CF406" i="6" s="1"/>
  <c r="CG406" i="6" s="1"/>
  <c r="CH406" i="6" s="1"/>
  <c r="CL406" i="6" s="1"/>
  <c r="CM504" i="6"/>
  <c r="CN504" i="6" s="1"/>
  <c r="CO504" i="6" s="1"/>
  <c r="CP504" i="6" s="1"/>
  <c r="CQ504" i="6" s="1"/>
  <c r="CR504" i="6" s="1"/>
  <c r="CS504" i="6" s="1"/>
  <c r="CT504" i="6" s="1"/>
  <c r="CU504" i="6" s="1"/>
  <c r="CV504" i="6" s="1"/>
  <c r="CW504" i="6" s="1"/>
  <c r="BX280" i="6"/>
  <c r="BY280" i="6" s="1"/>
  <c r="BZ280" i="6" s="1"/>
  <c r="CA280" i="6" s="1"/>
  <c r="CB280" i="6" s="1"/>
  <c r="CC280" i="6" s="1"/>
  <c r="CD280" i="6" s="1"/>
  <c r="CE280" i="6" s="1"/>
  <c r="CF280" i="6" s="1"/>
  <c r="CG280" i="6" s="1"/>
  <c r="CH280" i="6" s="1"/>
  <c r="CL280" i="6" s="1"/>
  <c r="BX653" i="6"/>
  <c r="BY653" i="6" s="1"/>
  <c r="BZ653" i="6" s="1"/>
  <c r="CA653" i="6" s="1"/>
  <c r="CB653" i="6" s="1"/>
  <c r="CC653" i="6" s="1"/>
  <c r="CD653" i="6" s="1"/>
  <c r="CE653" i="6" s="1"/>
  <c r="CF653" i="6" s="1"/>
  <c r="CG653" i="6" s="1"/>
  <c r="CH653" i="6" s="1"/>
  <c r="CL653" i="6" s="1"/>
  <c r="BX208" i="6"/>
  <c r="BY208" i="6" s="1"/>
  <c r="BZ208" i="6" s="1"/>
  <c r="CA208" i="6" s="1"/>
  <c r="CB208" i="6" s="1"/>
  <c r="CC208" i="6" s="1"/>
  <c r="CD208" i="6" s="1"/>
  <c r="CE208" i="6" s="1"/>
  <c r="CF208" i="6" s="1"/>
  <c r="CG208" i="6" s="1"/>
  <c r="CH208" i="6" s="1"/>
  <c r="CL208" i="6" s="1"/>
  <c r="CM395" i="6"/>
  <c r="CN395" i="6" s="1"/>
  <c r="CO395" i="6" s="1"/>
  <c r="CP395" i="6" s="1"/>
  <c r="CQ395" i="6" s="1"/>
  <c r="CR395" i="6" s="1"/>
  <c r="CS395" i="6" s="1"/>
  <c r="CT395" i="6" s="1"/>
  <c r="CU395" i="6" s="1"/>
  <c r="CV395" i="6" s="1"/>
  <c r="CW395" i="6" s="1"/>
  <c r="BX156" i="6"/>
  <c r="BY156" i="6" s="1"/>
  <c r="BZ156" i="6" s="1"/>
  <c r="CA156" i="6" s="1"/>
  <c r="CB156" i="6" s="1"/>
  <c r="CC156" i="6" s="1"/>
  <c r="CD156" i="6" s="1"/>
  <c r="CE156" i="6" s="1"/>
  <c r="CF156" i="6" s="1"/>
  <c r="CG156" i="6" s="1"/>
  <c r="CH156" i="6" s="1"/>
  <c r="CL156" i="6" s="1"/>
  <c r="BX396" i="6"/>
  <c r="BY396" i="6" s="1"/>
  <c r="BZ396" i="6" s="1"/>
  <c r="CA396" i="6" s="1"/>
  <c r="CB396" i="6" s="1"/>
  <c r="CC396" i="6" s="1"/>
  <c r="CD396" i="6" s="1"/>
  <c r="CE396" i="6" s="1"/>
  <c r="CF396" i="6" s="1"/>
  <c r="CG396" i="6" s="1"/>
  <c r="CH396" i="6" s="1"/>
  <c r="CL396" i="6" s="1"/>
  <c r="CM189" i="6"/>
  <c r="CN189" i="6" s="1"/>
  <c r="CO189" i="6" s="1"/>
  <c r="CP189" i="6" s="1"/>
  <c r="CQ189" i="6" s="1"/>
  <c r="CR189" i="6" s="1"/>
  <c r="CS189" i="6" s="1"/>
  <c r="CT189" i="6" s="1"/>
  <c r="CU189" i="6" s="1"/>
  <c r="CV189" i="6" s="1"/>
  <c r="CW189" i="6" s="1"/>
  <c r="BX118" i="6"/>
  <c r="BY118" i="6" s="1"/>
  <c r="BZ118" i="6" s="1"/>
  <c r="CA118" i="6" s="1"/>
  <c r="CB118" i="6" s="1"/>
  <c r="CC118" i="6" s="1"/>
  <c r="CD118" i="6" s="1"/>
  <c r="CE118" i="6" s="1"/>
  <c r="CF118" i="6" s="1"/>
  <c r="CG118" i="6" s="1"/>
  <c r="CH118" i="6" s="1"/>
  <c r="CL118" i="6" s="1"/>
  <c r="CM187" i="6"/>
  <c r="CN187" i="6" s="1"/>
  <c r="CO187" i="6" s="1"/>
  <c r="CP187" i="6" s="1"/>
  <c r="CQ187" i="6" s="1"/>
  <c r="CR187" i="6" s="1"/>
  <c r="CS187" i="6" s="1"/>
  <c r="CT187" i="6" s="1"/>
  <c r="CU187" i="6" s="1"/>
  <c r="CV187" i="6" s="1"/>
  <c r="CW187" i="6" s="1"/>
  <c r="CM398" i="6"/>
  <c r="CN398" i="6" s="1"/>
  <c r="CO398" i="6" s="1"/>
  <c r="CP398" i="6" s="1"/>
  <c r="CQ398" i="6" s="1"/>
  <c r="CR398" i="6" s="1"/>
  <c r="CS398" i="6" s="1"/>
  <c r="CT398" i="6" s="1"/>
  <c r="CU398" i="6" s="1"/>
  <c r="CV398" i="6" s="1"/>
  <c r="CW398" i="6" s="1"/>
  <c r="CM267" i="6"/>
  <c r="CN267" i="6" s="1"/>
  <c r="CO267" i="6" s="1"/>
  <c r="CP267" i="6" s="1"/>
  <c r="CQ267" i="6" s="1"/>
  <c r="CR267" i="6" s="1"/>
  <c r="CS267" i="6" s="1"/>
  <c r="CT267" i="6" s="1"/>
  <c r="CU267" i="6" s="1"/>
  <c r="CV267" i="6" s="1"/>
  <c r="CW267" i="6" s="1"/>
  <c r="CM575" i="6"/>
  <c r="CN575" i="6" s="1"/>
  <c r="CO575" i="6" s="1"/>
  <c r="CP575" i="6" s="1"/>
  <c r="CQ575" i="6" s="1"/>
  <c r="CR575" i="6" s="1"/>
  <c r="CS575" i="6" s="1"/>
  <c r="CT575" i="6" s="1"/>
  <c r="CU575" i="6" s="1"/>
  <c r="CV575" i="6" s="1"/>
  <c r="CW575" i="6" s="1"/>
  <c r="BS668" i="6"/>
  <c r="BW668" i="6" s="1"/>
  <c r="CI366" i="6"/>
  <c r="CX649" i="6"/>
  <c r="BX421" i="6"/>
  <c r="BY421" i="6" s="1"/>
  <c r="BZ421" i="6" s="1"/>
  <c r="CA421" i="6" s="1"/>
  <c r="CB421" i="6" s="1"/>
  <c r="CC421" i="6" s="1"/>
  <c r="CD421" i="6" s="1"/>
  <c r="CE421" i="6" s="1"/>
  <c r="CF421" i="6" s="1"/>
  <c r="CG421" i="6" s="1"/>
  <c r="CH421" i="6" s="1"/>
  <c r="CL421" i="6" s="1"/>
  <c r="CM308" i="6"/>
  <c r="CN308" i="6" s="1"/>
  <c r="CO308" i="6" s="1"/>
  <c r="CP308" i="6" s="1"/>
  <c r="CQ308" i="6" s="1"/>
  <c r="CR308" i="6" s="1"/>
  <c r="CS308" i="6" s="1"/>
  <c r="CT308" i="6" s="1"/>
  <c r="CU308" i="6" s="1"/>
  <c r="CV308" i="6" s="1"/>
  <c r="CW308" i="6" s="1"/>
  <c r="BX499" i="6"/>
  <c r="BY499" i="6" s="1"/>
  <c r="BZ499" i="6" s="1"/>
  <c r="CA499" i="6" s="1"/>
  <c r="CB499" i="6" s="1"/>
  <c r="CC499" i="6" s="1"/>
  <c r="CD499" i="6" s="1"/>
  <c r="CE499" i="6" s="1"/>
  <c r="CF499" i="6" s="1"/>
  <c r="CG499" i="6" s="1"/>
  <c r="CH499" i="6" s="1"/>
  <c r="CL499" i="6" s="1"/>
  <c r="BX393" i="6"/>
  <c r="BY393" i="6" s="1"/>
  <c r="BZ393" i="6" s="1"/>
  <c r="CA393" i="6" s="1"/>
  <c r="CB393" i="6" s="1"/>
  <c r="CC393" i="6" s="1"/>
  <c r="CD393" i="6" s="1"/>
  <c r="CE393" i="6" s="1"/>
  <c r="CF393" i="6" s="1"/>
  <c r="CG393" i="6" s="1"/>
  <c r="CH393" i="6" s="1"/>
  <c r="CL393" i="6" s="1"/>
  <c r="CX645" i="6"/>
  <c r="CM48" i="6"/>
  <c r="CN48" i="6" s="1"/>
  <c r="CO48" i="6" s="1"/>
  <c r="CP48" i="6" s="1"/>
  <c r="CQ48" i="6" s="1"/>
  <c r="CR48" i="6" s="1"/>
  <c r="CS48" i="6" s="1"/>
  <c r="CT48" i="6" s="1"/>
  <c r="CU48" i="6" s="1"/>
  <c r="CV48" i="6" s="1"/>
  <c r="CW48" i="6" s="1"/>
  <c r="BX259" i="6"/>
  <c r="BY259" i="6" s="1"/>
  <c r="BZ259" i="6" s="1"/>
  <c r="CA259" i="6" s="1"/>
  <c r="CB259" i="6" s="1"/>
  <c r="CC259" i="6" s="1"/>
  <c r="CD259" i="6" s="1"/>
  <c r="CE259" i="6" s="1"/>
  <c r="CF259" i="6" s="1"/>
  <c r="CG259" i="6" s="1"/>
  <c r="CH259" i="6" s="1"/>
  <c r="CX259" i="6" s="1"/>
  <c r="CI296" i="6"/>
  <c r="BX408" i="6"/>
  <c r="BY408" i="6" s="1"/>
  <c r="BZ408" i="6" s="1"/>
  <c r="CA408" i="6" s="1"/>
  <c r="CB408" i="6" s="1"/>
  <c r="CC408" i="6" s="1"/>
  <c r="CD408" i="6" s="1"/>
  <c r="CE408" i="6" s="1"/>
  <c r="CF408" i="6" s="1"/>
  <c r="CG408" i="6" s="1"/>
  <c r="CH408" i="6" s="1"/>
  <c r="CL408" i="6" s="1"/>
  <c r="BT472" i="6"/>
  <c r="CI595" i="6"/>
  <c r="CI284" i="6"/>
  <c r="BT210" i="6"/>
  <c r="BT637" i="6"/>
  <c r="BT77" i="6"/>
  <c r="CI298" i="6"/>
  <c r="BT207" i="6"/>
  <c r="CM274" i="6"/>
  <c r="CN274" i="6" s="1"/>
  <c r="CO274" i="6" s="1"/>
  <c r="CP274" i="6" s="1"/>
  <c r="CQ274" i="6" s="1"/>
  <c r="CR274" i="6" s="1"/>
  <c r="CS274" i="6" s="1"/>
  <c r="CT274" i="6" s="1"/>
  <c r="CU274" i="6" s="1"/>
  <c r="CV274" i="6" s="1"/>
  <c r="CW274" i="6" s="1"/>
  <c r="CM401" i="6"/>
  <c r="CN401" i="6" s="1"/>
  <c r="CO401" i="6" s="1"/>
  <c r="CP401" i="6" s="1"/>
  <c r="CQ401" i="6" s="1"/>
  <c r="CR401" i="6" s="1"/>
  <c r="CS401" i="6" s="1"/>
  <c r="CT401" i="6" s="1"/>
  <c r="CU401" i="6" s="1"/>
  <c r="CV401" i="6" s="1"/>
  <c r="CW401" i="6" s="1"/>
  <c r="BX356" i="6"/>
  <c r="BY356" i="6" s="1"/>
  <c r="BZ356" i="6" s="1"/>
  <c r="CA356" i="6" s="1"/>
  <c r="CB356" i="6" s="1"/>
  <c r="CC356" i="6" s="1"/>
  <c r="CD356" i="6" s="1"/>
  <c r="CE356" i="6" s="1"/>
  <c r="CF356" i="6" s="1"/>
  <c r="CG356" i="6" s="1"/>
  <c r="CH356" i="6" s="1"/>
  <c r="CL356" i="6" s="1"/>
  <c r="BX658" i="6"/>
  <c r="BY658" i="6" s="1"/>
  <c r="BZ658" i="6" s="1"/>
  <c r="CA658" i="6" s="1"/>
  <c r="CB658" i="6" s="1"/>
  <c r="CC658" i="6" s="1"/>
  <c r="CD658" i="6" s="1"/>
  <c r="CE658" i="6" s="1"/>
  <c r="CF658" i="6" s="1"/>
  <c r="CG658" i="6" s="1"/>
  <c r="CH658" i="6" s="1"/>
  <c r="CL658" i="6" s="1"/>
  <c r="BX626" i="6"/>
  <c r="BY626" i="6" s="1"/>
  <c r="BZ626" i="6" s="1"/>
  <c r="CA626" i="6" s="1"/>
  <c r="CB626" i="6" s="1"/>
  <c r="CC626" i="6" s="1"/>
  <c r="CD626" i="6" s="1"/>
  <c r="CE626" i="6" s="1"/>
  <c r="CF626" i="6" s="1"/>
  <c r="CG626" i="6" s="1"/>
  <c r="CH626" i="6" s="1"/>
  <c r="CL626" i="6" s="1"/>
  <c r="BX663" i="6"/>
  <c r="BY663" i="6" s="1"/>
  <c r="BZ663" i="6" s="1"/>
  <c r="CA663" i="6" s="1"/>
  <c r="CB663" i="6" s="1"/>
  <c r="CC663" i="6" s="1"/>
  <c r="CD663" i="6" s="1"/>
  <c r="CE663" i="6" s="1"/>
  <c r="CF663" i="6" s="1"/>
  <c r="CG663" i="6" s="1"/>
  <c r="CH663" i="6" s="1"/>
  <c r="CL663" i="6" s="1"/>
  <c r="CM108" i="6"/>
  <c r="CN108" i="6" s="1"/>
  <c r="CO108" i="6" s="1"/>
  <c r="CP108" i="6" s="1"/>
  <c r="CQ108" i="6" s="1"/>
  <c r="CR108" i="6" s="1"/>
  <c r="CS108" i="6" s="1"/>
  <c r="CT108" i="6" s="1"/>
  <c r="CU108" i="6" s="1"/>
  <c r="CV108" i="6" s="1"/>
  <c r="CW108" i="6" s="1"/>
  <c r="BT211" i="6"/>
  <c r="CI283" i="6"/>
  <c r="CI286" i="6"/>
  <c r="CI276" i="6"/>
  <c r="BT361" i="6"/>
  <c r="CI376" i="6"/>
  <c r="CM415" i="6"/>
  <c r="CN415" i="6" s="1"/>
  <c r="CO415" i="6" s="1"/>
  <c r="CP415" i="6" s="1"/>
  <c r="CQ415" i="6" s="1"/>
  <c r="CR415" i="6" s="1"/>
  <c r="CS415" i="6" s="1"/>
  <c r="CT415" i="6" s="1"/>
  <c r="CU415" i="6" s="1"/>
  <c r="CV415" i="6" s="1"/>
  <c r="CW415" i="6" s="1"/>
  <c r="CI266" i="6"/>
  <c r="BT79" i="6"/>
  <c r="CI299" i="6"/>
  <c r="CI64" i="6"/>
  <c r="CI66" i="6"/>
  <c r="BT385" i="6"/>
  <c r="CI359" i="6"/>
  <c r="BT370" i="6"/>
  <c r="BT646" i="6"/>
  <c r="BT636" i="6"/>
  <c r="BT577" i="6"/>
  <c r="CI468" i="6"/>
  <c r="BT610" i="6"/>
  <c r="CX647" i="6"/>
  <c r="CI54" i="6"/>
  <c r="CI386" i="6"/>
  <c r="CM598" i="6"/>
  <c r="CN598" i="6" s="1"/>
  <c r="CO598" i="6" s="1"/>
  <c r="CP598" i="6" s="1"/>
  <c r="CQ598" i="6" s="1"/>
  <c r="CR598" i="6" s="1"/>
  <c r="CS598" i="6" s="1"/>
  <c r="CT598" i="6" s="1"/>
  <c r="CU598" i="6" s="1"/>
  <c r="CV598" i="6" s="1"/>
  <c r="CW598" i="6" s="1"/>
  <c r="CM354" i="6"/>
  <c r="CN354" i="6" s="1"/>
  <c r="CO354" i="6" s="1"/>
  <c r="CP354" i="6" s="1"/>
  <c r="CQ354" i="6" s="1"/>
  <c r="CR354" i="6" s="1"/>
  <c r="CS354" i="6" s="1"/>
  <c r="CT354" i="6" s="1"/>
  <c r="CU354" i="6" s="1"/>
  <c r="CV354" i="6" s="1"/>
  <c r="CW354" i="6" s="1"/>
  <c r="CM659" i="6"/>
  <c r="CN659" i="6" s="1"/>
  <c r="CO659" i="6" s="1"/>
  <c r="CP659" i="6" s="1"/>
  <c r="CQ659" i="6" s="1"/>
  <c r="CR659" i="6" s="1"/>
  <c r="CS659" i="6" s="1"/>
  <c r="CT659" i="6" s="1"/>
  <c r="CU659" i="6" s="1"/>
  <c r="CV659" i="6" s="1"/>
  <c r="CW659" i="6" s="1"/>
  <c r="CI268" i="6"/>
  <c r="CI351" i="6"/>
  <c r="BX176" i="6"/>
  <c r="BY176" i="6" s="1"/>
  <c r="BZ176" i="6" s="1"/>
  <c r="CA176" i="6" s="1"/>
  <c r="CB176" i="6" s="1"/>
  <c r="CC176" i="6" s="1"/>
  <c r="CD176" i="6" s="1"/>
  <c r="CE176" i="6" s="1"/>
  <c r="CF176" i="6" s="1"/>
  <c r="CG176" i="6" s="1"/>
  <c r="CH176" i="6" s="1"/>
  <c r="CL176" i="6" s="1"/>
  <c r="BT300" i="6"/>
  <c r="BT605" i="6"/>
  <c r="CI75" i="6"/>
  <c r="CM285" i="6"/>
  <c r="CN285" i="6" s="1"/>
  <c r="CO285" i="6" s="1"/>
  <c r="CP285" i="6" s="1"/>
  <c r="CQ285" i="6" s="1"/>
  <c r="CR285" i="6" s="1"/>
  <c r="CS285" i="6" s="1"/>
  <c r="CT285" i="6" s="1"/>
  <c r="CU285" i="6" s="1"/>
  <c r="CV285" i="6" s="1"/>
  <c r="CW285" i="6" s="1"/>
  <c r="BX215" i="6"/>
  <c r="BY215" i="6" s="1"/>
  <c r="BZ215" i="6" s="1"/>
  <c r="CA215" i="6" s="1"/>
  <c r="CB215" i="6" s="1"/>
  <c r="CC215" i="6" s="1"/>
  <c r="CD215" i="6" s="1"/>
  <c r="CE215" i="6" s="1"/>
  <c r="CF215" i="6" s="1"/>
  <c r="CG215" i="6" s="1"/>
  <c r="CH215" i="6" s="1"/>
  <c r="CL215" i="6" s="1"/>
  <c r="BX643" i="6"/>
  <c r="BY643" i="6" s="1"/>
  <c r="BZ643" i="6" s="1"/>
  <c r="CA643" i="6" s="1"/>
  <c r="CB643" i="6" s="1"/>
  <c r="CC643" i="6" s="1"/>
  <c r="CD643" i="6" s="1"/>
  <c r="CE643" i="6" s="1"/>
  <c r="CF643" i="6" s="1"/>
  <c r="CG643" i="6" s="1"/>
  <c r="CH643" i="6" s="1"/>
  <c r="CL643" i="6" s="1"/>
  <c r="CI661" i="6"/>
  <c r="BT497" i="6"/>
  <c r="BX158" i="6"/>
  <c r="BY158" i="6" s="1"/>
  <c r="BZ158" i="6" s="1"/>
  <c r="CA158" i="6" s="1"/>
  <c r="CB158" i="6" s="1"/>
  <c r="CC158" i="6" s="1"/>
  <c r="CD158" i="6" s="1"/>
  <c r="CE158" i="6" s="1"/>
  <c r="CF158" i="6" s="1"/>
  <c r="CG158" i="6" s="1"/>
  <c r="CH158" i="6" s="1"/>
  <c r="CL158" i="6" s="1"/>
  <c r="BT666" i="6"/>
  <c r="BX294" i="6"/>
  <c r="BY294" i="6" s="1"/>
  <c r="BZ294" i="6" s="1"/>
  <c r="CA294" i="6" s="1"/>
  <c r="CB294" i="6" s="1"/>
  <c r="CC294" i="6" s="1"/>
  <c r="CD294" i="6" s="1"/>
  <c r="CE294" i="6" s="1"/>
  <c r="CF294" i="6" s="1"/>
  <c r="CG294" i="6" s="1"/>
  <c r="CH294" i="6" s="1"/>
  <c r="CL294" i="6" s="1"/>
  <c r="CI186" i="6"/>
  <c r="BT377" i="6"/>
  <c r="CI625" i="6"/>
  <c r="BT205" i="6"/>
  <c r="CI271" i="6"/>
  <c r="CI184" i="6"/>
  <c r="CM157" i="6"/>
  <c r="CN157" i="6" s="1"/>
  <c r="CO157" i="6" s="1"/>
  <c r="CP157" i="6" s="1"/>
  <c r="CQ157" i="6" s="1"/>
  <c r="CR157" i="6" s="1"/>
  <c r="CS157" i="6" s="1"/>
  <c r="CT157" i="6" s="1"/>
  <c r="CU157" i="6" s="1"/>
  <c r="CV157" i="6" s="1"/>
  <c r="CW157" i="6" s="1"/>
  <c r="BX295" i="6"/>
  <c r="BY295" i="6" s="1"/>
  <c r="BZ295" i="6" s="1"/>
  <c r="CA295" i="6" s="1"/>
  <c r="CB295" i="6" s="1"/>
  <c r="CC295" i="6" s="1"/>
  <c r="CD295" i="6" s="1"/>
  <c r="CE295" i="6" s="1"/>
  <c r="CF295" i="6" s="1"/>
  <c r="CG295" i="6" s="1"/>
  <c r="CH295" i="6" s="1"/>
  <c r="CL295" i="6" s="1"/>
  <c r="BX217" i="6"/>
  <c r="BY217" i="6" s="1"/>
  <c r="BZ217" i="6" s="1"/>
  <c r="CA217" i="6" s="1"/>
  <c r="CB217" i="6" s="1"/>
  <c r="CC217" i="6" s="1"/>
  <c r="CD217" i="6" s="1"/>
  <c r="CE217" i="6" s="1"/>
  <c r="CF217" i="6" s="1"/>
  <c r="CG217" i="6" s="1"/>
  <c r="CH217" i="6" s="1"/>
  <c r="CL217" i="6" s="1"/>
  <c r="CM580" i="6"/>
  <c r="CN580" i="6" s="1"/>
  <c r="CO580" i="6" s="1"/>
  <c r="CP580" i="6" s="1"/>
  <c r="CQ580" i="6" s="1"/>
  <c r="CR580" i="6" s="1"/>
  <c r="CS580" i="6" s="1"/>
  <c r="CT580" i="6" s="1"/>
  <c r="CU580" i="6" s="1"/>
  <c r="CV580" i="6" s="1"/>
  <c r="CW580" i="6" s="1"/>
  <c r="BX279" i="6"/>
  <c r="BY279" i="6" s="1"/>
  <c r="BZ279" i="6" s="1"/>
  <c r="CA279" i="6" s="1"/>
  <c r="CB279" i="6" s="1"/>
  <c r="CC279" i="6" s="1"/>
  <c r="CD279" i="6" s="1"/>
  <c r="CE279" i="6" s="1"/>
  <c r="CF279" i="6" s="1"/>
  <c r="CG279" i="6" s="1"/>
  <c r="CH279" i="6" s="1"/>
  <c r="CL279" i="6" s="1"/>
  <c r="BT660" i="6"/>
  <c r="CM260" i="6"/>
  <c r="CN260" i="6" s="1"/>
  <c r="CO260" i="6" s="1"/>
  <c r="CP260" i="6" s="1"/>
  <c r="CQ260" i="6" s="1"/>
  <c r="CR260" i="6" s="1"/>
  <c r="CS260" i="6" s="1"/>
  <c r="CT260" i="6" s="1"/>
  <c r="CU260" i="6" s="1"/>
  <c r="CV260" i="6" s="1"/>
  <c r="CW260" i="6" s="1"/>
  <c r="BX373" i="6"/>
  <c r="BY373" i="6" s="1"/>
  <c r="BZ373" i="6" s="1"/>
  <c r="CA373" i="6" s="1"/>
  <c r="CB373" i="6" s="1"/>
  <c r="CC373" i="6" s="1"/>
  <c r="CD373" i="6" s="1"/>
  <c r="CE373" i="6" s="1"/>
  <c r="CF373" i="6" s="1"/>
  <c r="CG373" i="6" s="1"/>
  <c r="CH373" i="6" s="1"/>
  <c r="CL373" i="6" s="1"/>
  <c r="BX218" i="6"/>
  <c r="BY218" i="6" s="1"/>
  <c r="BZ218" i="6" s="1"/>
  <c r="CA218" i="6" s="1"/>
  <c r="CB218" i="6" s="1"/>
  <c r="CC218" i="6" s="1"/>
  <c r="CD218" i="6" s="1"/>
  <c r="CE218" i="6" s="1"/>
  <c r="CF218" i="6" s="1"/>
  <c r="CG218" i="6" s="1"/>
  <c r="CH218" i="6" s="1"/>
  <c r="CL218" i="6" s="1"/>
  <c r="BX213" i="6"/>
  <c r="BY213" i="6" s="1"/>
  <c r="BZ213" i="6" s="1"/>
  <c r="CA213" i="6" s="1"/>
  <c r="CB213" i="6" s="1"/>
  <c r="CC213" i="6" s="1"/>
  <c r="CD213" i="6" s="1"/>
  <c r="CE213" i="6" s="1"/>
  <c r="CF213" i="6" s="1"/>
  <c r="CG213" i="6" s="1"/>
  <c r="CH213" i="6" s="1"/>
  <c r="CL213" i="6" s="1"/>
  <c r="BX68" i="6"/>
  <c r="BY68" i="6" s="1"/>
  <c r="BZ68" i="6" s="1"/>
  <c r="CA68" i="6" s="1"/>
  <c r="CB68" i="6" s="1"/>
  <c r="CC68" i="6" s="1"/>
  <c r="CD68" i="6" s="1"/>
  <c r="CE68" i="6" s="1"/>
  <c r="CF68" i="6" s="1"/>
  <c r="CG68" i="6" s="1"/>
  <c r="CH68" i="6" s="1"/>
  <c r="CL68" i="6" s="1"/>
  <c r="CM402" i="6"/>
  <c r="CN402" i="6" s="1"/>
  <c r="CO402" i="6" s="1"/>
  <c r="CP402" i="6" s="1"/>
  <c r="CQ402" i="6" s="1"/>
  <c r="CR402" i="6" s="1"/>
  <c r="CS402" i="6" s="1"/>
  <c r="CT402" i="6" s="1"/>
  <c r="CU402" i="6" s="1"/>
  <c r="CV402" i="6" s="1"/>
  <c r="CW402" i="6" s="1"/>
  <c r="BX305" i="6"/>
  <c r="BY305" i="6" s="1"/>
  <c r="BZ305" i="6" s="1"/>
  <c r="CA305" i="6" s="1"/>
  <c r="CB305" i="6" s="1"/>
  <c r="CC305" i="6" s="1"/>
  <c r="CD305" i="6" s="1"/>
  <c r="CE305" i="6" s="1"/>
  <c r="CF305" i="6" s="1"/>
  <c r="CG305" i="6" s="1"/>
  <c r="CH305" i="6" s="1"/>
  <c r="CL305" i="6" s="1"/>
  <c r="CM622" i="6"/>
  <c r="CN622" i="6" s="1"/>
  <c r="CO622" i="6" s="1"/>
  <c r="CP622" i="6" s="1"/>
  <c r="CQ622" i="6" s="1"/>
  <c r="CR622" i="6" s="1"/>
  <c r="CS622" i="6" s="1"/>
  <c r="CT622" i="6" s="1"/>
  <c r="CU622" i="6" s="1"/>
  <c r="CV622" i="6" s="1"/>
  <c r="CW622" i="6" s="1"/>
  <c r="CM277" i="6"/>
  <c r="CN277" i="6" s="1"/>
  <c r="CO277" i="6" s="1"/>
  <c r="CP277" i="6" s="1"/>
  <c r="CQ277" i="6" s="1"/>
  <c r="CR277" i="6" s="1"/>
  <c r="CS277" i="6" s="1"/>
  <c r="CT277" i="6" s="1"/>
  <c r="CU277" i="6" s="1"/>
  <c r="CV277" i="6" s="1"/>
  <c r="CW277" i="6" s="1"/>
  <c r="CM282" i="6"/>
  <c r="CN282" i="6" s="1"/>
  <c r="CO282" i="6" s="1"/>
  <c r="CP282" i="6" s="1"/>
  <c r="CQ282" i="6" s="1"/>
  <c r="CR282" i="6" s="1"/>
  <c r="CS282" i="6" s="1"/>
  <c r="CT282" i="6" s="1"/>
  <c r="CU282" i="6" s="1"/>
  <c r="CV282" i="6" s="1"/>
  <c r="CW282" i="6" s="1"/>
  <c r="BX603" i="6"/>
  <c r="BY603" i="6" s="1"/>
  <c r="BZ603" i="6" s="1"/>
  <c r="CA603" i="6" s="1"/>
  <c r="CB603" i="6" s="1"/>
  <c r="CC603" i="6" s="1"/>
  <c r="CD603" i="6" s="1"/>
  <c r="CE603" i="6" s="1"/>
  <c r="CF603" i="6" s="1"/>
  <c r="CG603" i="6" s="1"/>
  <c r="CH603" i="6" s="1"/>
  <c r="CL603" i="6" s="1"/>
  <c r="BX71" i="6"/>
  <c r="BY71" i="6" s="1"/>
  <c r="BZ71" i="6" s="1"/>
  <c r="CA71" i="6" s="1"/>
  <c r="CB71" i="6" s="1"/>
  <c r="CC71" i="6" s="1"/>
  <c r="CD71" i="6" s="1"/>
  <c r="CE71" i="6" s="1"/>
  <c r="CF71" i="6" s="1"/>
  <c r="CG71" i="6" s="1"/>
  <c r="CH71" i="6" s="1"/>
  <c r="CL71" i="6" s="1"/>
  <c r="CM470" i="6"/>
  <c r="CN470" i="6" s="1"/>
  <c r="CO470" i="6" s="1"/>
  <c r="CP470" i="6" s="1"/>
  <c r="CQ470" i="6" s="1"/>
  <c r="CR470" i="6" s="1"/>
  <c r="CS470" i="6" s="1"/>
  <c r="CT470" i="6" s="1"/>
  <c r="CU470" i="6" s="1"/>
  <c r="CV470" i="6" s="1"/>
  <c r="CW470" i="6" s="1"/>
  <c r="BX63" i="6"/>
  <c r="BY63" i="6" s="1"/>
  <c r="BZ63" i="6" s="1"/>
  <c r="CA63" i="6" s="1"/>
  <c r="CB63" i="6" s="1"/>
  <c r="CC63" i="6" s="1"/>
  <c r="CD63" i="6" s="1"/>
  <c r="CE63" i="6" s="1"/>
  <c r="CF63" i="6" s="1"/>
  <c r="CG63" i="6" s="1"/>
  <c r="CH63" i="6" s="1"/>
  <c r="CL63" i="6" s="1"/>
  <c r="BX183" i="6"/>
  <c r="BY183" i="6" s="1"/>
  <c r="BZ183" i="6" s="1"/>
  <c r="CA183" i="6" s="1"/>
  <c r="CB183" i="6" s="1"/>
  <c r="CC183" i="6" s="1"/>
  <c r="CD183" i="6" s="1"/>
  <c r="CE183" i="6" s="1"/>
  <c r="CF183" i="6" s="1"/>
  <c r="CG183" i="6" s="1"/>
  <c r="CH183" i="6" s="1"/>
  <c r="CL183" i="6" s="1"/>
  <c r="CM342" i="6"/>
  <c r="CN342" i="6" s="1"/>
  <c r="CO342" i="6" s="1"/>
  <c r="CP342" i="6" s="1"/>
  <c r="CQ342" i="6" s="1"/>
  <c r="CR342" i="6" s="1"/>
  <c r="CS342" i="6" s="1"/>
  <c r="CT342" i="6" s="1"/>
  <c r="CU342" i="6" s="1"/>
  <c r="CV342" i="6" s="1"/>
  <c r="CW342" i="6" s="1"/>
  <c r="CM366" i="6"/>
  <c r="CN366" i="6" s="1"/>
  <c r="CO366" i="6" s="1"/>
  <c r="CP366" i="6" s="1"/>
  <c r="CQ366" i="6" s="1"/>
  <c r="CR366" i="6" s="1"/>
  <c r="CS366" i="6" s="1"/>
  <c r="CT366" i="6" s="1"/>
  <c r="CU366" i="6" s="1"/>
  <c r="CV366" i="6" s="1"/>
  <c r="CW366" i="6" s="1"/>
  <c r="BT375" i="6"/>
  <c r="CX618" i="6"/>
  <c r="CI591" i="6"/>
  <c r="CI303" i="6"/>
  <c r="BT384" i="6"/>
  <c r="BT188" i="6"/>
  <c r="CI616" i="6"/>
  <c r="BT474" i="6"/>
  <c r="CI606" i="6"/>
  <c r="BT200" i="6"/>
  <c r="CM296" i="6"/>
  <c r="CN296" i="6" s="1"/>
  <c r="CO296" i="6" s="1"/>
  <c r="CP296" i="6" s="1"/>
  <c r="CQ296" i="6" s="1"/>
  <c r="CR296" i="6" s="1"/>
  <c r="CS296" i="6" s="1"/>
  <c r="CT296" i="6" s="1"/>
  <c r="CU296" i="6" s="1"/>
  <c r="CV296" i="6" s="1"/>
  <c r="CW296" i="6" s="1"/>
  <c r="BT416" i="6"/>
  <c r="BT399" i="6"/>
  <c r="CX120" i="6"/>
  <c r="BX472" i="6"/>
  <c r="BY472" i="6" s="1"/>
  <c r="BZ472" i="6" s="1"/>
  <c r="CA472" i="6" s="1"/>
  <c r="CB472" i="6" s="1"/>
  <c r="CC472" i="6" s="1"/>
  <c r="CD472" i="6" s="1"/>
  <c r="CE472" i="6" s="1"/>
  <c r="CF472" i="6" s="1"/>
  <c r="CG472" i="6" s="1"/>
  <c r="CH472" i="6" s="1"/>
  <c r="CL472" i="6" s="1"/>
  <c r="BT297" i="6"/>
  <c r="CM595" i="6"/>
  <c r="CN595" i="6" s="1"/>
  <c r="CO595" i="6" s="1"/>
  <c r="CP595" i="6" s="1"/>
  <c r="CQ595" i="6" s="1"/>
  <c r="CR595" i="6" s="1"/>
  <c r="CS595" i="6" s="1"/>
  <c r="CT595" i="6" s="1"/>
  <c r="CU595" i="6" s="1"/>
  <c r="CV595" i="6" s="1"/>
  <c r="CW595" i="6" s="1"/>
  <c r="CM284" i="6"/>
  <c r="CN284" i="6" s="1"/>
  <c r="CO284" i="6" s="1"/>
  <c r="CP284" i="6" s="1"/>
  <c r="CQ284" i="6" s="1"/>
  <c r="CR284" i="6" s="1"/>
  <c r="CS284" i="6" s="1"/>
  <c r="CT284" i="6" s="1"/>
  <c r="CU284" i="6" s="1"/>
  <c r="CV284" i="6" s="1"/>
  <c r="CW284" i="6" s="1"/>
  <c r="BX210" i="6"/>
  <c r="BY210" i="6" s="1"/>
  <c r="BZ210" i="6" s="1"/>
  <c r="CA210" i="6" s="1"/>
  <c r="CB210" i="6" s="1"/>
  <c r="CC210" i="6" s="1"/>
  <c r="CD210" i="6" s="1"/>
  <c r="CE210" i="6" s="1"/>
  <c r="CF210" i="6" s="1"/>
  <c r="CG210" i="6" s="1"/>
  <c r="CH210" i="6" s="1"/>
  <c r="CL210" i="6" s="1"/>
  <c r="BX637" i="6"/>
  <c r="BY637" i="6" s="1"/>
  <c r="BZ637" i="6" s="1"/>
  <c r="CA637" i="6" s="1"/>
  <c r="CB637" i="6" s="1"/>
  <c r="CC637" i="6" s="1"/>
  <c r="CD637" i="6" s="1"/>
  <c r="CE637" i="6" s="1"/>
  <c r="CF637" i="6" s="1"/>
  <c r="CG637" i="6" s="1"/>
  <c r="CH637" i="6" s="1"/>
  <c r="CL637" i="6" s="1"/>
  <c r="BX77" i="6"/>
  <c r="BY77" i="6" s="1"/>
  <c r="BZ77" i="6" s="1"/>
  <c r="CA77" i="6" s="1"/>
  <c r="CB77" i="6" s="1"/>
  <c r="CC77" i="6" s="1"/>
  <c r="CD77" i="6" s="1"/>
  <c r="CE77" i="6" s="1"/>
  <c r="CF77" i="6" s="1"/>
  <c r="CG77" i="6" s="1"/>
  <c r="CH77" i="6" s="1"/>
  <c r="CL77" i="6" s="1"/>
  <c r="CM298" i="6"/>
  <c r="CN298" i="6" s="1"/>
  <c r="CO298" i="6" s="1"/>
  <c r="CP298" i="6" s="1"/>
  <c r="CQ298" i="6" s="1"/>
  <c r="CR298" i="6" s="1"/>
  <c r="CS298" i="6" s="1"/>
  <c r="CT298" i="6" s="1"/>
  <c r="CU298" i="6" s="1"/>
  <c r="CV298" i="6" s="1"/>
  <c r="CW298" i="6" s="1"/>
  <c r="BX207" i="6"/>
  <c r="BY207" i="6" s="1"/>
  <c r="BZ207" i="6" s="1"/>
  <c r="CA207" i="6" s="1"/>
  <c r="CB207" i="6" s="1"/>
  <c r="CC207" i="6" s="1"/>
  <c r="CD207" i="6" s="1"/>
  <c r="CE207" i="6" s="1"/>
  <c r="CF207" i="6" s="1"/>
  <c r="CG207" i="6" s="1"/>
  <c r="CH207" i="6" s="1"/>
  <c r="CL207" i="6" s="1"/>
  <c r="BT597" i="6"/>
  <c r="CI473" i="6"/>
  <c r="CI307" i="6"/>
  <c r="BT467" i="6"/>
  <c r="CI178" i="6"/>
  <c r="BT426" i="6"/>
  <c r="CI270" i="6"/>
  <c r="CI293" i="6"/>
  <c r="CI674" i="6"/>
  <c r="BX211" i="6"/>
  <c r="BY211" i="6" s="1"/>
  <c r="BZ211" i="6" s="1"/>
  <c r="CA211" i="6" s="1"/>
  <c r="CB211" i="6" s="1"/>
  <c r="CC211" i="6" s="1"/>
  <c r="CD211" i="6" s="1"/>
  <c r="CE211" i="6" s="1"/>
  <c r="CF211" i="6" s="1"/>
  <c r="CG211" i="6" s="1"/>
  <c r="CH211" i="6" s="1"/>
  <c r="CL211" i="6" s="1"/>
  <c r="CM283" i="6"/>
  <c r="CN283" i="6" s="1"/>
  <c r="CO283" i="6" s="1"/>
  <c r="CP283" i="6" s="1"/>
  <c r="CQ283" i="6" s="1"/>
  <c r="CR283" i="6" s="1"/>
  <c r="CS283" i="6" s="1"/>
  <c r="CT283" i="6" s="1"/>
  <c r="CU283" i="6" s="1"/>
  <c r="CV283" i="6" s="1"/>
  <c r="CW283" i="6" s="1"/>
  <c r="CM286" i="6"/>
  <c r="CN286" i="6" s="1"/>
  <c r="CO286" i="6" s="1"/>
  <c r="CP286" i="6" s="1"/>
  <c r="CQ286" i="6" s="1"/>
  <c r="CR286" i="6" s="1"/>
  <c r="CS286" i="6" s="1"/>
  <c r="CT286" i="6" s="1"/>
  <c r="CU286" i="6" s="1"/>
  <c r="CV286" i="6" s="1"/>
  <c r="CW286" i="6" s="1"/>
  <c r="CM276" i="6"/>
  <c r="CN276" i="6" s="1"/>
  <c r="CO276" i="6" s="1"/>
  <c r="CP276" i="6" s="1"/>
  <c r="CQ276" i="6" s="1"/>
  <c r="CR276" i="6" s="1"/>
  <c r="CS276" i="6" s="1"/>
  <c r="CT276" i="6" s="1"/>
  <c r="CU276" i="6" s="1"/>
  <c r="CV276" i="6" s="1"/>
  <c r="CW276" i="6" s="1"/>
  <c r="BX361" i="6"/>
  <c r="BY361" i="6" s="1"/>
  <c r="BZ361" i="6" s="1"/>
  <c r="CA361" i="6" s="1"/>
  <c r="CB361" i="6" s="1"/>
  <c r="CC361" i="6" s="1"/>
  <c r="CD361" i="6" s="1"/>
  <c r="CE361" i="6" s="1"/>
  <c r="CF361" i="6" s="1"/>
  <c r="CG361" i="6" s="1"/>
  <c r="CH361" i="6" s="1"/>
  <c r="CL361" i="6" s="1"/>
  <c r="CI275" i="6"/>
  <c r="CM266" i="6"/>
  <c r="CN266" i="6" s="1"/>
  <c r="CO266" i="6" s="1"/>
  <c r="CP266" i="6" s="1"/>
  <c r="CQ266" i="6" s="1"/>
  <c r="CR266" i="6" s="1"/>
  <c r="CS266" i="6" s="1"/>
  <c r="CT266" i="6" s="1"/>
  <c r="CU266" i="6" s="1"/>
  <c r="CV266" i="6" s="1"/>
  <c r="CW266" i="6" s="1"/>
  <c r="BX79" i="6"/>
  <c r="BY79" i="6" s="1"/>
  <c r="BZ79" i="6" s="1"/>
  <c r="CA79" i="6" s="1"/>
  <c r="CB79" i="6" s="1"/>
  <c r="CC79" i="6" s="1"/>
  <c r="CD79" i="6" s="1"/>
  <c r="CE79" i="6" s="1"/>
  <c r="CF79" i="6" s="1"/>
  <c r="CG79" i="6" s="1"/>
  <c r="CH79" i="6" s="1"/>
  <c r="CL79" i="6" s="1"/>
  <c r="CM299" i="6"/>
  <c r="CN299" i="6" s="1"/>
  <c r="CO299" i="6" s="1"/>
  <c r="CP299" i="6" s="1"/>
  <c r="CQ299" i="6" s="1"/>
  <c r="CR299" i="6" s="1"/>
  <c r="CS299" i="6" s="1"/>
  <c r="CT299" i="6" s="1"/>
  <c r="CU299" i="6" s="1"/>
  <c r="CV299" i="6" s="1"/>
  <c r="CW299" i="6" s="1"/>
  <c r="CM64" i="6"/>
  <c r="CN64" i="6" s="1"/>
  <c r="CO64" i="6" s="1"/>
  <c r="CP64" i="6" s="1"/>
  <c r="CQ64" i="6" s="1"/>
  <c r="CR64" i="6" s="1"/>
  <c r="CS64" i="6" s="1"/>
  <c r="CT64" i="6" s="1"/>
  <c r="CU64" i="6" s="1"/>
  <c r="CV64" i="6" s="1"/>
  <c r="CW64" i="6" s="1"/>
  <c r="BT609" i="6"/>
  <c r="BT304" i="6"/>
  <c r="CM66" i="6"/>
  <c r="CN66" i="6" s="1"/>
  <c r="CO66" i="6" s="1"/>
  <c r="CP66" i="6" s="1"/>
  <c r="CQ66" i="6" s="1"/>
  <c r="CR66" i="6" s="1"/>
  <c r="CS66" i="6" s="1"/>
  <c r="CT66" i="6" s="1"/>
  <c r="CU66" i="6" s="1"/>
  <c r="CV66" i="6" s="1"/>
  <c r="CW66" i="6" s="1"/>
  <c r="BX385" i="6"/>
  <c r="BY385" i="6" s="1"/>
  <c r="BZ385" i="6" s="1"/>
  <c r="CA385" i="6" s="1"/>
  <c r="CB385" i="6" s="1"/>
  <c r="CC385" i="6" s="1"/>
  <c r="CD385" i="6" s="1"/>
  <c r="CE385" i="6" s="1"/>
  <c r="CF385" i="6" s="1"/>
  <c r="CG385" i="6" s="1"/>
  <c r="CH385" i="6" s="1"/>
  <c r="CL385" i="6" s="1"/>
  <c r="CM359" i="6"/>
  <c r="CN359" i="6" s="1"/>
  <c r="CO359" i="6" s="1"/>
  <c r="CP359" i="6" s="1"/>
  <c r="CQ359" i="6" s="1"/>
  <c r="CR359" i="6" s="1"/>
  <c r="CS359" i="6" s="1"/>
  <c r="CT359" i="6" s="1"/>
  <c r="CU359" i="6" s="1"/>
  <c r="CV359" i="6" s="1"/>
  <c r="CW359" i="6" s="1"/>
  <c r="BX370" i="6"/>
  <c r="BY370" i="6" s="1"/>
  <c r="BZ370" i="6" s="1"/>
  <c r="CA370" i="6" s="1"/>
  <c r="CB370" i="6" s="1"/>
  <c r="CC370" i="6" s="1"/>
  <c r="CD370" i="6" s="1"/>
  <c r="CE370" i="6" s="1"/>
  <c r="CF370" i="6" s="1"/>
  <c r="CG370" i="6" s="1"/>
  <c r="CH370" i="6" s="1"/>
  <c r="CL370" i="6" s="1"/>
  <c r="BX646" i="6"/>
  <c r="BY646" i="6" s="1"/>
  <c r="BZ646" i="6" s="1"/>
  <c r="CA646" i="6" s="1"/>
  <c r="CB646" i="6" s="1"/>
  <c r="CC646" i="6" s="1"/>
  <c r="CD646" i="6" s="1"/>
  <c r="CE646" i="6" s="1"/>
  <c r="CF646" i="6" s="1"/>
  <c r="CG646" i="6" s="1"/>
  <c r="CH646" i="6" s="1"/>
  <c r="CL646" i="6" s="1"/>
  <c r="BX636" i="6"/>
  <c r="BY636" i="6" s="1"/>
  <c r="BZ636" i="6" s="1"/>
  <c r="CA636" i="6" s="1"/>
  <c r="CB636" i="6" s="1"/>
  <c r="CC636" i="6" s="1"/>
  <c r="CD636" i="6" s="1"/>
  <c r="CE636" i="6" s="1"/>
  <c r="CF636" i="6" s="1"/>
  <c r="CG636" i="6" s="1"/>
  <c r="CH636" i="6" s="1"/>
  <c r="CL636" i="6" s="1"/>
  <c r="BX577" i="6"/>
  <c r="BY577" i="6" s="1"/>
  <c r="BZ577" i="6" s="1"/>
  <c r="CA577" i="6" s="1"/>
  <c r="CB577" i="6" s="1"/>
  <c r="CC577" i="6" s="1"/>
  <c r="CD577" i="6" s="1"/>
  <c r="CE577" i="6" s="1"/>
  <c r="CF577" i="6" s="1"/>
  <c r="CG577" i="6" s="1"/>
  <c r="CH577" i="6" s="1"/>
  <c r="CL577" i="6" s="1"/>
  <c r="CM468" i="6"/>
  <c r="CN468" i="6" s="1"/>
  <c r="CO468" i="6" s="1"/>
  <c r="CP468" i="6" s="1"/>
  <c r="CQ468" i="6" s="1"/>
  <c r="CR468" i="6" s="1"/>
  <c r="CS468" i="6" s="1"/>
  <c r="CT468" i="6" s="1"/>
  <c r="CU468" i="6" s="1"/>
  <c r="CV468" i="6" s="1"/>
  <c r="CW468" i="6" s="1"/>
  <c r="BX610" i="6"/>
  <c r="BY610" i="6" s="1"/>
  <c r="BZ610" i="6" s="1"/>
  <c r="CA610" i="6" s="1"/>
  <c r="CB610" i="6" s="1"/>
  <c r="CC610" i="6" s="1"/>
  <c r="CD610" i="6" s="1"/>
  <c r="CE610" i="6" s="1"/>
  <c r="CF610" i="6" s="1"/>
  <c r="CG610" i="6" s="1"/>
  <c r="CH610" i="6" s="1"/>
  <c r="CL610" i="6" s="1"/>
  <c r="CM54" i="6"/>
  <c r="CN54" i="6" s="1"/>
  <c r="CO54" i="6" s="1"/>
  <c r="CP54" i="6" s="1"/>
  <c r="CQ54" i="6" s="1"/>
  <c r="CR54" i="6" s="1"/>
  <c r="CS54" i="6" s="1"/>
  <c r="CT54" i="6" s="1"/>
  <c r="CU54" i="6" s="1"/>
  <c r="CV54" i="6" s="1"/>
  <c r="CW54" i="6" s="1"/>
  <c r="CM386" i="6"/>
  <c r="CN386" i="6" s="1"/>
  <c r="CO386" i="6" s="1"/>
  <c r="CP386" i="6" s="1"/>
  <c r="CQ386" i="6" s="1"/>
  <c r="CR386" i="6" s="1"/>
  <c r="CS386" i="6" s="1"/>
  <c r="CT386" i="6" s="1"/>
  <c r="CU386" i="6" s="1"/>
  <c r="CV386" i="6" s="1"/>
  <c r="CW386" i="6" s="1"/>
  <c r="BX652" i="6"/>
  <c r="BY652" i="6" s="1"/>
  <c r="BZ652" i="6" s="1"/>
  <c r="CA652" i="6" s="1"/>
  <c r="CB652" i="6" s="1"/>
  <c r="CC652" i="6" s="1"/>
  <c r="CD652" i="6" s="1"/>
  <c r="CE652" i="6" s="1"/>
  <c r="CF652" i="6" s="1"/>
  <c r="CG652" i="6" s="1"/>
  <c r="CH652" i="6" s="1"/>
  <c r="CL652" i="6" s="1"/>
  <c r="CM268" i="6"/>
  <c r="CN268" i="6" s="1"/>
  <c r="CO268" i="6" s="1"/>
  <c r="CP268" i="6" s="1"/>
  <c r="CQ268" i="6" s="1"/>
  <c r="CR268" i="6" s="1"/>
  <c r="CS268" i="6" s="1"/>
  <c r="CT268" i="6" s="1"/>
  <c r="CU268" i="6" s="1"/>
  <c r="CV268" i="6" s="1"/>
  <c r="CW268" i="6" s="1"/>
  <c r="CM351" i="6"/>
  <c r="CN351" i="6" s="1"/>
  <c r="CO351" i="6" s="1"/>
  <c r="CP351" i="6" s="1"/>
  <c r="CQ351" i="6" s="1"/>
  <c r="CR351" i="6" s="1"/>
  <c r="CS351" i="6" s="1"/>
  <c r="CT351" i="6" s="1"/>
  <c r="CU351" i="6" s="1"/>
  <c r="CV351" i="6" s="1"/>
  <c r="CW351" i="6" s="1"/>
  <c r="BX300" i="6"/>
  <c r="BY300" i="6" s="1"/>
  <c r="BZ300" i="6" s="1"/>
  <c r="CA300" i="6" s="1"/>
  <c r="CB300" i="6" s="1"/>
  <c r="CC300" i="6" s="1"/>
  <c r="CD300" i="6" s="1"/>
  <c r="CE300" i="6" s="1"/>
  <c r="CF300" i="6" s="1"/>
  <c r="CG300" i="6" s="1"/>
  <c r="CH300" i="6" s="1"/>
  <c r="CL300" i="6" s="1"/>
  <c r="BX605" i="6"/>
  <c r="BY605" i="6" s="1"/>
  <c r="BZ605" i="6" s="1"/>
  <c r="CA605" i="6" s="1"/>
  <c r="CB605" i="6" s="1"/>
  <c r="CC605" i="6" s="1"/>
  <c r="CD605" i="6" s="1"/>
  <c r="CE605" i="6" s="1"/>
  <c r="CF605" i="6" s="1"/>
  <c r="CG605" i="6" s="1"/>
  <c r="CH605" i="6" s="1"/>
  <c r="CL605" i="6" s="1"/>
  <c r="CM75" i="6"/>
  <c r="CN75" i="6" s="1"/>
  <c r="CO75" i="6" s="1"/>
  <c r="CP75" i="6" s="1"/>
  <c r="CQ75" i="6" s="1"/>
  <c r="CR75" i="6" s="1"/>
  <c r="CS75" i="6" s="1"/>
  <c r="CT75" i="6" s="1"/>
  <c r="CU75" i="6" s="1"/>
  <c r="CV75" i="6" s="1"/>
  <c r="CW75" i="6" s="1"/>
  <c r="BX387" i="6"/>
  <c r="BY387" i="6" s="1"/>
  <c r="BZ387" i="6" s="1"/>
  <c r="CA387" i="6" s="1"/>
  <c r="CB387" i="6" s="1"/>
  <c r="CC387" i="6" s="1"/>
  <c r="CD387" i="6" s="1"/>
  <c r="CE387" i="6" s="1"/>
  <c r="CF387" i="6" s="1"/>
  <c r="CG387" i="6" s="1"/>
  <c r="CH387" i="6" s="1"/>
  <c r="CL387" i="6" s="1"/>
  <c r="BX611" i="6"/>
  <c r="BY611" i="6" s="1"/>
  <c r="BZ611" i="6" s="1"/>
  <c r="CA611" i="6" s="1"/>
  <c r="CB611" i="6" s="1"/>
  <c r="CC611" i="6" s="1"/>
  <c r="CD611" i="6" s="1"/>
  <c r="CE611" i="6" s="1"/>
  <c r="CF611" i="6" s="1"/>
  <c r="CG611" i="6" s="1"/>
  <c r="CH611" i="6" s="1"/>
  <c r="CL611" i="6" s="1"/>
  <c r="BX424" i="6"/>
  <c r="BY424" i="6" s="1"/>
  <c r="BZ424" i="6" s="1"/>
  <c r="CA424" i="6" s="1"/>
  <c r="CB424" i="6" s="1"/>
  <c r="CC424" i="6" s="1"/>
  <c r="CD424" i="6" s="1"/>
  <c r="CE424" i="6" s="1"/>
  <c r="CF424" i="6" s="1"/>
  <c r="CG424" i="6" s="1"/>
  <c r="CH424" i="6" s="1"/>
  <c r="CL424" i="6" s="1"/>
  <c r="CM661" i="6"/>
  <c r="CN661" i="6" s="1"/>
  <c r="CO661" i="6" s="1"/>
  <c r="CP661" i="6" s="1"/>
  <c r="CQ661" i="6" s="1"/>
  <c r="CR661" i="6" s="1"/>
  <c r="CS661" i="6" s="1"/>
  <c r="CT661" i="6" s="1"/>
  <c r="CU661" i="6" s="1"/>
  <c r="CV661" i="6" s="1"/>
  <c r="CW661" i="6" s="1"/>
  <c r="BX666" i="6"/>
  <c r="BY666" i="6" s="1"/>
  <c r="BZ666" i="6" s="1"/>
  <c r="CA666" i="6" s="1"/>
  <c r="CB666" i="6" s="1"/>
  <c r="CC666" i="6" s="1"/>
  <c r="CD666" i="6" s="1"/>
  <c r="CE666" i="6" s="1"/>
  <c r="CF666" i="6" s="1"/>
  <c r="CG666" i="6" s="1"/>
  <c r="CH666" i="6" s="1"/>
  <c r="CL666" i="6" s="1"/>
  <c r="CM186" i="6"/>
  <c r="CN186" i="6" s="1"/>
  <c r="CO186" i="6" s="1"/>
  <c r="CP186" i="6" s="1"/>
  <c r="CQ186" i="6" s="1"/>
  <c r="CR186" i="6" s="1"/>
  <c r="CS186" i="6" s="1"/>
  <c r="CT186" i="6" s="1"/>
  <c r="CU186" i="6" s="1"/>
  <c r="CV186" i="6" s="1"/>
  <c r="CW186" i="6" s="1"/>
  <c r="BX377" i="6"/>
  <c r="BY377" i="6" s="1"/>
  <c r="BZ377" i="6" s="1"/>
  <c r="CA377" i="6" s="1"/>
  <c r="CB377" i="6" s="1"/>
  <c r="CC377" i="6" s="1"/>
  <c r="CD377" i="6" s="1"/>
  <c r="CE377" i="6" s="1"/>
  <c r="CF377" i="6" s="1"/>
  <c r="CG377" i="6" s="1"/>
  <c r="CH377" i="6" s="1"/>
  <c r="CL377" i="6" s="1"/>
  <c r="CM625" i="6"/>
  <c r="CN625" i="6" s="1"/>
  <c r="CO625" i="6" s="1"/>
  <c r="CP625" i="6" s="1"/>
  <c r="CQ625" i="6" s="1"/>
  <c r="CR625" i="6" s="1"/>
  <c r="CS625" i="6" s="1"/>
  <c r="CT625" i="6" s="1"/>
  <c r="CU625" i="6" s="1"/>
  <c r="CV625" i="6" s="1"/>
  <c r="CW625" i="6" s="1"/>
  <c r="BX205" i="6"/>
  <c r="BY205" i="6" s="1"/>
  <c r="BZ205" i="6" s="1"/>
  <c r="CA205" i="6" s="1"/>
  <c r="CB205" i="6" s="1"/>
  <c r="CC205" i="6" s="1"/>
  <c r="CD205" i="6" s="1"/>
  <c r="CE205" i="6" s="1"/>
  <c r="CF205" i="6" s="1"/>
  <c r="CG205" i="6" s="1"/>
  <c r="CH205" i="6" s="1"/>
  <c r="CL205" i="6" s="1"/>
  <c r="CM271" i="6"/>
  <c r="CN271" i="6" s="1"/>
  <c r="CO271" i="6" s="1"/>
  <c r="CP271" i="6" s="1"/>
  <c r="CQ271" i="6" s="1"/>
  <c r="CR271" i="6" s="1"/>
  <c r="CS271" i="6" s="1"/>
  <c r="CT271" i="6" s="1"/>
  <c r="CU271" i="6" s="1"/>
  <c r="CV271" i="6" s="1"/>
  <c r="CW271" i="6" s="1"/>
  <c r="CM184" i="6"/>
  <c r="CN184" i="6" s="1"/>
  <c r="CO184" i="6" s="1"/>
  <c r="CP184" i="6" s="1"/>
  <c r="CQ184" i="6" s="1"/>
  <c r="CR184" i="6" s="1"/>
  <c r="CS184" i="6" s="1"/>
  <c r="CT184" i="6" s="1"/>
  <c r="CU184" i="6" s="1"/>
  <c r="CV184" i="6" s="1"/>
  <c r="CW184" i="6" s="1"/>
  <c r="CM579" i="6"/>
  <c r="CN579" i="6" s="1"/>
  <c r="CO579" i="6" s="1"/>
  <c r="CP579" i="6" s="1"/>
  <c r="CQ579" i="6" s="1"/>
  <c r="CR579" i="6" s="1"/>
  <c r="CS579" i="6" s="1"/>
  <c r="CT579" i="6" s="1"/>
  <c r="CU579" i="6" s="1"/>
  <c r="CV579" i="6" s="1"/>
  <c r="CW579" i="6" s="1"/>
  <c r="BX179" i="6"/>
  <c r="BY179" i="6" s="1"/>
  <c r="BZ179" i="6" s="1"/>
  <c r="CA179" i="6" s="1"/>
  <c r="CB179" i="6" s="1"/>
  <c r="CC179" i="6" s="1"/>
  <c r="CD179" i="6" s="1"/>
  <c r="CE179" i="6" s="1"/>
  <c r="CF179" i="6" s="1"/>
  <c r="CG179" i="6" s="1"/>
  <c r="CH179" i="6" s="1"/>
  <c r="CL179" i="6" s="1"/>
  <c r="BX635" i="6"/>
  <c r="BY635" i="6" s="1"/>
  <c r="BZ635" i="6" s="1"/>
  <c r="CA635" i="6" s="1"/>
  <c r="CB635" i="6" s="1"/>
  <c r="CC635" i="6" s="1"/>
  <c r="CD635" i="6" s="1"/>
  <c r="CE635" i="6" s="1"/>
  <c r="CF635" i="6" s="1"/>
  <c r="CG635" i="6" s="1"/>
  <c r="CH635" i="6" s="1"/>
  <c r="CL635" i="6" s="1"/>
  <c r="BX202" i="6"/>
  <c r="BY202" i="6" s="1"/>
  <c r="BZ202" i="6" s="1"/>
  <c r="CA202" i="6" s="1"/>
  <c r="CB202" i="6" s="1"/>
  <c r="CC202" i="6" s="1"/>
  <c r="CD202" i="6" s="1"/>
  <c r="CE202" i="6" s="1"/>
  <c r="CF202" i="6" s="1"/>
  <c r="CG202" i="6" s="1"/>
  <c r="CH202" i="6" s="1"/>
  <c r="CL202" i="6" s="1"/>
  <c r="CM503" i="6"/>
  <c r="CN503" i="6" s="1"/>
  <c r="CO503" i="6" s="1"/>
  <c r="CP503" i="6" s="1"/>
  <c r="CQ503" i="6" s="1"/>
  <c r="CR503" i="6" s="1"/>
  <c r="CS503" i="6" s="1"/>
  <c r="CT503" i="6" s="1"/>
  <c r="CU503" i="6" s="1"/>
  <c r="CV503" i="6" s="1"/>
  <c r="CW503" i="6" s="1"/>
  <c r="BX69" i="6"/>
  <c r="BY69" i="6" s="1"/>
  <c r="BZ69" i="6" s="1"/>
  <c r="CA69" i="6" s="1"/>
  <c r="CB69" i="6" s="1"/>
  <c r="CC69" i="6" s="1"/>
  <c r="CD69" i="6" s="1"/>
  <c r="CE69" i="6" s="1"/>
  <c r="CF69" i="6" s="1"/>
  <c r="CG69" i="6" s="1"/>
  <c r="CH69" i="6" s="1"/>
  <c r="CL69" i="6" s="1"/>
  <c r="BX114" i="6"/>
  <c r="BY114" i="6" s="1"/>
  <c r="BZ114" i="6" s="1"/>
  <c r="CA114" i="6" s="1"/>
  <c r="CB114" i="6" s="1"/>
  <c r="CC114" i="6" s="1"/>
  <c r="CD114" i="6" s="1"/>
  <c r="CE114" i="6" s="1"/>
  <c r="CF114" i="6" s="1"/>
  <c r="CG114" i="6" s="1"/>
  <c r="CH114" i="6" s="1"/>
  <c r="CL114" i="6" s="1"/>
  <c r="BX214" i="6"/>
  <c r="BY214" i="6" s="1"/>
  <c r="BZ214" i="6" s="1"/>
  <c r="CA214" i="6" s="1"/>
  <c r="CB214" i="6" s="1"/>
  <c r="CC214" i="6" s="1"/>
  <c r="CD214" i="6" s="1"/>
  <c r="CE214" i="6" s="1"/>
  <c r="CF214" i="6" s="1"/>
  <c r="CG214" i="6" s="1"/>
  <c r="CH214" i="6" s="1"/>
  <c r="CL214" i="6" s="1"/>
  <c r="BX362" i="6"/>
  <c r="BY362" i="6" s="1"/>
  <c r="BZ362" i="6" s="1"/>
  <c r="CA362" i="6" s="1"/>
  <c r="CB362" i="6" s="1"/>
  <c r="CC362" i="6" s="1"/>
  <c r="CD362" i="6" s="1"/>
  <c r="CE362" i="6" s="1"/>
  <c r="CF362" i="6" s="1"/>
  <c r="CG362" i="6" s="1"/>
  <c r="CH362" i="6" s="1"/>
  <c r="CL362" i="6" s="1"/>
  <c r="CM368" i="6"/>
  <c r="CN368" i="6" s="1"/>
  <c r="CO368" i="6" s="1"/>
  <c r="CP368" i="6" s="1"/>
  <c r="CQ368" i="6" s="1"/>
  <c r="CR368" i="6" s="1"/>
  <c r="CS368" i="6" s="1"/>
  <c r="CT368" i="6" s="1"/>
  <c r="CU368" i="6" s="1"/>
  <c r="CV368" i="6" s="1"/>
  <c r="CW368" i="6" s="1"/>
  <c r="CM181" i="6"/>
  <c r="CN181" i="6" s="1"/>
  <c r="CO181" i="6" s="1"/>
  <c r="CP181" i="6" s="1"/>
  <c r="CQ181" i="6" s="1"/>
  <c r="CR181" i="6" s="1"/>
  <c r="CS181" i="6" s="1"/>
  <c r="CT181" i="6" s="1"/>
  <c r="CU181" i="6" s="1"/>
  <c r="CV181" i="6" s="1"/>
  <c r="CW181" i="6" s="1"/>
  <c r="BX269" i="6"/>
  <c r="BY269" i="6" s="1"/>
  <c r="BZ269" i="6" s="1"/>
  <c r="CA269" i="6" s="1"/>
  <c r="CB269" i="6" s="1"/>
  <c r="CC269" i="6" s="1"/>
  <c r="CD269" i="6" s="1"/>
  <c r="CE269" i="6" s="1"/>
  <c r="CF269" i="6" s="1"/>
  <c r="CG269" i="6" s="1"/>
  <c r="CH269" i="6" s="1"/>
  <c r="CL269" i="6" s="1"/>
  <c r="CM273" i="6"/>
  <c r="CN273" i="6" s="1"/>
  <c r="CO273" i="6" s="1"/>
  <c r="CP273" i="6" s="1"/>
  <c r="CQ273" i="6" s="1"/>
  <c r="CR273" i="6" s="1"/>
  <c r="CS273" i="6" s="1"/>
  <c r="CT273" i="6" s="1"/>
  <c r="CU273" i="6" s="1"/>
  <c r="CV273" i="6" s="1"/>
  <c r="CW273" i="6" s="1"/>
  <c r="BX185" i="6"/>
  <c r="BY185" i="6" s="1"/>
  <c r="BZ185" i="6" s="1"/>
  <c r="CA185" i="6" s="1"/>
  <c r="CB185" i="6" s="1"/>
  <c r="CC185" i="6" s="1"/>
  <c r="CD185" i="6" s="1"/>
  <c r="CE185" i="6" s="1"/>
  <c r="CF185" i="6" s="1"/>
  <c r="CG185" i="6" s="1"/>
  <c r="CH185" i="6" s="1"/>
  <c r="CL185" i="6" s="1"/>
  <c r="BX197" i="6"/>
  <c r="BY197" i="6" s="1"/>
  <c r="BZ197" i="6" s="1"/>
  <c r="CA197" i="6" s="1"/>
  <c r="CB197" i="6" s="1"/>
  <c r="CC197" i="6" s="1"/>
  <c r="CD197" i="6" s="1"/>
  <c r="CE197" i="6" s="1"/>
  <c r="CF197" i="6" s="1"/>
  <c r="CG197" i="6" s="1"/>
  <c r="CH197" i="6" s="1"/>
  <c r="CL197" i="6" s="1"/>
  <c r="BX375" i="6"/>
  <c r="BY375" i="6" s="1"/>
  <c r="BZ375" i="6" s="1"/>
  <c r="CA375" i="6" s="1"/>
  <c r="CB375" i="6" s="1"/>
  <c r="CC375" i="6" s="1"/>
  <c r="CD375" i="6" s="1"/>
  <c r="CE375" i="6" s="1"/>
  <c r="CF375" i="6" s="1"/>
  <c r="CG375" i="6" s="1"/>
  <c r="CH375" i="6" s="1"/>
  <c r="CL375" i="6" s="1"/>
  <c r="CM591" i="6"/>
  <c r="CN591" i="6" s="1"/>
  <c r="CO591" i="6" s="1"/>
  <c r="CP591" i="6" s="1"/>
  <c r="CQ591" i="6" s="1"/>
  <c r="CR591" i="6" s="1"/>
  <c r="CS591" i="6" s="1"/>
  <c r="CT591" i="6" s="1"/>
  <c r="CU591" i="6" s="1"/>
  <c r="CV591" i="6" s="1"/>
  <c r="CW591" i="6" s="1"/>
  <c r="CM303" i="6"/>
  <c r="CN303" i="6" s="1"/>
  <c r="CO303" i="6" s="1"/>
  <c r="BX384" i="6"/>
  <c r="BY384" i="6" s="1"/>
  <c r="BZ384" i="6" s="1"/>
  <c r="CA384" i="6" s="1"/>
  <c r="CB384" i="6" s="1"/>
  <c r="CC384" i="6" s="1"/>
  <c r="CD384" i="6" s="1"/>
  <c r="CE384" i="6" s="1"/>
  <c r="CF384" i="6" s="1"/>
  <c r="CG384" i="6" s="1"/>
  <c r="CH384" i="6" s="1"/>
  <c r="CL384" i="6" s="1"/>
  <c r="CI429" i="6"/>
  <c r="BX188" i="6"/>
  <c r="BY188" i="6" s="1"/>
  <c r="BZ188" i="6" s="1"/>
  <c r="CA188" i="6" s="1"/>
  <c r="CB188" i="6" s="1"/>
  <c r="CC188" i="6" s="1"/>
  <c r="CD188" i="6" s="1"/>
  <c r="CE188" i="6" s="1"/>
  <c r="CF188" i="6" s="1"/>
  <c r="CG188" i="6" s="1"/>
  <c r="CH188" i="6" s="1"/>
  <c r="CL188" i="6" s="1"/>
  <c r="CM616" i="6"/>
  <c r="CN616" i="6" s="1"/>
  <c r="CO616" i="6" s="1"/>
  <c r="CP616" i="6" s="1"/>
  <c r="CQ616" i="6" s="1"/>
  <c r="CR616" i="6" s="1"/>
  <c r="CS616" i="6" s="1"/>
  <c r="CT616" i="6" s="1"/>
  <c r="CU616" i="6" s="1"/>
  <c r="CV616" i="6" s="1"/>
  <c r="CW616" i="6" s="1"/>
  <c r="BX474" i="6"/>
  <c r="BY474" i="6" s="1"/>
  <c r="BZ474" i="6" s="1"/>
  <c r="CA474" i="6" s="1"/>
  <c r="CB474" i="6" s="1"/>
  <c r="CC474" i="6" s="1"/>
  <c r="CD474" i="6" s="1"/>
  <c r="CE474" i="6" s="1"/>
  <c r="CF474" i="6" s="1"/>
  <c r="CG474" i="6" s="1"/>
  <c r="CH474" i="6" s="1"/>
  <c r="CL474" i="6" s="1"/>
  <c r="CM606" i="6"/>
  <c r="CN606" i="6" s="1"/>
  <c r="CO606" i="6" s="1"/>
  <c r="CP606" i="6" s="1"/>
  <c r="CQ606" i="6" s="1"/>
  <c r="CR606" i="6" s="1"/>
  <c r="CS606" i="6" s="1"/>
  <c r="CT606" i="6" s="1"/>
  <c r="CU606" i="6" s="1"/>
  <c r="CV606" i="6" s="1"/>
  <c r="CW606" i="6" s="1"/>
  <c r="CI628" i="6"/>
  <c r="BX200" i="6"/>
  <c r="BY200" i="6" s="1"/>
  <c r="BZ200" i="6" s="1"/>
  <c r="CA200" i="6" s="1"/>
  <c r="CB200" i="6" s="1"/>
  <c r="CC200" i="6" s="1"/>
  <c r="CD200" i="6" s="1"/>
  <c r="CE200" i="6" s="1"/>
  <c r="CF200" i="6" s="1"/>
  <c r="CG200" i="6" s="1"/>
  <c r="CH200" i="6" s="1"/>
  <c r="CL200" i="6" s="1"/>
  <c r="BT171" i="6"/>
  <c r="BX399" i="6"/>
  <c r="BY399" i="6" s="1"/>
  <c r="BZ399" i="6" s="1"/>
  <c r="CA399" i="6" s="1"/>
  <c r="CB399" i="6" s="1"/>
  <c r="CC399" i="6" s="1"/>
  <c r="CD399" i="6" s="1"/>
  <c r="CE399" i="6" s="1"/>
  <c r="CF399" i="6" s="1"/>
  <c r="CG399" i="6" s="1"/>
  <c r="CH399" i="6" s="1"/>
  <c r="CL399" i="6" s="1"/>
  <c r="CI501" i="6"/>
  <c r="BX297" i="6"/>
  <c r="BY297" i="6" s="1"/>
  <c r="BZ297" i="6" s="1"/>
  <c r="CA297" i="6" s="1"/>
  <c r="CB297" i="6" s="1"/>
  <c r="CC297" i="6" s="1"/>
  <c r="CD297" i="6" s="1"/>
  <c r="CE297" i="6" s="1"/>
  <c r="CF297" i="6" s="1"/>
  <c r="CG297" i="6" s="1"/>
  <c r="CH297" i="6" s="1"/>
  <c r="CL297" i="6" s="1"/>
  <c r="CI180" i="6"/>
  <c r="BT44" i="6"/>
  <c r="BT576" i="6"/>
  <c r="BT620" i="6"/>
  <c r="CI42" i="6"/>
  <c r="BT382" i="6"/>
  <c r="CI193" i="6"/>
  <c r="BX597" i="6"/>
  <c r="BY597" i="6" s="1"/>
  <c r="BZ597" i="6" s="1"/>
  <c r="CA597" i="6" s="1"/>
  <c r="CB597" i="6" s="1"/>
  <c r="CC597" i="6" s="1"/>
  <c r="CD597" i="6" s="1"/>
  <c r="CE597" i="6" s="1"/>
  <c r="CF597" i="6" s="1"/>
  <c r="CG597" i="6" s="1"/>
  <c r="CH597" i="6" s="1"/>
  <c r="CL597" i="6" s="1"/>
  <c r="CM473" i="6"/>
  <c r="CN473" i="6" s="1"/>
  <c r="CO473" i="6" s="1"/>
  <c r="CP473" i="6" s="1"/>
  <c r="CQ473" i="6" s="1"/>
  <c r="CR473" i="6" s="1"/>
  <c r="CS473" i="6" s="1"/>
  <c r="CT473" i="6" s="1"/>
  <c r="CU473" i="6" s="1"/>
  <c r="CV473" i="6" s="1"/>
  <c r="CW473" i="6" s="1"/>
  <c r="CM307" i="6"/>
  <c r="CN307" i="6" s="1"/>
  <c r="CO307" i="6" s="1"/>
  <c r="CP307" i="6" s="1"/>
  <c r="CQ307" i="6" s="1"/>
  <c r="CR307" i="6" s="1"/>
  <c r="CS307" i="6" s="1"/>
  <c r="CT307" i="6" s="1"/>
  <c r="CU307" i="6" s="1"/>
  <c r="CV307" i="6" s="1"/>
  <c r="CW307" i="6" s="1"/>
  <c r="BX467" i="6"/>
  <c r="BY467" i="6" s="1"/>
  <c r="BZ467" i="6" s="1"/>
  <c r="CA467" i="6" s="1"/>
  <c r="CB467" i="6" s="1"/>
  <c r="CC467" i="6" s="1"/>
  <c r="CD467" i="6" s="1"/>
  <c r="CE467" i="6" s="1"/>
  <c r="CF467" i="6" s="1"/>
  <c r="CG467" i="6" s="1"/>
  <c r="CH467" i="6" s="1"/>
  <c r="CL467" i="6" s="1"/>
  <c r="CM178" i="6"/>
  <c r="CN178" i="6" s="1"/>
  <c r="CO178" i="6" s="1"/>
  <c r="CP178" i="6" s="1"/>
  <c r="CQ178" i="6" s="1"/>
  <c r="CR178" i="6" s="1"/>
  <c r="CS178" i="6" s="1"/>
  <c r="CT178" i="6" s="1"/>
  <c r="CU178" i="6" s="1"/>
  <c r="CV178" i="6" s="1"/>
  <c r="CW178" i="6" s="1"/>
  <c r="BX426" i="6"/>
  <c r="BY426" i="6" s="1"/>
  <c r="BZ426" i="6" s="1"/>
  <c r="CA426" i="6" s="1"/>
  <c r="CB426" i="6" s="1"/>
  <c r="CC426" i="6" s="1"/>
  <c r="CD426" i="6" s="1"/>
  <c r="CE426" i="6" s="1"/>
  <c r="CF426" i="6" s="1"/>
  <c r="CG426" i="6" s="1"/>
  <c r="CH426" i="6" s="1"/>
  <c r="CL426" i="6" s="1"/>
  <c r="CM270" i="6"/>
  <c r="CN270" i="6" s="1"/>
  <c r="CO270" i="6" s="1"/>
  <c r="CP270" i="6" s="1"/>
  <c r="CQ270" i="6" s="1"/>
  <c r="CR270" i="6" s="1"/>
  <c r="CS270" i="6" s="1"/>
  <c r="CT270" i="6" s="1"/>
  <c r="CU270" i="6" s="1"/>
  <c r="CV270" i="6" s="1"/>
  <c r="CW270" i="6" s="1"/>
  <c r="CM293" i="6"/>
  <c r="CN293" i="6" s="1"/>
  <c r="CO293" i="6" s="1"/>
  <c r="CP293" i="6" s="1"/>
  <c r="CQ293" i="6" s="1"/>
  <c r="CR293" i="6" s="1"/>
  <c r="CS293" i="6" s="1"/>
  <c r="CT293" i="6" s="1"/>
  <c r="CU293" i="6" s="1"/>
  <c r="CV293" i="6" s="1"/>
  <c r="CW293" i="6" s="1"/>
  <c r="CM674" i="6"/>
  <c r="CN674" i="6" s="1"/>
  <c r="CO674" i="6" s="1"/>
  <c r="CP674" i="6" s="1"/>
  <c r="CQ674" i="6" s="1"/>
  <c r="CR674" i="6" s="1"/>
  <c r="CS674" i="6" s="1"/>
  <c r="CT674" i="6" s="1"/>
  <c r="CU674" i="6" s="1"/>
  <c r="CV674" i="6" s="1"/>
  <c r="CW674" i="6" s="1"/>
  <c r="BT254" i="6"/>
  <c r="CI502" i="6"/>
  <c r="CI175" i="6"/>
  <c r="BX654" i="6"/>
  <c r="BY654" i="6" s="1"/>
  <c r="BZ654" i="6" s="1"/>
  <c r="CA654" i="6" s="1"/>
  <c r="CB654" i="6" s="1"/>
  <c r="CC654" i="6" s="1"/>
  <c r="CD654" i="6" s="1"/>
  <c r="CE654" i="6" s="1"/>
  <c r="CF654" i="6" s="1"/>
  <c r="CG654" i="6" s="1"/>
  <c r="CH654" i="6" s="1"/>
  <c r="CL654" i="6" s="1"/>
  <c r="CI578" i="6"/>
  <c r="CI664" i="6"/>
  <c r="CM275" i="6"/>
  <c r="CN275" i="6" s="1"/>
  <c r="CO275" i="6" s="1"/>
  <c r="CP275" i="6" s="1"/>
  <c r="CQ275" i="6" s="1"/>
  <c r="CR275" i="6" s="1"/>
  <c r="CS275" i="6" s="1"/>
  <c r="CT275" i="6" s="1"/>
  <c r="CU275" i="6" s="1"/>
  <c r="CV275" i="6" s="1"/>
  <c r="CW275" i="6" s="1"/>
  <c r="BX609" i="6"/>
  <c r="BY609" i="6" s="1"/>
  <c r="BZ609" i="6" s="1"/>
  <c r="CA609" i="6" s="1"/>
  <c r="CB609" i="6" s="1"/>
  <c r="CC609" i="6" s="1"/>
  <c r="CD609" i="6" s="1"/>
  <c r="CE609" i="6" s="1"/>
  <c r="CF609" i="6" s="1"/>
  <c r="CG609" i="6" s="1"/>
  <c r="CH609" i="6" s="1"/>
  <c r="CL609" i="6" s="1"/>
  <c r="BX304" i="6"/>
  <c r="BY304" i="6" s="1"/>
  <c r="BZ304" i="6" s="1"/>
  <c r="CA304" i="6" s="1"/>
  <c r="CB304" i="6" s="1"/>
  <c r="CC304" i="6" s="1"/>
  <c r="CD304" i="6" s="1"/>
  <c r="CE304" i="6" s="1"/>
  <c r="CF304" i="6" s="1"/>
  <c r="CG304" i="6" s="1"/>
  <c r="CH304" i="6" s="1"/>
  <c r="CL304" i="6" s="1"/>
  <c r="BX381" i="6"/>
  <c r="BY381" i="6" s="1"/>
  <c r="BZ381" i="6" s="1"/>
  <c r="CA381" i="6" s="1"/>
  <c r="CB381" i="6" s="1"/>
  <c r="CC381" i="6" s="1"/>
  <c r="CD381" i="6" s="1"/>
  <c r="CE381" i="6" s="1"/>
  <c r="CF381" i="6" s="1"/>
  <c r="CG381" i="6" s="1"/>
  <c r="CH381" i="6" s="1"/>
  <c r="CL381" i="6" s="1"/>
  <c r="CM379" i="6"/>
  <c r="CN379" i="6" s="1"/>
  <c r="CO379" i="6" s="1"/>
  <c r="CP379" i="6" s="1"/>
  <c r="CQ379" i="6" s="1"/>
  <c r="CR379" i="6" s="1"/>
  <c r="CS379" i="6" s="1"/>
  <c r="CT379" i="6" s="1"/>
  <c r="CU379" i="6" s="1"/>
  <c r="CV379" i="6" s="1"/>
  <c r="CW379" i="6" s="1"/>
  <c r="CM623" i="6"/>
  <c r="CN623" i="6" s="1"/>
  <c r="CO623" i="6" s="1"/>
  <c r="CP623" i="6" s="1"/>
  <c r="CQ623" i="6" s="1"/>
  <c r="CR623" i="6" s="1"/>
  <c r="CS623" i="6" s="1"/>
  <c r="CT623" i="6" s="1"/>
  <c r="CU623" i="6" s="1"/>
  <c r="CV623" i="6" s="1"/>
  <c r="CW623" i="6" s="1"/>
  <c r="CM264" i="6"/>
  <c r="CN264" i="6" s="1"/>
  <c r="CO264" i="6" s="1"/>
  <c r="CP264" i="6" s="1"/>
  <c r="CQ264" i="6" s="1"/>
  <c r="CR264" i="6" s="1"/>
  <c r="CS264" i="6" s="1"/>
  <c r="CT264" i="6" s="1"/>
  <c r="CU264" i="6" s="1"/>
  <c r="CV264" i="6" s="1"/>
  <c r="CW264" i="6" s="1"/>
  <c r="BX216" i="6"/>
  <c r="BY216" i="6" s="1"/>
  <c r="BZ216" i="6" s="1"/>
  <c r="CA216" i="6" s="1"/>
  <c r="CB216" i="6" s="1"/>
  <c r="CC216" i="6" s="1"/>
  <c r="CD216" i="6" s="1"/>
  <c r="CE216" i="6" s="1"/>
  <c r="CF216" i="6" s="1"/>
  <c r="CG216" i="6" s="1"/>
  <c r="CH216" i="6" s="1"/>
  <c r="CL216" i="6" s="1"/>
  <c r="BX640" i="6"/>
  <c r="BY640" i="6" s="1"/>
  <c r="BZ640" i="6" s="1"/>
  <c r="CA640" i="6" s="1"/>
  <c r="CB640" i="6" s="1"/>
  <c r="CC640" i="6" s="1"/>
  <c r="CD640" i="6" s="1"/>
  <c r="CE640" i="6" s="1"/>
  <c r="CF640" i="6" s="1"/>
  <c r="CG640" i="6" s="1"/>
  <c r="CH640" i="6" s="1"/>
  <c r="CL640" i="6" s="1"/>
  <c r="BX212" i="6"/>
  <c r="BY212" i="6" s="1"/>
  <c r="BZ212" i="6" s="1"/>
  <c r="CA212" i="6" s="1"/>
  <c r="CB212" i="6" s="1"/>
  <c r="CC212" i="6" s="1"/>
  <c r="CD212" i="6" s="1"/>
  <c r="CE212" i="6" s="1"/>
  <c r="CF212" i="6" s="1"/>
  <c r="CG212" i="6" s="1"/>
  <c r="CH212" i="6" s="1"/>
  <c r="CL212" i="6" s="1"/>
  <c r="BX21" i="6"/>
  <c r="BY21" i="6" s="1"/>
  <c r="BZ21" i="6" s="1"/>
  <c r="CA21" i="6" s="1"/>
  <c r="CB21" i="6" s="1"/>
  <c r="CC21" i="6" s="1"/>
  <c r="CD21" i="6" s="1"/>
  <c r="CE21" i="6" s="1"/>
  <c r="CF21" i="6" s="1"/>
  <c r="CG21" i="6" s="1"/>
  <c r="CH21" i="6" s="1"/>
  <c r="CL21" i="6" s="1"/>
  <c r="BO642" i="6"/>
  <c r="BP642" i="6" s="1"/>
  <c r="BQ642" i="6" s="1"/>
  <c r="BR642" i="6" s="1"/>
  <c r="BS642" i="6" s="1"/>
  <c r="BW642" i="6" s="1"/>
  <c r="BX651" i="6"/>
  <c r="BY651" i="6" s="1"/>
  <c r="BZ651" i="6" s="1"/>
  <c r="CA651" i="6" s="1"/>
  <c r="CB651" i="6" s="1"/>
  <c r="CC651" i="6" s="1"/>
  <c r="CD651" i="6" s="1"/>
  <c r="CE651" i="6" s="1"/>
  <c r="CF651" i="6" s="1"/>
  <c r="CG651" i="6" s="1"/>
  <c r="CH651" i="6" s="1"/>
  <c r="CL651" i="6" s="1"/>
  <c r="CM624" i="6"/>
  <c r="CN624" i="6" s="1"/>
  <c r="CO624" i="6" s="1"/>
  <c r="CP624" i="6" s="1"/>
  <c r="CQ624" i="6" s="1"/>
  <c r="CR624" i="6" s="1"/>
  <c r="CS624" i="6" s="1"/>
  <c r="CT624" i="6" s="1"/>
  <c r="CU624" i="6" s="1"/>
  <c r="CV624" i="6" s="1"/>
  <c r="CW624" i="6" s="1"/>
  <c r="BX428" i="6"/>
  <c r="BY428" i="6" s="1"/>
  <c r="BZ428" i="6" s="1"/>
  <c r="CA428" i="6" s="1"/>
  <c r="CB428" i="6" s="1"/>
  <c r="CC428" i="6" s="1"/>
  <c r="CD428" i="6" s="1"/>
  <c r="CE428" i="6" s="1"/>
  <c r="CF428" i="6" s="1"/>
  <c r="CG428" i="6" s="1"/>
  <c r="CH428" i="6" s="1"/>
  <c r="CL428" i="6" s="1"/>
  <c r="CM471" i="6"/>
  <c r="CN471" i="6" s="1"/>
  <c r="CO471" i="6" s="1"/>
  <c r="CP471" i="6" s="1"/>
  <c r="CQ471" i="6" s="1"/>
  <c r="CR471" i="6" s="1"/>
  <c r="CS471" i="6" s="1"/>
  <c r="CT471" i="6" s="1"/>
  <c r="CU471" i="6" s="1"/>
  <c r="CV471" i="6" s="1"/>
  <c r="CW471" i="6" s="1"/>
  <c r="CM117" i="6"/>
  <c r="CN117" i="6" s="1"/>
  <c r="CO117" i="6" s="1"/>
  <c r="CP117" i="6" s="1"/>
  <c r="CQ117" i="6" s="1"/>
  <c r="CR117" i="6" s="1"/>
  <c r="CS117" i="6" s="1"/>
  <c r="CT117" i="6" s="1"/>
  <c r="CU117" i="6" s="1"/>
  <c r="CV117" i="6" s="1"/>
  <c r="CW117" i="6" s="1"/>
  <c r="CM76" i="6"/>
  <c r="CN76" i="6" s="1"/>
  <c r="CO76" i="6" s="1"/>
  <c r="CP76" i="6" s="1"/>
  <c r="CQ76" i="6" s="1"/>
  <c r="CR76" i="6" s="1"/>
  <c r="CS76" i="6" s="1"/>
  <c r="CT76" i="6" s="1"/>
  <c r="CU76" i="6" s="1"/>
  <c r="CV76" i="6" s="1"/>
  <c r="CW76" i="6" s="1"/>
  <c r="CM672" i="6"/>
  <c r="CN672" i="6" s="1"/>
  <c r="CO672" i="6" s="1"/>
  <c r="CP672" i="6" s="1"/>
  <c r="CQ672" i="6" s="1"/>
  <c r="CR672" i="6" s="1"/>
  <c r="CS672" i="6" s="1"/>
  <c r="CT672" i="6" s="1"/>
  <c r="CU672" i="6" s="1"/>
  <c r="CV672" i="6" s="1"/>
  <c r="CW672" i="6" s="1"/>
  <c r="BX422" i="6"/>
  <c r="BY422" i="6" s="1"/>
  <c r="BZ422" i="6" s="1"/>
  <c r="CA422" i="6" s="1"/>
  <c r="CB422" i="6" s="1"/>
  <c r="CC422" i="6" s="1"/>
  <c r="CD422" i="6" s="1"/>
  <c r="CE422" i="6" s="1"/>
  <c r="CF422" i="6" s="1"/>
  <c r="CG422" i="6" s="1"/>
  <c r="CH422" i="6" s="1"/>
  <c r="CL422" i="6" s="1"/>
  <c r="CM265" i="6"/>
  <c r="CN265" i="6" s="1"/>
  <c r="CO265" i="6" s="1"/>
  <c r="CP265" i="6" s="1"/>
  <c r="CQ265" i="6" s="1"/>
  <c r="CR265" i="6" s="1"/>
  <c r="CS265" i="6" s="1"/>
  <c r="CT265" i="6" s="1"/>
  <c r="CU265" i="6" s="1"/>
  <c r="CV265" i="6" s="1"/>
  <c r="CW265" i="6" s="1"/>
  <c r="CM159" i="6"/>
  <c r="CN159" i="6" s="1"/>
  <c r="CO159" i="6" s="1"/>
  <c r="CP159" i="6" s="1"/>
  <c r="CQ159" i="6" s="1"/>
  <c r="CR159" i="6" s="1"/>
  <c r="CS159" i="6" s="1"/>
  <c r="CT159" i="6" s="1"/>
  <c r="CU159" i="6" s="1"/>
  <c r="CV159" i="6" s="1"/>
  <c r="CW159" i="6" s="1"/>
  <c r="BX430" i="6"/>
  <c r="BY430" i="6" s="1"/>
  <c r="BZ430" i="6" s="1"/>
  <c r="CA430" i="6" s="1"/>
  <c r="CB430" i="6" s="1"/>
  <c r="CC430" i="6" s="1"/>
  <c r="CD430" i="6" s="1"/>
  <c r="CE430" i="6" s="1"/>
  <c r="CF430" i="6" s="1"/>
  <c r="CG430" i="6" s="1"/>
  <c r="CH430" i="6" s="1"/>
  <c r="CL430" i="6" s="1"/>
  <c r="CM73" i="6"/>
  <c r="CN73" i="6" s="1"/>
  <c r="CO73" i="6" s="1"/>
  <c r="CP73" i="6" s="1"/>
  <c r="CQ73" i="6" s="1"/>
  <c r="CR73" i="6" s="1"/>
  <c r="CS73" i="6" s="1"/>
  <c r="CT73" i="6" s="1"/>
  <c r="CU73" i="6" s="1"/>
  <c r="CV73" i="6" s="1"/>
  <c r="CW73" i="6" s="1"/>
  <c r="CM91" i="6"/>
  <c r="CN91" i="6" s="1"/>
  <c r="CO91" i="6" s="1"/>
  <c r="CP91" i="6" s="1"/>
  <c r="CQ91" i="6" s="1"/>
  <c r="CR91" i="6" s="1"/>
  <c r="CS91" i="6" s="1"/>
  <c r="CT91" i="6" s="1"/>
  <c r="CU91" i="6" s="1"/>
  <c r="CV91" i="6" s="1"/>
  <c r="CW91" i="6" s="1"/>
  <c r="CM514" i="6"/>
  <c r="CN514" i="6" s="1"/>
  <c r="CO514" i="6" s="1"/>
  <c r="CP514" i="6" s="1"/>
  <c r="CQ514" i="6" s="1"/>
  <c r="CR514" i="6" s="1"/>
  <c r="CS514" i="6" s="1"/>
  <c r="CT514" i="6" s="1"/>
  <c r="CU514" i="6" s="1"/>
  <c r="CV514" i="6" s="1"/>
  <c r="CW514" i="6" s="1"/>
  <c r="CM70" i="6"/>
  <c r="CN70" i="6" s="1"/>
  <c r="CO70" i="6" s="1"/>
  <c r="CP70" i="6" s="1"/>
  <c r="CQ70" i="6" s="1"/>
  <c r="CR70" i="6" s="1"/>
  <c r="CS70" i="6" s="1"/>
  <c r="CT70" i="6" s="1"/>
  <c r="CU70" i="6" s="1"/>
  <c r="CV70" i="6" s="1"/>
  <c r="CW70" i="6" s="1"/>
  <c r="BX660" i="6"/>
  <c r="BY660" i="6" s="1"/>
  <c r="BZ660" i="6" s="1"/>
  <c r="CA660" i="6" s="1"/>
  <c r="CB660" i="6" s="1"/>
  <c r="CC660" i="6" s="1"/>
  <c r="CD660" i="6" s="1"/>
  <c r="CE660" i="6" s="1"/>
  <c r="CF660" i="6" s="1"/>
  <c r="CG660" i="6" s="1"/>
  <c r="CH660" i="6" s="1"/>
  <c r="CL660" i="6" s="1"/>
  <c r="CM261" i="6"/>
  <c r="CN261" i="6" s="1"/>
  <c r="CO261" i="6" s="1"/>
  <c r="CP261" i="6" s="1"/>
  <c r="CQ261" i="6" s="1"/>
  <c r="CR261" i="6" s="1"/>
  <c r="CS261" i="6" s="1"/>
  <c r="CT261" i="6" s="1"/>
  <c r="CU261" i="6" s="1"/>
  <c r="CV261" i="6" s="1"/>
  <c r="CW261" i="6" s="1"/>
  <c r="BX593" i="6"/>
  <c r="BY593" i="6" s="1"/>
  <c r="BZ593" i="6" s="1"/>
  <c r="CA593" i="6" s="1"/>
  <c r="CB593" i="6" s="1"/>
  <c r="CC593" i="6" s="1"/>
  <c r="CD593" i="6" s="1"/>
  <c r="CE593" i="6" s="1"/>
  <c r="CF593" i="6" s="1"/>
  <c r="CG593" i="6" s="1"/>
  <c r="CH593" i="6" s="1"/>
  <c r="CL593" i="6" s="1"/>
  <c r="CM49" i="6"/>
  <c r="CN49" i="6" s="1"/>
  <c r="CO49" i="6" s="1"/>
  <c r="CP49" i="6" s="1"/>
  <c r="CQ49" i="6" s="1"/>
  <c r="CR49" i="6" s="1"/>
  <c r="CS49" i="6" s="1"/>
  <c r="CT49" i="6" s="1"/>
  <c r="CU49" i="6" s="1"/>
  <c r="CV49" i="6" s="1"/>
  <c r="CW49" i="6" s="1"/>
  <c r="BX413" i="6"/>
  <c r="BY413" i="6" s="1"/>
  <c r="BZ413" i="6" s="1"/>
  <c r="CA413" i="6" s="1"/>
  <c r="CB413" i="6" s="1"/>
  <c r="CC413" i="6" s="1"/>
  <c r="CD413" i="6" s="1"/>
  <c r="CE413" i="6" s="1"/>
  <c r="CF413" i="6" s="1"/>
  <c r="CG413" i="6" s="1"/>
  <c r="CH413" i="6" s="1"/>
  <c r="CL413" i="6" s="1"/>
  <c r="CM371" i="6"/>
  <c r="CN371" i="6" s="1"/>
  <c r="CO371" i="6" s="1"/>
  <c r="CP371" i="6" s="1"/>
  <c r="CQ371" i="6" s="1"/>
  <c r="CR371" i="6" s="1"/>
  <c r="CS371" i="6" s="1"/>
  <c r="CT371" i="6" s="1"/>
  <c r="CU371" i="6" s="1"/>
  <c r="CV371" i="6" s="1"/>
  <c r="CW371" i="6" s="1"/>
  <c r="BX65" i="6"/>
  <c r="BY65" i="6" s="1"/>
  <c r="BZ65" i="6" s="1"/>
  <c r="CA65" i="6" s="1"/>
  <c r="CB65" i="6" s="1"/>
  <c r="CC65" i="6" s="1"/>
  <c r="CD65" i="6" s="1"/>
  <c r="CE65" i="6" s="1"/>
  <c r="CF65" i="6" s="1"/>
  <c r="CG65" i="6" s="1"/>
  <c r="CH65" i="6" s="1"/>
  <c r="CL65" i="6" s="1"/>
  <c r="CM272" i="6"/>
  <c r="CN272" i="6" s="1"/>
  <c r="CO272" i="6" s="1"/>
  <c r="CP272" i="6" s="1"/>
  <c r="CQ272" i="6" s="1"/>
  <c r="CR272" i="6" s="1"/>
  <c r="CS272" i="6" s="1"/>
  <c r="CT272" i="6" s="1"/>
  <c r="CU272" i="6" s="1"/>
  <c r="CV272" i="6" s="1"/>
  <c r="CW272" i="6" s="1"/>
  <c r="BT422" i="6"/>
  <c r="CX596" i="6"/>
  <c r="CX634" i="6"/>
  <c r="CI579" i="6"/>
  <c r="CM429" i="6"/>
  <c r="CN429" i="6" s="1"/>
  <c r="CO429" i="6" s="1"/>
  <c r="CP429" i="6" s="1"/>
  <c r="CQ429" i="6" s="1"/>
  <c r="CR429" i="6" s="1"/>
  <c r="CS429" i="6" s="1"/>
  <c r="CT429" i="6" s="1"/>
  <c r="CU429" i="6" s="1"/>
  <c r="CV429" i="6" s="1"/>
  <c r="CW429" i="6" s="1"/>
  <c r="BT179" i="6"/>
  <c r="BT121" i="6"/>
  <c r="CI265" i="6"/>
  <c r="CM628" i="6"/>
  <c r="CN628" i="6" s="1"/>
  <c r="CO628" i="6" s="1"/>
  <c r="CP628" i="6" s="1"/>
  <c r="CQ628" i="6" s="1"/>
  <c r="CR628" i="6" s="1"/>
  <c r="CS628" i="6" s="1"/>
  <c r="CT628" i="6" s="1"/>
  <c r="CU628" i="6" s="1"/>
  <c r="CV628" i="6" s="1"/>
  <c r="CW628" i="6" s="1"/>
  <c r="BX171" i="6"/>
  <c r="BY171" i="6" s="1"/>
  <c r="BZ171" i="6" s="1"/>
  <c r="CA171" i="6" s="1"/>
  <c r="CB171" i="6" s="1"/>
  <c r="CC171" i="6" s="1"/>
  <c r="CD171" i="6" s="1"/>
  <c r="CE171" i="6" s="1"/>
  <c r="CF171" i="6" s="1"/>
  <c r="CG171" i="6" s="1"/>
  <c r="CH171" i="6" s="1"/>
  <c r="CL171" i="6" s="1"/>
  <c r="BT635" i="6"/>
  <c r="CI159" i="6"/>
  <c r="CM501" i="6"/>
  <c r="CN501" i="6" s="1"/>
  <c r="CO501" i="6" s="1"/>
  <c r="CP501" i="6" s="1"/>
  <c r="CQ501" i="6" s="1"/>
  <c r="CR501" i="6" s="1"/>
  <c r="CS501" i="6" s="1"/>
  <c r="CT501" i="6" s="1"/>
  <c r="CU501" i="6" s="1"/>
  <c r="CV501" i="6" s="1"/>
  <c r="CW501" i="6" s="1"/>
  <c r="CM180" i="6"/>
  <c r="CN180" i="6" s="1"/>
  <c r="CO180" i="6" s="1"/>
  <c r="CP180" i="6" s="1"/>
  <c r="CQ180" i="6" s="1"/>
  <c r="CR180" i="6" s="1"/>
  <c r="CS180" i="6" s="1"/>
  <c r="CT180" i="6" s="1"/>
  <c r="CU180" i="6" s="1"/>
  <c r="CV180" i="6" s="1"/>
  <c r="CW180" i="6" s="1"/>
  <c r="BX44" i="6"/>
  <c r="BY44" i="6" s="1"/>
  <c r="BZ44" i="6" s="1"/>
  <c r="CA44" i="6" s="1"/>
  <c r="CB44" i="6" s="1"/>
  <c r="CC44" i="6" s="1"/>
  <c r="CD44" i="6" s="1"/>
  <c r="CE44" i="6" s="1"/>
  <c r="CF44" i="6" s="1"/>
  <c r="CG44" i="6" s="1"/>
  <c r="CH44" i="6" s="1"/>
  <c r="CL44" i="6" s="1"/>
  <c r="BX576" i="6"/>
  <c r="BY576" i="6" s="1"/>
  <c r="BZ576" i="6" s="1"/>
  <c r="CA576" i="6" s="1"/>
  <c r="CB576" i="6" s="1"/>
  <c r="CC576" i="6" s="1"/>
  <c r="CD576" i="6" s="1"/>
  <c r="CE576" i="6" s="1"/>
  <c r="CF576" i="6" s="1"/>
  <c r="CG576" i="6" s="1"/>
  <c r="CH576" i="6" s="1"/>
  <c r="CL576" i="6" s="1"/>
  <c r="BX620" i="6"/>
  <c r="BY620" i="6" s="1"/>
  <c r="BZ620" i="6" s="1"/>
  <c r="CA620" i="6" s="1"/>
  <c r="CB620" i="6" s="1"/>
  <c r="CC620" i="6" s="1"/>
  <c r="CD620" i="6" s="1"/>
  <c r="CE620" i="6" s="1"/>
  <c r="CF620" i="6" s="1"/>
  <c r="CG620" i="6" s="1"/>
  <c r="CH620" i="6" s="1"/>
  <c r="CL620" i="6" s="1"/>
  <c r="CM42" i="6"/>
  <c r="CN42" i="6" s="1"/>
  <c r="CO42" i="6" s="1"/>
  <c r="CP42" i="6" s="1"/>
  <c r="CQ42" i="6" s="1"/>
  <c r="CR42" i="6" s="1"/>
  <c r="CS42" i="6" s="1"/>
  <c r="CT42" i="6" s="1"/>
  <c r="CU42" i="6" s="1"/>
  <c r="CV42" i="6" s="1"/>
  <c r="CW42" i="6" s="1"/>
  <c r="BX382" i="6"/>
  <c r="BY382" i="6" s="1"/>
  <c r="BZ382" i="6" s="1"/>
  <c r="CA382" i="6" s="1"/>
  <c r="CB382" i="6" s="1"/>
  <c r="CC382" i="6" s="1"/>
  <c r="CD382" i="6" s="1"/>
  <c r="CE382" i="6" s="1"/>
  <c r="CF382" i="6" s="1"/>
  <c r="CG382" i="6" s="1"/>
  <c r="CH382" i="6" s="1"/>
  <c r="CL382" i="6" s="1"/>
  <c r="CM193" i="6"/>
  <c r="CN193" i="6" s="1"/>
  <c r="CO193" i="6" s="1"/>
  <c r="CP193" i="6" s="1"/>
  <c r="CQ193" i="6" s="1"/>
  <c r="CR193" i="6" s="1"/>
  <c r="CS193" i="6" s="1"/>
  <c r="CT193" i="6" s="1"/>
  <c r="CU193" i="6" s="1"/>
  <c r="CV193" i="6" s="1"/>
  <c r="CW193" i="6" s="1"/>
  <c r="BT430" i="6"/>
  <c r="BT202" i="6"/>
  <c r="CI580" i="6"/>
  <c r="CI73" i="6"/>
  <c r="CI503" i="6"/>
  <c r="CI91" i="6"/>
  <c r="BT69" i="6"/>
  <c r="CX476" i="6"/>
  <c r="BT114" i="6"/>
  <c r="CI514" i="6"/>
  <c r="CI696" i="6" s="1"/>
  <c r="CI713" i="6" s="1"/>
  <c r="F23" i="5" s="1"/>
  <c r="BX254" i="6"/>
  <c r="BY254" i="6" s="1"/>
  <c r="BZ254" i="6" s="1"/>
  <c r="CA254" i="6" s="1"/>
  <c r="CB254" i="6" s="1"/>
  <c r="CC254" i="6" s="1"/>
  <c r="CD254" i="6" s="1"/>
  <c r="CE254" i="6" s="1"/>
  <c r="CF254" i="6" s="1"/>
  <c r="CG254" i="6" s="1"/>
  <c r="CH254" i="6" s="1"/>
  <c r="CX254" i="6" s="1"/>
  <c r="CM502" i="6"/>
  <c r="CN502" i="6" s="1"/>
  <c r="CO502" i="6" s="1"/>
  <c r="CP502" i="6" s="1"/>
  <c r="CQ502" i="6" s="1"/>
  <c r="CR502" i="6" s="1"/>
  <c r="CS502" i="6" s="1"/>
  <c r="CT502" i="6" s="1"/>
  <c r="CU502" i="6" s="1"/>
  <c r="CV502" i="6" s="1"/>
  <c r="CW502" i="6" s="1"/>
  <c r="CM175" i="6"/>
  <c r="CN175" i="6" s="1"/>
  <c r="CO175" i="6" s="1"/>
  <c r="CP175" i="6" s="1"/>
  <c r="CQ175" i="6" s="1"/>
  <c r="CR175" i="6" s="1"/>
  <c r="CS175" i="6" s="1"/>
  <c r="CT175" i="6" s="1"/>
  <c r="CU175" i="6" s="1"/>
  <c r="CV175" i="6" s="1"/>
  <c r="CW175" i="6" s="1"/>
  <c r="CM578" i="6"/>
  <c r="CN578" i="6" s="1"/>
  <c r="CO578" i="6" s="1"/>
  <c r="CP578" i="6" s="1"/>
  <c r="CQ578" i="6" s="1"/>
  <c r="CR578" i="6" s="1"/>
  <c r="CS578" i="6" s="1"/>
  <c r="CT578" i="6" s="1"/>
  <c r="CU578" i="6" s="1"/>
  <c r="CV578" i="6" s="1"/>
  <c r="CW578" i="6" s="1"/>
  <c r="CM664" i="6"/>
  <c r="CN664" i="6" s="1"/>
  <c r="CO664" i="6" s="1"/>
  <c r="CP664" i="6" s="1"/>
  <c r="CQ664" i="6" s="1"/>
  <c r="CR664" i="6" s="1"/>
  <c r="CS664" i="6" s="1"/>
  <c r="CT664" i="6" s="1"/>
  <c r="CU664" i="6" s="1"/>
  <c r="CV664" i="6" s="1"/>
  <c r="CW664" i="6" s="1"/>
  <c r="BT279" i="6"/>
  <c r="BX410" i="6"/>
  <c r="BY410" i="6" s="1"/>
  <c r="BZ410" i="6" s="1"/>
  <c r="CA410" i="6" s="1"/>
  <c r="CB410" i="6" s="1"/>
  <c r="CC410" i="6" s="1"/>
  <c r="CD410" i="6" s="1"/>
  <c r="CE410" i="6" s="1"/>
  <c r="CF410" i="6" s="1"/>
  <c r="CG410" i="6" s="1"/>
  <c r="CH410" i="6" s="1"/>
  <c r="CL410" i="6" s="1"/>
  <c r="CM657" i="6"/>
  <c r="CN657" i="6" s="1"/>
  <c r="CO657" i="6" s="1"/>
  <c r="CP657" i="6" s="1"/>
  <c r="CQ657" i="6" s="1"/>
  <c r="CR657" i="6" s="1"/>
  <c r="CS657" i="6" s="1"/>
  <c r="CT657" i="6" s="1"/>
  <c r="CU657" i="6" s="1"/>
  <c r="CV657" i="6" s="1"/>
  <c r="CW657" i="6" s="1"/>
  <c r="CI70" i="6"/>
  <c r="CX112" i="6"/>
  <c r="CM92" i="6"/>
  <c r="CN92" i="6" s="1"/>
  <c r="CO92" i="6" s="1"/>
  <c r="CP92" i="6" s="1"/>
  <c r="CQ92" i="6" s="1"/>
  <c r="CR92" i="6" s="1"/>
  <c r="CS92" i="6" s="1"/>
  <c r="CT92" i="6" s="1"/>
  <c r="CU92" i="6" s="1"/>
  <c r="CV92" i="6" s="1"/>
  <c r="CW92" i="6" s="1"/>
  <c r="BX50" i="6"/>
  <c r="BY50" i="6" s="1"/>
  <c r="BZ50" i="6" s="1"/>
  <c r="CA50" i="6" s="1"/>
  <c r="CB50" i="6" s="1"/>
  <c r="CC50" i="6" s="1"/>
  <c r="CD50" i="6" s="1"/>
  <c r="CE50" i="6" s="1"/>
  <c r="CF50" i="6" s="1"/>
  <c r="CG50" i="6" s="1"/>
  <c r="CH50" i="6" s="1"/>
  <c r="CL50" i="6" s="1"/>
  <c r="BX411" i="6"/>
  <c r="BY411" i="6" s="1"/>
  <c r="BZ411" i="6" s="1"/>
  <c r="CA411" i="6" s="1"/>
  <c r="CB411" i="6" s="1"/>
  <c r="CC411" i="6" s="1"/>
  <c r="CD411" i="6" s="1"/>
  <c r="CE411" i="6" s="1"/>
  <c r="CF411" i="6" s="1"/>
  <c r="CG411" i="6" s="1"/>
  <c r="CH411" i="6" s="1"/>
  <c r="CL411" i="6" s="1"/>
  <c r="BX352" i="6"/>
  <c r="BY352" i="6" s="1"/>
  <c r="BZ352" i="6" s="1"/>
  <c r="CA352" i="6" s="1"/>
  <c r="CB352" i="6" s="1"/>
  <c r="CC352" i="6" s="1"/>
  <c r="CD352" i="6" s="1"/>
  <c r="CE352" i="6" s="1"/>
  <c r="CF352" i="6" s="1"/>
  <c r="CG352" i="6" s="1"/>
  <c r="CH352" i="6" s="1"/>
  <c r="CL352" i="6" s="1"/>
  <c r="BX278" i="6"/>
  <c r="BY278" i="6" s="1"/>
  <c r="BZ278" i="6" s="1"/>
  <c r="CA278" i="6" s="1"/>
  <c r="CB278" i="6" s="1"/>
  <c r="CC278" i="6" s="1"/>
  <c r="CD278" i="6" s="1"/>
  <c r="CE278" i="6" s="1"/>
  <c r="CF278" i="6" s="1"/>
  <c r="CG278" i="6" s="1"/>
  <c r="CH278" i="6" s="1"/>
  <c r="CL278" i="6" s="1"/>
  <c r="CM414" i="6"/>
  <c r="CN414" i="6" s="1"/>
  <c r="CO414" i="6" s="1"/>
  <c r="CP414" i="6" s="1"/>
  <c r="CQ414" i="6" s="1"/>
  <c r="CR414" i="6" s="1"/>
  <c r="CS414" i="6" s="1"/>
  <c r="CT414" i="6" s="1"/>
  <c r="CU414" i="6" s="1"/>
  <c r="CV414" i="6" s="1"/>
  <c r="CW414" i="6" s="1"/>
  <c r="BX594" i="6"/>
  <c r="BY594" i="6" s="1"/>
  <c r="BZ594" i="6" s="1"/>
  <c r="CA594" i="6" s="1"/>
  <c r="CB594" i="6" s="1"/>
  <c r="CC594" i="6" s="1"/>
  <c r="CD594" i="6" s="1"/>
  <c r="CE594" i="6" s="1"/>
  <c r="CF594" i="6" s="1"/>
  <c r="CG594" i="6" s="1"/>
  <c r="CH594" i="6" s="1"/>
  <c r="CL594" i="6" s="1"/>
  <c r="BX607" i="6"/>
  <c r="BY607" i="6" s="1"/>
  <c r="BZ607" i="6" s="1"/>
  <c r="CA607" i="6" s="1"/>
  <c r="CB607" i="6" s="1"/>
  <c r="CC607" i="6" s="1"/>
  <c r="CD607" i="6" s="1"/>
  <c r="CE607" i="6" s="1"/>
  <c r="CF607" i="6" s="1"/>
  <c r="CG607" i="6" s="1"/>
  <c r="CH607" i="6" s="1"/>
  <c r="CL607" i="6" s="1"/>
  <c r="BX177" i="6"/>
  <c r="BY177" i="6" s="1"/>
  <c r="BZ177" i="6" s="1"/>
  <c r="CA177" i="6" s="1"/>
  <c r="CB177" i="6" s="1"/>
  <c r="CC177" i="6" s="1"/>
  <c r="CD177" i="6" s="1"/>
  <c r="CE177" i="6" s="1"/>
  <c r="CF177" i="6" s="1"/>
  <c r="CG177" i="6" s="1"/>
  <c r="CH177" i="6" s="1"/>
  <c r="CL177" i="6" s="1"/>
  <c r="BT214" i="6"/>
  <c r="CI261" i="6"/>
  <c r="BT362" i="6"/>
  <c r="BT593" i="6"/>
  <c r="BX182" i="6"/>
  <c r="BY182" i="6" s="1"/>
  <c r="BZ182" i="6" s="1"/>
  <c r="CA182" i="6" s="1"/>
  <c r="CB182" i="6" s="1"/>
  <c r="CC182" i="6" s="1"/>
  <c r="CD182" i="6" s="1"/>
  <c r="CE182" i="6" s="1"/>
  <c r="CF182" i="6" s="1"/>
  <c r="CG182" i="6" s="1"/>
  <c r="CH182" i="6" s="1"/>
  <c r="CL182" i="6" s="1"/>
  <c r="CM355" i="6"/>
  <c r="CN355" i="6" s="1"/>
  <c r="CO355" i="6" s="1"/>
  <c r="CP355" i="6" s="1"/>
  <c r="CQ355" i="6" s="1"/>
  <c r="CR355" i="6" s="1"/>
  <c r="CS355" i="6" s="1"/>
  <c r="CT355" i="6" s="1"/>
  <c r="CU355" i="6" s="1"/>
  <c r="CV355" i="6" s="1"/>
  <c r="CW355" i="6" s="1"/>
  <c r="CM80" i="6"/>
  <c r="CN80" i="6" s="1"/>
  <c r="CO80" i="6" s="1"/>
  <c r="CP80" i="6" s="1"/>
  <c r="CQ80" i="6" s="1"/>
  <c r="CR80" i="6" s="1"/>
  <c r="CS80" i="6" s="1"/>
  <c r="CT80" i="6" s="1"/>
  <c r="CU80" i="6" s="1"/>
  <c r="CV80" i="6" s="1"/>
  <c r="CW80" i="6" s="1"/>
  <c r="CM119" i="6"/>
  <c r="CN119" i="6" s="1"/>
  <c r="CO119" i="6" s="1"/>
  <c r="CP119" i="6" s="1"/>
  <c r="CQ119" i="6" s="1"/>
  <c r="CR119" i="6" s="1"/>
  <c r="CS119" i="6" s="1"/>
  <c r="CT119" i="6" s="1"/>
  <c r="CU119" i="6" s="1"/>
  <c r="CV119" i="6" s="1"/>
  <c r="CW119" i="6" s="1"/>
  <c r="CM417" i="6"/>
  <c r="CN417" i="6" s="1"/>
  <c r="CO417" i="6" s="1"/>
  <c r="CP417" i="6" s="1"/>
  <c r="CQ417" i="6" s="1"/>
  <c r="CR417" i="6" s="1"/>
  <c r="CS417" i="6" s="1"/>
  <c r="CT417" i="6" s="1"/>
  <c r="CU417" i="6" s="1"/>
  <c r="CV417" i="6" s="1"/>
  <c r="CW417" i="6" s="1"/>
  <c r="BX369" i="6"/>
  <c r="BY369" i="6" s="1"/>
  <c r="BZ369" i="6" s="1"/>
  <c r="CA369" i="6" s="1"/>
  <c r="CB369" i="6" s="1"/>
  <c r="CC369" i="6" s="1"/>
  <c r="CD369" i="6" s="1"/>
  <c r="CE369" i="6" s="1"/>
  <c r="CF369" i="6" s="1"/>
  <c r="CG369" i="6" s="1"/>
  <c r="CH369" i="6" s="1"/>
  <c r="CL369" i="6" s="1"/>
  <c r="CM95" i="6"/>
  <c r="CN95" i="6" s="1"/>
  <c r="CO95" i="6" s="1"/>
  <c r="CP95" i="6" s="1"/>
  <c r="CQ95" i="6" s="1"/>
  <c r="CR95" i="6" s="1"/>
  <c r="CS95" i="6" s="1"/>
  <c r="CT95" i="6" s="1"/>
  <c r="CU95" i="6" s="1"/>
  <c r="CV95" i="6" s="1"/>
  <c r="CW95" i="6" s="1"/>
  <c r="BX262" i="6"/>
  <c r="BY262" i="6" s="1"/>
  <c r="BZ262" i="6" s="1"/>
  <c r="CA262" i="6" s="1"/>
  <c r="CB262" i="6" s="1"/>
  <c r="CC262" i="6" s="1"/>
  <c r="CD262" i="6" s="1"/>
  <c r="CE262" i="6" s="1"/>
  <c r="CF262" i="6" s="1"/>
  <c r="CG262" i="6" s="1"/>
  <c r="CH262" i="6" s="1"/>
  <c r="CL262" i="6" s="1"/>
  <c r="CI368" i="6"/>
  <c r="CX346" i="6"/>
  <c r="BX475" i="6"/>
  <c r="BY475" i="6" s="1"/>
  <c r="BZ475" i="6" s="1"/>
  <c r="CA475" i="6" s="1"/>
  <c r="CB475" i="6" s="1"/>
  <c r="CC475" i="6" s="1"/>
  <c r="CD475" i="6" s="1"/>
  <c r="CE475" i="6" s="1"/>
  <c r="CF475" i="6" s="1"/>
  <c r="CG475" i="6" s="1"/>
  <c r="CH475" i="6" s="1"/>
  <c r="CL475" i="6" s="1"/>
  <c r="CM518" i="6"/>
  <c r="CN518" i="6" s="1"/>
  <c r="CO518" i="6" s="1"/>
  <c r="CP518" i="6" s="1"/>
  <c r="CQ518" i="6" s="1"/>
  <c r="CR518" i="6" s="1"/>
  <c r="CS518" i="6" s="1"/>
  <c r="CT518" i="6" s="1"/>
  <c r="CU518" i="6" s="1"/>
  <c r="CV518" i="6" s="1"/>
  <c r="CW518" i="6" s="1"/>
  <c r="CI49" i="6"/>
  <c r="BX388" i="6"/>
  <c r="BY388" i="6" s="1"/>
  <c r="BZ388" i="6" s="1"/>
  <c r="CA388" i="6" s="1"/>
  <c r="CB388" i="6" s="1"/>
  <c r="CC388" i="6" s="1"/>
  <c r="CD388" i="6" s="1"/>
  <c r="CE388" i="6" s="1"/>
  <c r="CF388" i="6" s="1"/>
  <c r="CG388" i="6" s="1"/>
  <c r="CH388" i="6" s="1"/>
  <c r="CL388" i="6" s="1"/>
  <c r="BX604" i="6"/>
  <c r="BY604" i="6" s="1"/>
  <c r="BZ604" i="6" s="1"/>
  <c r="CA604" i="6" s="1"/>
  <c r="CB604" i="6" s="1"/>
  <c r="CC604" i="6" s="1"/>
  <c r="CD604" i="6" s="1"/>
  <c r="CE604" i="6" s="1"/>
  <c r="CF604" i="6" s="1"/>
  <c r="CG604" i="6" s="1"/>
  <c r="CH604" i="6" s="1"/>
  <c r="CL604" i="6" s="1"/>
  <c r="CM670" i="6"/>
  <c r="CN670" i="6" s="1"/>
  <c r="CO670" i="6" s="1"/>
  <c r="CP670" i="6" s="1"/>
  <c r="CQ670" i="6" s="1"/>
  <c r="CR670" i="6" s="1"/>
  <c r="CS670" i="6" s="1"/>
  <c r="CT670" i="6" s="1"/>
  <c r="CU670" i="6" s="1"/>
  <c r="CV670" i="6" s="1"/>
  <c r="CW670" i="6" s="1"/>
  <c r="BT413" i="6"/>
  <c r="BI147" i="6"/>
  <c r="BJ147" i="6" s="1"/>
  <c r="BK147" i="6" s="1"/>
  <c r="BL147" i="6" s="1"/>
  <c r="BM147" i="6" s="1"/>
  <c r="BN147" i="6" s="1"/>
  <c r="BO147" i="6" s="1"/>
  <c r="BP147" i="6" s="1"/>
  <c r="BQ147" i="6" s="1"/>
  <c r="BR147" i="6" s="1"/>
  <c r="BS147" i="6" s="1"/>
  <c r="BW147" i="6" s="1"/>
  <c r="CI181" i="6"/>
  <c r="CM67" i="6"/>
  <c r="CN67" i="6" s="1"/>
  <c r="CO67" i="6" s="1"/>
  <c r="CP67" i="6" s="1"/>
  <c r="CQ67" i="6" s="1"/>
  <c r="CR67" i="6" s="1"/>
  <c r="CS67" i="6" s="1"/>
  <c r="CT67" i="6" s="1"/>
  <c r="CU67" i="6" s="1"/>
  <c r="CV67" i="6" s="1"/>
  <c r="CW67" i="6" s="1"/>
  <c r="BX498" i="6"/>
  <c r="BY498" i="6" s="1"/>
  <c r="BZ498" i="6" s="1"/>
  <c r="CA498" i="6" s="1"/>
  <c r="CB498" i="6" s="1"/>
  <c r="CC498" i="6" s="1"/>
  <c r="CD498" i="6" s="1"/>
  <c r="CE498" i="6" s="1"/>
  <c r="CF498" i="6" s="1"/>
  <c r="CG498" i="6" s="1"/>
  <c r="CH498" i="6" s="1"/>
  <c r="CL498" i="6" s="1"/>
  <c r="BT269" i="6"/>
  <c r="CX599" i="6"/>
  <c r="X12" i="6" l="1"/>
  <c r="W691" i="6"/>
  <c r="X155" i="6"/>
  <c r="W697" i="6"/>
  <c r="W707" i="6" s="1"/>
  <c r="BB161" i="6"/>
  <c r="X20" i="6"/>
  <c r="W695" i="6"/>
  <c r="V706" i="6"/>
  <c r="V709" i="6" s="1"/>
  <c r="V716" i="6" s="1"/>
  <c r="V704" i="6"/>
  <c r="V699" i="6"/>
  <c r="AY517" i="6"/>
  <c r="AX692" i="6"/>
  <c r="AX711" i="6" s="1"/>
  <c r="X199" i="6"/>
  <c r="W696" i="6"/>
  <c r="W713" i="6" s="1"/>
  <c r="X4" i="6"/>
  <c r="W690" i="6"/>
  <c r="X507" i="6"/>
  <c r="W694" i="6"/>
  <c r="W708" i="6" s="1"/>
  <c r="X7" i="6"/>
  <c r="W698" i="6"/>
  <c r="X562" i="6"/>
  <c r="W693" i="6"/>
  <c r="W712" i="6" s="1"/>
  <c r="X339" i="6"/>
  <c r="W692" i="6"/>
  <c r="W711" i="6" s="1"/>
  <c r="CI216" i="6"/>
  <c r="CI426" i="6"/>
  <c r="X154" i="6"/>
  <c r="W684" i="6"/>
  <c r="AK28" i="6"/>
  <c r="CI475" i="6"/>
  <c r="CX66" i="6"/>
  <c r="BT147" i="6"/>
  <c r="CX657" i="6"/>
  <c r="CX175" i="6"/>
  <c r="CX91" i="6"/>
  <c r="CX282" i="6"/>
  <c r="CX42" i="6"/>
  <c r="CI654" i="6"/>
  <c r="CX271" i="6"/>
  <c r="CI77" i="6"/>
  <c r="CX502" i="6"/>
  <c r="CX159" i="6"/>
  <c r="CX117" i="6"/>
  <c r="CX286" i="6"/>
  <c r="CX260" i="6"/>
  <c r="CX95" i="6"/>
  <c r="CX49" i="6"/>
  <c r="CI474" i="6"/>
  <c r="CI214" i="6"/>
  <c r="CX54" i="6"/>
  <c r="CX659" i="6"/>
  <c r="CX648" i="6"/>
  <c r="CI604" i="6"/>
  <c r="CX355" i="6"/>
  <c r="CI65" i="6"/>
  <c r="CX379" i="6"/>
  <c r="CI200" i="6"/>
  <c r="CI375" i="6"/>
  <c r="CI387" i="6"/>
  <c r="CI472" i="6"/>
  <c r="CI215" i="6"/>
  <c r="CI156" i="6"/>
  <c r="CX417" i="6"/>
  <c r="CI382" i="6"/>
  <c r="CI44" i="6"/>
  <c r="CX624" i="6"/>
  <c r="CX674" i="6"/>
  <c r="CI297" i="6"/>
  <c r="CX299" i="6"/>
  <c r="CI158" i="6"/>
  <c r="CX108" i="6"/>
  <c r="CI191" i="6"/>
  <c r="CX119" i="6"/>
  <c r="CX518" i="6"/>
  <c r="CI262" i="6"/>
  <c r="CI352" i="6"/>
  <c r="CX628" i="6"/>
  <c r="CI422" i="6"/>
  <c r="CI21" i="6"/>
  <c r="CI609" i="6"/>
  <c r="CX307" i="6"/>
  <c r="CX284" i="6"/>
  <c r="CI295" i="6"/>
  <c r="CX501" i="6"/>
  <c r="CI660" i="6"/>
  <c r="CI384" i="6"/>
  <c r="CX368" i="6"/>
  <c r="CI179" i="6"/>
  <c r="CX661" i="6"/>
  <c r="CX268" i="6"/>
  <c r="CI370" i="6"/>
  <c r="CX470" i="6"/>
  <c r="CI213" i="6"/>
  <c r="CX274" i="6"/>
  <c r="CI499" i="6"/>
  <c r="CI118" i="6"/>
  <c r="CI406" i="6"/>
  <c r="CX263" i="6"/>
  <c r="CI594" i="6"/>
  <c r="CX664" i="6"/>
  <c r="CI576" i="6"/>
  <c r="CX273" i="6"/>
  <c r="CX503" i="6"/>
  <c r="CI377" i="6"/>
  <c r="CI605" i="6"/>
  <c r="CI577" i="6"/>
  <c r="CX342" i="6"/>
  <c r="CI305" i="6"/>
  <c r="CX580" i="6"/>
  <c r="CI658" i="6"/>
  <c r="CX48" i="6"/>
  <c r="CX267" i="6"/>
  <c r="CI653" i="6"/>
  <c r="CX390" i="6"/>
  <c r="AK192" i="6"/>
  <c r="AK689" i="6" s="1"/>
  <c r="CM576" i="6"/>
  <c r="CN576" i="6" s="1"/>
  <c r="CO576" i="6" s="1"/>
  <c r="CP576" i="6" s="1"/>
  <c r="CQ576" i="6" s="1"/>
  <c r="CR576" i="6" s="1"/>
  <c r="CS576" i="6" s="1"/>
  <c r="CT576" i="6" s="1"/>
  <c r="CU576" i="6" s="1"/>
  <c r="CV576" i="6" s="1"/>
  <c r="CW576" i="6" s="1"/>
  <c r="CM185" i="6"/>
  <c r="CN185" i="6" s="1"/>
  <c r="CO185" i="6" s="1"/>
  <c r="CP185" i="6" s="1"/>
  <c r="CQ185" i="6" s="1"/>
  <c r="CR185" i="6" s="1"/>
  <c r="CS185" i="6" s="1"/>
  <c r="CT185" i="6" s="1"/>
  <c r="CU185" i="6" s="1"/>
  <c r="CV185" i="6" s="1"/>
  <c r="CW185" i="6" s="1"/>
  <c r="CM362" i="6"/>
  <c r="CN362" i="6" s="1"/>
  <c r="CO362" i="6" s="1"/>
  <c r="CP362" i="6" s="1"/>
  <c r="CQ362" i="6" s="1"/>
  <c r="CR362" i="6" s="1"/>
  <c r="CS362" i="6" s="1"/>
  <c r="CT362" i="6" s="1"/>
  <c r="CU362" i="6" s="1"/>
  <c r="CV362" i="6" s="1"/>
  <c r="CW362" i="6" s="1"/>
  <c r="CM635" i="6"/>
  <c r="CN635" i="6" s="1"/>
  <c r="CO635" i="6" s="1"/>
  <c r="CP635" i="6" s="1"/>
  <c r="CQ635" i="6" s="1"/>
  <c r="CR635" i="6" s="1"/>
  <c r="CS635" i="6" s="1"/>
  <c r="CT635" i="6" s="1"/>
  <c r="CU635" i="6" s="1"/>
  <c r="CV635" i="6" s="1"/>
  <c r="CW635" i="6" s="1"/>
  <c r="CM611" i="6"/>
  <c r="CN611" i="6" s="1"/>
  <c r="CO611" i="6" s="1"/>
  <c r="CP611" i="6" s="1"/>
  <c r="CQ611" i="6" s="1"/>
  <c r="CR611" i="6" s="1"/>
  <c r="CS611" i="6" s="1"/>
  <c r="CT611" i="6" s="1"/>
  <c r="CU611" i="6" s="1"/>
  <c r="CV611" i="6" s="1"/>
  <c r="CW611" i="6" s="1"/>
  <c r="CM385" i="6"/>
  <c r="CN385" i="6" s="1"/>
  <c r="CO385" i="6" s="1"/>
  <c r="CP385" i="6" s="1"/>
  <c r="CQ385" i="6" s="1"/>
  <c r="CR385" i="6" s="1"/>
  <c r="CS385" i="6" s="1"/>
  <c r="CT385" i="6" s="1"/>
  <c r="CU385" i="6" s="1"/>
  <c r="CV385" i="6" s="1"/>
  <c r="CW385" i="6" s="1"/>
  <c r="CM210" i="6"/>
  <c r="CN210" i="6" s="1"/>
  <c r="CO210" i="6" s="1"/>
  <c r="CP210" i="6" s="1"/>
  <c r="CQ210" i="6" s="1"/>
  <c r="CR210" i="6" s="1"/>
  <c r="CS210" i="6" s="1"/>
  <c r="CT210" i="6" s="1"/>
  <c r="CU210" i="6" s="1"/>
  <c r="CV210" i="6" s="1"/>
  <c r="CW210" i="6" s="1"/>
  <c r="CM603" i="6"/>
  <c r="CN603" i="6" s="1"/>
  <c r="CO603" i="6" s="1"/>
  <c r="CP603" i="6" s="1"/>
  <c r="CQ603" i="6" s="1"/>
  <c r="CR603" i="6" s="1"/>
  <c r="CS603" i="6" s="1"/>
  <c r="CT603" i="6" s="1"/>
  <c r="CU603" i="6" s="1"/>
  <c r="CV603" i="6" s="1"/>
  <c r="CW603" i="6" s="1"/>
  <c r="CM68" i="6"/>
  <c r="CN68" i="6" s="1"/>
  <c r="CO68" i="6" s="1"/>
  <c r="CP68" i="6" s="1"/>
  <c r="CQ68" i="6" s="1"/>
  <c r="CR68" i="6" s="1"/>
  <c r="CS68" i="6" s="1"/>
  <c r="CT68" i="6" s="1"/>
  <c r="CU68" i="6" s="1"/>
  <c r="CV68" i="6" s="1"/>
  <c r="CW68" i="6" s="1"/>
  <c r="CM279" i="6"/>
  <c r="CN279" i="6" s="1"/>
  <c r="CO279" i="6" s="1"/>
  <c r="CP279" i="6" s="1"/>
  <c r="CQ279" i="6" s="1"/>
  <c r="CR279" i="6" s="1"/>
  <c r="CS279" i="6" s="1"/>
  <c r="CT279" i="6" s="1"/>
  <c r="CU279" i="6" s="1"/>
  <c r="CV279" i="6" s="1"/>
  <c r="CW279" i="6" s="1"/>
  <c r="CM626" i="6"/>
  <c r="CN626" i="6" s="1"/>
  <c r="CO626" i="6" s="1"/>
  <c r="CP626" i="6" s="1"/>
  <c r="CQ626" i="6" s="1"/>
  <c r="CR626" i="6" s="1"/>
  <c r="CS626" i="6" s="1"/>
  <c r="CT626" i="6" s="1"/>
  <c r="CU626" i="6" s="1"/>
  <c r="CV626" i="6" s="1"/>
  <c r="CW626" i="6" s="1"/>
  <c r="CM594" i="6"/>
  <c r="CN594" i="6" s="1"/>
  <c r="CO594" i="6" s="1"/>
  <c r="CP594" i="6" s="1"/>
  <c r="CQ594" i="6" s="1"/>
  <c r="CR594" i="6" s="1"/>
  <c r="CS594" i="6" s="1"/>
  <c r="CT594" i="6" s="1"/>
  <c r="CU594" i="6" s="1"/>
  <c r="CV594" i="6" s="1"/>
  <c r="CW594" i="6" s="1"/>
  <c r="CM422" i="6"/>
  <c r="CN422" i="6" s="1"/>
  <c r="CO422" i="6" s="1"/>
  <c r="CP422" i="6" s="1"/>
  <c r="CQ422" i="6" s="1"/>
  <c r="CR422" i="6" s="1"/>
  <c r="CS422" i="6" s="1"/>
  <c r="CT422" i="6" s="1"/>
  <c r="CU422" i="6" s="1"/>
  <c r="CV422" i="6" s="1"/>
  <c r="CW422" i="6" s="1"/>
  <c r="CM216" i="6"/>
  <c r="CN216" i="6" s="1"/>
  <c r="CO216" i="6" s="1"/>
  <c r="CP216" i="6" s="1"/>
  <c r="CQ216" i="6" s="1"/>
  <c r="CR216" i="6" s="1"/>
  <c r="CS216" i="6" s="1"/>
  <c r="CT216" i="6" s="1"/>
  <c r="CU216" i="6" s="1"/>
  <c r="CV216" i="6" s="1"/>
  <c r="CW216" i="6" s="1"/>
  <c r="CM609" i="6"/>
  <c r="CN609" i="6" s="1"/>
  <c r="CO609" i="6" s="1"/>
  <c r="CP609" i="6" s="1"/>
  <c r="CQ609" i="6" s="1"/>
  <c r="CR609" i="6" s="1"/>
  <c r="CS609" i="6" s="1"/>
  <c r="CT609" i="6" s="1"/>
  <c r="CU609" i="6" s="1"/>
  <c r="CV609" i="6" s="1"/>
  <c r="CW609" i="6" s="1"/>
  <c r="CM426" i="6"/>
  <c r="CN426" i="6" s="1"/>
  <c r="CO426" i="6" s="1"/>
  <c r="CP426" i="6" s="1"/>
  <c r="CQ426" i="6" s="1"/>
  <c r="CR426" i="6" s="1"/>
  <c r="CS426" i="6" s="1"/>
  <c r="CT426" i="6" s="1"/>
  <c r="CU426" i="6" s="1"/>
  <c r="CV426" i="6" s="1"/>
  <c r="CW426" i="6" s="1"/>
  <c r="CM472" i="6"/>
  <c r="CN472" i="6" s="1"/>
  <c r="CO472" i="6" s="1"/>
  <c r="CP472" i="6" s="1"/>
  <c r="CQ472" i="6" s="1"/>
  <c r="CR472" i="6" s="1"/>
  <c r="CS472" i="6" s="1"/>
  <c r="CT472" i="6" s="1"/>
  <c r="CU472" i="6" s="1"/>
  <c r="CV472" i="6" s="1"/>
  <c r="CW472" i="6" s="1"/>
  <c r="CM499" i="6"/>
  <c r="CN499" i="6" s="1"/>
  <c r="CO499" i="6" s="1"/>
  <c r="CP499" i="6" s="1"/>
  <c r="CQ499" i="6" s="1"/>
  <c r="CR499" i="6" s="1"/>
  <c r="CS499" i="6" s="1"/>
  <c r="CT499" i="6" s="1"/>
  <c r="CU499" i="6" s="1"/>
  <c r="CV499" i="6" s="1"/>
  <c r="CW499" i="6" s="1"/>
  <c r="CM118" i="6"/>
  <c r="CN118" i="6" s="1"/>
  <c r="CO118" i="6" s="1"/>
  <c r="CP118" i="6" s="1"/>
  <c r="CQ118" i="6" s="1"/>
  <c r="CR118" i="6" s="1"/>
  <c r="CS118" i="6" s="1"/>
  <c r="CT118" i="6" s="1"/>
  <c r="CU118" i="6" s="1"/>
  <c r="CV118" i="6" s="1"/>
  <c r="CW118" i="6" s="1"/>
  <c r="CM156" i="6"/>
  <c r="CN156" i="6" s="1"/>
  <c r="CO156" i="6" s="1"/>
  <c r="CP156" i="6" s="1"/>
  <c r="CM653" i="6"/>
  <c r="CN653" i="6" s="1"/>
  <c r="CO653" i="6" s="1"/>
  <c r="CP653" i="6" s="1"/>
  <c r="CQ653" i="6" s="1"/>
  <c r="CR653" i="6" s="1"/>
  <c r="CS653" i="6" s="1"/>
  <c r="CT653" i="6" s="1"/>
  <c r="CU653" i="6" s="1"/>
  <c r="CV653" i="6" s="1"/>
  <c r="CW653" i="6" s="1"/>
  <c r="CM406" i="6"/>
  <c r="CN406" i="6" s="1"/>
  <c r="CO406" i="6" s="1"/>
  <c r="CP406" i="6" s="1"/>
  <c r="CQ406" i="6" s="1"/>
  <c r="CR406" i="6" s="1"/>
  <c r="CS406" i="6" s="1"/>
  <c r="CT406" i="6" s="1"/>
  <c r="CU406" i="6" s="1"/>
  <c r="CV406" i="6" s="1"/>
  <c r="CW406" i="6" s="1"/>
  <c r="CM191" i="6"/>
  <c r="CN191" i="6" s="1"/>
  <c r="CO191" i="6" s="1"/>
  <c r="CP191" i="6" s="1"/>
  <c r="CQ191" i="6" s="1"/>
  <c r="CR191" i="6" s="1"/>
  <c r="CS191" i="6" s="1"/>
  <c r="CT191" i="6" s="1"/>
  <c r="CU191" i="6" s="1"/>
  <c r="CV191" i="6" s="1"/>
  <c r="CW191" i="6" s="1"/>
  <c r="CI498" i="6"/>
  <c r="BX147" i="6"/>
  <c r="BY147" i="6" s="1"/>
  <c r="BZ147" i="6" s="1"/>
  <c r="CA147" i="6" s="1"/>
  <c r="CB147" i="6" s="1"/>
  <c r="CC147" i="6" s="1"/>
  <c r="CD147" i="6" s="1"/>
  <c r="CE147" i="6" s="1"/>
  <c r="CF147" i="6" s="1"/>
  <c r="CG147" i="6" s="1"/>
  <c r="CH147" i="6" s="1"/>
  <c r="CL147" i="6" s="1"/>
  <c r="CI388" i="6"/>
  <c r="CM475" i="6"/>
  <c r="CN475" i="6" s="1"/>
  <c r="CO475" i="6" s="1"/>
  <c r="CP475" i="6" s="1"/>
  <c r="CQ475" i="6" s="1"/>
  <c r="CR475" i="6" s="1"/>
  <c r="CS475" i="6" s="1"/>
  <c r="CT475" i="6" s="1"/>
  <c r="CU475" i="6" s="1"/>
  <c r="CV475" i="6" s="1"/>
  <c r="CW475" i="6" s="1"/>
  <c r="CI182" i="6"/>
  <c r="CI177" i="6"/>
  <c r="CX414" i="6"/>
  <c r="CI411" i="6"/>
  <c r="CX92" i="6"/>
  <c r="CI410" i="6"/>
  <c r="CM44" i="6"/>
  <c r="CN44" i="6" s="1"/>
  <c r="CO44" i="6" s="1"/>
  <c r="CP44" i="6" s="1"/>
  <c r="CQ44" i="6" s="1"/>
  <c r="CR44" i="6" s="1"/>
  <c r="CS44" i="6" s="1"/>
  <c r="CT44" i="6" s="1"/>
  <c r="CU44" i="6" s="1"/>
  <c r="CV44" i="6" s="1"/>
  <c r="CW44" i="6" s="1"/>
  <c r="CX371" i="6"/>
  <c r="CI593" i="6"/>
  <c r="CX70" i="6"/>
  <c r="CX73" i="6"/>
  <c r="CX265" i="6"/>
  <c r="CX672" i="6"/>
  <c r="CX471" i="6"/>
  <c r="CI651" i="6"/>
  <c r="CI212" i="6"/>
  <c r="CX264" i="6"/>
  <c r="CI381" i="6"/>
  <c r="CM654" i="6"/>
  <c r="CN654" i="6" s="1"/>
  <c r="CO654" i="6" s="1"/>
  <c r="CP654" i="6" s="1"/>
  <c r="CQ654" i="6" s="1"/>
  <c r="CR654" i="6" s="1"/>
  <c r="CS654" i="6" s="1"/>
  <c r="CT654" i="6" s="1"/>
  <c r="CU654" i="6" s="1"/>
  <c r="CV654" i="6" s="1"/>
  <c r="CW654" i="6" s="1"/>
  <c r="CX293" i="6"/>
  <c r="CX178" i="6"/>
  <c r="CX473" i="6"/>
  <c r="CM297" i="6"/>
  <c r="CN297" i="6" s="1"/>
  <c r="CO297" i="6" s="1"/>
  <c r="CP297" i="6" s="1"/>
  <c r="CQ297" i="6" s="1"/>
  <c r="CR297" i="6" s="1"/>
  <c r="CS297" i="6" s="1"/>
  <c r="CT297" i="6" s="1"/>
  <c r="CU297" i="6" s="1"/>
  <c r="CV297" i="6" s="1"/>
  <c r="CW297" i="6" s="1"/>
  <c r="CM200" i="6"/>
  <c r="CN200" i="6" s="1"/>
  <c r="CO200" i="6" s="1"/>
  <c r="CP200" i="6" s="1"/>
  <c r="CQ200" i="6" s="1"/>
  <c r="CR200" i="6" s="1"/>
  <c r="CS200" i="6" s="1"/>
  <c r="CT200" i="6" s="1"/>
  <c r="CU200" i="6" s="1"/>
  <c r="CV200" i="6" s="1"/>
  <c r="CW200" i="6" s="1"/>
  <c r="CX616" i="6"/>
  <c r="CM384" i="6"/>
  <c r="CN384" i="6" s="1"/>
  <c r="CO384" i="6" s="1"/>
  <c r="CP384" i="6" s="1"/>
  <c r="CQ384" i="6" s="1"/>
  <c r="CR384" i="6" s="1"/>
  <c r="CS384" i="6" s="1"/>
  <c r="CT384" i="6" s="1"/>
  <c r="CU384" i="6" s="1"/>
  <c r="CV384" i="6" s="1"/>
  <c r="CW384" i="6" s="1"/>
  <c r="CM375" i="6"/>
  <c r="CN375" i="6" s="1"/>
  <c r="CO375" i="6" s="1"/>
  <c r="CP375" i="6" s="1"/>
  <c r="CQ375" i="6" s="1"/>
  <c r="CR375" i="6" s="1"/>
  <c r="CS375" i="6" s="1"/>
  <c r="CT375" i="6" s="1"/>
  <c r="CU375" i="6" s="1"/>
  <c r="CV375" i="6" s="1"/>
  <c r="CW375" i="6" s="1"/>
  <c r="CM214" i="6"/>
  <c r="CN214" i="6" s="1"/>
  <c r="CO214" i="6" s="1"/>
  <c r="CP214" i="6" s="1"/>
  <c r="CQ214" i="6" s="1"/>
  <c r="CR214" i="6" s="1"/>
  <c r="CS214" i="6" s="1"/>
  <c r="CT214" i="6" s="1"/>
  <c r="CU214" i="6" s="1"/>
  <c r="CV214" i="6" s="1"/>
  <c r="CW214" i="6" s="1"/>
  <c r="CM179" i="6"/>
  <c r="CN179" i="6" s="1"/>
  <c r="CO179" i="6" s="1"/>
  <c r="CP179" i="6" s="1"/>
  <c r="CQ179" i="6" s="1"/>
  <c r="CR179" i="6" s="1"/>
  <c r="CS179" i="6" s="1"/>
  <c r="CT179" i="6" s="1"/>
  <c r="CU179" i="6" s="1"/>
  <c r="CV179" i="6" s="1"/>
  <c r="CW179" i="6" s="1"/>
  <c r="CM377" i="6"/>
  <c r="CN377" i="6" s="1"/>
  <c r="CO377" i="6" s="1"/>
  <c r="CP377" i="6" s="1"/>
  <c r="CQ377" i="6" s="1"/>
  <c r="CR377" i="6" s="1"/>
  <c r="CS377" i="6" s="1"/>
  <c r="CT377" i="6" s="1"/>
  <c r="CU377" i="6" s="1"/>
  <c r="CV377" i="6" s="1"/>
  <c r="CW377" i="6" s="1"/>
  <c r="CM387" i="6"/>
  <c r="CN387" i="6" s="1"/>
  <c r="CO387" i="6" s="1"/>
  <c r="CP387" i="6" s="1"/>
  <c r="CQ387" i="6" s="1"/>
  <c r="CR387" i="6" s="1"/>
  <c r="CS387" i="6" s="1"/>
  <c r="CT387" i="6" s="1"/>
  <c r="CU387" i="6" s="1"/>
  <c r="CV387" i="6" s="1"/>
  <c r="CW387" i="6" s="1"/>
  <c r="CM605" i="6"/>
  <c r="CN605" i="6" s="1"/>
  <c r="CO605" i="6" s="1"/>
  <c r="CP605" i="6" s="1"/>
  <c r="CQ605" i="6" s="1"/>
  <c r="CR605" i="6" s="1"/>
  <c r="CS605" i="6" s="1"/>
  <c r="CT605" i="6" s="1"/>
  <c r="CU605" i="6" s="1"/>
  <c r="CV605" i="6" s="1"/>
  <c r="CW605" i="6" s="1"/>
  <c r="CM577" i="6"/>
  <c r="CN577" i="6" s="1"/>
  <c r="CO577" i="6" s="1"/>
  <c r="CP577" i="6" s="1"/>
  <c r="CQ577" i="6" s="1"/>
  <c r="CR577" i="6" s="1"/>
  <c r="CS577" i="6" s="1"/>
  <c r="CT577" i="6" s="1"/>
  <c r="CU577" i="6" s="1"/>
  <c r="CV577" i="6" s="1"/>
  <c r="CW577" i="6" s="1"/>
  <c r="CM370" i="6"/>
  <c r="CN370" i="6" s="1"/>
  <c r="CO370" i="6" s="1"/>
  <c r="CP370" i="6" s="1"/>
  <c r="CQ370" i="6" s="1"/>
  <c r="CR370" i="6" s="1"/>
  <c r="CS370" i="6" s="1"/>
  <c r="CT370" i="6" s="1"/>
  <c r="CU370" i="6" s="1"/>
  <c r="CV370" i="6" s="1"/>
  <c r="CW370" i="6" s="1"/>
  <c r="CI361" i="6"/>
  <c r="CX283" i="6"/>
  <c r="CM77" i="6"/>
  <c r="CN77" i="6" s="1"/>
  <c r="CO77" i="6" s="1"/>
  <c r="CP77" i="6" s="1"/>
  <c r="CQ77" i="6" s="1"/>
  <c r="CR77" i="6" s="1"/>
  <c r="CS77" i="6" s="1"/>
  <c r="CT77" i="6" s="1"/>
  <c r="CU77" i="6" s="1"/>
  <c r="CV77" i="6" s="1"/>
  <c r="CW77" i="6" s="1"/>
  <c r="CM305" i="6"/>
  <c r="CN305" i="6" s="1"/>
  <c r="CO305" i="6" s="1"/>
  <c r="CP305" i="6" s="1"/>
  <c r="CQ305" i="6" s="1"/>
  <c r="CR305" i="6" s="1"/>
  <c r="CS305" i="6" s="1"/>
  <c r="CT305" i="6" s="1"/>
  <c r="CU305" i="6" s="1"/>
  <c r="CV305" i="6" s="1"/>
  <c r="CW305" i="6" s="1"/>
  <c r="CM213" i="6"/>
  <c r="CN213" i="6" s="1"/>
  <c r="CO213" i="6" s="1"/>
  <c r="CP213" i="6" s="1"/>
  <c r="CQ213" i="6" s="1"/>
  <c r="CR213" i="6" s="1"/>
  <c r="CS213" i="6" s="1"/>
  <c r="CT213" i="6" s="1"/>
  <c r="CU213" i="6" s="1"/>
  <c r="CV213" i="6" s="1"/>
  <c r="CW213" i="6" s="1"/>
  <c r="CX157" i="6"/>
  <c r="CM158" i="6"/>
  <c r="CN158" i="6" s="1"/>
  <c r="CO158" i="6" s="1"/>
  <c r="CP158" i="6" s="1"/>
  <c r="CQ158" i="6" s="1"/>
  <c r="CR158" i="6" s="1"/>
  <c r="CS158" i="6" s="1"/>
  <c r="CT158" i="6" s="1"/>
  <c r="CU158" i="6" s="1"/>
  <c r="CV158" i="6" s="1"/>
  <c r="CW158" i="6" s="1"/>
  <c r="CM215" i="6"/>
  <c r="CN215" i="6" s="1"/>
  <c r="CO215" i="6" s="1"/>
  <c r="CP215" i="6" s="1"/>
  <c r="CQ215" i="6" s="1"/>
  <c r="CR215" i="6" s="1"/>
  <c r="CS215" i="6" s="1"/>
  <c r="CT215" i="6" s="1"/>
  <c r="CU215" i="6" s="1"/>
  <c r="CV215" i="6" s="1"/>
  <c r="CW215" i="6" s="1"/>
  <c r="CM658" i="6"/>
  <c r="CN658" i="6" s="1"/>
  <c r="CO658" i="6" s="1"/>
  <c r="CP658" i="6" s="1"/>
  <c r="CQ658" i="6" s="1"/>
  <c r="CR658" i="6" s="1"/>
  <c r="CS658" i="6" s="1"/>
  <c r="CT658" i="6" s="1"/>
  <c r="CU658" i="6" s="1"/>
  <c r="CV658" i="6" s="1"/>
  <c r="CW658" i="6" s="1"/>
  <c r="CI408" i="6"/>
  <c r="CX308" i="6"/>
  <c r="BT668" i="6"/>
  <c r="BT698" i="6" s="1"/>
  <c r="CX398" i="6"/>
  <c r="CX189" i="6"/>
  <c r="CX395" i="6"/>
  <c r="CI280" i="6"/>
  <c r="CI675" i="6"/>
  <c r="CI486" i="6"/>
  <c r="CM278" i="6"/>
  <c r="CN278" i="6" s="1"/>
  <c r="CO278" i="6" s="1"/>
  <c r="CP278" i="6" s="1"/>
  <c r="CQ278" i="6" s="1"/>
  <c r="CR278" i="6" s="1"/>
  <c r="CS278" i="6" s="1"/>
  <c r="CT278" i="6" s="1"/>
  <c r="CU278" i="6" s="1"/>
  <c r="CV278" i="6" s="1"/>
  <c r="CW278" i="6" s="1"/>
  <c r="CM262" i="6"/>
  <c r="CN262" i="6" s="1"/>
  <c r="CO262" i="6" s="1"/>
  <c r="CP262" i="6" s="1"/>
  <c r="CQ262" i="6" s="1"/>
  <c r="CR262" i="6" s="1"/>
  <c r="CS262" i="6" s="1"/>
  <c r="CT262" i="6" s="1"/>
  <c r="CU262" i="6" s="1"/>
  <c r="CV262" i="6" s="1"/>
  <c r="CW262" i="6" s="1"/>
  <c r="CM69" i="6"/>
  <c r="CN69" i="6" s="1"/>
  <c r="CO69" i="6" s="1"/>
  <c r="CP69" i="6" s="1"/>
  <c r="CQ69" i="6" s="1"/>
  <c r="CR69" i="6" s="1"/>
  <c r="CS69" i="6" s="1"/>
  <c r="CT69" i="6" s="1"/>
  <c r="CU69" i="6" s="1"/>
  <c r="CV69" i="6" s="1"/>
  <c r="CW69" i="6" s="1"/>
  <c r="CM666" i="6"/>
  <c r="CN666" i="6" s="1"/>
  <c r="CO666" i="6" s="1"/>
  <c r="CP666" i="6" s="1"/>
  <c r="CQ666" i="6" s="1"/>
  <c r="CR666" i="6" s="1"/>
  <c r="CS666" i="6" s="1"/>
  <c r="CT666" i="6" s="1"/>
  <c r="CU666" i="6" s="1"/>
  <c r="CV666" i="6" s="1"/>
  <c r="CW666" i="6" s="1"/>
  <c r="CM646" i="6"/>
  <c r="CN646" i="6" s="1"/>
  <c r="CO646" i="6" s="1"/>
  <c r="CP646" i="6" s="1"/>
  <c r="CQ646" i="6" s="1"/>
  <c r="CR646" i="6" s="1"/>
  <c r="CS646" i="6" s="1"/>
  <c r="CT646" i="6" s="1"/>
  <c r="CU646" i="6" s="1"/>
  <c r="CV646" i="6" s="1"/>
  <c r="CW646" i="6" s="1"/>
  <c r="CM63" i="6"/>
  <c r="CN63" i="6" s="1"/>
  <c r="CO63" i="6" s="1"/>
  <c r="CP63" i="6" s="1"/>
  <c r="CQ63" i="6" s="1"/>
  <c r="CR63" i="6" s="1"/>
  <c r="CS63" i="6" s="1"/>
  <c r="CT63" i="6" s="1"/>
  <c r="CU63" i="6" s="1"/>
  <c r="CV63" i="6" s="1"/>
  <c r="CW63" i="6" s="1"/>
  <c r="CM373" i="6"/>
  <c r="CN373" i="6" s="1"/>
  <c r="CO373" i="6" s="1"/>
  <c r="CP373" i="6" s="1"/>
  <c r="CQ373" i="6" s="1"/>
  <c r="CR373" i="6" s="1"/>
  <c r="CS373" i="6" s="1"/>
  <c r="CT373" i="6" s="1"/>
  <c r="CU373" i="6" s="1"/>
  <c r="CV373" i="6" s="1"/>
  <c r="CW373" i="6" s="1"/>
  <c r="CM643" i="6"/>
  <c r="CN643" i="6" s="1"/>
  <c r="CO643" i="6" s="1"/>
  <c r="CP643" i="6" s="1"/>
  <c r="CQ643" i="6" s="1"/>
  <c r="CR643" i="6" s="1"/>
  <c r="CS643" i="6" s="1"/>
  <c r="CT643" i="6" s="1"/>
  <c r="CU643" i="6" s="1"/>
  <c r="CV643" i="6" s="1"/>
  <c r="CW643" i="6" s="1"/>
  <c r="CM383" i="6"/>
  <c r="CN383" i="6" s="1"/>
  <c r="CO383" i="6" s="1"/>
  <c r="CP383" i="6" s="1"/>
  <c r="CQ383" i="6" s="1"/>
  <c r="CR383" i="6" s="1"/>
  <c r="CS383" i="6" s="1"/>
  <c r="CT383" i="6" s="1"/>
  <c r="CU383" i="6" s="1"/>
  <c r="CV383" i="6" s="1"/>
  <c r="CW383" i="6" s="1"/>
  <c r="CM604" i="6"/>
  <c r="CN604" i="6" s="1"/>
  <c r="CO604" i="6" s="1"/>
  <c r="CP604" i="6" s="1"/>
  <c r="CQ604" i="6" s="1"/>
  <c r="CR604" i="6" s="1"/>
  <c r="CS604" i="6" s="1"/>
  <c r="CT604" i="6" s="1"/>
  <c r="CU604" i="6" s="1"/>
  <c r="CV604" i="6" s="1"/>
  <c r="CW604" i="6" s="1"/>
  <c r="CM352" i="6"/>
  <c r="CN352" i="6" s="1"/>
  <c r="CO352" i="6" s="1"/>
  <c r="CP352" i="6" s="1"/>
  <c r="CQ352" i="6" s="1"/>
  <c r="CR352" i="6" s="1"/>
  <c r="CS352" i="6" s="1"/>
  <c r="CT352" i="6" s="1"/>
  <c r="CU352" i="6" s="1"/>
  <c r="CV352" i="6" s="1"/>
  <c r="CW352" i="6" s="1"/>
  <c r="CM65" i="6"/>
  <c r="CN65" i="6" s="1"/>
  <c r="CO65" i="6" s="1"/>
  <c r="CP65" i="6" s="1"/>
  <c r="CQ65" i="6" s="1"/>
  <c r="CR65" i="6" s="1"/>
  <c r="CS65" i="6" s="1"/>
  <c r="CT65" i="6" s="1"/>
  <c r="CU65" i="6" s="1"/>
  <c r="CV65" i="6" s="1"/>
  <c r="CW65" i="6" s="1"/>
  <c r="CM660" i="6"/>
  <c r="CN660" i="6" s="1"/>
  <c r="CO660" i="6" s="1"/>
  <c r="CP660" i="6" s="1"/>
  <c r="CQ660" i="6" s="1"/>
  <c r="CR660" i="6" s="1"/>
  <c r="CS660" i="6" s="1"/>
  <c r="CT660" i="6" s="1"/>
  <c r="CU660" i="6" s="1"/>
  <c r="CV660" i="6" s="1"/>
  <c r="CW660" i="6" s="1"/>
  <c r="CM21" i="6"/>
  <c r="CN21" i="6" s="1"/>
  <c r="CO21" i="6" s="1"/>
  <c r="CP21" i="6" s="1"/>
  <c r="CQ21" i="6" s="1"/>
  <c r="CR21" i="6" s="1"/>
  <c r="CS21" i="6" s="1"/>
  <c r="CT21" i="6" s="1"/>
  <c r="CU21" i="6" s="1"/>
  <c r="CV21" i="6" s="1"/>
  <c r="CW21" i="6" s="1"/>
  <c r="CM474" i="6"/>
  <c r="CN474" i="6" s="1"/>
  <c r="CO474" i="6" s="1"/>
  <c r="CP474" i="6" s="1"/>
  <c r="CQ474" i="6" s="1"/>
  <c r="CR474" i="6" s="1"/>
  <c r="CS474" i="6" s="1"/>
  <c r="CT474" i="6" s="1"/>
  <c r="CU474" i="6" s="1"/>
  <c r="CV474" i="6" s="1"/>
  <c r="CW474" i="6" s="1"/>
  <c r="CM295" i="6"/>
  <c r="CN295" i="6" s="1"/>
  <c r="CO295" i="6" s="1"/>
  <c r="CP295" i="6" s="1"/>
  <c r="CQ295" i="6" s="1"/>
  <c r="CR295" i="6" s="1"/>
  <c r="CS295" i="6" s="1"/>
  <c r="CT295" i="6" s="1"/>
  <c r="CU295" i="6" s="1"/>
  <c r="CV295" i="6" s="1"/>
  <c r="CW295" i="6" s="1"/>
  <c r="CM498" i="6"/>
  <c r="CN498" i="6" s="1"/>
  <c r="CO498" i="6" s="1"/>
  <c r="CP498" i="6" s="1"/>
  <c r="CQ498" i="6" s="1"/>
  <c r="CR498" i="6" s="1"/>
  <c r="CS498" i="6" s="1"/>
  <c r="CT498" i="6" s="1"/>
  <c r="CU498" i="6" s="1"/>
  <c r="CV498" i="6" s="1"/>
  <c r="CW498" i="6" s="1"/>
  <c r="CM388" i="6"/>
  <c r="CN388" i="6" s="1"/>
  <c r="CO388" i="6" s="1"/>
  <c r="CP388" i="6" s="1"/>
  <c r="CQ388" i="6" s="1"/>
  <c r="CR388" i="6" s="1"/>
  <c r="CS388" i="6" s="1"/>
  <c r="CT388" i="6" s="1"/>
  <c r="CU388" i="6" s="1"/>
  <c r="CV388" i="6" s="1"/>
  <c r="CW388" i="6" s="1"/>
  <c r="CI369" i="6"/>
  <c r="CX80" i="6"/>
  <c r="CM182" i="6"/>
  <c r="CN182" i="6" s="1"/>
  <c r="CO182" i="6" s="1"/>
  <c r="CP182" i="6" s="1"/>
  <c r="CQ182" i="6" s="1"/>
  <c r="CR182" i="6" s="1"/>
  <c r="CS182" i="6" s="1"/>
  <c r="CT182" i="6" s="1"/>
  <c r="CU182" i="6" s="1"/>
  <c r="CV182" i="6" s="1"/>
  <c r="CW182" i="6" s="1"/>
  <c r="CM177" i="6"/>
  <c r="CN177" i="6" s="1"/>
  <c r="CO177" i="6" s="1"/>
  <c r="CP177" i="6" s="1"/>
  <c r="CQ177" i="6" s="1"/>
  <c r="CR177" i="6" s="1"/>
  <c r="CS177" i="6" s="1"/>
  <c r="CT177" i="6" s="1"/>
  <c r="CU177" i="6" s="1"/>
  <c r="CV177" i="6" s="1"/>
  <c r="CW177" i="6" s="1"/>
  <c r="CM411" i="6"/>
  <c r="CN411" i="6" s="1"/>
  <c r="CO411" i="6" s="1"/>
  <c r="CP411" i="6" s="1"/>
  <c r="CQ411" i="6" s="1"/>
  <c r="CR411" i="6" s="1"/>
  <c r="CS411" i="6" s="1"/>
  <c r="CT411" i="6" s="1"/>
  <c r="CU411" i="6" s="1"/>
  <c r="CV411" i="6" s="1"/>
  <c r="CW411" i="6" s="1"/>
  <c r="CM410" i="6"/>
  <c r="CN410" i="6" s="1"/>
  <c r="CO410" i="6" s="1"/>
  <c r="CP410" i="6" s="1"/>
  <c r="CQ410" i="6" s="1"/>
  <c r="CR410" i="6" s="1"/>
  <c r="CS410" i="6" s="1"/>
  <c r="CT410" i="6" s="1"/>
  <c r="CU410" i="6" s="1"/>
  <c r="CV410" i="6" s="1"/>
  <c r="CW410" i="6" s="1"/>
  <c r="CX578" i="6"/>
  <c r="CI254" i="6"/>
  <c r="CX193" i="6"/>
  <c r="CI620" i="6"/>
  <c r="CX180" i="6"/>
  <c r="CI171" i="6"/>
  <c r="CM593" i="6"/>
  <c r="CN593" i="6" s="1"/>
  <c r="CO593" i="6" s="1"/>
  <c r="CP593" i="6" s="1"/>
  <c r="CQ593" i="6" s="1"/>
  <c r="CR593" i="6" s="1"/>
  <c r="CS593" i="6" s="1"/>
  <c r="CT593" i="6" s="1"/>
  <c r="CU593" i="6" s="1"/>
  <c r="CV593" i="6" s="1"/>
  <c r="CW593" i="6" s="1"/>
  <c r="CM651" i="6"/>
  <c r="CN651" i="6" s="1"/>
  <c r="CO651" i="6" s="1"/>
  <c r="CP651" i="6" s="1"/>
  <c r="CQ651" i="6" s="1"/>
  <c r="CR651" i="6" s="1"/>
  <c r="CS651" i="6" s="1"/>
  <c r="CT651" i="6" s="1"/>
  <c r="CU651" i="6" s="1"/>
  <c r="CV651" i="6" s="1"/>
  <c r="CW651" i="6" s="1"/>
  <c r="CM212" i="6"/>
  <c r="CN212" i="6" s="1"/>
  <c r="CO212" i="6" s="1"/>
  <c r="CP212" i="6" s="1"/>
  <c r="CQ212" i="6" s="1"/>
  <c r="CR212" i="6" s="1"/>
  <c r="CS212" i="6" s="1"/>
  <c r="CT212" i="6" s="1"/>
  <c r="CU212" i="6" s="1"/>
  <c r="CV212" i="6" s="1"/>
  <c r="CW212" i="6" s="1"/>
  <c r="CM381" i="6"/>
  <c r="CN381" i="6" s="1"/>
  <c r="CO381" i="6" s="1"/>
  <c r="CP381" i="6" s="1"/>
  <c r="CQ381" i="6" s="1"/>
  <c r="CR381" i="6" s="1"/>
  <c r="CS381" i="6" s="1"/>
  <c r="CT381" i="6" s="1"/>
  <c r="CU381" i="6" s="1"/>
  <c r="CV381" i="6" s="1"/>
  <c r="CW381" i="6" s="1"/>
  <c r="CX275" i="6"/>
  <c r="CX303" i="6"/>
  <c r="CI197" i="6"/>
  <c r="CI269" i="6"/>
  <c r="CI114" i="6"/>
  <c r="CI202" i="6"/>
  <c r="CX579" i="6"/>
  <c r="CI205" i="6"/>
  <c r="CX186" i="6"/>
  <c r="CI424" i="6"/>
  <c r="CI300" i="6"/>
  <c r="CI652" i="6"/>
  <c r="CI610" i="6"/>
  <c r="CI636" i="6"/>
  <c r="CX359" i="6"/>
  <c r="CI79" i="6"/>
  <c r="CM361" i="6"/>
  <c r="CN361" i="6" s="1"/>
  <c r="CO361" i="6" s="1"/>
  <c r="CP361" i="6" s="1"/>
  <c r="CQ361" i="6" s="1"/>
  <c r="CR361" i="6" s="1"/>
  <c r="CS361" i="6" s="1"/>
  <c r="CT361" i="6" s="1"/>
  <c r="CU361" i="6" s="1"/>
  <c r="CV361" i="6" s="1"/>
  <c r="CW361" i="6" s="1"/>
  <c r="CI207" i="6"/>
  <c r="CI637" i="6"/>
  <c r="CX595" i="6"/>
  <c r="CI183" i="6"/>
  <c r="CI71" i="6"/>
  <c r="CX277" i="6"/>
  <c r="CX402" i="6"/>
  <c r="CI218" i="6"/>
  <c r="CX285" i="6"/>
  <c r="CI176" i="6"/>
  <c r="CX354" i="6"/>
  <c r="CI663" i="6"/>
  <c r="CI356" i="6"/>
  <c r="CM408" i="6"/>
  <c r="CN408" i="6" s="1"/>
  <c r="CO408" i="6" s="1"/>
  <c r="CP408" i="6" s="1"/>
  <c r="CQ408" i="6" s="1"/>
  <c r="CR408" i="6" s="1"/>
  <c r="CS408" i="6" s="1"/>
  <c r="CT408" i="6" s="1"/>
  <c r="CU408" i="6" s="1"/>
  <c r="CV408" i="6" s="1"/>
  <c r="CW408" i="6" s="1"/>
  <c r="BX668" i="6"/>
  <c r="BY668" i="6" s="1"/>
  <c r="BZ668" i="6" s="1"/>
  <c r="CA668" i="6" s="1"/>
  <c r="CB668" i="6" s="1"/>
  <c r="CC668" i="6" s="1"/>
  <c r="CD668" i="6" s="1"/>
  <c r="CE668" i="6" s="1"/>
  <c r="CF668" i="6" s="1"/>
  <c r="CG668" i="6" s="1"/>
  <c r="CH668" i="6" s="1"/>
  <c r="CL668" i="6" s="1"/>
  <c r="CM280" i="6"/>
  <c r="CN280" i="6" s="1"/>
  <c r="CO280" i="6" s="1"/>
  <c r="CP280" i="6" s="1"/>
  <c r="CQ280" i="6" s="1"/>
  <c r="CR280" i="6" s="1"/>
  <c r="CS280" i="6" s="1"/>
  <c r="CT280" i="6" s="1"/>
  <c r="CU280" i="6" s="1"/>
  <c r="CV280" i="6" s="1"/>
  <c r="CW280" i="6" s="1"/>
  <c r="CM675" i="6"/>
  <c r="CN675" i="6" s="1"/>
  <c r="CO675" i="6" s="1"/>
  <c r="CP675" i="6" s="1"/>
  <c r="CQ675" i="6" s="1"/>
  <c r="CR675" i="6" s="1"/>
  <c r="CS675" i="6" s="1"/>
  <c r="CT675" i="6" s="1"/>
  <c r="CU675" i="6" s="1"/>
  <c r="CV675" i="6" s="1"/>
  <c r="CW675" i="6" s="1"/>
  <c r="CI363" i="6"/>
  <c r="CI204" i="6"/>
  <c r="CX374" i="6"/>
  <c r="CM486" i="6"/>
  <c r="CN486" i="6" s="1"/>
  <c r="CO486" i="6" s="1"/>
  <c r="CP486" i="6" s="1"/>
  <c r="CQ486" i="6" s="1"/>
  <c r="CR486" i="6" s="1"/>
  <c r="CS486" i="6" s="1"/>
  <c r="CT486" i="6" s="1"/>
  <c r="CU486" i="6" s="1"/>
  <c r="CV486" i="6" s="1"/>
  <c r="CW486" i="6" s="1"/>
  <c r="CM607" i="6"/>
  <c r="CN607" i="6" s="1"/>
  <c r="CO607" i="6" s="1"/>
  <c r="CP607" i="6" s="1"/>
  <c r="CQ607" i="6" s="1"/>
  <c r="CR607" i="6" s="1"/>
  <c r="CS607" i="6" s="1"/>
  <c r="CT607" i="6" s="1"/>
  <c r="CU607" i="6" s="1"/>
  <c r="CV607" i="6" s="1"/>
  <c r="CW607" i="6" s="1"/>
  <c r="CM50" i="6"/>
  <c r="CN50" i="6" s="1"/>
  <c r="CO50" i="6" s="1"/>
  <c r="CP50" i="6" s="1"/>
  <c r="CQ50" i="6" s="1"/>
  <c r="CR50" i="6" s="1"/>
  <c r="CS50" i="6" s="1"/>
  <c r="CT50" i="6" s="1"/>
  <c r="CU50" i="6" s="1"/>
  <c r="CV50" i="6" s="1"/>
  <c r="CW50" i="6" s="1"/>
  <c r="CM382" i="6"/>
  <c r="CN382" i="6" s="1"/>
  <c r="CO382" i="6" s="1"/>
  <c r="CP382" i="6" s="1"/>
  <c r="CQ382" i="6" s="1"/>
  <c r="CR382" i="6" s="1"/>
  <c r="CS382" i="6" s="1"/>
  <c r="CT382" i="6" s="1"/>
  <c r="CU382" i="6" s="1"/>
  <c r="CV382" i="6" s="1"/>
  <c r="CW382" i="6" s="1"/>
  <c r="CX67" i="6"/>
  <c r="CX670" i="6"/>
  <c r="CM369" i="6"/>
  <c r="CN369" i="6" s="1"/>
  <c r="CO369" i="6" s="1"/>
  <c r="CP369" i="6" s="1"/>
  <c r="CQ369" i="6" s="1"/>
  <c r="CR369" i="6" s="1"/>
  <c r="CS369" i="6" s="1"/>
  <c r="CT369" i="6" s="1"/>
  <c r="CU369" i="6" s="1"/>
  <c r="CV369" i="6" s="1"/>
  <c r="CW369" i="6" s="1"/>
  <c r="CI607" i="6"/>
  <c r="CI278" i="6"/>
  <c r="CI50" i="6"/>
  <c r="CM620" i="6"/>
  <c r="CN620" i="6" s="1"/>
  <c r="CO620" i="6" s="1"/>
  <c r="CP620" i="6" s="1"/>
  <c r="CQ620" i="6" s="1"/>
  <c r="CR620" i="6" s="1"/>
  <c r="CS620" i="6" s="1"/>
  <c r="CT620" i="6" s="1"/>
  <c r="CU620" i="6" s="1"/>
  <c r="CV620" i="6" s="1"/>
  <c r="CW620" i="6" s="1"/>
  <c r="CM171" i="6"/>
  <c r="CN171" i="6" s="1"/>
  <c r="CO171" i="6" s="1"/>
  <c r="CP171" i="6" s="1"/>
  <c r="CQ171" i="6" s="1"/>
  <c r="CR171" i="6" s="1"/>
  <c r="CS171" i="6" s="1"/>
  <c r="CT171" i="6" s="1"/>
  <c r="CU171" i="6" s="1"/>
  <c r="CV171" i="6" s="1"/>
  <c r="CW171" i="6" s="1"/>
  <c r="CX429" i="6"/>
  <c r="CX272" i="6"/>
  <c r="CI413" i="6"/>
  <c r="CX261" i="6"/>
  <c r="CX514" i="6"/>
  <c r="CX696" i="6" s="1"/>
  <c r="CX713" i="6" s="1"/>
  <c r="F24" i="5" s="1"/>
  <c r="CI430" i="6"/>
  <c r="CX76" i="6"/>
  <c r="CI428" i="6"/>
  <c r="BT642" i="6"/>
  <c r="CI640" i="6"/>
  <c r="CX623" i="6"/>
  <c r="CI304" i="6"/>
  <c r="CX270" i="6"/>
  <c r="CI467" i="6"/>
  <c r="CI597" i="6"/>
  <c r="CI399" i="6"/>
  <c r="CX606" i="6"/>
  <c r="CI188" i="6"/>
  <c r="CM197" i="6"/>
  <c r="CN197" i="6" s="1"/>
  <c r="CO197" i="6" s="1"/>
  <c r="CP197" i="6" s="1"/>
  <c r="CQ197" i="6" s="1"/>
  <c r="CR197" i="6" s="1"/>
  <c r="CS197" i="6" s="1"/>
  <c r="CT197" i="6" s="1"/>
  <c r="CU197" i="6" s="1"/>
  <c r="CV197" i="6" s="1"/>
  <c r="CW197" i="6" s="1"/>
  <c r="CM269" i="6"/>
  <c r="CN269" i="6" s="1"/>
  <c r="CO269" i="6" s="1"/>
  <c r="CP269" i="6" s="1"/>
  <c r="CQ269" i="6" s="1"/>
  <c r="CR269" i="6" s="1"/>
  <c r="CS269" i="6" s="1"/>
  <c r="CT269" i="6" s="1"/>
  <c r="CU269" i="6" s="1"/>
  <c r="CV269" i="6" s="1"/>
  <c r="CW269" i="6" s="1"/>
  <c r="CM114" i="6"/>
  <c r="CN114" i="6" s="1"/>
  <c r="CO114" i="6" s="1"/>
  <c r="CP114" i="6" s="1"/>
  <c r="CQ114" i="6" s="1"/>
  <c r="CR114" i="6" s="1"/>
  <c r="CS114" i="6" s="1"/>
  <c r="CT114" i="6" s="1"/>
  <c r="CU114" i="6" s="1"/>
  <c r="CV114" i="6" s="1"/>
  <c r="CW114" i="6" s="1"/>
  <c r="CM202" i="6"/>
  <c r="CN202" i="6" s="1"/>
  <c r="CO202" i="6" s="1"/>
  <c r="CP202" i="6" s="1"/>
  <c r="CQ202" i="6" s="1"/>
  <c r="CR202" i="6" s="1"/>
  <c r="CS202" i="6" s="1"/>
  <c r="CT202" i="6" s="1"/>
  <c r="CU202" i="6" s="1"/>
  <c r="CV202" i="6" s="1"/>
  <c r="CW202" i="6" s="1"/>
  <c r="CM205" i="6"/>
  <c r="CN205" i="6" s="1"/>
  <c r="CO205" i="6" s="1"/>
  <c r="CP205" i="6" s="1"/>
  <c r="CQ205" i="6" s="1"/>
  <c r="CR205" i="6" s="1"/>
  <c r="CS205" i="6" s="1"/>
  <c r="CT205" i="6" s="1"/>
  <c r="CU205" i="6" s="1"/>
  <c r="CV205" i="6" s="1"/>
  <c r="CW205" i="6" s="1"/>
  <c r="CM424" i="6"/>
  <c r="CN424" i="6" s="1"/>
  <c r="CO424" i="6" s="1"/>
  <c r="CP424" i="6" s="1"/>
  <c r="CQ424" i="6" s="1"/>
  <c r="CR424" i="6" s="1"/>
  <c r="CS424" i="6" s="1"/>
  <c r="CT424" i="6" s="1"/>
  <c r="CU424" i="6" s="1"/>
  <c r="CV424" i="6" s="1"/>
  <c r="CW424" i="6" s="1"/>
  <c r="CM300" i="6"/>
  <c r="CN300" i="6" s="1"/>
  <c r="CO300" i="6" s="1"/>
  <c r="CP300" i="6" s="1"/>
  <c r="CQ300" i="6" s="1"/>
  <c r="CR300" i="6" s="1"/>
  <c r="CS300" i="6" s="1"/>
  <c r="CT300" i="6" s="1"/>
  <c r="CU300" i="6" s="1"/>
  <c r="CV300" i="6" s="1"/>
  <c r="CW300" i="6" s="1"/>
  <c r="CM652" i="6"/>
  <c r="CN652" i="6" s="1"/>
  <c r="CO652" i="6" s="1"/>
  <c r="CP652" i="6" s="1"/>
  <c r="CQ652" i="6" s="1"/>
  <c r="CR652" i="6" s="1"/>
  <c r="CS652" i="6" s="1"/>
  <c r="CT652" i="6" s="1"/>
  <c r="CU652" i="6" s="1"/>
  <c r="CV652" i="6" s="1"/>
  <c r="CW652" i="6" s="1"/>
  <c r="CM610" i="6"/>
  <c r="CN610" i="6" s="1"/>
  <c r="CO610" i="6" s="1"/>
  <c r="CP610" i="6" s="1"/>
  <c r="CQ610" i="6" s="1"/>
  <c r="CR610" i="6" s="1"/>
  <c r="CS610" i="6" s="1"/>
  <c r="CT610" i="6" s="1"/>
  <c r="CU610" i="6" s="1"/>
  <c r="CV610" i="6" s="1"/>
  <c r="CW610" i="6" s="1"/>
  <c r="CM636" i="6"/>
  <c r="CN636" i="6" s="1"/>
  <c r="CO636" i="6" s="1"/>
  <c r="CP636" i="6" s="1"/>
  <c r="CQ636" i="6" s="1"/>
  <c r="CR636" i="6" s="1"/>
  <c r="CS636" i="6" s="1"/>
  <c r="CT636" i="6" s="1"/>
  <c r="CU636" i="6" s="1"/>
  <c r="CV636" i="6" s="1"/>
  <c r="CW636" i="6" s="1"/>
  <c r="CM79" i="6"/>
  <c r="CN79" i="6" s="1"/>
  <c r="CO79" i="6" s="1"/>
  <c r="CP79" i="6" s="1"/>
  <c r="CQ79" i="6" s="1"/>
  <c r="CR79" i="6" s="1"/>
  <c r="CS79" i="6" s="1"/>
  <c r="CT79" i="6" s="1"/>
  <c r="CU79" i="6" s="1"/>
  <c r="CV79" i="6" s="1"/>
  <c r="CW79" i="6" s="1"/>
  <c r="CX276" i="6"/>
  <c r="CI211" i="6"/>
  <c r="CM207" i="6"/>
  <c r="CN207" i="6" s="1"/>
  <c r="CO207" i="6" s="1"/>
  <c r="CP207" i="6" s="1"/>
  <c r="CQ207" i="6" s="1"/>
  <c r="CR207" i="6" s="1"/>
  <c r="CS207" i="6" s="1"/>
  <c r="CT207" i="6" s="1"/>
  <c r="CU207" i="6" s="1"/>
  <c r="CV207" i="6" s="1"/>
  <c r="CW207" i="6" s="1"/>
  <c r="CM637" i="6"/>
  <c r="CN637" i="6" s="1"/>
  <c r="CO637" i="6" s="1"/>
  <c r="CP637" i="6" s="1"/>
  <c r="CQ637" i="6" s="1"/>
  <c r="CR637" i="6" s="1"/>
  <c r="CS637" i="6" s="1"/>
  <c r="CT637" i="6" s="1"/>
  <c r="CU637" i="6" s="1"/>
  <c r="CV637" i="6" s="1"/>
  <c r="CW637" i="6" s="1"/>
  <c r="CM183" i="6"/>
  <c r="CN183" i="6" s="1"/>
  <c r="CO183" i="6" s="1"/>
  <c r="CP183" i="6" s="1"/>
  <c r="CQ183" i="6" s="1"/>
  <c r="CR183" i="6" s="1"/>
  <c r="CS183" i="6" s="1"/>
  <c r="CT183" i="6" s="1"/>
  <c r="CU183" i="6" s="1"/>
  <c r="CV183" i="6" s="1"/>
  <c r="CW183" i="6" s="1"/>
  <c r="CM71" i="6"/>
  <c r="CN71" i="6" s="1"/>
  <c r="CO71" i="6" s="1"/>
  <c r="CP71" i="6" s="1"/>
  <c r="CQ71" i="6" s="1"/>
  <c r="CR71" i="6" s="1"/>
  <c r="CS71" i="6" s="1"/>
  <c r="CT71" i="6" s="1"/>
  <c r="CU71" i="6" s="1"/>
  <c r="CV71" i="6" s="1"/>
  <c r="CW71" i="6" s="1"/>
  <c r="CM218" i="6"/>
  <c r="CN218" i="6" s="1"/>
  <c r="CO218" i="6" s="1"/>
  <c r="CP218" i="6" s="1"/>
  <c r="CQ218" i="6" s="1"/>
  <c r="CR218" i="6" s="1"/>
  <c r="CS218" i="6" s="1"/>
  <c r="CT218" i="6" s="1"/>
  <c r="CU218" i="6" s="1"/>
  <c r="CV218" i="6" s="1"/>
  <c r="CW218" i="6" s="1"/>
  <c r="CI217" i="6"/>
  <c r="CI294" i="6"/>
  <c r="CM176" i="6"/>
  <c r="CN176" i="6" s="1"/>
  <c r="CO176" i="6" s="1"/>
  <c r="CP176" i="6" s="1"/>
  <c r="CQ176" i="6" s="1"/>
  <c r="CR176" i="6" s="1"/>
  <c r="CS176" i="6" s="1"/>
  <c r="CT176" i="6" s="1"/>
  <c r="CU176" i="6" s="1"/>
  <c r="CV176" i="6" s="1"/>
  <c r="CW176" i="6" s="1"/>
  <c r="CM663" i="6"/>
  <c r="CN663" i="6" s="1"/>
  <c r="CO663" i="6" s="1"/>
  <c r="CP663" i="6" s="1"/>
  <c r="CQ663" i="6" s="1"/>
  <c r="CR663" i="6" s="1"/>
  <c r="CS663" i="6" s="1"/>
  <c r="CT663" i="6" s="1"/>
  <c r="CU663" i="6" s="1"/>
  <c r="CV663" i="6" s="1"/>
  <c r="CW663" i="6" s="1"/>
  <c r="CM356" i="6"/>
  <c r="CN356" i="6" s="1"/>
  <c r="CO356" i="6" s="1"/>
  <c r="CP356" i="6" s="1"/>
  <c r="CQ356" i="6" s="1"/>
  <c r="CR356" i="6" s="1"/>
  <c r="CS356" i="6" s="1"/>
  <c r="CT356" i="6" s="1"/>
  <c r="CU356" i="6" s="1"/>
  <c r="CV356" i="6" s="1"/>
  <c r="CW356" i="6" s="1"/>
  <c r="CI393" i="6"/>
  <c r="CI421" i="6"/>
  <c r="CX575" i="6"/>
  <c r="CX187" i="6"/>
  <c r="CI396" i="6"/>
  <c r="CI208" i="6"/>
  <c r="CX504" i="6"/>
  <c r="CM363" i="6"/>
  <c r="CN363" i="6" s="1"/>
  <c r="CO363" i="6" s="1"/>
  <c r="CP363" i="6" s="1"/>
  <c r="CQ363" i="6" s="1"/>
  <c r="CR363" i="6" s="1"/>
  <c r="CS363" i="6" s="1"/>
  <c r="CT363" i="6" s="1"/>
  <c r="CU363" i="6" s="1"/>
  <c r="CV363" i="6" s="1"/>
  <c r="CW363" i="6" s="1"/>
  <c r="CM204" i="6"/>
  <c r="CN204" i="6" s="1"/>
  <c r="CO204" i="6" s="1"/>
  <c r="CP204" i="6" s="1"/>
  <c r="CQ204" i="6" s="1"/>
  <c r="CR204" i="6" s="1"/>
  <c r="CS204" i="6" s="1"/>
  <c r="CT204" i="6" s="1"/>
  <c r="CU204" i="6" s="1"/>
  <c r="CV204" i="6" s="1"/>
  <c r="CW204" i="6" s="1"/>
  <c r="CM413" i="6"/>
  <c r="CN413" i="6" s="1"/>
  <c r="CO413" i="6" s="1"/>
  <c r="CP413" i="6" s="1"/>
  <c r="CQ413" i="6" s="1"/>
  <c r="CR413" i="6" s="1"/>
  <c r="CS413" i="6" s="1"/>
  <c r="CT413" i="6" s="1"/>
  <c r="CU413" i="6" s="1"/>
  <c r="CV413" i="6" s="1"/>
  <c r="CW413" i="6" s="1"/>
  <c r="CM430" i="6"/>
  <c r="CN430" i="6" s="1"/>
  <c r="CO430" i="6" s="1"/>
  <c r="CP430" i="6" s="1"/>
  <c r="CQ430" i="6" s="1"/>
  <c r="CR430" i="6" s="1"/>
  <c r="CS430" i="6" s="1"/>
  <c r="CT430" i="6" s="1"/>
  <c r="CU430" i="6" s="1"/>
  <c r="CV430" i="6" s="1"/>
  <c r="CW430" i="6" s="1"/>
  <c r="CM428" i="6"/>
  <c r="CN428" i="6" s="1"/>
  <c r="CO428" i="6" s="1"/>
  <c r="CP428" i="6" s="1"/>
  <c r="CQ428" i="6" s="1"/>
  <c r="CR428" i="6" s="1"/>
  <c r="CS428" i="6" s="1"/>
  <c r="CT428" i="6" s="1"/>
  <c r="CU428" i="6" s="1"/>
  <c r="CV428" i="6" s="1"/>
  <c r="CW428" i="6" s="1"/>
  <c r="BX642" i="6"/>
  <c r="BY642" i="6" s="1"/>
  <c r="BZ642" i="6" s="1"/>
  <c r="CA642" i="6" s="1"/>
  <c r="CB642" i="6" s="1"/>
  <c r="CC642" i="6" s="1"/>
  <c r="CD642" i="6" s="1"/>
  <c r="CE642" i="6" s="1"/>
  <c r="CF642" i="6" s="1"/>
  <c r="CG642" i="6" s="1"/>
  <c r="CH642" i="6" s="1"/>
  <c r="CL642" i="6" s="1"/>
  <c r="CM640" i="6"/>
  <c r="CN640" i="6" s="1"/>
  <c r="CO640" i="6" s="1"/>
  <c r="CP640" i="6" s="1"/>
  <c r="CQ640" i="6" s="1"/>
  <c r="CR640" i="6" s="1"/>
  <c r="CS640" i="6" s="1"/>
  <c r="CT640" i="6" s="1"/>
  <c r="CU640" i="6" s="1"/>
  <c r="CV640" i="6" s="1"/>
  <c r="CW640" i="6" s="1"/>
  <c r="CM304" i="6"/>
  <c r="CN304" i="6" s="1"/>
  <c r="CO304" i="6" s="1"/>
  <c r="CP304" i="6" s="1"/>
  <c r="CQ304" i="6" s="1"/>
  <c r="CR304" i="6" s="1"/>
  <c r="CS304" i="6" s="1"/>
  <c r="CT304" i="6" s="1"/>
  <c r="CU304" i="6" s="1"/>
  <c r="CV304" i="6" s="1"/>
  <c r="CW304" i="6" s="1"/>
  <c r="CM467" i="6"/>
  <c r="CN467" i="6" s="1"/>
  <c r="CO467" i="6" s="1"/>
  <c r="CP467" i="6" s="1"/>
  <c r="CQ467" i="6" s="1"/>
  <c r="CR467" i="6" s="1"/>
  <c r="CS467" i="6" s="1"/>
  <c r="CT467" i="6" s="1"/>
  <c r="CU467" i="6" s="1"/>
  <c r="CV467" i="6" s="1"/>
  <c r="CW467" i="6" s="1"/>
  <c r="CM597" i="6"/>
  <c r="CN597" i="6" s="1"/>
  <c r="CO597" i="6" s="1"/>
  <c r="CP597" i="6" s="1"/>
  <c r="CQ597" i="6" s="1"/>
  <c r="CR597" i="6" s="1"/>
  <c r="CS597" i="6" s="1"/>
  <c r="CT597" i="6" s="1"/>
  <c r="CU597" i="6" s="1"/>
  <c r="CV597" i="6" s="1"/>
  <c r="CW597" i="6" s="1"/>
  <c r="CM399" i="6"/>
  <c r="CN399" i="6" s="1"/>
  <c r="CO399" i="6" s="1"/>
  <c r="CP399" i="6" s="1"/>
  <c r="CQ399" i="6" s="1"/>
  <c r="CR399" i="6" s="1"/>
  <c r="CS399" i="6" s="1"/>
  <c r="CT399" i="6" s="1"/>
  <c r="CU399" i="6" s="1"/>
  <c r="CV399" i="6" s="1"/>
  <c r="CW399" i="6" s="1"/>
  <c r="CM188" i="6"/>
  <c r="CN188" i="6" s="1"/>
  <c r="CO188" i="6" s="1"/>
  <c r="CP188" i="6" s="1"/>
  <c r="CQ188" i="6" s="1"/>
  <c r="CR188" i="6" s="1"/>
  <c r="CS188" i="6" s="1"/>
  <c r="CT188" i="6" s="1"/>
  <c r="CU188" i="6" s="1"/>
  <c r="CV188" i="6" s="1"/>
  <c r="CW188" i="6" s="1"/>
  <c r="CX591" i="6"/>
  <c r="CI185" i="6"/>
  <c r="CX181" i="6"/>
  <c r="CI362" i="6"/>
  <c r="CI69" i="6"/>
  <c r="CI635" i="6"/>
  <c r="CX184" i="6"/>
  <c r="CX625" i="6"/>
  <c r="CI666" i="6"/>
  <c r="CI611" i="6"/>
  <c r="CX75" i="6"/>
  <c r="CX351" i="6"/>
  <c r="CX386" i="6"/>
  <c r="CX468" i="6"/>
  <c r="CI646" i="6"/>
  <c r="CI385" i="6"/>
  <c r="CX64" i="6"/>
  <c r="CX266" i="6"/>
  <c r="CM211" i="6"/>
  <c r="CN211" i="6" s="1"/>
  <c r="CO211" i="6" s="1"/>
  <c r="CP211" i="6" s="1"/>
  <c r="CQ211" i="6" s="1"/>
  <c r="CR211" i="6" s="1"/>
  <c r="CS211" i="6" s="1"/>
  <c r="CT211" i="6" s="1"/>
  <c r="CU211" i="6" s="1"/>
  <c r="CV211" i="6" s="1"/>
  <c r="CW211" i="6" s="1"/>
  <c r="CX298" i="6"/>
  <c r="CI210" i="6"/>
  <c r="CX296" i="6"/>
  <c r="CX366" i="6"/>
  <c r="CI63" i="6"/>
  <c r="CI603" i="6"/>
  <c r="CX622" i="6"/>
  <c r="CI68" i="6"/>
  <c r="CI373" i="6"/>
  <c r="CI279" i="6"/>
  <c r="CM217" i="6"/>
  <c r="CN217" i="6" s="1"/>
  <c r="CO217" i="6" s="1"/>
  <c r="CP217" i="6" s="1"/>
  <c r="CQ217" i="6" s="1"/>
  <c r="CR217" i="6" s="1"/>
  <c r="CS217" i="6" s="1"/>
  <c r="CT217" i="6" s="1"/>
  <c r="CU217" i="6" s="1"/>
  <c r="CV217" i="6" s="1"/>
  <c r="CW217" i="6" s="1"/>
  <c r="CM294" i="6"/>
  <c r="CN294" i="6" s="1"/>
  <c r="CO294" i="6" s="1"/>
  <c r="CP294" i="6" s="1"/>
  <c r="CQ294" i="6" s="1"/>
  <c r="CR294" i="6" s="1"/>
  <c r="CS294" i="6" s="1"/>
  <c r="CT294" i="6" s="1"/>
  <c r="CU294" i="6" s="1"/>
  <c r="CV294" i="6" s="1"/>
  <c r="CW294" i="6" s="1"/>
  <c r="CI643" i="6"/>
  <c r="CX598" i="6"/>
  <c r="CX415" i="6"/>
  <c r="CI626" i="6"/>
  <c r="CX401" i="6"/>
  <c r="CI259" i="6"/>
  <c r="CM393" i="6"/>
  <c r="CN393" i="6" s="1"/>
  <c r="CO393" i="6" s="1"/>
  <c r="CP393" i="6" s="1"/>
  <c r="CQ393" i="6" s="1"/>
  <c r="CR393" i="6" s="1"/>
  <c r="CS393" i="6" s="1"/>
  <c r="CT393" i="6" s="1"/>
  <c r="CU393" i="6" s="1"/>
  <c r="CV393" i="6" s="1"/>
  <c r="CW393" i="6" s="1"/>
  <c r="CX393" i="6" s="1"/>
  <c r="CM421" i="6"/>
  <c r="CN421" i="6" s="1"/>
  <c r="CO421" i="6" s="1"/>
  <c r="CP421" i="6" s="1"/>
  <c r="CQ421" i="6" s="1"/>
  <c r="CR421" i="6" s="1"/>
  <c r="CS421" i="6" s="1"/>
  <c r="CT421" i="6" s="1"/>
  <c r="CU421" i="6" s="1"/>
  <c r="CV421" i="6" s="1"/>
  <c r="CW421" i="6" s="1"/>
  <c r="CM396" i="6"/>
  <c r="CN396" i="6" s="1"/>
  <c r="CO396" i="6" s="1"/>
  <c r="CP396" i="6" s="1"/>
  <c r="CQ396" i="6" s="1"/>
  <c r="CR396" i="6" s="1"/>
  <c r="CS396" i="6" s="1"/>
  <c r="CT396" i="6" s="1"/>
  <c r="CU396" i="6" s="1"/>
  <c r="CV396" i="6" s="1"/>
  <c r="CW396" i="6" s="1"/>
  <c r="CM208" i="6"/>
  <c r="CN208" i="6" s="1"/>
  <c r="CO208" i="6" s="1"/>
  <c r="CP208" i="6" s="1"/>
  <c r="CQ208" i="6" s="1"/>
  <c r="CR208" i="6" s="1"/>
  <c r="CS208" i="6" s="1"/>
  <c r="CT208" i="6" s="1"/>
  <c r="CU208" i="6" s="1"/>
  <c r="CV208" i="6" s="1"/>
  <c r="CW208" i="6" s="1"/>
  <c r="CI383" i="6"/>
  <c r="CI698" i="6" l="1"/>
  <c r="Y7" i="6"/>
  <c r="X698" i="6"/>
  <c r="Y4" i="6"/>
  <c r="X690" i="6"/>
  <c r="BC161" i="6"/>
  <c r="Y199" i="6"/>
  <c r="X696" i="6"/>
  <c r="X713" i="6" s="1"/>
  <c r="Y339" i="6"/>
  <c r="X692" i="6"/>
  <c r="X711" i="6" s="1"/>
  <c r="Y20" i="6"/>
  <c r="X695" i="6"/>
  <c r="Y155" i="6"/>
  <c r="X697" i="6"/>
  <c r="X707" i="6" s="1"/>
  <c r="Y562" i="6"/>
  <c r="X693" i="6"/>
  <c r="X712" i="6" s="1"/>
  <c r="Y507" i="6"/>
  <c r="X694" i="6"/>
  <c r="X708" i="6" s="1"/>
  <c r="AZ517" i="6"/>
  <c r="AY692" i="6"/>
  <c r="AY711" i="6" s="1"/>
  <c r="CQ156" i="6"/>
  <c r="CP697" i="6"/>
  <c r="W704" i="6"/>
  <c r="W706" i="6"/>
  <c r="W709" i="6" s="1"/>
  <c r="W716" i="6" s="1"/>
  <c r="W699" i="6"/>
  <c r="Y12" i="6"/>
  <c r="X691" i="6"/>
  <c r="CX71" i="6"/>
  <c r="CX375" i="6"/>
  <c r="Y154" i="6"/>
  <c r="X684" i="6"/>
  <c r="AL28" i="6"/>
  <c r="CX208" i="6"/>
  <c r="CX269" i="6"/>
  <c r="CX413" i="6"/>
  <c r="CX636" i="6"/>
  <c r="CX50" i="6"/>
  <c r="CX388" i="6"/>
  <c r="CX646" i="6"/>
  <c r="CX635" i="6"/>
  <c r="CI642" i="6"/>
  <c r="CX212" i="6"/>
  <c r="CX177" i="6"/>
  <c r="CX63" i="6"/>
  <c r="CX626" i="6"/>
  <c r="CX597" i="6"/>
  <c r="CX182" i="6"/>
  <c r="CX498" i="6"/>
  <c r="CX65" i="6"/>
  <c r="CX387" i="6"/>
  <c r="CX422" i="6"/>
  <c r="CX430" i="6"/>
  <c r="CX620" i="6"/>
  <c r="CX369" i="6"/>
  <c r="CX44" i="6"/>
  <c r="CX297" i="6"/>
  <c r="CX279" i="6"/>
  <c r="CX611" i="6"/>
  <c r="CX188" i="6"/>
  <c r="CX171" i="6"/>
  <c r="CX382" i="6"/>
  <c r="CX486" i="6"/>
  <c r="CX280" i="6"/>
  <c r="CX381" i="6"/>
  <c r="CX352" i="6"/>
  <c r="CX370" i="6"/>
  <c r="CX377" i="6"/>
  <c r="CI147" i="6"/>
  <c r="CX216" i="6"/>
  <c r="CX217" i="6"/>
  <c r="CX211" i="6"/>
  <c r="CX363" i="6"/>
  <c r="CX202" i="6"/>
  <c r="CX396" i="6"/>
  <c r="CX640" i="6"/>
  <c r="CX207" i="6"/>
  <c r="CX474" i="6"/>
  <c r="CX643" i="6"/>
  <c r="CX77" i="6"/>
  <c r="CX577" i="6"/>
  <c r="CX653" i="6"/>
  <c r="CX472" i="6"/>
  <c r="CX185" i="6"/>
  <c r="CX593" i="6"/>
  <c r="CX21" i="6"/>
  <c r="CX69" i="6"/>
  <c r="CX214" i="6"/>
  <c r="CX654" i="6"/>
  <c r="CX426" i="6"/>
  <c r="CX603" i="6"/>
  <c r="CX576" i="6"/>
  <c r="CX467" i="6"/>
  <c r="CX176" i="6"/>
  <c r="CX300" i="6"/>
  <c r="CX410" i="6"/>
  <c r="CX383" i="6"/>
  <c r="CX262" i="6"/>
  <c r="CX658" i="6"/>
  <c r="CX305" i="6"/>
  <c r="CX499" i="6"/>
  <c r="CX210" i="6"/>
  <c r="AL192" i="6"/>
  <c r="AL689" i="6" s="1"/>
  <c r="CM147" i="6"/>
  <c r="CN147" i="6" s="1"/>
  <c r="CO147" i="6" s="1"/>
  <c r="CP147" i="6" s="1"/>
  <c r="CQ147" i="6" s="1"/>
  <c r="CR147" i="6" s="1"/>
  <c r="CS147" i="6" s="1"/>
  <c r="CT147" i="6" s="1"/>
  <c r="CU147" i="6" s="1"/>
  <c r="CV147" i="6" s="1"/>
  <c r="CW147" i="6" s="1"/>
  <c r="CM642" i="6"/>
  <c r="CN642" i="6" s="1"/>
  <c r="CO642" i="6" s="1"/>
  <c r="CP642" i="6" s="1"/>
  <c r="CQ642" i="6" s="1"/>
  <c r="CR642" i="6" s="1"/>
  <c r="CS642" i="6" s="1"/>
  <c r="CT642" i="6" s="1"/>
  <c r="CU642" i="6" s="1"/>
  <c r="CV642" i="6" s="1"/>
  <c r="CW642" i="6" s="1"/>
  <c r="CX356" i="6"/>
  <c r="CX183" i="6"/>
  <c r="CX610" i="6"/>
  <c r="CX424" i="6"/>
  <c r="CX114" i="6"/>
  <c r="CX197" i="6"/>
  <c r="CX361" i="6"/>
  <c r="CX651" i="6"/>
  <c r="CX411" i="6"/>
  <c r="CX295" i="6"/>
  <c r="CX660" i="6"/>
  <c r="CX604" i="6"/>
  <c r="CX373" i="6"/>
  <c r="CX666" i="6"/>
  <c r="CX278" i="6"/>
  <c r="CX213" i="6"/>
  <c r="CX605" i="6"/>
  <c r="CX179" i="6"/>
  <c r="CX384" i="6"/>
  <c r="CX609" i="6"/>
  <c r="CX594" i="6"/>
  <c r="CX68" i="6"/>
  <c r="CX385" i="6"/>
  <c r="CX362" i="6"/>
  <c r="CX421" i="6"/>
  <c r="CX294" i="6"/>
  <c r="CX399" i="6"/>
  <c r="CX304" i="6"/>
  <c r="CX428" i="6"/>
  <c r="CX204" i="6"/>
  <c r="CX607" i="6"/>
  <c r="CI668" i="6"/>
  <c r="CX215" i="6"/>
  <c r="CX475" i="6"/>
  <c r="CX191" i="6"/>
  <c r="CX663" i="6"/>
  <c r="CX218" i="6"/>
  <c r="CX637" i="6"/>
  <c r="CX79" i="6"/>
  <c r="CX652" i="6"/>
  <c r="CX205" i="6"/>
  <c r="CM668" i="6"/>
  <c r="CN668" i="6" s="1"/>
  <c r="CO668" i="6" s="1"/>
  <c r="CP668" i="6" s="1"/>
  <c r="CQ668" i="6" s="1"/>
  <c r="CR668" i="6" s="1"/>
  <c r="CS668" i="6" s="1"/>
  <c r="CT668" i="6" s="1"/>
  <c r="CU668" i="6" s="1"/>
  <c r="CV668" i="6" s="1"/>
  <c r="CW668" i="6" s="1"/>
  <c r="CX675" i="6"/>
  <c r="CX408" i="6"/>
  <c r="CX158" i="6"/>
  <c r="CX200" i="6"/>
  <c r="CX406" i="6"/>
  <c r="CX118" i="6"/>
  <c r="CX147" i="6" l="1"/>
  <c r="CX698" i="6"/>
  <c r="Z20" i="6"/>
  <c r="Y695" i="6"/>
  <c r="Z12" i="6"/>
  <c r="Y691" i="6"/>
  <c r="CR156" i="6"/>
  <c r="CQ697" i="6"/>
  <c r="Z562" i="6"/>
  <c r="Y693" i="6"/>
  <c r="Y712" i="6" s="1"/>
  <c r="BD161" i="6"/>
  <c r="Z339" i="6"/>
  <c r="Y692" i="6"/>
  <c r="Y711" i="6" s="1"/>
  <c r="X706" i="6"/>
  <c r="X709" i="6" s="1"/>
  <c r="X716" i="6" s="1"/>
  <c r="X704" i="6"/>
  <c r="X699" i="6"/>
  <c r="Z4" i="6"/>
  <c r="Y690" i="6"/>
  <c r="Z155" i="6"/>
  <c r="AA155" i="6" s="1"/>
  <c r="AA697" i="6" s="1"/>
  <c r="AA707" i="6" s="1"/>
  <c r="C19" i="5" s="1"/>
  <c r="Y697" i="6"/>
  <c r="Y707" i="6" s="1"/>
  <c r="Z199" i="6"/>
  <c r="Y696" i="6"/>
  <c r="Y713" i="6" s="1"/>
  <c r="BA517" i="6"/>
  <c r="AZ692" i="6"/>
  <c r="AZ711" i="6" s="1"/>
  <c r="Z507" i="6"/>
  <c r="Y694" i="6"/>
  <c r="Y708" i="6" s="1"/>
  <c r="Z7" i="6"/>
  <c r="Y698" i="6"/>
  <c r="AM28" i="6"/>
  <c r="AS154" i="6"/>
  <c r="AT154" i="6" s="1"/>
  <c r="AU154" i="6" s="1"/>
  <c r="AV154" i="6" s="1"/>
  <c r="AW154" i="6" s="1"/>
  <c r="AX154" i="6" s="1"/>
  <c r="AY154" i="6" s="1"/>
  <c r="AZ154" i="6" s="1"/>
  <c r="BA154" i="6" s="1"/>
  <c r="BB154" i="6" s="1"/>
  <c r="BC154" i="6" s="1"/>
  <c r="BD154" i="6" s="1"/>
  <c r="Y684" i="6"/>
  <c r="CX642" i="6"/>
  <c r="CX668" i="6"/>
  <c r="AM192" i="6"/>
  <c r="AM689" i="6" s="1"/>
  <c r="Z684" i="6" l="1"/>
  <c r="AD7" i="6"/>
  <c r="Z698" i="6"/>
  <c r="Z690" i="6"/>
  <c r="AD4" i="6"/>
  <c r="AA4" i="6"/>
  <c r="CS156" i="6"/>
  <c r="CR697" i="6"/>
  <c r="Y706" i="6"/>
  <c r="Y709" i="6" s="1"/>
  <c r="Y716" i="6" s="1"/>
  <c r="Y704" i="6"/>
  <c r="Y699" i="6"/>
  <c r="Z692" i="6"/>
  <c r="Z711" i="6" s="1"/>
  <c r="AD339" i="6"/>
  <c r="BT339" i="6"/>
  <c r="AD507" i="6"/>
  <c r="Z694" i="6"/>
  <c r="Z708" i="6" s="1"/>
  <c r="AD199" i="6"/>
  <c r="Z696" i="6"/>
  <c r="Z713" i="6" s="1"/>
  <c r="BH161" i="6"/>
  <c r="AD12" i="6"/>
  <c r="Z691" i="6"/>
  <c r="AA12" i="6"/>
  <c r="AA691" i="6" s="1"/>
  <c r="BB517" i="6"/>
  <c r="BA692" i="6"/>
  <c r="BA711" i="6" s="1"/>
  <c r="Z697" i="6"/>
  <c r="Z707" i="6" s="1"/>
  <c r="AD155" i="6"/>
  <c r="Z693" i="6"/>
  <c r="Z712" i="6" s="1"/>
  <c r="AD562" i="6"/>
  <c r="AA562" i="6"/>
  <c r="AA693" i="6" s="1"/>
  <c r="AA712" i="6" s="1"/>
  <c r="H19" i="5" s="1"/>
  <c r="AD20" i="6"/>
  <c r="Z695" i="6"/>
  <c r="AN28" i="6"/>
  <c r="AN192" i="6"/>
  <c r="AN689" i="6" s="1"/>
  <c r="Z706" i="6" l="1"/>
  <c r="Z709" i="6" s="1"/>
  <c r="Z716" i="6" s="1"/>
  <c r="AA690" i="6"/>
  <c r="AA706" i="6" s="1"/>
  <c r="AA684" i="6"/>
  <c r="AD684" i="6"/>
  <c r="CT156" i="6"/>
  <c r="CS697" i="6"/>
  <c r="AD697" i="6"/>
  <c r="AD707" i="6" s="1"/>
  <c r="AE155" i="6"/>
  <c r="AE199" i="6"/>
  <c r="AD696" i="6"/>
  <c r="AD713" i="6" s="1"/>
  <c r="AE12" i="6"/>
  <c r="AD691" i="6"/>
  <c r="AE4" i="6"/>
  <c r="AD690" i="6"/>
  <c r="AE20" i="6"/>
  <c r="AD695" i="6"/>
  <c r="AE507" i="6"/>
  <c r="AD694" i="6"/>
  <c r="AD708" i="6" s="1"/>
  <c r="Z704" i="6"/>
  <c r="Z699" i="6"/>
  <c r="BC517" i="6"/>
  <c r="BB692" i="6"/>
  <c r="BB711" i="6" s="1"/>
  <c r="AE562" i="6"/>
  <c r="AD693" i="6"/>
  <c r="AD712" i="6" s="1"/>
  <c r="BI161" i="6"/>
  <c r="AE339" i="6"/>
  <c r="AD692" i="6"/>
  <c r="AD711" i="6" s="1"/>
  <c r="AE7" i="6"/>
  <c r="AD698" i="6"/>
  <c r="AO28" i="6"/>
  <c r="AP28" i="6" s="1"/>
  <c r="AP695" i="6" s="1"/>
  <c r="AO192" i="6"/>
  <c r="AO689" i="6" s="1"/>
  <c r="AO714" i="6" s="1"/>
  <c r="AA709" i="6" l="1"/>
  <c r="AA716" i="6" s="1"/>
  <c r="B19" i="5"/>
  <c r="I19" i="5" s="1"/>
  <c r="J19" i="5" s="1"/>
  <c r="AA704" i="6"/>
  <c r="AA699" i="6"/>
  <c r="AE684" i="6"/>
  <c r="BD517" i="6"/>
  <c r="BC692" i="6"/>
  <c r="BC711" i="6" s="1"/>
  <c r="AF562" i="6"/>
  <c r="AE693" i="6"/>
  <c r="AE712" i="6" s="1"/>
  <c r="AF4" i="6"/>
  <c r="AE690" i="6"/>
  <c r="AF199" i="6"/>
  <c r="AE696" i="6"/>
  <c r="AE713" i="6" s="1"/>
  <c r="AF339" i="6"/>
  <c r="AE692" i="6"/>
  <c r="AE711" i="6" s="1"/>
  <c r="AF507" i="6"/>
  <c r="AE694" i="6"/>
  <c r="AE708" i="6" s="1"/>
  <c r="AF12" i="6"/>
  <c r="AE691" i="6"/>
  <c r="AF155" i="6"/>
  <c r="AE697" i="6"/>
  <c r="AE707" i="6" s="1"/>
  <c r="AF7" i="6"/>
  <c r="AE698" i="6"/>
  <c r="BJ161" i="6"/>
  <c r="AF20" i="6"/>
  <c r="AE695" i="6"/>
  <c r="AD704" i="6"/>
  <c r="AD706" i="6"/>
  <c r="AD709" i="6" s="1"/>
  <c r="AD716" i="6" s="1"/>
  <c r="AD699" i="6"/>
  <c r="CU156" i="6"/>
  <c r="CT697" i="6"/>
  <c r="AS28" i="6"/>
  <c r="AS192" i="6"/>
  <c r="AP192" i="6"/>
  <c r="D83" i="3"/>
  <c r="D51" i="3"/>
  <c r="E18" i="3"/>
  <c r="H13" i="3"/>
  <c r="H18" i="3" s="1"/>
  <c r="H14" i="3"/>
  <c r="I14" i="3" s="1"/>
  <c r="H15" i="3"/>
  <c r="I15" i="3" s="1"/>
  <c r="H16" i="3"/>
  <c r="I16" i="3" s="1"/>
  <c r="H17" i="3"/>
  <c r="I17" i="3" s="1"/>
  <c r="H12" i="3"/>
  <c r="I12" i="3" s="1"/>
  <c r="I13" i="3" l="1"/>
  <c r="I18" i="3" s="1"/>
  <c r="AF684" i="6"/>
  <c r="AE706" i="6"/>
  <c r="AE709" i="6" s="1"/>
  <c r="AE716" i="6" s="1"/>
  <c r="AG7" i="6"/>
  <c r="AF698" i="6"/>
  <c r="AG507" i="6"/>
  <c r="AF694" i="6"/>
  <c r="AF708" i="6" s="1"/>
  <c r="AE704" i="6"/>
  <c r="AE699" i="6"/>
  <c r="AG20" i="6"/>
  <c r="AF695" i="6"/>
  <c r="AG4" i="6"/>
  <c r="AF690" i="6"/>
  <c r="AS689" i="6"/>
  <c r="CV156" i="6"/>
  <c r="CU697" i="6"/>
  <c r="AG155" i="6"/>
  <c r="AF697" i="6"/>
  <c r="AF707" i="6" s="1"/>
  <c r="AG339" i="6"/>
  <c r="AF692" i="6"/>
  <c r="AF711" i="6" s="1"/>
  <c r="AG562" i="6"/>
  <c r="AF693" i="6"/>
  <c r="AF712" i="6" s="1"/>
  <c r="BK161" i="6"/>
  <c r="AF691" i="6"/>
  <c r="AG12" i="6"/>
  <c r="AG199" i="6"/>
  <c r="AF696" i="6"/>
  <c r="AF713" i="6" s="1"/>
  <c r="BD692" i="6"/>
  <c r="BD711" i="6" s="1"/>
  <c r="BH517" i="6"/>
  <c r="BE517" i="6"/>
  <c r="BE692" i="6" s="1"/>
  <c r="BE711" i="6" s="1"/>
  <c r="G21" i="5" s="1"/>
  <c r="AT28" i="6"/>
  <c r="AU28" i="6" s="1"/>
  <c r="AV28" i="6" s="1"/>
  <c r="AW28" i="6" s="1"/>
  <c r="AX28" i="6" s="1"/>
  <c r="AY28" i="6" s="1"/>
  <c r="AZ28" i="6" s="1"/>
  <c r="BA28" i="6" s="1"/>
  <c r="BB28" i="6" s="1"/>
  <c r="BC28" i="6" s="1"/>
  <c r="BD28" i="6" s="1"/>
  <c r="AP689" i="6"/>
  <c r="AP714" i="6" s="1"/>
  <c r="D20" i="5" s="1"/>
  <c r="AT192" i="6"/>
  <c r="AG684" i="6" l="1"/>
  <c r="AU192" i="6"/>
  <c r="AT689" i="6"/>
  <c r="AG692" i="6"/>
  <c r="AG711" i="6" s="1"/>
  <c r="AH339" i="6"/>
  <c r="AH199" i="6"/>
  <c r="AG696" i="6"/>
  <c r="AG713" i="6" s="1"/>
  <c r="BL161" i="6"/>
  <c r="AF706" i="6"/>
  <c r="AF709" i="6" s="1"/>
  <c r="AF716" i="6" s="1"/>
  <c r="AF704" i="6"/>
  <c r="AF699" i="6"/>
  <c r="AG697" i="6"/>
  <c r="AG707" i="6" s="1"/>
  <c r="AH155" i="6"/>
  <c r="AG690" i="6"/>
  <c r="AH4" i="6"/>
  <c r="AH507" i="6"/>
  <c r="AG694" i="6"/>
  <c r="AG708" i="6" s="1"/>
  <c r="BH692" i="6"/>
  <c r="BH711" i="6" s="1"/>
  <c r="BI517" i="6"/>
  <c r="AH12" i="6"/>
  <c r="AG691" i="6"/>
  <c r="AH562" i="6"/>
  <c r="AG693" i="6"/>
  <c r="AG712" i="6" s="1"/>
  <c r="CW156" i="6"/>
  <c r="CW697" i="6" s="1"/>
  <c r="CW707" i="6" s="1"/>
  <c r="CV697" i="6"/>
  <c r="AH20" i="6"/>
  <c r="AG695" i="6"/>
  <c r="AG698" i="6"/>
  <c r="AH7" i="6"/>
  <c r="BE28" i="6"/>
  <c r="BE695" i="6" s="1"/>
  <c r="BH28" i="6"/>
  <c r="J27" i="10"/>
  <c r="AG706" i="6" l="1"/>
  <c r="AG709" i="6" s="1"/>
  <c r="AG716" i="6" s="1"/>
  <c r="AH684" i="6"/>
  <c r="CX156" i="6"/>
  <c r="AI339" i="6"/>
  <c r="AH692" i="6"/>
  <c r="AH711" i="6" s="1"/>
  <c r="AI20" i="6"/>
  <c r="AH695" i="6"/>
  <c r="AH694" i="6"/>
  <c r="AH708" i="6" s="1"/>
  <c r="AI507" i="6"/>
  <c r="BM161" i="6"/>
  <c r="AI12" i="6"/>
  <c r="AH691" i="6"/>
  <c r="AI4" i="6"/>
  <c r="AH690" i="6"/>
  <c r="AG704" i="6"/>
  <c r="AG699" i="6"/>
  <c r="AI199" i="6"/>
  <c r="AH696" i="6"/>
  <c r="AH713" i="6" s="1"/>
  <c r="AI562" i="6"/>
  <c r="AH693" i="6"/>
  <c r="AH712" i="6" s="1"/>
  <c r="AI7" i="6"/>
  <c r="AH698" i="6"/>
  <c r="BJ517" i="6"/>
  <c r="BI692" i="6"/>
  <c r="BI711" i="6" s="1"/>
  <c r="AV192" i="6"/>
  <c r="AU689" i="6"/>
  <c r="AH697" i="6"/>
  <c r="AH707" i="6" s="1"/>
  <c r="AI155" i="6"/>
  <c r="BI28" i="6"/>
  <c r="BJ28" i="6" s="1"/>
  <c r="BK28" i="6" s="1"/>
  <c r="BL28" i="6" s="1"/>
  <c r="BM28" i="6" s="1"/>
  <c r="BN28" i="6" s="1"/>
  <c r="BO28" i="6" s="1"/>
  <c r="BP28" i="6" s="1"/>
  <c r="BQ28" i="6" s="1"/>
  <c r="BR28" i="6" s="1"/>
  <c r="BS28" i="6" s="1"/>
  <c r="BW28" i="6" s="1"/>
  <c r="AI684" i="6" l="1"/>
  <c r="BK517" i="6"/>
  <c r="BJ692" i="6"/>
  <c r="BJ711" i="6" s="1"/>
  <c r="AJ12" i="6"/>
  <c r="AI691" i="6"/>
  <c r="AH706" i="6"/>
  <c r="AH709" i="6" s="1"/>
  <c r="AH716" i="6" s="1"/>
  <c r="AW192" i="6"/>
  <c r="AV689" i="6"/>
  <c r="BT28" i="6"/>
  <c r="BT695" i="6" s="1"/>
  <c r="AJ562" i="6"/>
  <c r="AI693" i="6"/>
  <c r="AI712" i="6" s="1"/>
  <c r="AJ20" i="6"/>
  <c r="AI695" i="6"/>
  <c r="AJ199" i="6"/>
  <c r="AI696" i="6"/>
  <c r="AI713" i="6" s="1"/>
  <c r="BN161" i="6"/>
  <c r="AJ339" i="6"/>
  <c r="AI692" i="6"/>
  <c r="AI711" i="6" s="1"/>
  <c r="AI697" i="6"/>
  <c r="AI707" i="6" s="1"/>
  <c r="AJ155" i="6"/>
  <c r="AH704" i="6"/>
  <c r="AH699" i="6"/>
  <c r="AJ7" i="6"/>
  <c r="AI698" i="6"/>
  <c r="AJ4" i="6"/>
  <c r="AI690" i="6"/>
  <c r="AJ507" i="6"/>
  <c r="AI694" i="6"/>
  <c r="AI708" i="6" s="1"/>
  <c r="BX28" i="6"/>
  <c r="BY28" i="6" s="1"/>
  <c r="BZ28" i="6" s="1"/>
  <c r="CA28" i="6" s="1"/>
  <c r="CB28" i="6" s="1"/>
  <c r="CC28" i="6" s="1"/>
  <c r="CD28" i="6" s="1"/>
  <c r="CE28" i="6" s="1"/>
  <c r="CF28" i="6" s="1"/>
  <c r="CG28" i="6" s="1"/>
  <c r="CH28" i="6" s="1"/>
  <c r="CL28" i="6" s="1"/>
  <c r="AJ684" i="6" l="1"/>
  <c r="AK199" i="6"/>
  <c r="AJ696" i="6"/>
  <c r="AJ713" i="6" s="1"/>
  <c r="AI699" i="6"/>
  <c r="AK20" i="6"/>
  <c r="AJ695" i="6"/>
  <c r="AK12" i="6"/>
  <c r="AJ691" i="6"/>
  <c r="AK7" i="6"/>
  <c r="AJ698" i="6"/>
  <c r="AK339" i="6"/>
  <c r="AJ692" i="6"/>
  <c r="AJ711" i="6" s="1"/>
  <c r="CI28" i="6"/>
  <c r="CI695" i="6" s="1"/>
  <c r="AJ694" i="6"/>
  <c r="AJ708" i="6" s="1"/>
  <c r="AK507" i="6"/>
  <c r="AX192" i="6"/>
  <c r="AW689" i="6"/>
  <c r="AI704" i="6"/>
  <c r="AI706" i="6"/>
  <c r="AI709" i="6" s="1"/>
  <c r="AI716" i="6" s="1"/>
  <c r="AK155" i="6"/>
  <c r="AJ697" i="6"/>
  <c r="AJ707" i="6" s="1"/>
  <c r="BO161" i="6"/>
  <c r="AK562" i="6"/>
  <c r="AJ693" i="6"/>
  <c r="AJ712" i="6" s="1"/>
  <c r="AJ690" i="6"/>
  <c r="AK4" i="6"/>
  <c r="BL517" i="6"/>
  <c r="BK692" i="6"/>
  <c r="BK711" i="6" s="1"/>
  <c r="CM28" i="6"/>
  <c r="CN28" i="6" s="1"/>
  <c r="CO28" i="6" s="1"/>
  <c r="CP28" i="6" s="1"/>
  <c r="CQ28" i="6" s="1"/>
  <c r="CR28" i="6" s="1"/>
  <c r="CS28" i="6" s="1"/>
  <c r="CT28" i="6" s="1"/>
  <c r="CU28" i="6" s="1"/>
  <c r="CV28" i="6" s="1"/>
  <c r="CW28" i="6" s="1"/>
  <c r="AK684" i="6" l="1"/>
  <c r="AL4" i="6"/>
  <c r="AK690" i="6"/>
  <c r="AL155" i="6"/>
  <c r="AK697" i="6"/>
  <c r="AK707" i="6" s="1"/>
  <c r="AL507" i="6"/>
  <c r="AK694" i="6"/>
  <c r="AK708" i="6" s="1"/>
  <c r="AL7" i="6"/>
  <c r="AK698" i="6"/>
  <c r="AJ706" i="6"/>
  <c r="AJ709" i="6" s="1"/>
  <c r="AJ716" i="6" s="1"/>
  <c r="BM517" i="6"/>
  <c r="BL692" i="6"/>
  <c r="BL711" i="6" s="1"/>
  <c r="AL562" i="6"/>
  <c r="AK693" i="6"/>
  <c r="AK712" i="6" s="1"/>
  <c r="AL20" i="6"/>
  <c r="AK695" i="6"/>
  <c r="AL12" i="6"/>
  <c r="AK691" i="6"/>
  <c r="AJ699" i="6"/>
  <c r="AJ704" i="6"/>
  <c r="BP161" i="6"/>
  <c r="AL339" i="6"/>
  <c r="AK692" i="6"/>
  <c r="AK711" i="6" s="1"/>
  <c r="AL199" i="6"/>
  <c r="AK696" i="6"/>
  <c r="AK713" i="6" s="1"/>
  <c r="AY192" i="6"/>
  <c r="AX689" i="6"/>
  <c r="CX28" i="6"/>
  <c r="CX695" i="6" s="1"/>
  <c r="AL684" i="6" l="1"/>
  <c r="AM20" i="6"/>
  <c r="AL695" i="6"/>
  <c r="AL692" i="6"/>
  <c r="AL711" i="6" s="1"/>
  <c r="AM339" i="6"/>
  <c r="AZ192" i="6"/>
  <c r="AY689" i="6"/>
  <c r="BQ161" i="6"/>
  <c r="AL691" i="6"/>
  <c r="AM12" i="6"/>
  <c r="AM507" i="6"/>
  <c r="AL694" i="6"/>
  <c r="AL708" i="6" s="1"/>
  <c r="AM199" i="6"/>
  <c r="AL696" i="6"/>
  <c r="AL713" i="6" s="1"/>
  <c r="BN517" i="6"/>
  <c r="BM692" i="6"/>
  <c r="BM711" i="6" s="1"/>
  <c r="AM155" i="6"/>
  <c r="AL697" i="6"/>
  <c r="AL707" i="6" s="1"/>
  <c r="AM562" i="6"/>
  <c r="AL693" i="6"/>
  <c r="AL712" i="6" s="1"/>
  <c r="AL698" i="6"/>
  <c r="AM7" i="6"/>
  <c r="AK706" i="6"/>
  <c r="AK709" i="6" s="1"/>
  <c r="AK716" i="6" s="1"/>
  <c r="AK699" i="6"/>
  <c r="AK704" i="6"/>
  <c r="AL690" i="6"/>
  <c r="AM4" i="6"/>
  <c r="AM684" i="6" l="1"/>
  <c r="AM691" i="6"/>
  <c r="AN12" i="6"/>
  <c r="BA192" i="6"/>
  <c r="AZ689" i="6"/>
  <c r="AM693" i="6"/>
  <c r="AM712" i="6" s="1"/>
  <c r="AN562" i="6"/>
  <c r="BO517" i="6"/>
  <c r="BN692" i="6"/>
  <c r="BN711" i="6" s="1"/>
  <c r="AN339" i="6"/>
  <c r="AM692" i="6"/>
  <c r="AM711" i="6" s="1"/>
  <c r="AM690" i="6"/>
  <c r="AN4" i="6"/>
  <c r="AN7" i="6"/>
  <c r="AM698" i="6"/>
  <c r="AM696" i="6"/>
  <c r="AM713" i="6" s="1"/>
  <c r="AN199" i="6"/>
  <c r="BR161" i="6"/>
  <c r="AL706" i="6"/>
  <c r="AL709" i="6" s="1"/>
  <c r="AL716" i="6" s="1"/>
  <c r="AL704" i="6"/>
  <c r="AL699" i="6"/>
  <c r="AN155" i="6"/>
  <c r="AM697" i="6"/>
  <c r="AM707" i="6" s="1"/>
  <c r="AN507" i="6"/>
  <c r="AM694" i="6"/>
  <c r="AM708" i="6" s="1"/>
  <c r="AN20" i="6"/>
  <c r="AM695" i="6"/>
  <c r="AM706" i="6" l="1"/>
  <c r="AN684" i="6"/>
  <c r="AO7" i="6"/>
  <c r="AN698" i="6"/>
  <c r="AN697" i="6"/>
  <c r="AN707" i="6" s="1"/>
  <c r="AO155" i="6"/>
  <c r="AN690" i="6"/>
  <c r="AO4" i="6"/>
  <c r="BP517" i="6"/>
  <c r="BO692" i="6"/>
  <c r="BO711" i="6" s="1"/>
  <c r="BB192" i="6"/>
  <c r="BA689" i="6"/>
  <c r="AM709" i="6"/>
  <c r="AM716" i="6" s="1"/>
  <c r="BS161" i="6"/>
  <c r="AM699" i="6"/>
  <c r="AM704" i="6"/>
  <c r="AO562" i="6"/>
  <c r="AN693" i="6"/>
  <c r="AN712" i="6" s="1"/>
  <c r="AO507" i="6"/>
  <c r="AN694" i="6"/>
  <c r="AN708" i="6" s="1"/>
  <c r="AO20" i="6"/>
  <c r="AN695" i="6"/>
  <c r="AN696" i="6"/>
  <c r="AN713" i="6" s="1"/>
  <c r="AO199" i="6"/>
  <c r="AO339" i="6"/>
  <c r="AN692" i="6"/>
  <c r="AN711" i="6" s="1"/>
  <c r="AN691" i="6"/>
  <c r="AO12" i="6"/>
  <c r="AN706" i="6" l="1"/>
  <c r="AO684" i="6"/>
  <c r="AS12" i="6"/>
  <c r="AO691" i="6"/>
  <c r="AP12" i="6"/>
  <c r="AP691" i="6" s="1"/>
  <c r="AS20" i="6"/>
  <c r="AO695" i="6"/>
  <c r="AS155" i="6"/>
  <c r="AO697" i="6"/>
  <c r="AO707" i="6" s="1"/>
  <c r="AP155" i="6"/>
  <c r="AP697" i="6" s="1"/>
  <c r="AP707" i="6" s="1"/>
  <c r="C20" i="5" s="1"/>
  <c r="BC192" i="6"/>
  <c r="BB689" i="6"/>
  <c r="CI339" i="6"/>
  <c r="AO692" i="6"/>
  <c r="AO711" i="6" s="1"/>
  <c r="AS507" i="6"/>
  <c r="AO694" i="6"/>
  <c r="AO708" i="6" s="1"/>
  <c r="BW161" i="6"/>
  <c r="BQ517" i="6"/>
  <c r="BP692" i="6"/>
  <c r="BP711" i="6" s="1"/>
  <c r="AS7" i="6"/>
  <c r="AO698" i="6"/>
  <c r="AS199" i="6"/>
  <c r="AO696" i="6"/>
  <c r="AO713" i="6" s="1"/>
  <c r="AS562" i="6"/>
  <c r="AO693" i="6"/>
  <c r="AO712" i="6" s="1"/>
  <c r="AP562" i="6"/>
  <c r="AP693" i="6" s="1"/>
  <c r="AP712" i="6" s="1"/>
  <c r="H20" i="5" s="1"/>
  <c r="AS4" i="6"/>
  <c r="AO690" i="6"/>
  <c r="AO706" i="6" s="1"/>
  <c r="AO709" i="6" s="1"/>
  <c r="AP4" i="6"/>
  <c r="AN709" i="6"/>
  <c r="AN716" i="6" s="1"/>
  <c r="AN704" i="6"/>
  <c r="AN699" i="6"/>
  <c r="AO716" i="6" l="1"/>
  <c r="AS684" i="6"/>
  <c r="AS693" i="6"/>
  <c r="AS712" i="6" s="1"/>
  <c r="AT562" i="6"/>
  <c r="AP690" i="6"/>
  <c r="AP706" i="6" s="1"/>
  <c r="AP684" i="6"/>
  <c r="BD192" i="6"/>
  <c r="BC689" i="6"/>
  <c r="AT20" i="6"/>
  <c r="AS695" i="6"/>
  <c r="BR517" i="6"/>
  <c r="BQ692" i="6"/>
  <c r="BQ711" i="6" s="1"/>
  <c r="AO699" i="6"/>
  <c r="AO704" i="6"/>
  <c r="AS690" i="6"/>
  <c r="AT4" i="6"/>
  <c r="AS697" i="6"/>
  <c r="AS707" i="6" s="1"/>
  <c r="AT155" i="6"/>
  <c r="AT507" i="6"/>
  <c r="AS694" i="6"/>
  <c r="AS708" i="6" s="1"/>
  <c r="AT199" i="6"/>
  <c r="AS696" i="6"/>
  <c r="AS713" i="6" s="1"/>
  <c r="AT7" i="6"/>
  <c r="AS698" i="6"/>
  <c r="BX161" i="6"/>
  <c r="AS691" i="6"/>
  <c r="AT12" i="6"/>
  <c r="AP709" i="6" l="1"/>
  <c r="AP716" i="6" s="1"/>
  <c r="B20" i="5"/>
  <c r="I20" i="5" s="1"/>
  <c r="J20" i="5" s="1"/>
  <c r="AT684" i="6"/>
  <c r="BY161" i="6"/>
  <c r="AU507" i="6"/>
  <c r="AT694" i="6"/>
  <c r="AT708" i="6" s="1"/>
  <c r="AU4" i="6"/>
  <c r="AT690" i="6"/>
  <c r="BD689" i="6"/>
  <c r="BD714" i="6" s="1"/>
  <c r="BH192" i="6"/>
  <c r="BE192" i="6"/>
  <c r="AU12" i="6"/>
  <c r="AT691" i="6"/>
  <c r="AU7" i="6"/>
  <c r="AT698" i="6"/>
  <c r="AU155" i="6"/>
  <c r="AT697" i="6"/>
  <c r="AT707" i="6" s="1"/>
  <c r="BS517" i="6"/>
  <c r="BR692" i="6"/>
  <c r="BR711" i="6" s="1"/>
  <c r="AS704" i="6"/>
  <c r="AS706" i="6"/>
  <c r="AS709" i="6" s="1"/>
  <c r="AS716" i="6" s="1"/>
  <c r="AS699" i="6"/>
  <c r="AP704" i="6"/>
  <c r="AP699" i="6"/>
  <c r="AU199" i="6"/>
  <c r="AT696" i="6"/>
  <c r="AT713" i="6" s="1"/>
  <c r="AU20" i="6"/>
  <c r="AT695" i="6"/>
  <c r="AU562" i="6"/>
  <c r="AT693" i="6"/>
  <c r="AT712" i="6" s="1"/>
  <c r="AU684" i="6" l="1"/>
  <c r="AV20" i="6"/>
  <c r="AU695" i="6"/>
  <c r="BE689" i="6"/>
  <c r="BE714" i="6" s="1"/>
  <c r="D21" i="5" s="1"/>
  <c r="AV4" i="6"/>
  <c r="AU690" i="6"/>
  <c r="AV155" i="6"/>
  <c r="AU697" i="6"/>
  <c r="AU707" i="6" s="1"/>
  <c r="AV199" i="6"/>
  <c r="AU696" i="6"/>
  <c r="AU713" i="6" s="1"/>
  <c r="BH689" i="6"/>
  <c r="BI192" i="6"/>
  <c r="AV507" i="6"/>
  <c r="AU694" i="6"/>
  <c r="AU708" i="6" s="1"/>
  <c r="AV7" i="6"/>
  <c r="AU698" i="6"/>
  <c r="AV562" i="6"/>
  <c r="AU693" i="6"/>
  <c r="AU712" i="6" s="1"/>
  <c r="BW517" i="6"/>
  <c r="BS692" i="6"/>
  <c r="BS711" i="6" s="1"/>
  <c r="BT517" i="6"/>
  <c r="BT692" i="6" s="1"/>
  <c r="BT711" i="6" s="1"/>
  <c r="G22" i="5" s="1"/>
  <c r="AV12" i="6"/>
  <c r="AU691" i="6"/>
  <c r="AT704" i="6"/>
  <c r="AT706" i="6"/>
  <c r="AT709" i="6" s="1"/>
  <c r="AT716" i="6" s="1"/>
  <c r="AT699" i="6"/>
  <c r="BZ161" i="6"/>
  <c r="AV684" i="6" l="1"/>
  <c r="AW7" i="6"/>
  <c r="AV698" i="6"/>
  <c r="AU704" i="6"/>
  <c r="AU706" i="6"/>
  <c r="AU709" i="6" s="1"/>
  <c r="AU716" i="6" s="1"/>
  <c r="AU699" i="6"/>
  <c r="BJ192" i="6"/>
  <c r="BI689" i="6"/>
  <c r="BW692" i="6"/>
  <c r="BW711" i="6" s="1"/>
  <c r="BX517" i="6"/>
  <c r="AW4" i="6"/>
  <c r="AV690" i="6"/>
  <c r="CA161" i="6"/>
  <c r="AW12" i="6"/>
  <c r="AV691" i="6"/>
  <c r="AW507" i="6"/>
  <c r="AV694" i="6"/>
  <c r="AV708" i="6" s="1"/>
  <c r="AW199" i="6"/>
  <c r="AV696" i="6"/>
  <c r="AV713" i="6" s="1"/>
  <c r="AW562" i="6"/>
  <c r="AV693" i="6"/>
  <c r="AV712" i="6" s="1"/>
  <c r="AW155" i="6"/>
  <c r="AV697" i="6"/>
  <c r="AV707" i="6" s="1"/>
  <c r="AW20" i="6"/>
  <c r="AV695" i="6"/>
  <c r="AW684" i="6" l="1"/>
  <c r="AX20" i="6"/>
  <c r="AW695" i="6"/>
  <c r="AX562" i="6"/>
  <c r="AW693" i="6"/>
  <c r="AW712" i="6" s="1"/>
  <c r="AV704" i="6"/>
  <c r="AV706" i="6"/>
  <c r="AV709" i="6" s="1"/>
  <c r="AV716" i="6" s="1"/>
  <c r="AV699" i="6"/>
  <c r="AX199" i="6"/>
  <c r="AW696" i="6"/>
  <c r="AW713" i="6" s="1"/>
  <c r="BY517" i="6"/>
  <c r="BX692" i="6"/>
  <c r="BX711" i="6" s="1"/>
  <c r="CB161" i="6"/>
  <c r="AX507" i="6"/>
  <c r="AW694" i="6"/>
  <c r="AW708" i="6" s="1"/>
  <c r="AX155" i="6"/>
  <c r="AW697" i="6"/>
  <c r="AW707" i="6" s="1"/>
  <c r="AX7" i="6"/>
  <c r="AW698" i="6"/>
  <c r="AX12" i="6"/>
  <c r="AW691" i="6"/>
  <c r="AX4" i="6"/>
  <c r="AW690" i="6"/>
  <c r="BK192" i="6"/>
  <c r="BJ689" i="6"/>
  <c r="AX684" i="6" l="1"/>
  <c r="AY155" i="6"/>
  <c r="AX697" i="6"/>
  <c r="AX707" i="6" s="1"/>
  <c r="BZ517" i="6"/>
  <c r="BY692" i="6"/>
  <c r="BY711" i="6" s="1"/>
  <c r="AY562" i="6"/>
  <c r="AX693" i="6"/>
  <c r="AX712" i="6" s="1"/>
  <c r="AW706" i="6"/>
  <c r="AW709" i="6" s="1"/>
  <c r="AW716" i="6" s="1"/>
  <c r="AW704" i="6"/>
  <c r="AW699" i="6"/>
  <c r="AY7" i="6"/>
  <c r="AX698" i="6"/>
  <c r="AY4" i="6"/>
  <c r="AX690" i="6"/>
  <c r="AY507" i="6"/>
  <c r="AX694" i="6"/>
  <c r="AY199" i="6"/>
  <c r="AX696" i="6"/>
  <c r="AX713" i="6" s="1"/>
  <c r="AY12" i="6"/>
  <c r="AX691" i="6"/>
  <c r="BL192" i="6"/>
  <c r="BK689" i="6"/>
  <c r="AY20" i="6"/>
  <c r="AX695" i="6"/>
  <c r="CC161" i="6"/>
  <c r="AY684" i="6" l="1"/>
  <c r="AX706" i="6"/>
  <c r="AZ562" i="6"/>
  <c r="AY693" i="6"/>
  <c r="AY712" i="6" s="1"/>
  <c r="AZ20" i="6"/>
  <c r="AY695" i="6"/>
  <c r="AX704" i="6"/>
  <c r="AX708" i="6"/>
  <c r="AZ7" i="6"/>
  <c r="AY698" i="6"/>
  <c r="BM192" i="6"/>
  <c r="BL689" i="6"/>
  <c r="AZ507" i="6"/>
  <c r="AY694" i="6"/>
  <c r="AY708" i="6" s="1"/>
  <c r="CA517" i="6"/>
  <c r="BZ692" i="6"/>
  <c r="BZ711" i="6" s="1"/>
  <c r="AZ12" i="6"/>
  <c r="AY691" i="6"/>
  <c r="AX699" i="6"/>
  <c r="AZ155" i="6"/>
  <c r="AY697" i="6"/>
  <c r="AY707" i="6" s="1"/>
  <c r="AZ199" i="6"/>
  <c r="AY696" i="6"/>
  <c r="AY713" i="6" s="1"/>
  <c r="CD161" i="6"/>
  <c r="AZ4" i="6"/>
  <c r="AY690" i="6"/>
  <c r="AZ684" i="6" l="1"/>
  <c r="AY706" i="6"/>
  <c r="AY709" i="6" s="1"/>
  <c r="AY716" i="6" s="1"/>
  <c r="AY699" i="6"/>
  <c r="BA199" i="6"/>
  <c r="AZ696" i="6"/>
  <c r="AZ713" i="6" s="1"/>
  <c r="BA4" i="6"/>
  <c r="AZ690" i="6"/>
  <c r="BA12" i="6"/>
  <c r="AZ691" i="6"/>
  <c r="BN192" i="6"/>
  <c r="BM689" i="6"/>
  <c r="BA20" i="6"/>
  <c r="AZ695" i="6"/>
  <c r="CB517" i="6"/>
  <c r="CA692" i="6"/>
  <c r="CA711" i="6" s="1"/>
  <c r="AY704" i="6"/>
  <c r="CE161" i="6"/>
  <c r="BA155" i="6"/>
  <c r="AZ697" i="6"/>
  <c r="AZ707" i="6" s="1"/>
  <c r="BA7" i="6"/>
  <c r="AZ698" i="6"/>
  <c r="BA562" i="6"/>
  <c r="AZ693" i="6"/>
  <c r="AZ712" i="6" s="1"/>
  <c r="BA507" i="6"/>
  <c r="AZ694" i="6"/>
  <c r="AZ708" i="6" s="1"/>
  <c r="AX709" i="6"/>
  <c r="AX716" i="6" s="1"/>
  <c r="BA684" i="6" l="1"/>
  <c r="AZ706" i="6"/>
  <c r="AZ709" i="6" s="1"/>
  <c r="AZ716" i="6" s="1"/>
  <c r="AZ699" i="6"/>
  <c r="BB507" i="6"/>
  <c r="BA694" i="6"/>
  <c r="BA708" i="6" s="1"/>
  <c r="AZ704" i="6"/>
  <c r="BB4" i="6"/>
  <c r="BA690" i="6"/>
  <c r="BB155" i="6"/>
  <c r="BA697" i="6"/>
  <c r="BA707" i="6" s="1"/>
  <c r="BB562" i="6"/>
  <c r="BA693" i="6"/>
  <c r="BA712" i="6" s="1"/>
  <c r="CC517" i="6"/>
  <c r="CB692" i="6"/>
  <c r="CB711" i="6" s="1"/>
  <c r="BO192" i="6"/>
  <c r="BN689" i="6"/>
  <c r="BB7" i="6"/>
  <c r="BA698" i="6"/>
  <c r="CF161" i="6"/>
  <c r="BB20" i="6"/>
  <c r="BA695" i="6"/>
  <c r="BB199" i="6"/>
  <c r="BA696" i="6"/>
  <c r="BA713" i="6" s="1"/>
  <c r="BB12" i="6"/>
  <c r="BA691" i="6"/>
  <c r="BB684" i="6" l="1"/>
  <c r="CD517" i="6"/>
  <c r="CC692" i="6"/>
  <c r="CC711" i="6" s="1"/>
  <c r="BC4" i="6"/>
  <c r="BB690" i="6"/>
  <c r="BC7" i="6"/>
  <c r="BB698" i="6"/>
  <c r="BA706" i="6"/>
  <c r="BA709" i="6" s="1"/>
  <c r="BA716" i="6" s="1"/>
  <c r="BC20" i="6"/>
  <c r="BB695" i="6"/>
  <c r="BC562" i="6"/>
  <c r="BB693" i="6"/>
  <c r="BB712" i="6" s="1"/>
  <c r="BC507" i="6"/>
  <c r="BB694" i="6"/>
  <c r="BB708" i="6" s="1"/>
  <c r="BP192" i="6"/>
  <c r="BO689" i="6"/>
  <c r="BC155" i="6"/>
  <c r="BB697" i="6"/>
  <c r="BB707" i="6" s="1"/>
  <c r="BC12" i="6"/>
  <c r="BB691" i="6"/>
  <c r="BC199" i="6"/>
  <c r="BB696" i="6"/>
  <c r="BB713" i="6" s="1"/>
  <c r="CG161" i="6"/>
  <c r="BA704" i="6"/>
  <c r="BA699" i="6"/>
  <c r="BC684" i="6" l="1"/>
  <c r="BD507" i="6"/>
  <c r="BC694" i="6"/>
  <c r="BC708" i="6" s="1"/>
  <c r="BD7" i="6"/>
  <c r="BC698" i="6"/>
  <c r="BD199" i="6"/>
  <c r="BC696" i="6"/>
  <c r="BC713" i="6" s="1"/>
  <c r="BB706" i="6"/>
  <c r="BB709" i="6" s="1"/>
  <c r="BB716" i="6" s="1"/>
  <c r="BB704" i="6"/>
  <c r="BB699" i="6"/>
  <c r="BQ192" i="6"/>
  <c r="BP689" i="6"/>
  <c r="BD562" i="6"/>
  <c r="BC693" i="6"/>
  <c r="BC712" i="6" s="1"/>
  <c r="BD12" i="6"/>
  <c r="BC691" i="6"/>
  <c r="BD4" i="6"/>
  <c r="BC690" i="6"/>
  <c r="BD20" i="6"/>
  <c r="BC695" i="6"/>
  <c r="CH161" i="6"/>
  <c r="BD155" i="6"/>
  <c r="BC697" i="6"/>
  <c r="CE517" i="6"/>
  <c r="CD692" i="6"/>
  <c r="CD711" i="6" s="1"/>
  <c r="BD684" i="6" l="1"/>
  <c r="BR192" i="6"/>
  <c r="BQ689" i="6"/>
  <c r="CF517" i="6"/>
  <c r="CE692" i="6"/>
  <c r="CE711" i="6" s="1"/>
  <c r="BD697" i="6"/>
  <c r="BD707" i="6" s="1"/>
  <c r="BH155" i="6"/>
  <c r="BE155" i="6"/>
  <c r="BE697" i="6" s="1"/>
  <c r="BE707" i="6" s="1"/>
  <c r="C21" i="5" s="1"/>
  <c r="CL161" i="6"/>
  <c r="BD691" i="6"/>
  <c r="BH12" i="6"/>
  <c r="BE12" i="6"/>
  <c r="BE691" i="6" s="1"/>
  <c r="BH7" i="6"/>
  <c r="BD698" i="6"/>
  <c r="BC704" i="6"/>
  <c r="BC707" i="6"/>
  <c r="BH20" i="6"/>
  <c r="BD695" i="6"/>
  <c r="BD693" i="6"/>
  <c r="BD712" i="6" s="1"/>
  <c r="BH562" i="6"/>
  <c r="BE562" i="6"/>
  <c r="BE693" i="6" s="1"/>
  <c r="BE712" i="6" s="1"/>
  <c r="H21" i="5" s="1"/>
  <c r="BC706" i="6"/>
  <c r="BC699" i="6"/>
  <c r="BD690" i="6"/>
  <c r="BD706" i="6" s="1"/>
  <c r="BH4" i="6"/>
  <c r="BE4" i="6"/>
  <c r="BH199" i="6"/>
  <c r="BD696" i="6"/>
  <c r="BD713" i="6" s="1"/>
  <c r="BH507" i="6"/>
  <c r="BD694" i="6"/>
  <c r="BD708" i="6" s="1"/>
  <c r="BD709" i="6" l="1"/>
  <c r="BD716" i="6" s="1"/>
  <c r="BE690" i="6"/>
  <c r="BE706" i="6" s="1"/>
  <c r="BE684" i="6"/>
  <c r="BH684" i="6"/>
  <c r="BH690" i="6"/>
  <c r="BI4" i="6"/>
  <c r="BH693" i="6"/>
  <c r="BH712" i="6" s="1"/>
  <c r="BI562" i="6"/>
  <c r="BI7" i="6"/>
  <c r="BH698" i="6"/>
  <c r="BD699" i="6"/>
  <c r="CM161" i="6"/>
  <c r="CG517" i="6"/>
  <c r="CF692" i="6"/>
  <c r="CF711" i="6" s="1"/>
  <c r="BD704" i="6"/>
  <c r="BC709" i="6"/>
  <c r="BC716" i="6" s="1"/>
  <c r="BH691" i="6"/>
  <c r="BI12" i="6"/>
  <c r="BI199" i="6"/>
  <c r="BH696" i="6"/>
  <c r="BH713" i="6" s="1"/>
  <c r="BI20" i="6"/>
  <c r="BH695" i="6"/>
  <c r="BI507" i="6"/>
  <c r="BH694" i="6"/>
  <c r="BH708" i="6" s="1"/>
  <c r="BH697" i="6"/>
  <c r="BH707" i="6" s="1"/>
  <c r="BI155" i="6"/>
  <c r="BS192" i="6"/>
  <c r="BR689" i="6"/>
  <c r="BE709" i="6" l="1"/>
  <c r="BE716" i="6" s="1"/>
  <c r="B21" i="5"/>
  <c r="I21" i="5" s="1"/>
  <c r="J21" i="5" s="1"/>
  <c r="BE699" i="6"/>
  <c r="BE704" i="6"/>
  <c r="BI684" i="6"/>
  <c r="CH517" i="6"/>
  <c r="CG692" i="6"/>
  <c r="CG711" i="6" s="1"/>
  <c r="BJ7" i="6"/>
  <c r="BI698" i="6"/>
  <c r="BW192" i="6"/>
  <c r="BS689" i="6"/>
  <c r="BS714" i="6" s="1"/>
  <c r="BT192" i="6"/>
  <c r="BJ199" i="6"/>
  <c r="BI696" i="6"/>
  <c r="BI713" i="6" s="1"/>
  <c r="BJ155" i="6"/>
  <c r="BI697" i="6"/>
  <c r="BI707" i="6" s="1"/>
  <c r="BJ562" i="6"/>
  <c r="BI693" i="6"/>
  <c r="BI712" i="6" s="1"/>
  <c r="CN161" i="6"/>
  <c r="BJ20" i="6"/>
  <c r="BI695" i="6"/>
  <c r="BJ4" i="6"/>
  <c r="BI690" i="6"/>
  <c r="BJ507" i="6"/>
  <c r="BI694" i="6"/>
  <c r="BI708" i="6" s="1"/>
  <c r="BJ12" i="6"/>
  <c r="BI691" i="6"/>
  <c r="BH704" i="6"/>
  <c r="BH706" i="6"/>
  <c r="BH709" i="6" s="1"/>
  <c r="BH716" i="6" s="1"/>
  <c r="BH699" i="6"/>
  <c r="BJ684" i="6" l="1"/>
  <c r="BK12" i="6"/>
  <c r="BJ691" i="6"/>
  <c r="BK4" i="6"/>
  <c r="BJ690" i="6"/>
  <c r="CO161" i="6"/>
  <c r="BK199" i="6"/>
  <c r="BJ696" i="6"/>
  <c r="BJ713" i="6" s="1"/>
  <c r="BK7" i="6"/>
  <c r="BJ698" i="6"/>
  <c r="BT689" i="6"/>
  <c r="BT714" i="6" s="1"/>
  <c r="D22" i="5" s="1"/>
  <c r="BK507" i="6"/>
  <c r="BJ694" i="6"/>
  <c r="BJ708" i="6" s="1"/>
  <c r="BK20" i="6"/>
  <c r="BJ695" i="6"/>
  <c r="BK562" i="6"/>
  <c r="BJ693" i="6"/>
  <c r="BJ712" i="6" s="1"/>
  <c r="CL517" i="6"/>
  <c r="CH692" i="6"/>
  <c r="CH711" i="6" s="1"/>
  <c r="CI517" i="6"/>
  <c r="CI692" i="6" s="1"/>
  <c r="CI711" i="6" s="1"/>
  <c r="G23" i="5" s="1"/>
  <c r="BK155" i="6"/>
  <c r="BJ697" i="6"/>
  <c r="BJ707" i="6" s="1"/>
  <c r="BX192" i="6"/>
  <c r="BW689" i="6"/>
  <c r="BI704" i="6"/>
  <c r="BI706" i="6"/>
  <c r="BI709" i="6" s="1"/>
  <c r="BI716" i="6" s="1"/>
  <c r="BI699" i="6"/>
  <c r="BK684" i="6" l="1"/>
  <c r="BJ704" i="6"/>
  <c r="CP161" i="6"/>
  <c r="BY192" i="6"/>
  <c r="BX689" i="6"/>
  <c r="BL20" i="6"/>
  <c r="BK695" i="6"/>
  <c r="BL7" i="6"/>
  <c r="BK698" i="6"/>
  <c r="BJ706" i="6"/>
  <c r="BJ709" i="6" s="1"/>
  <c r="BJ716" i="6" s="1"/>
  <c r="BJ699" i="6"/>
  <c r="BL155" i="6"/>
  <c r="BK697" i="6"/>
  <c r="BK707" i="6" s="1"/>
  <c r="CL692" i="6"/>
  <c r="CL711" i="6" s="1"/>
  <c r="CM517" i="6"/>
  <c r="BL507" i="6"/>
  <c r="BK694" i="6"/>
  <c r="BK708" i="6" s="1"/>
  <c r="BL199" i="6"/>
  <c r="BK696" i="6"/>
  <c r="BK713" i="6" s="1"/>
  <c r="BL4" i="6"/>
  <c r="BL684" i="6" s="1"/>
  <c r="BK690" i="6"/>
  <c r="BL562" i="6"/>
  <c r="BK693" i="6"/>
  <c r="BK712" i="6" s="1"/>
  <c r="BL12" i="6"/>
  <c r="BK691" i="6"/>
  <c r="BZ192" i="6" l="1"/>
  <c r="BY689" i="6"/>
  <c r="BM562" i="6"/>
  <c r="BL693" i="6"/>
  <c r="BL712" i="6" s="1"/>
  <c r="BM199" i="6"/>
  <c r="BL696" i="6"/>
  <c r="BL713" i="6" s="1"/>
  <c r="BM7" i="6"/>
  <c r="BL698" i="6"/>
  <c r="BM12" i="6"/>
  <c r="BL691" i="6"/>
  <c r="BM507" i="6"/>
  <c r="BL694" i="6"/>
  <c r="BL708" i="6" s="1"/>
  <c r="BM155" i="6"/>
  <c r="BL697" i="6"/>
  <c r="BL707" i="6" s="1"/>
  <c r="BM20" i="6"/>
  <c r="BL695" i="6"/>
  <c r="CQ161" i="6"/>
  <c r="BK704" i="6"/>
  <c r="BK706" i="6"/>
  <c r="BK709" i="6" s="1"/>
  <c r="BK716" i="6" s="1"/>
  <c r="BK699" i="6"/>
  <c r="BM4" i="6"/>
  <c r="BL690" i="6"/>
  <c r="CN517" i="6"/>
  <c r="CM692" i="6"/>
  <c r="CM711" i="6" s="1"/>
  <c r="BM684" i="6" l="1"/>
  <c r="BN12" i="6"/>
  <c r="BM691" i="6"/>
  <c r="BN155" i="6"/>
  <c r="BM697" i="6"/>
  <c r="BM707" i="6" s="1"/>
  <c r="BN562" i="6"/>
  <c r="BM693" i="6"/>
  <c r="BM712" i="6" s="1"/>
  <c r="BL704" i="6"/>
  <c r="BL706" i="6"/>
  <c r="BL709" i="6" s="1"/>
  <c r="BL716" i="6" s="1"/>
  <c r="BL699" i="6"/>
  <c r="BN4" i="6"/>
  <c r="BM690" i="6"/>
  <c r="CR161" i="6"/>
  <c r="BN507" i="6"/>
  <c r="BM694" i="6"/>
  <c r="BM708" i="6" s="1"/>
  <c r="BN7" i="6"/>
  <c r="BM698" i="6"/>
  <c r="BN20" i="6"/>
  <c r="BM695" i="6"/>
  <c r="BN199" i="6"/>
  <c r="BM696" i="6"/>
  <c r="BM713" i="6" s="1"/>
  <c r="CA192" i="6"/>
  <c r="BZ689" i="6"/>
  <c r="CO517" i="6"/>
  <c r="CN692" i="6"/>
  <c r="CN711" i="6" s="1"/>
  <c r="BN684" i="6" l="1"/>
  <c r="CP517" i="6"/>
  <c r="CO692" i="6"/>
  <c r="CO711" i="6" s="1"/>
  <c r="BO20" i="6"/>
  <c r="BN695" i="6"/>
  <c r="BO507" i="6"/>
  <c r="BN694" i="6"/>
  <c r="BN708" i="6" s="1"/>
  <c r="BO155" i="6"/>
  <c r="BN697" i="6"/>
  <c r="BN707" i="6" s="1"/>
  <c r="CB192" i="6"/>
  <c r="CA689" i="6"/>
  <c r="CS161" i="6"/>
  <c r="BO12" i="6"/>
  <c r="BN691" i="6"/>
  <c r="BO199" i="6"/>
  <c r="BN696" i="6"/>
  <c r="BN713" i="6" s="1"/>
  <c r="BO7" i="6"/>
  <c r="BN698" i="6"/>
  <c r="BM706" i="6"/>
  <c r="BM709" i="6" s="1"/>
  <c r="BM716" i="6" s="1"/>
  <c r="BM704" i="6"/>
  <c r="BM699" i="6"/>
  <c r="BO562" i="6"/>
  <c r="BN693" i="6"/>
  <c r="BN712" i="6" s="1"/>
  <c r="BO4" i="6"/>
  <c r="BN690" i="6"/>
  <c r="BO684" i="6" l="1"/>
  <c r="BN706" i="6"/>
  <c r="BN709" i="6" s="1"/>
  <c r="BN716" i="6" s="1"/>
  <c r="BN704" i="6"/>
  <c r="BN699" i="6"/>
  <c r="BP12" i="6"/>
  <c r="BO691" i="6"/>
  <c r="BP4" i="6"/>
  <c r="BO690" i="6"/>
  <c r="CC192" i="6"/>
  <c r="CB689" i="6"/>
  <c r="BP507" i="6"/>
  <c r="BO694" i="6"/>
  <c r="BO708" i="6" s="1"/>
  <c r="CT161" i="6"/>
  <c r="BP155" i="6"/>
  <c r="BO697" i="6"/>
  <c r="BO707" i="6" s="1"/>
  <c r="BP20" i="6"/>
  <c r="BO695" i="6"/>
  <c r="BP7" i="6"/>
  <c r="BO698" i="6"/>
  <c r="BP562" i="6"/>
  <c r="BO693" i="6"/>
  <c r="BO712" i="6" s="1"/>
  <c r="BP199" i="6"/>
  <c r="BO696" i="6"/>
  <c r="BO713" i="6" s="1"/>
  <c r="CQ517" i="6"/>
  <c r="CP692" i="6"/>
  <c r="CP711" i="6" s="1"/>
  <c r="BP684" i="6" l="1"/>
  <c r="CR517" i="6"/>
  <c r="CQ692" i="6"/>
  <c r="CQ711" i="6" s="1"/>
  <c r="BQ7" i="6"/>
  <c r="BP698" i="6"/>
  <c r="CD192" i="6"/>
  <c r="CC689" i="6"/>
  <c r="BO704" i="6"/>
  <c r="BO706" i="6"/>
  <c r="BO709" i="6" s="1"/>
  <c r="BO716" i="6" s="1"/>
  <c r="BO699" i="6"/>
  <c r="CU161" i="6"/>
  <c r="BQ199" i="6"/>
  <c r="BP696" i="6"/>
  <c r="BP713" i="6" s="1"/>
  <c r="BQ20" i="6"/>
  <c r="BP695" i="6"/>
  <c r="BQ4" i="6"/>
  <c r="BP690" i="6"/>
  <c r="BQ507" i="6"/>
  <c r="BP694" i="6"/>
  <c r="BP708" i="6" s="1"/>
  <c r="BQ562" i="6"/>
  <c r="BP693" i="6"/>
  <c r="BP712" i="6" s="1"/>
  <c r="BQ155" i="6"/>
  <c r="BP697" i="6"/>
  <c r="BP707" i="6" s="1"/>
  <c r="BQ12" i="6"/>
  <c r="BP691" i="6"/>
  <c r="BQ684" i="6" l="1"/>
  <c r="BP704" i="6"/>
  <c r="BR199" i="6"/>
  <c r="BQ696" i="6"/>
  <c r="BQ713" i="6" s="1"/>
  <c r="BR7" i="6"/>
  <c r="BQ698" i="6"/>
  <c r="BP706" i="6"/>
  <c r="BP709" i="6" s="1"/>
  <c r="BP716" i="6" s="1"/>
  <c r="BP699" i="6"/>
  <c r="BR562" i="6"/>
  <c r="BQ693" i="6"/>
  <c r="BQ712" i="6" s="1"/>
  <c r="BR12" i="6"/>
  <c r="BQ691" i="6"/>
  <c r="BR507" i="6"/>
  <c r="BQ694" i="6"/>
  <c r="BQ708" i="6" s="1"/>
  <c r="BR155" i="6"/>
  <c r="BQ697" i="6"/>
  <c r="BQ707" i="6" s="1"/>
  <c r="BR4" i="6"/>
  <c r="BQ690" i="6"/>
  <c r="CS517" i="6"/>
  <c r="CR692" i="6"/>
  <c r="CR711" i="6" s="1"/>
  <c r="CV161" i="6"/>
  <c r="BR20" i="6"/>
  <c r="BQ695" i="6"/>
  <c r="CE192" i="6"/>
  <c r="CD689" i="6"/>
  <c r="BR684" i="6" l="1"/>
  <c r="CT517" i="6"/>
  <c r="CS692" i="6"/>
  <c r="CS711" i="6" s="1"/>
  <c r="BS507" i="6"/>
  <c r="BR694" i="6"/>
  <c r="BR708" i="6" s="1"/>
  <c r="BQ704" i="6"/>
  <c r="BQ706" i="6"/>
  <c r="BQ699" i="6"/>
  <c r="BS4" i="6"/>
  <c r="BR690" i="6"/>
  <c r="BS12" i="6"/>
  <c r="BR691" i="6"/>
  <c r="BS7" i="6"/>
  <c r="BR698" i="6"/>
  <c r="CF192" i="6"/>
  <c r="CE689" i="6"/>
  <c r="BQ709" i="6"/>
  <c r="BQ716" i="6" s="1"/>
  <c r="CW161" i="6"/>
  <c r="BS155" i="6"/>
  <c r="BR697" i="6"/>
  <c r="BR707" i="6" s="1"/>
  <c r="BS562" i="6"/>
  <c r="BR693" i="6"/>
  <c r="BR712" i="6" s="1"/>
  <c r="BS199" i="6"/>
  <c r="BR696" i="6"/>
  <c r="BR713" i="6" s="1"/>
  <c r="BS20" i="6"/>
  <c r="BR695" i="6"/>
  <c r="BS684" i="6" l="1"/>
  <c r="BW20" i="6"/>
  <c r="BS695" i="6"/>
  <c r="BW155" i="6"/>
  <c r="BS697" i="6"/>
  <c r="BS707" i="6" s="1"/>
  <c r="BT155" i="6"/>
  <c r="BT697" i="6" s="1"/>
  <c r="BT707" i="6" s="1"/>
  <c r="C22" i="5" s="1"/>
  <c r="BW12" i="6"/>
  <c r="BS691" i="6"/>
  <c r="BT12" i="6"/>
  <c r="BT691" i="6" s="1"/>
  <c r="BR704" i="6"/>
  <c r="BR706" i="6"/>
  <c r="BR709" i="6" s="1"/>
  <c r="BR716" i="6" s="1"/>
  <c r="BR699" i="6"/>
  <c r="CG192" i="6"/>
  <c r="CF689" i="6"/>
  <c r="BS690" i="6"/>
  <c r="BW4" i="6"/>
  <c r="BT4" i="6"/>
  <c r="BW507" i="6"/>
  <c r="BS694" i="6"/>
  <c r="BS708" i="6" s="1"/>
  <c r="BW199" i="6"/>
  <c r="BS696" i="6"/>
  <c r="BS713" i="6" s="1"/>
  <c r="BW562" i="6"/>
  <c r="BS693" i="6"/>
  <c r="BS712" i="6" s="1"/>
  <c r="BT562" i="6"/>
  <c r="BT693" i="6" s="1"/>
  <c r="BT712" i="6" s="1"/>
  <c r="H22" i="5" s="1"/>
  <c r="BW7" i="6"/>
  <c r="BS698" i="6"/>
  <c r="CU517" i="6"/>
  <c r="CT692" i="6"/>
  <c r="CT711" i="6" s="1"/>
  <c r="BS706" i="6" l="1"/>
  <c r="BS709" i="6" s="1"/>
  <c r="BS716" i="6" s="1"/>
  <c r="BW684" i="6"/>
  <c r="BT690" i="6"/>
  <c r="BT706" i="6" s="1"/>
  <c r="BT684" i="6"/>
  <c r="BX7" i="6"/>
  <c r="BW698" i="6"/>
  <c r="BW690" i="6"/>
  <c r="BX4" i="6"/>
  <c r="BX507" i="6"/>
  <c r="BW694" i="6"/>
  <c r="BW708" i="6" s="1"/>
  <c r="BS704" i="6"/>
  <c r="BS699" i="6"/>
  <c r="CV517" i="6"/>
  <c r="CU692" i="6"/>
  <c r="CU711" i="6" s="1"/>
  <c r="BW693" i="6"/>
  <c r="BW712" i="6" s="1"/>
  <c r="BX562" i="6"/>
  <c r="BW697" i="6"/>
  <c r="BW707" i="6" s="1"/>
  <c r="BX155" i="6"/>
  <c r="CH192" i="6"/>
  <c r="CG689" i="6"/>
  <c r="BW691" i="6"/>
  <c r="BX12" i="6"/>
  <c r="BX199" i="6"/>
  <c r="BW696" i="6"/>
  <c r="BW713" i="6" s="1"/>
  <c r="BX20" i="6"/>
  <c r="BW695" i="6"/>
  <c r="BT709" i="6" l="1"/>
  <c r="BT716" i="6" s="1"/>
  <c r="B22" i="5"/>
  <c r="I22" i="5" s="1"/>
  <c r="J22" i="5" s="1"/>
  <c r="BT704" i="6"/>
  <c r="BT699" i="6"/>
  <c r="BX684" i="6"/>
  <c r="BY507" i="6"/>
  <c r="BX694" i="6"/>
  <c r="BX708" i="6" s="1"/>
  <c r="BY155" i="6"/>
  <c r="BX697" i="6"/>
  <c r="BX707" i="6" s="1"/>
  <c r="CW517" i="6"/>
  <c r="CV692" i="6"/>
  <c r="CV711" i="6" s="1"/>
  <c r="BY4" i="6"/>
  <c r="BX690" i="6"/>
  <c r="BW706" i="6"/>
  <c r="BW709" i="6" s="1"/>
  <c r="BW716" i="6" s="1"/>
  <c r="BW704" i="6"/>
  <c r="BW699" i="6"/>
  <c r="BY199" i="6"/>
  <c r="BX696" i="6"/>
  <c r="BX713" i="6" s="1"/>
  <c r="CL192" i="6"/>
  <c r="CH689" i="6"/>
  <c r="CH714" i="6" s="1"/>
  <c r="CI192" i="6"/>
  <c r="BY20" i="6"/>
  <c r="BX695" i="6"/>
  <c r="BY12" i="6"/>
  <c r="BX691" i="6"/>
  <c r="BY562" i="6"/>
  <c r="BX693" i="6"/>
  <c r="BX712" i="6" s="1"/>
  <c r="BY7" i="6"/>
  <c r="BX698" i="6"/>
  <c r="BY684" i="6" l="1"/>
  <c r="BZ12" i="6"/>
  <c r="BY691" i="6"/>
  <c r="CM192" i="6"/>
  <c r="CL689" i="6"/>
  <c r="BX704" i="6"/>
  <c r="BX706" i="6"/>
  <c r="BX709" i="6" s="1"/>
  <c r="BX716" i="6" s="1"/>
  <c r="BX699" i="6"/>
  <c r="BZ155" i="6"/>
  <c r="BY697" i="6"/>
  <c r="BY707" i="6" s="1"/>
  <c r="BZ4" i="6"/>
  <c r="BY690" i="6"/>
  <c r="BZ7" i="6"/>
  <c r="BY698" i="6"/>
  <c r="BZ20" i="6"/>
  <c r="BY695" i="6"/>
  <c r="BZ199" i="6"/>
  <c r="BY696" i="6"/>
  <c r="BY713" i="6" s="1"/>
  <c r="BZ507" i="6"/>
  <c r="BY694" i="6"/>
  <c r="BY708" i="6" s="1"/>
  <c r="CI689" i="6"/>
  <c r="CI714" i="6" s="1"/>
  <c r="D23" i="5" s="1"/>
  <c r="BZ562" i="6"/>
  <c r="BY693" i="6"/>
  <c r="BY712" i="6" s="1"/>
  <c r="CW692" i="6"/>
  <c r="CW711" i="6" s="1"/>
  <c r="CX517" i="6"/>
  <c r="CX692" i="6" s="1"/>
  <c r="CX711" i="6" s="1"/>
  <c r="G24" i="5" s="1"/>
  <c r="BZ684" i="6" l="1"/>
  <c r="BY704" i="6"/>
  <c r="BY706" i="6"/>
  <c r="BY709" i="6" s="1"/>
  <c r="BY716" i="6" s="1"/>
  <c r="BY699" i="6"/>
  <c r="CA4" i="6"/>
  <c r="BZ690" i="6"/>
  <c r="CA562" i="6"/>
  <c r="BZ693" i="6"/>
  <c r="BZ712" i="6" s="1"/>
  <c r="CA199" i="6"/>
  <c r="BZ696" i="6"/>
  <c r="BZ713" i="6" s="1"/>
  <c r="CA20" i="6"/>
  <c r="BZ695" i="6"/>
  <c r="CA12" i="6"/>
  <c r="BZ691" i="6"/>
  <c r="CA507" i="6"/>
  <c r="BZ694" i="6"/>
  <c r="BZ708" i="6" s="1"/>
  <c r="CA7" i="6"/>
  <c r="BZ698" i="6"/>
  <c r="CA155" i="6"/>
  <c r="BZ697" i="6"/>
  <c r="BZ707" i="6" s="1"/>
  <c r="CN192" i="6"/>
  <c r="CM689" i="6"/>
  <c r="CA684" i="6" l="1"/>
  <c r="CB20" i="6"/>
  <c r="CA695" i="6"/>
  <c r="CB562" i="6"/>
  <c r="CA693" i="6"/>
  <c r="CA712" i="6" s="1"/>
  <c r="CB155" i="6"/>
  <c r="CA697" i="6"/>
  <c r="CA707" i="6" s="1"/>
  <c r="BZ704" i="6"/>
  <c r="BZ706" i="6"/>
  <c r="BZ709" i="6" s="1"/>
  <c r="BZ716" i="6" s="1"/>
  <c r="BZ699" i="6"/>
  <c r="CB4" i="6"/>
  <c r="CA690" i="6"/>
  <c r="CB507" i="6"/>
  <c r="CA694" i="6"/>
  <c r="CA708" i="6" s="1"/>
  <c r="CB7" i="6"/>
  <c r="CA698" i="6"/>
  <c r="CO192" i="6"/>
  <c r="CN689" i="6"/>
  <c r="CB12" i="6"/>
  <c r="CA691" i="6"/>
  <c r="CB199" i="6"/>
  <c r="CA696" i="6"/>
  <c r="CA713" i="6" s="1"/>
  <c r="CB684" i="6" l="1"/>
  <c r="CC7" i="6"/>
  <c r="CB698" i="6"/>
  <c r="CC155" i="6"/>
  <c r="CB697" i="6"/>
  <c r="CB707" i="6" s="1"/>
  <c r="CC12" i="6"/>
  <c r="CB691" i="6"/>
  <c r="CC199" i="6"/>
  <c r="CB696" i="6"/>
  <c r="CB713" i="6" s="1"/>
  <c r="CC507" i="6"/>
  <c r="CB694" i="6"/>
  <c r="CB708" i="6" s="1"/>
  <c r="CC562" i="6"/>
  <c r="CB693" i="6"/>
  <c r="CB712" i="6" s="1"/>
  <c r="CA704" i="6"/>
  <c r="CA706" i="6"/>
  <c r="CA709" i="6" s="1"/>
  <c r="CA716" i="6" s="1"/>
  <c r="CA699" i="6"/>
  <c r="CP192" i="6"/>
  <c r="CO689" i="6"/>
  <c r="CC4" i="6"/>
  <c r="CB690" i="6"/>
  <c r="CC20" i="6"/>
  <c r="CB695" i="6"/>
  <c r="CC684" i="6" l="1"/>
  <c r="CB706" i="6"/>
  <c r="CB709" i="6" s="1"/>
  <c r="CB716" i="6" s="1"/>
  <c r="CB699" i="6"/>
  <c r="CD562" i="6"/>
  <c r="CC693" i="6"/>
  <c r="CC712" i="6" s="1"/>
  <c r="CD12" i="6"/>
  <c r="CC691" i="6"/>
  <c r="CD4" i="6"/>
  <c r="CC690" i="6"/>
  <c r="CD507" i="6"/>
  <c r="CC694" i="6"/>
  <c r="CC708" i="6" s="1"/>
  <c r="CD155" i="6"/>
  <c r="CC697" i="6"/>
  <c r="CC707" i="6" s="1"/>
  <c r="CD20" i="6"/>
  <c r="CC695" i="6"/>
  <c r="CB704" i="6"/>
  <c r="CQ192" i="6"/>
  <c r="CP689" i="6"/>
  <c r="CD199" i="6"/>
  <c r="CC696" i="6"/>
  <c r="CC713" i="6" s="1"/>
  <c r="CD7" i="6"/>
  <c r="CC698" i="6"/>
  <c r="CD684" i="6" l="1"/>
  <c r="CE7" i="6"/>
  <c r="CD698" i="6"/>
  <c r="CR192" i="6"/>
  <c r="CQ689" i="6"/>
  <c r="CQ707" i="6" s="1"/>
  <c r="CE12" i="6"/>
  <c r="CD691" i="6"/>
  <c r="CE155" i="6"/>
  <c r="CD697" i="6"/>
  <c r="CD707" i="6" s="1"/>
  <c r="CE199" i="6"/>
  <c r="CD696" i="6"/>
  <c r="CD713" i="6" s="1"/>
  <c r="CE507" i="6"/>
  <c r="CD694" i="6"/>
  <c r="CD708" i="6" s="1"/>
  <c r="CC704" i="6"/>
  <c r="CC706" i="6"/>
  <c r="CC709" i="6" s="1"/>
  <c r="CC716" i="6" s="1"/>
  <c r="CC699" i="6"/>
  <c r="CE562" i="6"/>
  <c r="CD693" i="6"/>
  <c r="CD712" i="6" s="1"/>
  <c r="CP707" i="6"/>
  <c r="CE20" i="6"/>
  <c r="CD695" i="6"/>
  <c r="CE4" i="6"/>
  <c r="CD690" i="6"/>
  <c r="CE684" i="6" l="1"/>
  <c r="CF507" i="6"/>
  <c r="CE694" i="6"/>
  <c r="CE708" i="6" s="1"/>
  <c r="CF4" i="6"/>
  <c r="CE690" i="6"/>
  <c r="CF562" i="6"/>
  <c r="CE693" i="6"/>
  <c r="CE712" i="6" s="1"/>
  <c r="CF12" i="6"/>
  <c r="CE691" i="6"/>
  <c r="CF20" i="6"/>
  <c r="CE695" i="6"/>
  <c r="CF199" i="6"/>
  <c r="CE696" i="6"/>
  <c r="CE713" i="6" s="1"/>
  <c r="CS192" i="6"/>
  <c r="CR689" i="6"/>
  <c r="CF155" i="6"/>
  <c r="CE697" i="6"/>
  <c r="CE707" i="6" s="1"/>
  <c r="CD706" i="6"/>
  <c r="CD709" i="6" s="1"/>
  <c r="CD716" i="6" s="1"/>
  <c r="CD704" i="6"/>
  <c r="CD699" i="6"/>
  <c r="CF7" i="6"/>
  <c r="CE698" i="6"/>
  <c r="CF684" i="6" l="1"/>
  <c r="CG155" i="6"/>
  <c r="CF697" i="6"/>
  <c r="CF707" i="6" s="1"/>
  <c r="CG199" i="6"/>
  <c r="CF696" i="6"/>
  <c r="CF713" i="6" s="1"/>
  <c r="CG562" i="6"/>
  <c r="CF693" i="6"/>
  <c r="CF712" i="6" s="1"/>
  <c r="CE706" i="6"/>
  <c r="CE709" i="6" s="1"/>
  <c r="CE716" i="6" s="1"/>
  <c r="CE704" i="6"/>
  <c r="CE699" i="6"/>
  <c r="CG7" i="6"/>
  <c r="CF698" i="6"/>
  <c r="CR707" i="6"/>
  <c r="CG20" i="6"/>
  <c r="CF695" i="6"/>
  <c r="CT192" i="6"/>
  <c r="CS689" i="6"/>
  <c r="CG4" i="6"/>
  <c r="CF690" i="6"/>
  <c r="CG12" i="6"/>
  <c r="CF691" i="6"/>
  <c r="CG507" i="6"/>
  <c r="CF694" i="6"/>
  <c r="CF708" i="6" s="1"/>
  <c r="CG684" i="6" l="1"/>
  <c r="CH507" i="6"/>
  <c r="CG694" i="6"/>
  <c r="CG708" i="6" s="1"/>
  <c r="CH562" i="6"/>
  <c r="CG693" i="6"/>
  <c r="CG712" i="6" s="1"/>
  <c r="CU192" i="6"/>
  <c r="CT689" i="6"/>
  <c r="CH7" i="6"/>
  <c r="CG698" i="6"/>
  <c r="CS707" i="6"/>
  <c r="CH12" i="6"/>
  <c r="CG691" i="6"/>
  <c r="CH199" i="6"/>
  <c r="CG696" i="6"/>
  <c r="CG713" i="6" s="1"/>
  <c r="CF704" i="6"/>
  <c r="CF706" i="6"/>
  <c r="CF709" i="6" s="1"/>
  <c r="CF716" i="6" s="1"/>
  <c r="CF699" i="6"/>
  <c r="CH20" i="6"/>
  <c r="CG695" i="6"/>
  <c r="CH4" i="6"/>
  <c r="CG690" i="6"/>
  <c r="CH155" i="6"/>
  <c r="CG697" i="6"/>
  <c r="CG707" i="6" s="1"/>
  <c r="CH684" i="6" l="1"/>
  <c r="CG704" i="6"/>
  <c r="CG706" i="6"/>
  <c r="CG699" i="6"/>
  <c r="CL4" i="6"/>
  <c r="CH690" i="6"/>
  <c r="CI4" i="6"/>
  <c r="CL562" i="6"/>
  <c r="CH693" i="6"/>
  <c r="CH712" i="6" s="1"/>
  <c r="CI562" i="6"/>
  <c r="CI693" i="6" s="1"/>
  <c r="CI712" i="6" s="1"/>
  <c r="H23" i="5" s="1"/>
  <c r="CL199" i="6"/>
  <c r="CH696" i="6"/>
  <c r="CH713" i="6" s="1"/>
  <c r="CL7" i="6"/>
  <c r="CH698" i="6"/>
  <c r="CL507" i="6"/>
  <c r="CH694" i="6"/>
  <c r="CH708" i="6" s="1"/>
  <c r="CL20" i="6"/>
  <c r="CH695" i="6"/>
  <c r="CT707" i="6"/>
  <c r="CG709" i="6"/>
  <c r="CG716" i="6" s="1"/>
  <c r="CL12" i="6"/>
  <c r="CH691" i="6"/>
  <c r="CI12" i="6"/>
  <c r="CI691" i="6" s="1"/>
  <c r="CL155" i="6"/>
  <c r="CH697" i="6"/>
  <c r="CH707" i="6" s="1"/>
  <c r="CI155" i="6"/>
  <c r="CI697" i="6" s="1"/>
  <c r="CI707" i="6" s="1"/>
  <c r="C23" i="5" s="1"/>
  <c r="CV192" i="6"/>
  <c r="CU689" i="6"/>
  <c r="CH706" i="6" l="1"/>
  <c r="CH709" i="6" s="1"/>
  <c r="CH716" i="6" s="1"/>
  <c r="CL684" i="6"/>
  <c r="CI690" i="6"/>
  <c r="CI684" i="6"/>
  <c r="CU707" i="6"/>
  <c r="CL697" i="6"/>
  <c r="CL707" i="6" s="1"/>
  <c r="CM155" i="6"/>
  <c r="CM7" i="6"/>
  <c r="CL698" i="6"/>
  <c r="CH699" i="6"/>
  <c r="CW192" i="6"/>
  <c r="CV689" i="6"/>
  <c r="CM20" i="6"/>
  <c r="CL695" i="6"/>
  <c r="CM199" i="6"/>
  <c r="CL696" i="6"/>
  <c r="CL713" i="6" s="1"/>
  <c r="CL690" i="6"/>
  <c r="CM4" i="6"/>
  <c r="CL691" i="6"/>
  <c r="CM12" i="6"/>
  <c r="CM507" i="6"/>
  <c r="CL694" i="6"/>
  <c r="CL708" i="6" s="1"/>
  <c r="CH704" i="6"/>
  <c r="CL693" i="6"/>
  <c r="CL712" i="6" s="1"/>
  <c r="CM562" i="6"/>
  <c r="CI704" i="6" l="1"/>
  <c r="CI706" i="6"/>
  <c r="CI699" i="6"/>
  <c r="CM684" i="6"/>
  <c r="CN507" i="6"/>
  <c r="CM694" i="6"/>
  <c r="CM708" i="6" s="1"/>
  <c r="CN4" i="6"/>
  <c r="CM690" i="6"/>
  <c r="CN562" i="6"/>
  <c r="CM693" i="6"/>
  <c r="CM712" i="6" s="1"/>
  <c r="CN12" i="6"/>
  <c r="CM691" i="6"/>
  <c r="CN199" i="6"/>
  <c r="CM696" i="6"/>
  <c r="CM713" i="6" s="1"/>
  <c r="CN7" i="6"/>
  <c r="CM698" i="6"/>
  <c r="CN20" i="6"/>
  <c r="CM695" i="6"/>
  <c r="CN155" i="6"/>
  <c r="CM697" i="6"/>
  <c r="CM707" i="6" s="1"/>
  <c r="CL706" i="6"/>
  <c r="CL709" i="6" s="1"/>
  <c r="CL716" i="6" s="1"/>
  <c r="CL704" i="6"/>
  <c r="CL699" i="6"/>
  <c r="CV707" i="6"/>
  <c r="CW689" i="6"/>
  <c r="CW714" i="6" s="1"/>
  <c r="CX192" i="6"/>
  <c r="B23" i="5" l="1"/>
  <c r="I23" i="5" s="1"/>
  <c r="J23" i="5" s="1"/>
  <c r="CI709" i="6"/>
  <c r="CI716" i="6" s="1"/>
  <c r="CN684" i="6"/>
  <c r="CO155" i="6"/>
  <c r="CO697" i="6" s="1"/>
  <c r="CO707" i="6" s="1"/>
  <c r="CN697" i="6"/>
  <c r="CN707" i="6" s="1"/>
  <c r="CO7" i="6"/>
  <c r="CN698" i="6"/>
  <c r="CO562" i="6"/>
  <c r="CN693" i="6"/>
  <c r="CN712" i="6" s="1"/>
  <c r="CM704" i="6"/>
  <c r="CM706" i="6"/>
  <c r="CM709" i="6" s="1"/>
  <c r="CM716" i="6" s="1"/>
  <c r="CM699" i="6"/>
  <c r="CO20" i="6"/>
  <c r="CN695" i="6"/>
  <c r="CO199" i="6"/>
  <c r="CN696" i="6"/>
  <c r="CN713" i="6" s="1"/>
  <c r="CO4" i="6"/>
  <c r="CN690" i="6"/>
  <c r="CX689" i="6"/>
  <c r="CX714" i="6" s="1"/>
  <c r="D24" i="5" s="1"/>
  <c r="CO12" i="6"/>
  <c r="CN691" i="6"/>
  <c r="CO507" i="6"/>
  <c r="CN694" i="6"/>
  <c r="CN708" i="6" s="1"/>
  <c r="CO684" i="6" l="1"/>
  <c r="CX155" i="6"/>
  <c r="CX697" i="6" s="1"/>
  <c r="CX707" i="6" s="1"/>
  <c r="C24" i="5" s="1"/>
  <c r="CP199" i="6"/>
  <c r="CO696" i="6"/>
  <c r="CO713" i="6" s="1"/>
  <c r="CP507" i="6"/>
  <c r="CO694" i="6"/>
  <c r="CO708" i="6" s="1"/>
  <c r="CP20" i="6"/>
  <c r="CO695" i="6"/>
  <c r="CP562" i="6"/>
  <c r="CO693" i="6"/>
  <c r="CO712" i="6" s="1"/>
  <c r="CP12" i="6"/>
  <c r="CO691" i="6"/>
  <c r="CN704" i="6"/>
  <c r="CN706" i="6"/>
  <c r="CN709" i="6" s="1"/>
  <c r="CN716" i="6" s="1"/>
  <c r="CN699" i="6"/>
  <c r="CP4" i="6"/>
  <c r="CO690" i="6"/>
  <c r="CP7" i="6"/>
  <c r="CO698" i="6"/>
  <c r="CP684" i="6" l="1"/>
  <c r="CO706" i="6"/>
  <c r="CO709" i="6" s="1"/>
  <c r="CO716" i="6" s="1"/>
  <c r="CO704" i="6"/>
  <c r="CO699" i="6"/>
  <c r="CQ20" i="6"/>
  <c r="CP695" i="6"/>
  <c r="CQ4" i="6"/>
  <c r="CP690" i="6"/>
  <c r="CQ12" i="6"/>
  <c r="CP691" i="6"/>
  <c r="CQ507" i="6"/>
  <c r="CP694" i="6"/>
  <c r="CP708" i="6" s="1"/>
  <c r="CQ7" i="6"/>
  <c r="CP698" i="6"/>
  <c r="CQ562" i="6"/>
  <c r="CP693" i="6"/>
  <c r="CP712" i="6" s="1"/>
  <c r="CQ199" i="6"/>
  <c r="CP696" i="6"/>
  <c r="CP713" i="6" s="1"/>
  <c r="CQ684" i="6" l="1"/>
  <c r="CR507" i="6"/>
  <c r="CQ694" i="6"/>
  <c r="CQ708" i="6" s="1"/>
  <c r="CR20" i="6"/>
  <c r="CQ695" i="6"/>
  <c r="CR199" i="6"/>
  <c r="CQ696" i="6"/>
  <c r="CQ713" i="6" s="1"/>
  <c r="CR562" i="6"/>
  <c r="CQ693" i="6"/>
  <c r="CQ712" i="6" s="1"/>
  <c r="CR12" i="6"/>
  <c r="CQ691" i="6"/>
  <c r="CP704" i="6"/>
  <c r="CP706" i="6"/>
  <c r="CP709" i="6" s="1"/>
  <c r="CP716" i="6" s="1"/>
  <c r="CP699" i="6"/>
  <c r="CR7" i="6"/>
  <c r="CQ698" i="6"/>
  <c r="CR4" i="6"/>
  <c r="CQ690" i="6"/>
  <c r="CR684" i="6" l="1"/>
  <c r="CQ699" i="6"/>
  <c r="CQ704" i="6"/>
  <c r="CQ706" i="6"/>
  <c r="CQ709" i="6" s="1"/>
  <c r="CQ716" i="6" s="1"/>
  <c r="CS4" i="6"/>
  <c r="CR690" i="6"/>
  <c r="CS199" i="6"/>
  <c r="CR696" i="6"/>
  <c r="CR713" i="6" s="1"/>
  <c r="CS7" i="6"/>
  <c r="CR698" i="6"/>
  <c r="CS12" i="6"/>
  <c r="CR691" i="6"/>
  <c r="CS20" i="6"/>
  <c r="CR695" i="6"/>
  <c r="CS562" i="6"/>
  <c r="CR693" i="6"/>
  <c r="CR712" i="6" s="1"/>
  <c r="CS507" i="6"/>
  <c r="CR694" i="6"/>
  <c r="CR708" i="6" s="1"/>
  <c r="CS684" i="6" l="1"/>
  <c r="CT20" i="6"/>
  <c r="CS695" i="6"/>
  <c r="CT199" i="6"/>
  <c r="CS696" i="6"/>
  <c r="CS713" i="6" s="1"/>
  <c r="CR704" i="6"/>
  <c r="CR706" i="6"/>
  <c r="CR709" i="6" s="1"/>
  <c r="CR716" i="6" s="1"/>
  <c r="CR699" i="6"/>
  <c r="CT507" i="6"/>
  <c r="CS694" i="6"/>
  <c r="CS708" i="6" s="1"/>
  <c r="CT12" i="6"/>
  <c r="CS691" i="6"/>
  <c r="CT4" i="6"/>
  <c r="CS690" i="6"/>
  <c r="CT562" i="6"/>
  <c r="CS693" i="6"/>
  <c r="CS712" i="6" s="1"/>
  <c r="CT7" i="6"/>
  <c r="CS698" i="6"/>
  <c r="CS704" i="6" l="1"/>
  <c r="CT684" i="6"/>
  <c r="CU562" i="6"/>
  <c r="CT693" i="6"/>
  <c r="CT712" i="6" s="1"/>
  <c r="CU507" i="6"/>
  <c r="CT694" i="6"/>
  <c r="CT708" i="6" s="1"/>
  <c r="CU4" i="6"/>
  <c r="CT690" i="6"/>
  <c r="CU7" i="6"/>
  <c r="CT698" i="6"/>
  <c r="CU12" i="6"/>
  <c r="CT691" i="6"/>
  <c r="CU199" i="6"/>
  <c r="CT696" i="6"/>
  <c r="CT713" i="6" s="1"/>
  <c r="CS706" i="6"/>
  <c r="CS709" i="6" s="1"/>
  <c r="CS716" i="6" s="1"/>
  <c r="CS699" i="6"/>
  <c r="CU20" i="6"/>
  <c r="CT695" i="6"/>
  <c r="CU684" i="6" l="1"/>
  <c r="CT706" i="6"/>
  <c r="CT709" i="6" s="1"/>
  <c r="CT716" i="6" s="1"/>
  <c r="CT699" i="6"/>
  <c r="CV199" i="6"/>
  <c r="CU696" i="6"/>
  <c r="CU713" i="6" s="1"/>
  <c r="CV4" i="6"/>
  <c r="CU690" i="6"/>
  <c r="CV20" i="6"/>
  <c r="CU695" i="6"/>
  <c r="CV12" i="6"/>
  <c r="CU691" i="6"/>
  <c r="CV507" i="6"/>
  <c r="CU694" i="6"/>
  <c r="CU708" i="6" s="1"/>
  <c r="CT704" i="6"/>
  <c r="CV7" i="6"/>
  <c r="CU698" i="6"/>
  <c r="CV562" i="6"/>
  <c r="CU693" i="6"/>
  <c r="CU712" i="6" s="1"/>
  <c r="CV684" i="6" l="1"/>
  <c r="CU706" i="6"/>
  <c r="CU709" i="6" s="1"/>
  <c r="CU716" i="6" s="1"/>
  <c r="CU704" i="6"/>
  <c r="CU699" i="6"/>
  <c r="CW507" i="6"/>
  <c r="CW694" i="6" s="1"/>
  <c r="CW708" i="6" s="1"/>
  <c r="CV694" i="6"/>
  <c r="CV708" i="6" s="1"/>
  <c r="CW4" i="6"/>
  <c r="CV690" i="6"/>
  <c r="CW562" i="6"/>
  <c r="CV693" i="6"/>
  <c r="CV712" i="6" s="1"/>
  <c r="CW199" i="6"/>
  <c r="CW696" i="6" s="1"/>
  <c r="CW713" i="6" s="1"/>
  <c r="CV696" i="6"/>
  <c r="CV713" i="6" s="1"/>
  <c r="CW12" i="6"/>
  <c r="CV691" i="6"/>
  <c r="CW7" i="6"/>
  <c r="CW698" i="6" s="1"/>
  <c r="CV698" i="6"/>
  <c r="CW20" i="6"/>
  <c r="CW695" i="6" s="1"/>
  <c r="CV695" i="6"/>
  <c r="CW684" i="6" l="1"/>
  <c r="CW691" i="6"/>
  <c r="CX12" i="6"/>
  <c r="CX691" i="6" s="1"/>
  <c r="CW690" i="6"/>
  <c r="CX4" i="6"/>
  <c r="CV706" i="6"/>
  <c r="CV709" i="6" s="1"/>
  <c r="CV716" i="6" s="1"/>
  <c r="CW693" i="6"/>
  <c r="CW712" i="6" s="1"/>
  <c r="CX562" i="6"/>
  <c r="CX693" i="6" s="1"/>
  <c r="CX712" i="6" s="1"/>
  <c r="H24" i="5" s="1"/>
  <c r="CV704" i="6"/>
  <c r="CV699" i="6"/>
  <c r="CW699" i="6" l="1"/>
  <c r="CW706" i="6"/>
  <c r="CW709" i="6" s="1"/>
  <c r="CW716" i="6" s="1"/>
  <c r="CX690" i="6"/>
  <c r="CX684" i="6"/>
  <c r="CW704" i="6"/>
  <c r="CX699" i="6" l="1"/>
  <c r="CX706" i="6"/>
  <c r="CX704" i="6"/>
  <c r="CX709" i="6" l="1"/>
  <c r="CX716" i="6" s="1"/>
  <c r="B24" i="5"/>
  <c r="I24" i="5" s="1"/>
  <c r="J24"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Кравцова Елена Алексеевна</author>
  </authors>
  <commentList>
    <comment ref="AB318" authorId="0" shapeId="0" xr:uid="{90C92A9B-7594-4561-923E-8606F0F6B084}">
      <text>
        <r>
          <rPr>
            <b/>
            <sz val="9"/>
            <color indexed="81"/>
            <rFont val="Tahoma"/>
            <family val="2"/>
            <charset val="204"/>
          </rPr>
          <t>Кравцова Елена Алексеевна:</t>
        </r>
        <r>
          <rPr>
            <sz val="9"/>
            <color indexed="81"/>
            <rFont val="Tahoma"/>
            <family val="2"/>
            <charset val="204"/>
          </rPr>
          <t xml:space="preserve">
списано в декабре 2022 года</t>
        </r>
      </text>
    </comment>
    <comment ref="G403" authorId="0" shapeId="0" xr:uid="{17866A6F-D7D3-4C22-9334-6B85FE631CC1}">
      <text>
        <r>
          <rPr>
            <b/>
            <sz val="9"/>
            <color indexed="81"/>
            <rFont val="Tahoma"/>
            <family val="2"/>
            <charset val="204"/>
          </rPr>
          <t>Кравцова Елена Алексеевна:</t>
        </r>
        <r>
          <rPr>
            <sz val="9"/>
            <color indexed="81"/>
            <rFont val="Tahoma"/>
            <family val="2"/>
            <charset val="204"/>
          </rPr>
          <t xml:space="preserve">
9 группа. 
 360
 мес.</t>
        </r>
      </text>
    </comment>
    <comment ref="G519" authorId="0" shapeId="0" xr:uid="{982D6D87-DDAA-4A93-B270-E315A0489983}">
      <text>
        <r>
          <rPr>
            <b/>
            <sz val="9"/>
            <color indexed="81"/>
            <rFont val="Tahoma"/>
            <family val="2"/>
            <charset val="204"/>
          </rPr>
          <t>Кравцова Елена Алексеевна:</t>
        </r>
        <r>
          <rPr>
            <sz val="9"/>
            <color indexed="81"/>
            <rFont val="Tahoma"/>
            <family val="2"/>
            <charset val="204"/>
          </rPr>
          <t xml:space="preserve">
после модернизации увеличили срок службы (было 480)</t>
        </r>
      </text>
    </comment>
    <comment ref="G564" authorId="0" shapeId="0" xr:uid="{D5319BB8-868A-465C-8C06-BD2F7F0980D1}">
      <text>
        <r>
          <rPr>
            <b/>
            <sz val="9"/>
            <color indexed="81"/>
            <rFont val="Tahoma"/>
            <family val="2"/>
            <charset val="204"/>
          </rPr>
          <t>Кравцова Елена Алексеевна:</t>
        </r>
        <r>
          <rPr>
            <sz val="9"/>
            <color indexed="81"/>
            <rFont val="Tahoma"/>
            <family val="2"/>
            <charset val="204"/>
          </rPr>
          <t xml:space="preserve">
108 мес. с 01.12.2021
модерниз</t>
        </r>
      </text>
    </comment>
    <comment ref="G565" authorId="0" shapeId="0" xr:uid="{9A9FE3FB-3366-40FC-BF9B-749ED73E4FF4}">
      <text>
        <r>
          <rPr>
            <b/>
            <sz val="9"/>
            <color indexed="81"/>
            <rFont val="Tahoma"/>
            <family val="2"/>
            <charset val="204"/>
          </rPr>
          <t>Кравцова Елена Алексеевна:</t>
        </r>
        <r>
          <rPr>
            <sz val="9"/>
            <color indexed="81"/>
            <rFont val="Tahoma"/>
            <family val="2"/>
            <charset val="204"/>
          </rPr>
          <t xml:space="preserve">
по бух-ии 6 группа 132 мес.</t>
        </r>
      </text>
    </comment>
    <comment ref="G586" authorId="0" shapeId="0" xr:uid="{7A852F4E-83AC-4DD9-9162-5A3128D79543}">
      <text>
        <r>
          <rPr>
            <b/>
            <sz val="9"/>
            <color indexed="81"/>
            <rFont val="Tahoma"/>
            <family val="2"/>
            <charset val="204"/>
          </rPr>
          <t>Кравцова Елена Алексеевна:</t>
        </r>
        <r>
          <rPr>
            <sz val="9"/>
            <color indexed="81"/>
            <rFont val="Tahoma"/>
            <family val="2"/>
            <charset val="204"/>
          </rPr>
          <t xml:space="preserve">
СПИ 96 мес у Предприятия
</t>
        </r>
      </text>
    </comment>
    <comment ref="G587" authorId="0" shapeId="0" xr:uid="{67BEB716-6F44-4CEE-BD2B-95F19D250469}">
      <text>
        <r>
          <rPr>
            <b/>
            <sz val="9"/>
            <color indexed="81"/>
            <rFont val="Tahoma"/>
            <family val="2"/>
            <charset val="204"/>
          </rPr>
          <t>Кравцова Елена Алексеевна:</t>
        </r>
        <r>
          <rPr>
            <sz val="9"/>
            <color indexed="81"/>
            <rFont val="Tahoma"/>
            <family val="2"/>
            <charset val="204"/>
          </rPr>
          <t xml:space="preserve">
СПИ 96 мес у Предприятия
</t>
        </r>
      </text>
    </comment>
    <comment ref="G588" authorId="0" shapeId="0" xr:uid="{F09A2519-4F36-4768-9C99-308BD64711DF}">
      <text>
        <r>
          <rPr>
            <b/>
            <sz val="9"/>
            <color indexed="81"/>
            <rFont val="Tahoma"/>
            <family val="2"/>
            <charset val="204"/>
          </rPr>
          <t>Кравцова Елена Алексеевна:</t>
        </r>
        <r>
          <rPr>
            <sz val="9"/>
            <color indexed="81"/>
            <rFont val="Tahoma"/>
            <family val="2"/>
            <charset val="204"/>
          </rPr>
          <t xml:space="preserve">
СПИ 120 мес. у Предприятия
</t>
        </r>
      </text>
    </comment>
    <comment ref="G589" authorId="0" shapeId="0" xr:uid="{2946E1EF-A312-46A4-A654-ED0E10015F2B}">
      <text>
        <r>
          <rPr>
            <b/>
            <sz val="9"/>
            <color indexed="81"/>
            <rFont val="Tahoma"/>
            <family val="2"/>
            <charset val="204"/>
          </rPr>
          <t>Кравцова Елена Алексеевна:</t>
        </r>
        <r>
          <rPr>
            <sz val="9"/>
            <color indexed="81"/>
            <rFont val="Tahoma"/>
            <family val="2"/>
            <charset val="204"/>
          </rPr>
          <t xml:space="preserve">
СПИ 120 мес. у Предприятия
</t>
        </r>
      </text>
    </comment>
    <comment ref="G590" authorId="0" shapeId="0" xr:uid="{C8EA2BCC-1FC2-446E-B72D-6E35D2194B64}">
      <text>
        <r>
          <rPr>
            <b/>
            <sz val="9"/>
            <color indexed="81"/>
            <rFont val="Tahoma"/>
            <family val="2"/>
            <charset val="204"/>
          </rPr>
          <t>Кравцова Елена Алексеевна:</t>
        </r>
        <r>
          <rPr>
            <sz val="9"/>
            <color indexed="81"/>
            <rFont val="Tahoma"/>
            <family val="2"/>
            <charset val="204"/>
          </rPr>
          <t xml:space="preserve">
СПИ 120 мес.у Предприятия
</t>
        </r>
      </text>
    </comment>
    <comment ref="G591" authorId="0" shapeId="0" xr:uid="{7382B730-AF00-4BD2-9A7E-0AEFA00EBA68}">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592" authorId="0" shapeId="0" xr:uid="{387D3977-3330-4CB0-ACC3-26D6944D9078}">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593" authorId="0" shapeId="0" xr:uid="{7556C089-8C9A-49AB-8C1E-8B33BF0958CB}">
      <text>
        <r>
          <rPr>
            <b/>
            <sz val="9"/>
            <color indexed="81"/>
            <rFont val="Tahoma"/>
            <family val="2"/>
            <charset val="204"/>
          </rPr>
          <t>Кравцова Елена Алексеевна:</t>
        </r>
        <r>
          <rPr>
            <sz val="9"/>
            <color indexed="81"/>
            <rFont val="Tahoma"/>
            <family val="2"/>
            <charset val="204"/>
          </rPr>
          <t xml:space="preserve">
СПИ 300
 мес. у Предприятия
</t>
        </r>
      </text>
    </comment>
    <comment ref="G594" authorId="0" shapeId="0" xr:uid="{4027FF90-17BE-438F-B697-DD0FB5FD253A}">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595" authorId="0" shapeId="0" xr:uid="{1A8B0338-69FD-484C-98D9-BCD5F98DCD67}">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596" authorId="0" shapeId="0" xr:uid="{2045BD2B-75CA-4700-BB93-ECD78982DAE0}">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597" authorId="0" shapeId="0" xr:uid="{F06323E2-D198-4527-A109-83C85D09B573}">
      <text>
        <r>
          <rPr>
            <b/>
            <sz val="9"/>
            <color indexed="81"/>
            <rFont val="Tahoma"/>
            <family val="2"/>
            <charset val="204"/>
          </rPr>
          <t>Кравцова Елена Алексеевна:</t>
        </r>
        <r>
          <rPr>
            <sz val="9"/>
            <color indexed="81"/>
            <rFont val="Tahoma"/>
            <family val="2"/>
            <charset val="204"/>
          </rPr>
          <t xml:space="preserve">
СПИ 300
 мес. у Предприятия
</t>
        </r>
      </text>
    </comment>
    <comment ref="G598" authorId="0" shapeId="0" xr:uid="{16A77A4E-3B5A-4FD5-AD24-A02DC0CD718B}">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599" authorId="0" shapeId="0" xr:uid="{1FED862C-ACC2-4084-81E2-FF3782B80E84}">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03" authorId="0" shapeId="0" xr:uid="{F58E4903-7596-4A3A-BB15-C1B45E230869}">
      <text>
        <r>
          <rPr>
            <b/>
            <sz val="9"/>
            <color indexed="81"/>
            <rFont val="Tahoma"/>
            <family val="2"/>
            <charset val="204"/>
          </rPr>
          <t>Кравцова Елена Алексеевна:</t>
        </r>
        <r>
          <rPr>
            <sz val="9"/>
            <color indexed="81"/>
            <rFont val="Tahoma"/>
            <family val="2"/>
            <charset val="204"/>
          </rPr>
          <t xml:space="preserve">
СПИ 300
 мес. у Предприятия
</t>
        </r>
      </text>
    </comment>
    <comment ref="G604" authorId="0" shapeId="0" xr:uid="{544B5627-FB9F-4628-8F22-F4D7B389BDEE}">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05" authorId="0" shapeId="0" xr:uid="{48428316-A071-4750-8F56-E2ABAAF5F53D}">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06" authorId="0" shapeId="0" xr:uid="{4D9828E3-08B0-4093-8555-E085BBDAAC7C}">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07" authorId="0" shapeId="0" xr:uid="{0992383B-0361-4DCA-A3BC-9BF07C07E43E}">
      <text>
        <r>
          <rPr>
            <b/>
            <sz val="9"/>
            <color indexed="81"/>
            <rFont val="Tahoma"/>
            <family val="2"/>
            <charset val="204"/>
          </rPr>
          <t>Кравцова Елена Алексеевна:</t>
        </r>
        <r>
          <rPr>
            <sz val="9"/>
            <color indexed="81"/>
            <rFont val="Tahoma"/>
            <family val="2"/>
            <charset val="204"/>
          </rPr>
          <t xml:space="preserve">
СПИ 300
 мес. у Предприятия
</t>
        </r>
      </text>
    </comment>
    <comment ref="G609" authorId="0" shapeId="0" xr:uid="{7BA3434B-C2C7-4C70-8BC1-6158F8F5B267}">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J609" authorId="0" shapeId="0" xr:uid="{36BB04D8-8565-4B11-B448-25E6148C15D9}">
      <text>
        <r>
          <rPr>
            <b/>
            <sz val="9"/>
            <color indexed="81"/>
            <rFont val="Tahoma"/>
            <family val="2"/>
            <charset val="204"/>
          </rPr>
          <t>Кравцова Елена Алексеевна:</t>
        </r>
        <r>
          <rPr>
            <sz val="9"/>
            <color indexed="81"/>
            <rFont val="Tahoma"/>
            <family val="2"/>
            <charset val="204"/>
          </rPr>
          <t xml:space="preserve">
</t>
        </r>
      </text>
    </comment>
    <comment ref="G610" authorId="0" shapeId="0" xr:uid="{0642A736-6A8F-453A-BA6C-8BF8992A12D6}">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11" authorId="0" shapeId="0" xr:uid="{4C56B6AA-174C-4D35-963A-66C6A801C031}">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12" authorId="0" shapeId="0" xr:uid="{61C53EE4-7F11-4199-AA5D-D4EF1C5A37EA}">
      <text>
        <r>
          <rPr>
            <b/>
            <sz val="9"/>
            <color indexed="81"/>
            <rFont val="Tahoma"/>
            <family val="2"/>
            <charset val="204"/>
          </rPr>
          <t>Кравцова Елена Алексеевна:</t>
        </r>
        <r>
          <rPr>
            <sz val="9"/>
            <color indexed="81"/>
            <rFont val="Tahoma"/>
            <family val="2"/>
            <charset val="204"/>
          </rPr>
          <t xml:space="preserve">
СПИ 300
 мес. у Предприятия
</t>
        </r>
      </text>
    </comment>
    <comment ref="G613" authorId="0" shapeId="0" xr:uid="{A822DBD2-A773-44DE-A6DF-D27412E7B1CD}">
      <text>
        <r>
          <rPr>
            <b/>
            <sz val="9"/>
            <color indexed="81"/>
            <rFont val="Tahoma"/>
            <family val="2"/>
            <charset val="204"/>
          </rPr>
          <t>Кравцова Елена Алексеевна:</t>
        </r>
        <r>
          <rPr>
            <sz val="9"/>
            <color indexed="81"/>
            <rFont val="Tahoma"/>
            <family val="2"/>
            <charset val="204"/>
          </rPr>
          <t xml:space="preserve">
СПИ 120 мес. у Предприятия
</t>
        </r>
      </text>
    </comment>
    <comment ref="G614" authorId="0" shapeId="0" xr:uid="{DB298E20-0531-4024-8FA6-45C32166529A}">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15" authorId="0" shapeId="0" xr:uid="{1BFF5169-1633-4991-9C43-46C5AEDBC519}">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16" authorId="0" shapeId="0" xr:uid="{11DF8249-405E-4BE8-A4EB-ACB3E62994B8}">
      <text>
        <r>
          <rPr>
            <b/>
            <sz val="9"/>
            <color indexed="81"/>
            <rFont val="Tahoma"/>
            <family val="2"/>
            <charset val="204"/>
          </rPr>
          <t>Кравцова Елена Алексеевна:</t>
        </r>
        <r>
          <rPr>
            <sz val="9"/>
            <color indexed="81"/>
            <rFont val="Tahoma"/>
            <family val="2"/>
            <charset val="204"/>
          </rPr>
          <t xml:space="preserve">
СПИ 300
 мес. у Предприятия
</t>
        </r>
      </text>
    </comment>
    <comment ref="G617" authorId="0" shapeId="0" xr:uid="{88560CCA-4DF2-4CEB-BE32-04F05AE17309}">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18" authorId="0" shapeId="0" xr:uid="{A4D6AE84-FAE2-4618-87AD-5B6C3CEFED4B}">
      <text>
        <r>
          <rPr>
            <b/>
            <sz val="9"/>
            <color indexed="81"/>
            <rFont val="Tahoma"/>
            <family val="2"/>
            <charset val="204"/>
          </rPr>
          <t>Кравцова Елена Алексеевна:</t>
        </r>
        <r>
          <rPr>
            <sz val="9"/>
            <color indexed="81"/>
            <rFont val="Tahoma"/>
            <family val="2"/>
            <charset val="204"/>
          </rPr>
          <t xml:space="preserve">
СПИ 360
 мес. у Предприятияч</t>
        </r>
      </text>
    </comment>
    <comment ref="G619" authorId="0" shapeId="0" xr:uid="{B8D7F9A7-70F5-4FBD-891D-07180D597850}">
      <text>
        <r>
          <rPr>
            <b/>
            <sz val="9"/>
            <color indexed="81"/>
            <rFont val="Tahoma"/>
            <family val="2"/>
            <charset val="204"/>
          </rPr>
          <t>Кравцова Елена Алексеевна:</t>
        </r>
        <r>
          <rPr>
            <sz val="9"/>
            <color indexed="81"/>
            <rFont val="Tahoma"/>
            <family val="2"/>
            <charset val="204"/>
          </rPr>
          <t xml:space="preserve">
СПИ 300
 мес. у Предприятия</t>
        </r>
      </text>
    </comment>
    <comment ref="G620" authorId="0" shapeId="0" xr:uid="{FF93E1B5-EDCE-4000-8A20-98C426DA000D}">
      <text>
        <r>
          <rPr>
            <b/>
            <sz val="9"/>
            <color indexed="81"/>
            <rFont val="Tahoma"/>
            <family val="2"/>
            <charset val="204"/>
          </rPr>
          <t>Кравцова Елена Алексеевна:</t>
        </r>
        <r>
          <rPr>
            <sz val="9"/>
            <color indexed="81"/>
            <rFont val="Tahoma"/>
            <family val="2"/>
            <charset val="204"/>
          </rPr>
          <t xml:space="preserve">
остат СПИ после реконструк.</t>
        </r>
      </text>
    </comment>
    <comment ref="G621" authorId="0" shapeId="0" xr:uid="{ACF2EED1-4DCF-412B-B871-4BD2F63B28EB}">
      <text>
        <r>
          <rPr>
            <b/>
            <sz val="9"/>
            <color indexed="81"/>
            <rFont val="Tahoma"/>
            <family val="2"/>
            <charset val="204"/>
          </rPr>
          <t>Кравцова Елена Алексеевна:</t>
        </r>
        <r>
          <rPr>
            <sz val="9"/>
            <color indexed="81"/>
            <rFont val="Tahoma"/>
            <family val="2"/>
            <charset val="204"/>
          </rPr>
          <t xml:space="preserve">
СПИ 120 мес. у Предприятия</t>
        </r>
      </text>
    </comment>
    <comment ref="AC621" authorId="0" shapeId="0" xr:uid="{38AECDDA-55E8-4171-8A8C-805985F95581}">
      <text>
        <r>
          <rPr>
            <b/>
            <sz val="9"/>
            <color indexed="81"/>
            <rFont val="Tahoma"/>
            <family val="2"/>
            <charset val="204"/>
          </rPr>
          <t>Кравцова Елена Алексеевна:</t>
        </r>
        <r>
          <rPr>
            <sz val="9"/>
            <color indexed="81"/>
            <rFont val="Tahoma"/>
            <family val="2"/>
            <charset val="204"/>
          </rPr>
          <t xml:space="preserve">
11 мес</t>
        </r>
      </text>
    </comment>
    <comment ref="G622" authorId="0" shapeId="0" xr:uid="{19FA8D12-2690-4319-A0AA-2C0E49E2B48A}">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23" authorId="0" shapeId="0" xr:uid="{862E7EB1-FF10-485D-B8EA-FC104D8A5E08}">
      <text>
        <r>
          <rPr>
            <b/>
            <sz val="9"/>
            <color indexed="81"/>
            <rFont val="Tahoma"/>
            <family val="2"/>
            <charset val="204"/>
          </rPr>
          <t>Кравцова Елена Алексеевна:</t>
        </r>
        <r>
          <rPr>
            <sz val="9"/>
            <color indexed="81"/>
            <rFont val="Tahoma"/>
            <family val="2"/>
            <charset val="204"/>
          </rPr>
          <t xml:space="preserve">
СПИ 360
 мес. у Предприятия
</t>
        </r>
      </text>
    </comment>
    <comment ref="G624" authorId="0" shapeId="0" xr:uid="{FCACD3C3-8A98-4FE2-BF7D-E82E898F7238}">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25" authorId="0" shapeId="0" xr:uid="{9B997F29-68C0-4713-854A-2C413B74D938}">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26" authorId="0" shapeId="0" xr:uid="{F4D9338C-A1F4-4941-9ACD-E96610D13F8C}">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27" authorId="0" shapeId="0" xr:uid="{BE9BA447-15C4-4091-A885-784FAC61F7AD}">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28" authorId="0" shapeId="0" xr:uid="{1C1DBCA1-AE93-47F9-A176-D3F6BFC6B8DC}">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29" authorId="0" shapeId="0" xr:uid="{EAAFB864-D025-48BA-B939-42B779C3F724}">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30" authorId="0" shapeId="0" xr:uid="{A1C32413-FDFE-4B50-A3BB-555A8F64D53D}">
      <text>
        <r>
          <rPr>
            <b/>
            <sz val="9"/>
            <color indexed="81"/>
            <rFont val="Tahoma"/>
            <family val="2"/>
            <charset val="204"/>
          </rPr>
          <t>Кравцова Елена Алексеевна:</t>
        </r>
        <r>
          <rPr>
            <sz val="9"/>
            <color indexed="81"/>
            <rFont val="Tahoma"/>
            <family val="2"/>
            <charset val="204"/>
          </rPr>
          <t xml:space="preserve">
СПИ 36
 мес. у Предприятия</t>
        </r>
      </text>
    </comment>
    <comment ref="G631" authorId="0" shapeId="0" xr:uid="{2F95B8BF-48BE-4E44-8300-A15E4B3D6E2B}">
      <text>
        <r>
          <rPr>
            <b/>
            <sz val="9"/>
            <color indexed="81"/>
            <rFont val="Tahoma"/>
            <family val="2"/>
            <charset val="204"/>
          </rPr>
          <t>Кравцова Елена Алексеевна:</t>
        </r>
        <r>
          <rPr>
            <sz val="9"/>
            <color indexed="81"/>
            <rFont val="Tahoma"/>
            <family val="2"/>
            <charset val="204"/>
          </rPr>
          <t xml:space="preserve">
СПИ 96
 мес. у предприятия
</t>
        </r>
      </text>
    </comment>
    <comment ref="G632" authorId="0" shapeId="0" xr:uid="{34965123-889F-420D-83AA-9566356AD9A5}">
      <text>
        <r>
          <rPr>
            <b/>
            <sz val="9"/>
            <color indexed="81"/>
            <rFont val="Tahoma"/>
            <family val="2"/>
            <charset val="204"/>
          </rPr>
          <t>Кравцова Елена Алексеевна:</t>
        </r>
        <r>
          <rPr>
            <sz val="9"/>
            <color indexed="81"/>
            <rFont val="Tahoma"/>
            <family val="2"/>
            <charset val="204"/>
          </rPr>
          <t xml:space="preserve">
СПИ 96
 мес. у предприятия
</t>
        </r>
      </text>
    </comment>
    <comment ref="G633" authorId="0" shapeId="0" xr:uid="{59132989-E313-4DCE-8CA9-EBD151A0C1C5}">
      <text>
        <r>
          <rPr>
            <b/>
            <sz val="9"/>
            <color indexed="81"/>
            <rFont val="Tahoma"/>
            <family val="2"/>
            <charset val="204"/>
          </rPr>
          <t>Кравцова Елена Алексеевна:</t>
        </r>
        <r>
          <rPr>
            <sz val="9"/>
            <color indexed="81"/>
            <rFont val="Tahoma"/>
            <family val="2"/>
            <charset val="204"/>
          </rPr>
          <t xml:space="preserve">
СПИ 96
 мес. у предприятия
</t>
        </r>
      </text>
    </comment>
    <comment ref="G634" authorId="0" shapeId="0" xr:uid="{ED93D631-81A8-4F95-8D34-0AD8D7E0147C}">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35" authorId="0" shapeId="0" xr:uid="{BD4ECE52-0298-4F63-A25A-F919BA99F213}">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36" authorId="0" shapeId="0" xr:uid="{A048395F-3DEB-4325-A057-EFBF4BF3A703}">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37" authorId="0" shapeId="0" xr:uid="{7907AB7C-2D91-4F94-BE4C-DE0B13768411}">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38" authorId="0" shapeId="0" xr:uid="{33E36FB4-2683-4F9A-B110-82E6B0C55216}">
      <text>
        <r>
          <rPr>
            <b/>
            <sz val="9"/>
            <color indexed="81"/>
            <rFont val="Tahoma"/>
            <family val="2"/>
            <charset val="204"/>
          </rPr>
          <t>Кравцова Елена Алексеевна:</t>
        </r>
        <r>
          <rPr>
            <sz val="9"/>
            <color indexed="81"/>
            <rFont val="Tahoma"/>
            <family val="2"/>
            <charset val="204"/>
          </rPr>
          <t xml:space="preserve">
СПИ 96
 мес. у предприятия
</t>
        </r>
      </text>
    </comment>
    <comment ref="G639" authorId="0" shapeId="0" xr:uid="{4740465E-924F-4D8F-9B6C-E8D56F25C4BE}">
      <text>
        <r>
          <rPr>
            <b/>
            <sz val="9"/>
            <color indexed="81"/>
            <rFont val="Tahoma"/>
            <family val="2"/>
            <charset val="204"/>
          </rPr>
          <t>Кравцова Елена Алексеевна:</t>
        </r>
        <r>
          <rPr>
            <sz val="9"/>
            <color indexed="81"/>
            <rFont val="Tahoma"/>
            <family val="2"/>
            <charset val="204"/>
          </rPr>
          <t xml:space="preserve">
СПИ 96
 мес. у предприятия
</t>
        </r>
      </text>
    </comment>
    <comment ref="G640" authorId="0" shapeId="0" xr:uid="{557CE36B-DF98-4FAD-A24E-EB22D8670012}">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41" authorId="0" shapeId="0" xr:uid="{2D7E49D6-A544-40F7-BB50-77666FC7C3AD}">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42" authorId="0" shapeId="0" xr:uid="{B766532D-754B-414C-A833-7056D1962CA0}">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43" authorId="0" shapeId="0" xr:uid="{6BACC788-035C-4E69-9365-27B3D091210E}">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45" authorId="0" shapeId="0" xr:uid="{0C45CEFC-8726-47A4-B1D0-08FCBBAADADA}">
      <text>
        <r>
          <rPr>
            <b/>
            <sz val="9"/>
            <color indexed="81"/>
            <rFont val="Tahoma"/>
            <family val="2"/>
            <charset val="204"/>
          </rPr>
          <t>Кравцова Елена Алексеевна:</t>
        </r>
        <r>
          <rPr>
            <sz val="9"/>
            <color indexed="81"/>
            <rFont val="Tahoma"/>
            <family val="2"/>
            <charset val="204"/>
          </rPr>
          <t xml:space="preserve">
СПИ 360 мес.
у Предприятия
</t>
        </r>
      </text>
    </comment>
    <comment ref="G646" authorId="0" shapeId="0" xr:uid="{6B4166C3-B18E-4C1A-AF9A-5513CFE31CA0}">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47" authorId="0" shapeId="0" xr:uid="{A0ECDE1D-A1F4-471F-A761-8881FDBA21FF}">
      <text>
        <r>
          <rPr>
            <b/>
            <sz val="9"/>
            <color indexed="81"/>
            <rFont val="Tahoma"/>
            <family val="2"/>
            <charset val="204"/>
          </rPr>
          <t>Кравцова Елена Алексеевна:</t>
        </r>
        <r>
          <rPr>
            <sz val="9"/>
            <color indexed="81"/>
            <rFont val="Tahoma"/>
            <family val="2"/>
            <charset val="204"/>
          </rPr>
          <t xml:space="preserve">
СПИ 300 мес. у Предприятия</t>
        </r>
      </text>
    </comment>
    <comment ref="G648" authorId="0" shapeId="0" xr:uid="{5D8988E4-15AF-49C6-939A-68AB0A92FCEC}">
      <text>
        <r>
          <rPr>
            <b/>
            <sz val="9"/>
            <color indexed="81"/>
            <rFont val="Tahoma"/>
            <family val="2"/>
            <charset val="204"/>
          </rPr>
          <t>Кравцова Елена Алексеевна:</t>
        </r>
        <r>
          <rPr>
            <sz val="9"/>
            <color indexed="81"/>
            <rFont val="Tahoma"/>
            <family val="2"/>
            <charset val="204"/>
          </rPr>
          <t xml:space="preserve">
СПИ 360 мес. у Предприятия</t>
        </r>
      </text>
    </comment>
    <comment ref="G649" authorId="0" shapeId="0" xr:uid="{81A103FF-BB65-451E-820E-C81AD2342D6D}">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50" authorId="0" shapeId="0" xr:uid="{4EE4B930-11EB-4EB3-B143-1A108B1C7A44}">
      <text>
        <r>
          <rPr>
            <b/>
            <sz val="9"/>
            <color indexed="81"/>
            <rFont val="Tahoma"/>
            <family val="2"/>
            <charset val="204"/>
          </rPr>
          <t>Кравцова Елена Алексеевна:</t>
        </r>
        <r>
          <rPr>
            <sz val="9"/>
            <color indexed="81"/>
            <rFont val="Tahoma"/>
            <family val="2"/>
            <charset val="204"/>
          </rPr>
          <t xml:space="preserve">
СПИ 300 мес. у Предприятия</t>
        </r>
      </text>
    </comment>
    <comment ref="G651" authorId="0" shapeId="0" xr:uid="{A328DF3C-B714-413C-AEEE-10B81BAAECFA}">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52" authorId="0" shapeId="0" xr:uid="{A7736408-171F-4E8D-9CC4-58FFF0F1C469}">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53" authorId="0" shapeId="0" xr:uid="{5656BF39-B85A-47A2-BE55-0B0C33D39D33}">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54" authorId="0" shapeId="0" xr:uid="{4D6AF8FE-040D-48D6-836E-14FA20D19CA1}">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55" authorId="0" shapeId="0" xr:uid="{4D6F2642-1D94-445E-87BE-DA17A95B35C0}">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56" authorId="0" shapeId="0" xr:uid="{EB587695-64E3-4A80-901F-B76C9C6E0911}">
      <text>
        <r>
          <rPr>
            <b/>
            <sz val="9"/>
            <color indexed="81"/>
            <rFont val="Tahoma"/>
            <family val="2"/>
            <charset val="204"/>
          </rPr>
          <t>Кравцова Елена Алексеевна:</t>
        </r>
        <r>
          <rPr>
            <sz val="9"/>
            <color indexed="81"/>
            <rFont val="Tahoma"/>
            <family val="2"/>
            <charset val="204"/>
          </rPr>
          <t xml:space="preserve">
СПИ 84 мес. у Предприятия</t>
        </r>
      </text>
    </comment>
    <comment ref="G657" authorId="0" shapeId="0" xr:uid="{A76E9B6B-0986-4CA2-AC3B-B1519BD850D0}">
      <text>
        <r>
          <rPr>
            <b/>
            <sz val="9"/>
            <color indexed="81"/>
            <rFont val="Tahoma"/>
            <family val="2"/>
            <charset val="204"/>
          </rPr>
          <t>Кравцова Елена Алексеевна:</t>
        </r>
        <r>
          <rPr>
            <sz val="9"/>
            <color indexed="81"/>
            <rFont val="Tahoma"/>
            <family val="2"/>
            <charset val="204"/>
          </rPr>
          <t xml:space="preserve">
СПИ 360 мес.
у Предприятия
</t>
        </r>
      </text>
    </comment>
    <comment ref="G658" authorId="0" shapeId="0" xr:uid="{293739BB-61BF-4B6D-B15C-AD51FBE37547}">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59" authorId="0" shapeId="0" xr:uid="{6B40CA8F-08E9-4AB1-BA4E-05624B28CFE9}">
      <text>
        <r>
          <rPr>
            <b/>
            <sz val="9"/>
            <color indexed="81"/>
            <rFont val="Tahoma"/>
            <family val="2"/>
            <charset val="204"/>
          </rPr>
          <t>Кравцова Елена Алексеевна:</t>
        </r>
        <r>
          <rPr>
            <sz val="9"/>
            <color indexed="81"/>
            <rFont val="Tahoma"/>
            <family val="2"/>
            <charset val="204"/>
          </rPr>
          <t xml:space="preserve">
СПИ 300 мес. у Предприятия</t>
        </r>
      </text>
    </comment>
    <comment ref="G660" authorId="0" shapeId="0" xr:uid="{484F54FF-C03F-4025-AFA4-959D8D87F512}">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61" authorId="0" shapeId="0" xr:uid="{397C623C-3701-48DA-B173-6AC9576DDAAF}">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62" authorId="0" shapeId="0" xr:uid="{0E18BEEB-9890-4845-AAC8-49980248ECF2}">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63" authorId="0" shapeId="0" xr:uid="{6284A117-9C76-4088-8BAD-6F40B69A098C}">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 ref="G665" authorId="0" shapeId="0" xr:uid="{A35136D5-025D-4EDD-8C7C-1CE3BDED372E}">
      <text>
        <r>
          <rPr>
            <b/>
            <sz val="9"/>
            <color indexed="81"/>
            <rFont val="Tahoma"/>
            <family val="2"/>
            <charset val="204"/>
          </rPr>
          <t>Кравцова Елена Алексеевна:</t>
        </r>
        <r>
          <rPr>
            <sz val="9"/>
            <color indexed="81"/>
            <rFont val="Tahoma"/>
            <family val="2"/>
            <charset val="204"/>
          </rPr>
          <t xml:space="preserve">
передано от КУ НАО "ЦСЗ" с остаточным сроком 73 мес</t>
        </r>
      </text>
    </comment>
    <comment ref="G666" authorId="0" shapeId="0" xr:uid="{06EB65F6-676C-49FD-BC48-8B4117EE1CF5}">
      <text>
        <r>
          <rPr>
            <b/>
            <sz val="9"/>
            <color indexed="81"/>
            <rFont val="Tahoma"/>
            <family val="2"/>
            <charset val="204"/>
          </rPr>
          <t>Кравцова Елена Алексеевна:</t>
        </r>
        <r>
          <rPr>
            <sz val="9"/>
            <color indexed="81"/>
            <rFont val="Tahoma"/>
            <family val="2"/>
            <charset val="204"/>
          </rPr>
          <t xml:space="preserve">
у предприятия 300 мес по 6 группе</t>
        </r>
      </text>
    </comment>
    <comment ref="G670" authorId="0" shapeId="0" xr:uid="{5F1E0A11-2758-44B2-B6C4-ED4C13E8A1E4}">
      <text>
        <r>
          <rPr>
            <b/>
            <sz val="9"/>
            <color indexed="81"/>
            <rFont val="Tahoma"/>
            <family val="2"/>
            <charset val="204"/>
          </rPr>
          <t>Кравцова Елена Алексеевна:</t>
        </r>
        <r>
          <rPr>
            <sz val="9"/>
            <color indexed="81"/>
            <rFont val="Tahoma"/>
            <family val="2"/>
            <charset val="204"/>
          </rPr>
          <t xml:space="preserve">
у предприятия 300 мес по 6 группе</t>
        </r>
      </text>
    </comment>
    <comment ref="G671" authorId="0" shapeId="0" xr:uid="{AA69E4B5-4B87-46BA-A7D6-33C1A21DD5E9}">
      <text>
        <r>
          <rPr>
            <b/>
            <sz val="9"/>
            <color indexed="81"/>
            <rFont val="Tahoma"/>
            <family val="2"/>
            <charset val="204"/>
          </rPr>
          <t>Кравцова Елена Алексеевна:</t>
        </r>
        <r>
          <rPr>
            <sz val="9"/>
            <color indexed="81"/>
            <rFont val="Tahoma"/>
            <family val="2"/>
            <charset val="204"/>
          </rPr>
          <t xml:space="preserve">
СПИ 480
 мес. у Предприятия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Владимир В. Кириллов</author>
  </authors>
  <commentList>
    <comment ref="C185" authorId="0" shapeId="0" xr:uid="{095A1539-F656-4EF8-BA47-83B7DD05A663}">
      <text>
        <r>
          <rPr>
            <b/>
            <sz val="9"/>
            <color indexed="81"/>
            <rFont val="Tahoma"/>
            <family val="2"/>
            <charset val="204"/>
          </rPr>
          <t>Владимир В. Кириллов:</t>
        </r>
        <r>
          <rPr>
            <sz val="9"/>
            <color indexed="81"/>
            <rFont val="Tahoma"/>
            <family val="2"/>
            <charset val="204"/>
          </rPr>
          <t xml:space="preserve">
Антивирус</t>
        </r>
      </text>
    </comment>
  </commentList>
</comments>
</file>

<file path=xl/sharedStrings.xml><?xml version="1.0" encoding="utf-8"?>
<sst xmlns="http://schemas.openxmlformats.org/spreadsheetml/2006/main" count="6947" uniqueCount="3332">
  <si>
    <t>Приложение № 1</t>
  </si>
  <si>
    <t>к приказу Минэнерго России</t>
  </si>
  <si>
    <t>от 13.04.2017 № 310</t>
  </si>
  <si>
    <t xml:space="preserve">Форма № </t>
  </si>
  <si>
    <t xml:space="preserve"> Финансовый план субъекта электроэнергетики</t>
  </si>
  <si>
    <t>Инвестиционная программа</t>
  </si>
  <si>
    <t>ГУП НАО "Нарьян-Марская электростанция"</t>
  </si>
  <si>
    <t>полное наименование субъекта электроэнергетики</t>
  </si>
  <si>
    <t xml:space="preserve">Субъект Российской Федерации: </t>
  </si>
  <si>
    <t>Ненецкий автономный округ</t>
  </si>
  <si>
    <t xml:space="preserve">Год раскрытия (предоставления) информации: </t>
  </si>
  <si>
    <t xml:space="preserve"> год</t>
  </si>
  <si>
    <t>Утвержденные плановые значения показателей приведены в соответствии</t>
  </si>
  <si>
    <t>с</t>
  </si>
  <si>
    <t>реквизиты решения органа исполнительной власти, утвердившего инвестиционную программу</t>
  </si>
  <si>
    <t>1. Финансово-экономическая модель деятельности субъекта электроэнергетики</t>
  </si>
  <si>
    <t>№ п/п</t>
  </si>
  <si>
    <t>Показатель</t>
  </si>
  <si>
    <t>Ед. изм.</t>
  </si>
  <si>
    <t>2022 год</t>
  </si>
  <si>
    <t>2023 год</t>
  </si>
  <si>
    <t>2024 год</t>
  </si>
  <si>
    <t>2025 год</t>
  </si>
  <si>
    <t>2026 год</t>
  </si>
  <si>
    <t>2027 год</t>
  </si>
  <si>
    <t>Итого за период реализации инвестиционной программы</t>
  </si>
  <si>
    <t>Факт</t>
  </si>
  <si>
    <t>План (Утвержденный план)</t>
  </si>
  <si>
    <t>Предложение по корректировке утвержденного плана</t>
  </si>
  <si>
    <t>БЮДЖЕТ ДОХОДОВ И РАСХОДОВ</t>
  </si>
  <si>
    <t>I</t>
  </si>
  <si>
    <t>Выручка от реализации товаров (работ, услуг) всего, в том числе *:</t>
  </si>
  <si>
    <t>млн рублей</t>
  </si>
  <si>
    <t>1.1</t>
  </si>
  <si>
    <t>Производство и поставка электрической энергии и мощности всего, в том числе:</t>
  </si>
  <si>
    <t>1.1.1</t>
  </si>
  <si>
    <t>производство и поставка электрической энергии на оптовом рынке электрической энергии и мощности</t>
  </si>
  <si>
    <t>1.1.2</t>
  </si>
  <si>
    <t>производство и поставка электрической мощности на оптовом рынке электрической энергии и мощности</t>
  </si>
  <si>
    <t>1.1.3</t>
  </si>
  <si>
    <t>производство и поставка электрической энергии (мощности) на розничных рынках электрической энергии</t>
  </si>
  <si>
    <t>1.2</t>
  </si>
  <si>
    <t>Производство и поставка тепловой энергии (мощности)</t>
  </si>
  <si>
    <t>1.3</t>
  </si>
  <si>
    <t>Оказание услуг по передаче электрической энергии</t>
  </si>
  <si>
    <t>1.4</t>
  </si>
  <si>
    <t>Оказание услуг по передаче тепловой энергии, теплоносителя</t>
  </si>
  <si>
    <t>1.5</t>
  </si>
  <si>
    <t>Оказание услуг по технологическому присоединению</t>
  </si>
  <si>
    <t>1.6</t>
  </si>
  <si>
    <t>Реализация электрической энергии и мощности</t>
  </si>
  <si>
    <t>1.7</t>
  </si>
  <si>
    <t>Реализации тепловой энергии (мощности)</t>
  </si>
  <si>
    <t>1.8</t>
  </si>
  <si>
    <t>Оказание услуг по оперативно-диспетчерскому управлению в электроэнергетике всего, в том числе:</t>
  </si>
  <si>
    <t>1.8.1</t>
  </si>
  <si>
    <t>в части управления технологическими режимами</t>
  </si>
  <si>
    <t>1.8.2</t>
  </si>
  <si>
    <t>в части обеспечения надежности</t>
  </si>
  <si>
    <t>1.9</t>
  </si>
  <si>
    <t>Прочая деятельность</t>
  </si>
  <si>
    <t>II</t>
  </si>
  <si>
    <t>Себестоимость товаров (работ, услуг), коммерческие и управленческие расходы всего, в том числе:</t>
  </si>
  <si>
    <t>2.1</t>
  </si>
  <si>
    <t>2.1.1</t>
  </si>
  <si>
    <t>2.1.2</t>
  </si>
  <si>
    <t>2.1.3</t>
  </si>
  <si>
    <t>2.2</t>
  </si>
  <si>
    <t>2.3</t>
  </si>
  <si>
    <t>2.4</t>
  </si>
  <si>
    <t>2.5</t>
  </si>
  <si>
    <t>2.6</t>
  </si>
  <si>
    <t>2.7</t>
  </si>
  <si>
    <t>2.8</t>
  </si>
  <si>
    <t>2.8.1</t>
  </si>
  <si>
    <t>2.8.2</t>
  </si>
  <si>
    <t>2.9</t>
  </si>
  <si>
    <t>II.I</t>
  </si>
  <si>
    <t>Материальные расходы всего, в том числе:</t>
  </si>
  <si>
    <t>расходы на топливо на технологические цели</t>
  </si>
  <si>
    <t>покупная энергия, в том числе:</t>
  </si>
  <si>
    <t>2.1.2.1</t>
  </si>
  <si>
    <t>покупная электрическая энергия (мощность) всего, в том числе:</t>
  </si>
  <si>
    <t>2.1.2.1.1</t>
  </si>
  <si>
    <t>на технологические цели, включая энергию на компенсацию потерь при ее передаче</t>
  </si>
  <si>
    <t>2.1.2.1.2</t>
  </si>
  <si>
    <t>для последующей перепродажи</t>
  </si>
  <si>
    <t>2.1.2.2</t>
  </si>
  <si>
    <t>покупная тепловая энергия (мощность)</t>
  </si>
  <si>
    <t>сырье, материалы, запасные части, инструменты</t>
  </si>
  <si>
    <t>2.1.4</t>
  </si>
  <si>
    <t>прочие материальные расходы</t>
  </si>
  <si>
    <t>II.II</t>
  </si>
  <si>
    <t>Работы и услуги производственного характера всего, в том числе:</t>
  </si>
  <si>
    <t>2.2.1</t>
  </si>
  <si>
    <t>услуги по передаче электрической энергии по единой (национальной) общероссийской электрической сети</t>
  </si>
  <si>
    <t>2.2.2</t>
  </si>
  <si>
    <t>услуги по передаче электрической энергии по сетям территориальной сетевой организации</t>
  </si>
  <si>
    <t>2.2.3</t>
  </si>
  <si>
    <t>услуги по передаче тепловой энергии, теплоносителя</t>
  </si>
  <si>
    <t>2.2.4</t>
  </si>
  <si>
    <t>услуги инфраструктурных организаций *****</t>
  </si>
  <si>
    <t>2.2.5</t>
  </si>
  <si>
    <t>прочие услуги производственного характера</t>
  </si>
  <si>
    <t>II.III</t>
  </si>
  <si>
    <t>Расходы на оплату труда с учетом страховых взносов</t>
  </si>
  <si>
    <t>II.IV</t>
  </si>
  <si>
    <t>Амортизация основных средств и нематериальных активов</t>
  </si>
  <si>
    <t>II.V</t>
  </si>
  <si>
    <t>Налоги и сборы всего, в том числе:</t>
  </si>
  <si>
    <t>2.5.1</t>
  </si>
  <si>
    <t>налог на имущество организации</t>
  </si>
  <si>
    <t>2.5.2</t>
  </si>
  <si>
    <t>прочие налоги и сборы</t>
  </si>
  <si>
    <t>II.VI</t>
  </si>
  <si>
    <t>Прочие расходы всего, в том числе:</t>
  </si>
  <si>
    <t>2.6.1</t>
  </si>
  <si>
    <t>работы и услуги непроизводственного характера</t>
  </si>
  <si>
    <t>2.6.2</t>
  </si>
  <si>
    <t>арендная плата, лизинговые платежи</t>
  </si>
  <si>
    <t>2.6.3</t>
  </si>
  <si>
    <t>иные прочие расходы</t>
  </si>
  <si>
    <t>II.VII</t>
  </si>
  <si>
    <t>Иные сведения:</t>
  </si>
  <si>
    <t>2.7.1</t>
  </si>
  <si>
    <t>Расходы на ремонт</t>
  </si>
  <si>
    <t>2.7.2</t>
  </si>
  <si>
    <t>Коммерческие расходы</t>
  </si>
  <si>
    <t>2.7.3</t>
  </si>
  <si>
    <t>Управленческие расходы</t>
  </si>
  <si>
    <t>III</t>
  </si>
  <si>
    <t>Прибыль (убыток) от продаж (строка I - строка II) всего, в том числе:</t>
  </si>
  <si>
    <t>3.1</t>
  </si>
  <si>
    <t>3.1.1</t>
  </si>
  <si>
    <t>3.1.2</t>
  </si>
  <si>
    <t>3.1.3</t>
  </si>
  <si>
    <t>3.2</t>
  </si>
  <si>
    <t>3.3</t>
  </si>
  <si>
    <t>3.4</t>
  </si>
  <si>
    <t>3.5</t>
  </si>
  <si>
    <t>3.6</t>
  </si>
  <si>
    <t>3.7</t>
  </si>
  <si>
    <t>3.8</t>
  </si>
  <si>
    <t>3.8.1</t>
  </si>
  <si>
    <t>3.8.2</t>
  </si>
  <si>
    <t>3.9</t>
  </si>
  <si>
    <t>IV</t>
  </si>
  <si>
    <t>Прочие доходы и расходы (сальдо) (строка 4.1 - строка 4.2)</t>
  </si>
  <si>
    <t>4.1</t>
  </si>
  <si>
    <t>Прочие доходы всего, в том числе:</t>
  </si>
  <si>
    <t>4.1.1</t>
  </si>
  <si>
    <t>доходы от участия в других организациях</t>
  </si>
  <si>
    <t>4.1.2</t>
  </si>
  <si>
    <t>проценты к получению</t>
  </si>
  <si>
    <t>4.1.3</t>
  </si>
  <si>
    <t>восстановление резервов всего, в том числе:</t>
  </si>
  <si>
    <t>4.1.3.1</t>
  </si>
  <si>
    <t>по сомнительным долгам</t>
  </si>
  <si>
    <t>4.1.4</t>
  </si>
  <si>
    <t>прочие внереализационные доходы</t>
  </si>
  <si>
    <t>4.2</t>
  </si>
  <si>
    <t>4.2.1</t>
  </si>
  <si>
    <t>расходы, связанные с персоналом</t>
  </si>
  <si>
    <t>4.2.2</t>
  </si>
  <si>
    <t>проценты к уплате</t>
  </si>
  <si>
    <t>4.2.3</t>
  </si>
  <si>
    <t>создание резервов всего, в том числе:</t>
  </si>
  <si>
    <t>4.2.3.1</t>
  </si>
  <si>
    <t>4.2.4</t>
  </si>
  <si>
    <t>прочие внереализационные расходы</t>
  </si>
  <si>
    <t>V</t>
  </si>
  <si>
    <t>Прибыль (убыток) до налогообложения (строка III + строка IV) всего, в том числе:</t>
  </si>
  <si>
    <t>5.1</t>
  </si>
  <si>
    <t>Производство и поставка электрической энергии на оптовом рынке электрической энергии и мощности</t>
  </si>
  <si>
    <t>5.1.1</t>
  </si>
  <si>
    <t>5.1.2</t>
  </si>
  <si>
    <t>5.1.3</t>
  </si>
  <si>
    <t>5.2</t>
  </si>
  <si>
    <t>5.3</t>
  </si>
  <si>
    <t>5.4</t>
  </si>
  <si>
    <t>5.5</t>
  </si>
  <si>
    <t>5.6</t>
  </si>
  <si>
    <t>5.7</t>
  </si>
  <si>
    <t>5.8</t>
  </si>
  <si>
    <t>5.8.1</t>
  </si>
  <si>
    <t>5.8.2</t>
  </si>
  <si>
    <t>5.9</t>
  </si>
  <si>
    <t>VI</t>
  </si>
  <si>
    <t>Налог на прибыль всего, в том числе:</t>
  </si>
  <si>
    <t>6.1</t>
  </si>
  <si>
    <t>6.1.1</t>
  </si>
  <si>
    <t>6.1.2</t>
  </si>
  <si>
    <t>6.1.3</t>
  </si>
  <si>
    <t>6.2</t>
  </si>
  <si>
    <t>Производство и поставка тепловой энергии (мощности);</t>
  </si>
  <si>
    <t>6.3</t>
  </si>
  <si>
    <t>Оказание услуг по передаче электрической энергии;</t>
  </si>
  <si>
    <t>6.4</t>
  </si>
  <si>
    <t>Оказание услуг по передаче тепловой энергии, теплоносителя;</t>
  </si>
  <si>
    <t>6.5</t>
  </si>
  <si>
    <t>Оказание услуг по технологическому присоединению;</t>
  </si>
  <si>
    <t>6.6</t>
  </si>
  <si>
    <t>Реализация электрической энергии и мощности;</t>
  </si>
  <si>
    <t>6.7</t>
  </si>
  <si>
    <t>Реализации тепловой энергии (мощности);</t>
  </si>
  <si>
    <t>6.8</t>
  </si>
  <si>
    <t>6.8.1</t>
  </si>
  <si>
    <t>6.8.2</t>
  </si>
  <si>
    <t>6.9</t>
  </si>
  <si>
    <t>Прочая деятельность;</t>
  </si>
  <si>
    <t>VII</t>
  </si>
  <si>
    <t>Чистая прибыль (убыток) всего, в том числе:</t>
  </si>
  <si>
    <t>7.1</t>
  </si>
  <si>
    <t>7.1.1</t>
  </si>
  <si>
    <t>7.1.2</t>
  </si>
  <si>
    <t>7.1.3</t>
  </si>
  <si>
    <t>7.2</t>
  </si>
  <si>
    <t>7.3</t>
  </si>
  <si>
    <t>7.4</t>
  </si>
  <si>
    <t>7.5</t>
  </si>
  <si>
    <t>7.6</t>
  </si>
  <si>
    <t>7.7</t>
  </si>
  <si>
    <t>7.8</t>
  </si>
  <si>
    <t>7.8.1</t>
  </si>
  <si>
    <t>7.8.2</t>
  </si>
  <si>
    <t>7.9</t>
  </si>
  <si>
    <t>VIII</t>
  </si>
  <si>
    <t>Направления использования чистой прибыли</t>
  </si>
  <si>
    <t>8.1</t>
  </si>
  <si>
    <t>На инвестиции</t>
  </si>
  <si>
    <t>8.2</t>
  </si>
  <si>
    <t>Резервный фонд</t>
  </si>
  <si>
    <t>8.3</t>
  </si>
  <si>
    <t>Выплата дивидендов</t>
  </si>
  <si>
    <t>8.4</t>
  </si>
  <si>
    <t>Остаток на развитие</t>
  </si>
  <si>
    <t>IX</t>
  </si>
  <si>
    <t>-</t>
  </si>
  <si>
    <t>9.1</t>
  </si>
  <si>
    <t>Прибыль до налогообложения без учета процентов к уплате и амортизации (строка V + строка 4.2.2 + строка II.IV)</t>
  </si>
  <si>
    <t>9.2</t>
  </si>
  <si>
    <t>Долг (кредиты и займы) на начало периода всего, в том числе:</t>
  </si>
  <si>
    <t>9.2.1</t>
  </si>
  <si>
    <t>краткосрочные кредиты и займы на начало периода</t>
  </si>
  <si>
    <t>9.3</t>
  </si>
  <si>
    <t>Долг (кредиты и займы) на конец периода, в том числе</t>
  </si>
  <si>
    <t>9.3.1</t>
  </si>
  <si>
    <t>краткосрочные кредиты и займы на конец периода</t>
  </si>
  <si>
    <t>9.4</t>
  </si>
  <si>
    <t>Отношение долга (кредиты и займы) на конец периода (строка 9.3) к прибыли до налогообложения без учета процентов к уплате и амортизации (строка 9.1)</t>
  </si>
  <si>
    <t>БЮДЖЕТ ДВИЖЕНИЯ ДЕНЕЖНЫХ СРЕДСТВ</t>
  </si>
  <si>
    <t>X</t>
  </si>
  <si>
    <t>Поступления от текущих операций всего, в том числе:</t>
  </si>
  <si>
    <t>10.1</t>
  </si>
  <si>
    <t>10.1.1</t>
  </si>
  <si>
    <t>10.1.2</t>
  </si>
  <si>
    <t>10.1.3</t>
  </si>
  <si>
    <t>10.2</t>
  </si>
  <si>
    <t>10.3</t>
  </si>
  <si>
    <t>10.4</t>
  </si>
  <si>
    <t>10.5</t>
  </si>
  <si>
    <t>10.6</t>
  </si>
  <si>
    <t>10.7</t>
  </si>
  <si>
    <t>10.8</t>
  </si>
  <si>
    <t>10.8.1</t>
  </si>
  <si>
    <t>10.8.2</t>
  </si>
  <si>
    <t>10.9</t>
  </si>
  <si>
    <t>Поступления денежных средств за счет средств бюджетов бюджетной системы Российской Федерации (субсидия) всего, в том числе:</t>
  </si>
  <si>
    <t>10.9.1</t>
  </si>
  <si>
    <t>за счет средств федерального бюджета</t>
  </si>
  <si>
    <t>10.9.2</t>
  </si>
  <si>
    <t>за счет средств консолидированного бюджета субъекта Российской Федерации</t>
  </si>
  <si>
    <t>10.10</t>
  </si>
  <si>
    <t>XI</t>
  </si>
  <si>
    <t>Платежи по текущим операциям всего, в том числе:</t>
  </si>
  <si>
    <t>11.1</t>
  </si>
  <si>
    <t>Оплата поставщикам топлива</t>
  </si>
  <si>
    <t>11.2</t>
  </si>
  <si>
    <t>Оплата покупной энергии всего, в том числе:</t>
  </si>
  <si>
    <t>11.2.1</t>
  </si>
  <si>
    <t>на оптовом рынке электрической энергии и мощности</t>
  </si>
  <si>
    <t>11.2.2</t>
  </si>
  <si>
    <t>на розничных рынках электрической энергии</t>
  </si>
  <si>
    <t>11.2.3</t>
  </si>
  <si>
    <t>на компенсацию потерь</t>
  </si>
  <si>
    <t>11.3</t>
  </si>
  <si>
    <t>Оплата услуг по передаче электрической энергии по единой (национальной) общероссийской электрической сети</t>
  </si>
  <si>
    <t>11.4</t>
  </si>
  <si>
    <t>Оплата услуг по передаче электрической энергии по сетям территориальных сетевых организаций</t>
  </si>
  <si>
    <t>11.5</t>
  </si>
  <si>
    <t>Оплата услуг по передаче тепловой энергии, теплоносителя</t>
  </si>
  <si>
    <t>11.6</t>
  </si>
  <si>
    <t>Оплата труда</t>
  </si>
  <si>
    <t>11.7</t>
  </si>
  <si>
    <t>Страховые взносы</t>
  </si>
  <si>
    <t>11.8</t>
  </si>
  <si>
    <t>Оплата налогов и сборов всего, в том числе:</t>
  </si>
  <si>
    <t>11.8.1</t>
  </si>
  <si>
    <t>налог на прибыль</t>
  </si>
  <si>
    <t>11.9</t>
  </si>
  <si>
    <t>Оплата сырья, материалов, запасных частей, инструментов</t>
  </si>
  <si>
    <t>11.10</t>
  </si>
  <si>
    <t>Оплата прочих услуг производственного характера</t>
  </si>
  <si>
    <t>11.11</t>
  </si>
  <si>
    <t>Арендная плата и лизинговые платежи</t>
  </si>
  <si>
    <t>11.12</t>
  </si>
  <si>
    <t>Проценты по долговым обязательствам (за исключением процентов по долговым обязательствам, включаемым в стоимость инвестиционного актива)</t>
  </si>
  <si>
    <t>11.13</t>
  </si>
  <si>
    <t>Прочие платежи по текущей деятельности</t>
  </si>
  <si>
    <t>XII</t>
  </si>
  <si>
    <t>Поступления от инвестиционных операций всего, в том числе:</t>
  </si>
  <si>
    <t>12.1</t>
  </si>
  <si>
    <t>Поступления от реализации имущества и имущественных прав</t>
  </si>
  <si>
    <t>12.2</t>
  </si>
  <si>
    <t>Поступления по заключенным инвестиционным соглашениям, в том числе</t>
  </si>
  <si>
    <t>12.2.1</t>
  </si>
  <si>
    <t>по использованию средств бюджетов бюджетной системы Российской Федерации всего, в том числе:</t>
  </si>
  <si>
    <t>12.2.1.1</t>
  </si>
  <si>
    <t>средства федерального бюджета</t>
  </si>
  <si>
    <t>12.2.1.2</t>
  </si>
  <si>
    <t>средства консолидированного бюджета субъекта Российской Федерации</t>
  </si>
  <si>
    <t>12.3</t>
  </si>
  <si>
    <t>Прочие поступления по инвестиционным операциям</t>
  </si>
  <si>
    <t>XIII</t>
  </si>
  <si>
    <t>Платежи по инвестиционным операциям всего, в том числе:</t>
  </si>
  <si>
    <t>13.1</t>
  </si>
  <si>
    <t>Инвестиции в основной капитал всего, в том числе:</t>
  </si>
  <si>
    <t>13.1.1</t>
  </si>
  <si>
    <t>техническое перевооружение и реконструкция</t>
  </si>
  <si>
    <t>13.1.2</t>
  </si>
  <si>
    <t>новое строительство и расширение</t>
  </si>
  <si>
    <t>13.1.3</t>
  </si>
  <si>
    <t>проектно-изыскательные работы для объектов нового строительства будущих лет</t>
  </si>
  <si>
    <t>13.1.4</t>
  </si>
  <si>
    <t>приобретение объектов основных средств, земельных участков</t>
  </si>
  <si>
    <t>13.1.5</t>
  </si>
  <si>
    <t>проведение научно-исследовательских и опытно-конструкторских разработок</t>
  </si>
  <si>
    <t>13.1.6</t>
  </si>
  <si>
    <t>прочие выплаты, связанные с инвестициями в основной капитал</t>
  </si>
  <si>
    <t>13.2</t>
  </si>
  <si>
    <t>Приобретение нематериальных активов</t>
  </si>
  <si>
    <t>13.3</t>
  </si>
  <si>
    <t>Прочие платежи по инвестиционным операциям всего, в том числе:</t>
  </si>
  <si>
    <t>13.4</t>
  </si>
  <si>
    <t>13.4.1</t>
  </si>
  <si>
    <t>проценты по долговым обязательствам, включаемым в стоимость инвестиционного актива</t>
  </si>
  <si>
    <t>XIV</t>
  </si>
  <si>
    <t>Поступления от финансовых операций всего, в том числе:</t>
  </si>
  <si>
    <t>14.1</t>
  </si>
  <si>
    <t>Процентные поступления</t>
  </si>
  <si>
    <t>14.2</t>
  </si>
  <si>
    <t>Поступления по полученным кредитам всего, в том числе:</t>
  </si>
  <si>
    <t>14.2.1</t>
  </si>
  <si>
    <t>на текущую деятельность</t>
  </si>
  <si>
    <t>14.2.2</t>
  </si>
  <si>
    <t>на инвестиционные операции</t>
  </si>
  <si>
    <t>14.2.3</t>
  </si>
  <si>
    <t>на рефинансирование кредитов и займов</t>
  </si>
  <si>
    <t>14.3</t>
  </si>
  <si>
    <t>Поступления от эмиссии акций **</t>
  </si>
  <si>
    <t>14.4</t>
  </si>
  <si>
    <t>Поступления от реализации финансовых инструментов всего, в том числе:</t>
  </si>
  <si>
    <t>14.4.1</t>
  </si>
  <si>
    <t>облигационные займы</t>
  </si>
  <si>
    <t>14.4.2</t>
  </si>
  <si>
    <t>вексели</t>
  </si>
  <si>
    <t>14.5</t>
  </si>
  <si>
    <t>Поступления от займов организаций</t>
  </si>
  <si>
    <t>14.6</t>
  </si>
  <si>
    <t>Поступления за счет средств инвесторов</t>
  </si>
  <si>
    <t>14.7</t>
  </si>
  <si>
    <t>Прочие поступления по финансовым операциям</t>
  </si>
  <si>
    <t>XV</t>
  </si>
  <si>
    <t>Платежи по финансовым операциям всего, в том числе:</t>
  </si>
  <si>
    <t>15.1</t>
  </si>
  <si>
    <t>Погашение кредитов и займов всего, в том числе:</t>
  </si>
  <si>
    <t>15.1.1</t>
  </si>
  <si>
    <t>15.1.2</t>
  </si>
  <si>
    <t>15.1.3</t>
  </si>
  <si>
    <t>15.2</t>
  </si>
  <si>
    <t>15.3</t>
  </si>
  <si>
    <t>Прочие выплаты по финансовым операциям</t>
  </si>
  <si>
    <t>XVI</t>
  </si>
  <si>
    <t>Сальдо денежных средств по операционной деятельности (строка X - строка XI) всего, в том числе:</t>
  </si>
  <si>
    <t>XVII</t>
  </si>
  <si>
    <t>Сальдо денежных средств по инвестиционным операциям всего (строка XII - строка XIII), всего, в том числе</t>
  </si>
  <si>
    <t>17.1</t>
  </si>
  <si>
    <t>Сальдо денежных средств по инвестиционным операциям</t>
  </si>
  <si>
    <t>17.2</t>
  </si>
  <si>
    <t>Сальдо денежных средств по прочей деятельности</t>
  </si>
  <si>
    <t>XVIII</t>
  </si>
  <si>
    <t>Сальдо денежных средств по финансовым операциям всего (строка XIV - строка XV), в том числе</t>
  </si>
  <si>
    <t>18.1</t>
  </si>
  <si>
    <t>Сальдо денежных средств по привлечению и погашению кредитов и займов</t>
  </si>
  <si>
    <t>18.2</t>
  </si>
  <si>
    <t>Сальдо денежных средств по прочей финансовой деятельности</t>
  </si>
  <si>
    <t>XIX</t>
  </si>
  <si>
    <t>Сальдо денежных средств от транзитных операций</t>
  </si>
  <si>
    <t>XX</t>
  </si>
  <si>
    <t>Итого сальдо денежных средств (строка XVI + строка XVII + строка XVIII + строка XIX)</t>
  </si>
  <si>
    <t>XXI</t>
  </si>
  <si>
    <t>Остаток денежных средств на начало периода</t>
  </si>
  <si>
    <t>XXII</t>
  </si>
  <si>
    <t>Остаток денежных средств на конец периода</t>
  </si>
  <si>
    <t>XXIII</t>
  </si>
  <si>
    <t>23.1</t>
  </si>
  <si>
    <t>Дебиторская задолженность на конец периода всего, в том числе:</t>
  </si>
  <si>
    <t>23.1.1</t>
  </si>
  <si>
    <t>производство и поставка электрической энергии и мощности всего, в том числе:</t>
  </si>
  <si>
    <t>23.1.1.а</t>
  </si>
  <si>
    <t>из нее просроченная</t>
  </si>
  <si>
    <t>23.1.1.1</t>
  </si>
  <si>
    <t>23.1.1.1.а</t>
  </si>
  <si>
    <t>23.1.1.2</t>
  </si>
  <si>
    <t>23.1.1.2.а</t>
  </si>
  <si>
    <t>23.1.1.3</t>
  </si>
  <si>
    <t>23.1.1.3.а</t>
  </si>
  <si>
    <t>23.1.2</t>
  </si>
  <si>
    <t>производство и поставка тепловой энергии (мощности)</t>
  </si>
  <si>
    <t>23.1.2.а</t>
  </si>
  <si>
    <t>23.1.3</t>
  </si>
  <si>
    <t>оказание услуг по передаче электрической энергии</t>
  </si>
  <si>
    <t>23.1.3.а</t>
  </si>
  <si>
    <t>23.1.4</t>
  </si>
  <si>
    <t>оказание услуг по передаче тепловой энергии, теплоносителя</t>
  </si>
  <si>
    <t>23.1.4.а</t>
  </si>
  <si>
    <t>23.1.5</t>
  </si>
  <si>
    <t>оказание услуг по технологическому присоединению</t>
  </si>
  <si>
    <t>23.1.5.а</t>
  </si>
  <si>
    <t>23.1.7</t>
  </si>
  <si>
    <t>реализация электрической энергии и мощности</t>
  </si>
  <si>
    <t>23.1.6.а</t>
  </si>
  <si>
    <t>реализации тепловой энергии (мощности)</t>
  </si>
  <si>
    <t>23.1.7.а</t>
  </si>
  <si>
    <t>23.1.8</t>
  </si>
  <si>
    <t>оказание услуг по оперативно-диспетчерскому управлению в электроэнергетике 
всего, в том числе:</t>
  </si>
  <si>
    <t>23.1.8.а</t>
  </si>
  <si>
    <t>23.1.8.1</t>
  </si>
  <si>
    <t>23.1.8.1.а</t>
  </si>
  <si>
    <t>23.1.8.2</t>
  </si>
  <si>
    <t>23.1.8.2.а</t>
  </si>
  <si>
    <t>23.1.9</t>
  </si>
  <si>
    <t>прочая деятельность</t>
  </si>
  <si>
    <t>23.1.9.а</t>
  </si>
  <si>
    <t>23.2</t>
  </si>
  <si>
    <t>Кредиторская задолженность на конец периода всего, в том числе:</t>
  </si>
  <si>
    <t>23.2.1</t>
  </si>
  <si>
    <t>поставщикам топлива на технологические цели</t>
  </si>
  <si>
    <t>23.2.1.а</t>
  </si>
  <si>
    <t>23.2.2</t>
  </si>
  <si>
    <t>поставщикам покупной энергии всего, в том числе:</t>
  </si>
  <si>
    <t>23.2.2.1</t>
  </si>
  <si>
    <t>23.2.2.1.а</t>
  </si>
  <si>
    <t>23.2.2.2</t>
  </si>
  <si>
    <t>на розничных рынках</t>
  </si>
  <si>
    <t>23.2.2.2.а</t>
  </si>
  <si>
    <t>23.2.3</t>
  </si>
  <si>
    <t>по оплате услуг на передачу электрической энергии по единой (национальной) общероссийской электрической сети</t>
  </si>
  <si>
    <t>23.2.3.а</t>
  </si>
  <si>
    <t>23.2.4</t>
  </si>
  <si>
    <t>по оплате услуг территориальных сетевых организаций</t>
  </si>
  <si>
    <t>23.2.4.а</t>
  </si>
  <si>
    <t>23.2.5</t>
  </si>
  <si>
    <t>перед персоналом по оплате труда</t>
  </si>
  <si>
    <t>23.2.5.а</t>
  </si>
  <si>
    <t>23.2.6</t>
  </si>
  <si>
    <t>перед бюджетами и внебюджетными фондами</t>
  </si>
  <si>
    <t>23.2.6.а</t>
  </si>
  <si>
    <t>23.2.7</t>
  </si>
  <si>
    <t>по договорам технологического присоединения</t>
  </si>
  <si>
    <t>23.2.7.а</t>
  </si>
  <si>
    <t>23.2.8</t>
  </si>
  <si>
    <t>по обязательствам перед поставщиками и подрядчиками по исполнению инвестиционной программы</t>
  </si>
  <si>
    <t>23.2.8.а</t>
  </si>
  <si>
    <t>23.2.9</t>
  </si>
  <si>
    <t>прочая кредиторская задолженность</t>
  </si>
  <si>
    <t>23.2.9.а</t>
  </si>
  <si>
    <t>23.3</t>
  </si>
  <si>
    <t>Отношение поступлений денежных средств к выручке от реализованных товаров и оказанных услуг (с учетом НДС) всего, в том числе:</t>
  </si>
  <si>
    <t>%</t>
  </si>
  <si>
    <t>23.3.1</t>
  </si>
  <si>
    <t>от производства и поставки электрической энергии и мощности</t>
  </si>
  <si>
    <t>23.3.1.1</t>
  </si>
  <si>
    <t>от производства и поставки электрической энергии на оптовом рынке электрической энергии и мощности</t>
  </si>
  <si>
    <t>23.3.1.2</t>
  </si>
  <si>
    <t>от производства и поставки электрической мощности на оптовом рынке электрической энергии и мощности</t>
  </si>
  <si>
    <t>23.3.1.3</t>
  </si>
  <si>
    <t>от производства и поставки электрической энергии (мощности) на розничных рынках электрической энергии</t>
  </si>
  <si>
    <t>23.3.2</t>
  </si>
  <si>
    <t>от производства и поставки тепловой энергии (мощности)</t>
  </si>
  <si>
    <t>23.3.3</t>
  </si>
  <si>
    <t>от оказания услуг по передаче электрической энергии</t>
  </si>
  <si>
    <t>23.3.4</t>
  </si>
  <si>
    <t>от оказания услуг по передаче тепловой энергии, теплоносителя</t>
  </si>
  <si>
    <t>23.3.5</t>
  </si>
  <si>
    <t>от реализации электрической энергии и мощности</t>
  </si>
  <si>
    <t>23.3.6</t>
  </si>
  <si>
    <t>от реализации тепловой энергии (мощности)</t>
  </si>
  <si>
    <t>23.3.7</t>
  </si>
  <si>
    <t>от оказания услуг по оперативно-диспетчерскому управлению в электроэнергетике 
всего, в том числе:</t>
  </si>
  <si>
    <t>23.3.7.1</t>
  </si>
  <si>
    <t>23.3.7.2</t>
  </si>
  <si>
    <t>ТЕХНИКО-ЭКОНОМИЧЕСКИЕ ПОКАЗАТЕЛИ</t>
  </si>
  <si>
    <t>XXIV</t>
  </si>
  <si>
    <t>В отношении деятельности по производству электрической, тепловой энергии (мощности)</t>
  </si>
  <si>
    <t>х</t>
  </si>
  <si>
    <t>24.1</t>
  </si>
  <si>
    <t>Установленная электрическая мощность</t>
  </si>
  <si>
    <t>МВт</t>
  </si>
  <si>
    <t>24.2</t>
  </si>
  <si>
    <t>Установленная тепловая мощность</t>
  </si>
  <si>
    <t>Гкал/час</t>
  </si>
  <si>
    <t>24.3</t>
  </si>
  <si>
    <t>Располагаемая электрическая мощность</t>
  </si>
  <si>
    <t>24.4</t>
  </si>
  <si>
    <t>Присоединенная тепловая мощность</t>
  </si>
  <si>
    <t>24.5</t>
  </si>
  <si>
    <t>Объем выработанной электрической энергии</t>
  </si>
  <si>
    <t>млн кВт.ч</t>
  </si>
  <si>
    <t>24.6</t>
  </si>
  <si>
    <t>Объем продукции отпущенной с шин (коллекторов)</t>
  </si>
  <si>
    <t>24.6.1</t>
  </si>
  <si>
    <t>электрической энергии</t>
  </si>
  <si>
    <t>24.6.2</t>
  </si>
  <si>
    <t>тепловой энергии</t>
  </si>
  <si>
    <t>тыс. Гкал</t>
  </si>
  <si>
    <t>24.7</t>
  </si>
  <si>
    <t>Объем покупной продукции для последующей продажи</t>
  </si>
  <si>
    <t>24.7.1</t>
  </si>
  <si>
    <t>24.7.2</t>
  </si>
  <si>
    <t>электрической мощности</t>
  </si>
  <si>
    <t>24.7.3</t>
  </si>
  <si>
    <t>24.8</t>
  </si>
  <si>
    <t>Объем покупной продукции на технологические цели</t>
  </si>
  <si>
    <t>24.8.1</t>
  </si>
  <si>
    <t>24.8.2</t>
  </si>
  <si>
    <t>24.9</t>
  </si>
  <si>
    <t>Объем продукции отпущенной (проданной) потребителям</t>
  </si>
  <si>
    <t>24.9.1</t>
  </si>
  <si>
    <t>24.9.2</t>
  </si>
  <si>
    <t>24.9.3</t>
  </si>
  <si>
    <t>XXV</t>
  </si>
  <si>
    <t>В отношении деятельности по передаче электрической энергии</t>
  </si>
  <si>
    <t>25.1</t>
  </si>
  <si>
    <t>Объем отпуска электрической энергии из сети (полезный отпуск) всего, в том числе:</t>
  </si>
  <si>
    <t>25.1.1</t>
  </si>
  <si>
    <t>потребителям, присоединенным к единой (национальной) общероссийской электрической сети всего, в том числе:</t>
  </si>
  <si>
    <t>25.1.1.1</t>
  </si>
  <si>
    <t>территориальные сетевые организации</t>
  </si>
  <si>
    <t>25.1.1.2</t>
  </si>
  <si>
    <t>потребители, не являющиеся территориальными сетевыми организациями</t>
  </si>
  <si>
    <t>25.2</t>
  </si>
  <si>
    <t>Объем технологического расхода (потерь) при передаче электрической энергии</t>
  </si>
  <si>
    <t>25.3</t>
  </si>
  <si>
    <t>Заявленная мощность ***/фактическая мощность всего, в том числе:</t>
  </si>
  <si>
    <t>25.3.1</t>
  </si>
  <si>
    <t>потребителей, присоединенных к единой (национальной) общероссийской электрической сети всего, в том числе:</t>
  </si>
  <si>
    <t>25.3.1.1</t>
  </si>
  <si>
    <t>25.3.1.2</t>
  </si>
  <si>
    <t>25.4</t>
  </si>
  <si>
    <t>Количество условных единиц обслуживаемого электросетевого оборудования</t>
  </si>
  <si>
    <t>у.е.</t>
  </si>
  <si>
    <t>25.5</t>
  </si>
  <si>
    <t>Необходимая валовая выручка сетевой организации в части содержания (строка 1.3 - 
строка 2.2.1 - строка 2.2.2 - строка 2.1.2.1.1)</t>
  </si>
  <si>
    <t>XXVI</t>
  </si>
  <si>
    <t>В отношении сбытовой деятельности</t>
  </si>
  <si>
    <t>26.1</t>
  </si>
  <si>
    <t>Полезный отпуск электрической энергии потребителям</t>
  </si>
  <si>
    <t>26.2</t>
  </si>
  <si>
    <t>Отпуск тепловой энергии потребителям</t>
  </si>
  <si>
    <t>26.3</t>
  </si>
  <si>
    <t>Необходимая валовая выручка сбытовой организации без учета покупной электрической энергии (мощности) для последующей перепродажи и оплаты услуг по передаче электрической энергии</t>
  </si>
  <si>
    <t>26.4</t>
  </si>
  <si>
    <t>Необходимая валовая выручка сбытовой организации без учета затрат на покупку тепловой энергии и оплаты услуг по ее передаче</t>
  </si>
  <si>
    <t>XXVII</t>
  </si>
  <si>
    <t>В отношении деятельности по оперативно-диспетчерскому управлению</t>
  </si>
  <si>
    <t>27.1</t>
  </si>
  <si>
    <t>Установленная мощность в Единой энергетической системе России, в том числе</t>
  </si>
  <si>
    <t>27.1.1</t>
  </si>
  <si>
    <t>установленная электрическая мощность электростанций, входящих в Единую энергетическую систему России, осуществляющих деятельность по производству электрической энергии и продаваемой на оптовом рынке</t>
  </si>
  <si>
    <t>27.1.2</t>
  </si>
  <si>
    <t>установленная электрическая мощность электростанций, входящих в Единую энергетическую систему России, осуществляющих деятельность по производству электрической энергии и продаваемой на розничном рынке</t>
  </si>
  <si>
    <t>27.1.3</t>
  </si>
  <si>
    <t>средняя мощность поставки электрической энергии по группам точек поставки импорта на оптовом рынке</t>
  </si>
  <si>
    <t>27.2</t>
  </si>
  <si>
    <t>Объем потребления в Единой энергетической системе России, в том числе</t>
  </si>
  <si>
    <t>27.2.1</t>
  </si>
  <si>
    <t>суммарный объем потребления (покупки) электрической энергии по всем группам 
точек поставки, зарегистрированным на оптовом рынке</t>
  </si>
  <si>
    <t>27.2.2</t>
  </si>
  <si>
    <t>суммарный объем поставки электрической энергии на экспорт из России</t>
  </si>
  <si>
    <t>27.3</t>
  </si>
  <si>
    <t>Собственная необходимая валовая выручка субъекта оперативно-диспетчерского управления, всего, в том числе</t>
  </si>
  <si>
    <t>27.3.1</t>
  </si>
  <si>
    <t>27.3.2</t>
  </si>
  <si>
    <t>XXVIII</t>
  </si>
  <si>
    <t>Среднесписочная численность работников</t>
  </si>
  <si>
    <t>чел.</t>
  </si>
  <si>
    <t>2. Источники финансирования инвестиционной программы субъекта электроэнергетики</t>
  </si>
  <si>
    <t>Источники финансирования инвестиционной программы всего (строка I + строка II) всего, в том числе:</t>
  </si>
  <si>
    <t>Собственные средства всего, в том числе:</t>
  </si>
  <si>
    <t>Прибыль, направляемая на инвестиции, в том числе:</t>
  </si>
  <si>
    <t>полученная от реализации продукции и оказанных услуг по регулируемым ценам (тарифам):</t>
  </si>
  <si>
    <t>1.1.1.1</t>
  </si>
  <si>
    <t>производства и поставки электрической энергии и мощности</t>
  </si>
  <si>
    <t>1.1.1.1.1</t>
  </si>
  <si>
    <t>1.1.1.1.2</t>
  </si>
  <si>
    <t>1.1.1.1.3</t>
  </si>
  <si>
    <t>1.1.1.2</t>
  </si>
  <si>
    <t>производства и поставки тепловой энергии (мощности)</t>
  </si>
  <si>
    <t>1.1.1.3</t>
  </si>
  <si>
    <t>оказания услуг по передаче электрической энергии</t>
  </si>
  <si>
    <t>1.1.1.4</t>
  </si>
  <si>
    <t>оказания услуг по передаче тепловой энергии, теплоносителя</t>
  </si>
  <si>
    <t>1.1.1.5</t>
  </si>
  <si>
    <t>от технологического присоединения, в том числе</t>
  </si>
  <si>
    <t>1.1.1.5.1</t>
  </si>
  <si>
    <t>от технологического присоединения объектов по производству электрической и тепловой энергии</t>
  </si>
  <si>
    <t>1.1.1.5.1.а</t>
  </si>
  <si>
    <t>авансовое использование прибыли</t>
  </si>
  <si>
    <t>1.1.1.5.2</t>
  </si>
  <si>
    <t>от технологического присоединения потребителей</t>
  </si>
  <si>
    <t>1.1.1.5.2.а</t>
  </si>
  <si>
    <t>1.1.1.6</t>
  </si>
  <si>
    <t>реализации электрической энергии и мощности</t>
  </si>
  <si>
    <t>1.1.1.7</t>
  </si>
  <si>
    <t>1.1.1.8</t>
  </si>
  <si>
    <t>оказания услуг по оперативно-диспетчерскому управлению в электроэнергетике всего, в том числе:</t>
  </si>
  <si>
    <t>1.1.1.8.1</t>
  </si>
  <si>
    <t>1.1.1.8.2</t>
  </si>
  <si>
    <t>прибыль от продажи электрической энергии (мощности) по нерегулируемым ценам, всего, в том числе:</t>
  </si>
  <si>
    <t>1.1.2.1</t>
  </si>
  <si>
    <t>1.1.2.2</t>
  </si>
  <si>
    <t>1.1.2.3</t>
  </si>
  <si>
    <t>прочая прибыль</t>
  </si>
  <si>
    <t>Амортизация основных средств всего, в том числе:</t>
  </si>
  <si>
    <t>1.2.1</t>
  </si>
  <si>
    <t>текущая амортизация, учтенная в ценах (тарифах) всего, в том числе:</t>
  </si>
  <si>
    <t>1.2.1.1</t>
  </si>
  <si>
    <t>производство и поставка электрической энергии и мощности</t>
  </si>
  <si>
    <t>1.2.1.1.1</t>
  </si>
  <si>
    <t>1.2.1.1.2</t>
  </si>
  <si>
    <t>1.2.1.1.3</t>
  </si>
  <si>
    <t>1.2.1.2</t>
  </si>
  <si>
    <t>1.2.1.3</t>
  </si>
  <si>
    <t>1.2.1.4</t>
  </si>
  <si>
    <t>1.2.1.5</t>
  </si>
  <si>
    <t>1.2.1.6</t>
  </si>
  <si>
    <t>1.2.1.7</t>
  </si>
  <si>
    <t>оказание услуг по оперативно-диспетчерскому управлению в электроэнергетике всего, в том числе:</t>
  </si>
  <si>
    <t>1.2.1.7.1</t>
  </si>
  <si>
    <t>1.2.1.7.2</t>
  </si>
  <si>
    <t>1.2.2</t>
  </si>
  <si>
    <t>прочая текущая амортизация</t>
  </si>
  <si>
    <t>1.2.3</t>
  </si>
  <si>
    <t>недоиспользованная амортизация прошлых лет всего, в том числе:</t>
  </si>
  <si>
    <t>1.2.3.1</t>
  </si>
  <si>
    <t>1.2.3.1.1</t>
  </si>
  <si>
    <t>1.2.3.1.2</t>
  </si>
  <si>
    <t>1.2.3.2</t>
  </si>
  <si>
    <t>1.2.3.3</t>
  </si>
  <si>
    <t>1.2.3.4</t>
  </si>
  <si>
    <t>1.2.3.5</t>
  </si>
  <si>
    <t>1.2.3.6</t>
  </si>
  <si>
    <t>1.2.3.7</t>
  </si>
  <si>
    <t>1.2.3.7.1</t>
  </si>
  <si>
    <t>1.2.3.7.2</t>
  </si>
  <si>
    <t>Возврат налога на добавленную стоимость ****</t>
  </si>
  <si>
    <t>Прочие собственные средства всего, в том числе:</t>
  </si>
  <si>
    <t>1.4.1</t>
  </si>
  <si>
    <t>средства от эмиссии акций</t>
  </si>
  <si>
    <t>1.4.2</t>
  </si>
  <si>
    <t>остаток собственных средств на начало года</t>
  </si>
  <si>
    <t>Привлеченные средства всего, в том числе:</t>
  </si>
  <si>
    <t>Кредиты</t>
  </si>
  <si>
    <t>Облигационные займы</t>
  </si>
  <si>
    <t>Вексели</t>
  </si>
  <si>
    <t>Займы организаций</t>
  </si>
  <si>
    <t>Бюджетное финансирование</t>
  </si>
  <si>
    <t>2.5.1.1</t>
  </si>
  <si>
    <t>в том числе средства федерального бюджета, недоиспользованные в прошлых периодах</t>
  </si>
  <si>
    <t>2.5.2.1</t>
  </si>
  <si>
    <t>в том числе средства консолидированного бюджета субъекта Российской Федерации, недоиспользованные в прошлых периодах</t>
  </si>
  <si>
    <t>Использование лизинга</t>
  </si>
  <si>
    <t>Прочие привлеченные средства</t>
  </si>
  <si>
    <t>Объем финансирования мероприятий по технологическому присоединению льготных категорий заявителей максимальной присоединяемой мощностью до 150 кВт, в том числе за счет:</t>
  </si>
  <si>
    <t>цен (тарифов) на услуги по передаче электрической энергии;</t>
  </si>
  <si>
    <t>амортизации, учтенной в ценах (тарифах) на услуги по передаче электрической 
энергии;</t>
  </si>
  <si>
    <t>кредитов</t>
  </si>
  <si>
    <t>Для субъектов электроэнергетики, осуществляющих регулируемые виды деятельности с использованием метода доходности инвестированного капитала</t>
  </si>
  <si>
    <t>3.2.1</t>
  </si>
  <si>
    <t>возврат инвестированного капитала, направляемый на инвестиции</t>
  </si>
  <si>
    <t>3.2.2</t>
  </si>
  <si>
    <t>доход на инвестированный капитал, направляемый на инвестиции</t>
  </si>
  <si>
    <t>3.2.3</t>
  </si>
  <si>
    <t>заемные средства, направляемые на инвестиции</t>
  </si>
  <si>
    <t>_____*_В строках, содержащих слова "всего, в том числе" указывается сумма нижерасположенных строк соответствующего раздела (подраздела).</t>
  </si>
  <si>
    <t>_____**_Строка заполняется в объеме притока денежных средств от эмиссии акций. В случае оплаты эмиссии акций с использованием не денежных операций, данная строка не заполняется.</t>
  </si>
  <si>
    <t>_____***_Указывается на основании заключенных договоров на оказание услуг по передаче электрической энергии.</t>
  </si>
  <si>
    <t>_____****_Указываются денежные средства в виде положительного сальдо от налога на добавленную стоимость к уплате и налога на добавленную стоимость к возврату, рассчитанные с учетом налогового вычета, в том числе связанного с капитальными вложениями.</t>
  </si>
  <si>
    <t>_____*****_Указывается суммарно стоимость оказанных субъекту электроэнергетики услуг:</t>
  </si>
  <si>
    <t>_____по оперативно-диспетчерскому управлению в электроэнергетике;</t>
  </si>
  <si>
    <t>_____по организации оптовой торговли электрической энергией, мощностью и иными допущенными к обращению на оптовом рынке товарами и услугами;</t>
  </si>
  <si>
    <t>_____по расчету требований и обязательств участников оптового рынка.</t>
  </si>
  <si>
    <t xml:space="preserve">ГУП НАО "НАРЬЯН-МАРСКАЯ ЭЛЕКТРОСТАНЦИЯ"                                                             </t>
  </si>
  <si>
    <t>Оборотно-сальдовая ведомость по счету 90.01 за 2022 г.</t>
  </si>
  <si>
    <t>Выводимые данные: БУ (данные бухгалтерского учета)</t>
  </si>
  <si>
    <t>Наименование счета, Счет</t>
  </si>
  <si>
    <t>Сальдо на начало периода</t>
  </si>
  <si>
    <t>Обороты за период</t>
  </si>
  <si>
    <t>Сальдо на конец периода</t>
  </si>
  <si>
    <t>Номенклатурные группы</t>
  </si>
  <si>
    <t>Дебет</t>
  </si>
  <si>
    <t>Кредит</t>
  </si>
  <si>
    <t>Выручка, 90.01</t>
  </si>
  <si>
    <t>&lt;...&gt;</t>
  </si>
  <si>
    <t>20.1   Электроэнергия</t>
  </si>
  <si>
    <t>20.3.1  Технологическое присоединение до 15 кВт</t>
  </si>
  <si>
    <t>20.3.2  Технологическое присоединение свыше 15 кВт</t>
  </si>
  <si>
    <t>20.4  Прочие услуги</t>
  </si>
  <si>
    <t>20.5  Оказание транспортных услуг</t>
  </si>
  <si>
    <t>20.6  Ремонт и тех.обслуживание сетей</t>
  </si>
  <si>
    <t>Итого</t>
  </si>
  <si>
    <t>Справка о потреблении электроэнергии за период 2022 г.</t>
  </si>
  <si>
    <t>Абонент: АО "Оборонэнерго"</t>
  </si>
  <si>
    <t>Месяц</t>
  </si>
  <si>
    <t>Тариф</t>
  </si>
  <si>
    <t>кВт/ч</t>
  </si>
  <si>
    <t>Начислено с НДС</t>
  </si>
  <si>
    <t>Январь 2022</t>
  </si>
  <si>
    <t>Х</t>
  </si>
  <si>
    <t>Производственный</t>
  </si>
  <si>
    <t>Февраль 2022</t>
  </si>
  <si>
    <t>Март 2022</t>
  </si>
  <si>
    <t>Апрель 2022</t>
  </si>
  <si>
    <t>Май 2022</t>
  </si>
  <si>
    <t>Июнь 2022</t>
  </si>
  <si>
    <t>Июль 2022</t>
  </si>
  <si>
    <t>Август 2022</t>
  </si>
  <si>
    <t>Сентябрь 2022</t>
  </si>
  <si>
    <t>Октябрь 2022</t>
  </si>
  <si>
    <t>Ноябрь 2022</t>
  </si>
  <si>
    <t>Декабрь 2022</t>
  </si>
  <si>
    <t>ИТОГО:</t>
  </si>
  <si>
    <t>Справка о потреблении электроэнергии за период 2023 г.</t>
  </si>
  <si>
    <t>Январь 2023</t>
  </si>
  <si>
    <t>Февраль 2023</t>
  </si>
  <si>
    <t>Март 2023</t>
  </si>
  <si>
    <t>Апрель 2023</t>
  </si>
  <si>
    <t>Май 2023</t>
  </si>
  <si>
    <t>Июнь 2023</t>
  </si>
  <si>
    <t>Июль 2023</t>
  </si>
  <si>
    <t>Август 2023</t>
  </si>
  <si>
    <t>Сентябрь 2023</t>
  </si>
  <si>
    <t>Октябрь 2023</t>
  </si>
  <si>
    <t>Ноябрь 2023</t>
  </si>
  <si>
    <t>Декабрь 2023</t>
  </si>
  <si>
    <t>1.1.1.</t>
  </si>
  <si>
    <t>на собственные нужды ДЭС</t>
  </si>
  <si>
    <t>отпуск шин</t>
  </si>
  <si>
    <t>потери в сетях</t>
  </si>
  <si>
    <t>население</t>
  </si>
  <si>
    <t>предприятиям, организациям</t>
  </si>
  <si>
    <t>население города</t>
  </si>
  <si>
    <t>население сельское</t>
  </si>
  <si>
    <t>1.1.3.</t>
  </si>
  <si>
    <t>Теплоэнергия- всего, в т.ч. Гкал</t>
  </si>
  <si>
    <t>собственное потребление</t>
  </si>
  <si>
    <t>1.</t>
  </si>
  <si>
    <t>Выручка от реализации продукции (работ, услуг)</t>
  </si>
  <si>
    <t>1.1.</t>
  </si>
  <si>
    <t>Основная профильная продукция</t>
  </si>
  <si>
    <t>Выручка электроэнергия - всего, в т.ч.  тыс.руб.</t>
  </si>
  <si>
    <t>производство</t>
  </si>
  <si>
    <t>передача</t>
  </si>
  <si>
    <t>сбыт</t>
  </si>
  <si>
    <t>1.2.</t>
  </si>
  <si>
    <t>Прочая продукция промышленного характера</t>
  </si>
  <si>
    <t>1.2.1.</t>
  </si>
  <si>
    <t>ремонт и тех.обслуживание сетей</t>
  </si>
  <si>
    <t>2.</t>
  </si>
  <si>
    <t>ГСМ</t>
  </si>
  <si>
    <t>газ</t>
  </si>
  <si>
    <t>дизельное топливо</t>
  </si>
  <si>
    <t>прочее</t>
  </si>
  <si>
    <t>Резервы под снижение стоимости материальных ценностей</t>
  </si>
  <si>
    <t>3.</t>
  </si>
  <si>
    <t>3.1.</t>
  </si>
  <si>
    <t>4.</t>
  </si>
  <si>
    <t xml:space="preserve">     - по городскому населению</t>
  </si>
  <si>
    <t xml:space="preserve">     - по сельскому населению</t>
  </si>
  <si>
    <t>Отложенные налоговые активы</t>
  </si>
  <si>
    <t>Отложенные налоговые обязательства</t>
  </si>
  <si>
    <t>ГУП НАО "Нарьян-Марская электростанция</t>
  </si>
  <si>
    <t>ПРОИЗВОДСТВО</t>
  </si>
  <si>
    <t>ПЕРЕДАЧА</t>
  </si>
  <si>
    <t>Автотранспортный цех</t>
  </si>
  <si>
    <t>СБЫТ</t>
  </si>
  <si>
    <t>ТЕПЛОЭНЕРГИЯ</t>
  </si>
  <si>
    <t>ОБЩЕПРОИЗВ. РАСХОДЫ</t>
  </si>
  <si>
    <t>ОБЩЕХОЗ. РАСХОДЫ</t>
  </si>
  <si>
    <t>ИТОГО</t>
  </si>
  <si>
    <t>Основное средство</t>
  </si>
  <si>
    <t>Инвентарный номер</t>
  </si>
  <si>
    <t>вид деят</t>
  </si>
  <si>
    <t>Дата принятия к учету</t>
  </si>
  <si>
    <t>Подразделение</t>
  </si>
  <si>
    <t>Основное средство.СПИ (Основные средства)</t>
  </si>
  <si>
    <t>На 01.01.22</t>
  </si>
  <si>
    <t>Облаг</t>
  </si>
  <si>
    <t>ежемес аморт</t>
  </si>
  <si>
    <t>годовая амортиз
2022</t>
  </si>
  <si>
    <t>годовая амортиз
2023</t>
  </si>
  <si>
    <t>годовая амортиз
2024</t>
  </si>
  <si>
    <t>годовая амортиз
2025</t>
  </si>
  <si>
    <t>годовая амортиз
2026</t>
  </si>
  <si>
    <t>годовая амортиз
2027</t>
  </si>
  <si>
    <t>Стоимость</t>
  </si>
  <si>
    <t>Амортизация (износ)</t>
  </si>
  <si>
    <t>Остаточная стоимость</t>
  </si>
  <si>
    <t>изменения в 2022 (аморт)</t>
  </si>
  <si>
    <t>налог 2022</t>
  </si>
  <si>
    <t>изменения в 2023 году (аморт)</t>
  </si>
  <si>
    <t>налог 2023</t>
  </si>
  <si>
    <t>налог 2024</t>
  </si>
  <si>
    <t>налог 2025</t>
  </si>
  <si>
    <t>налог 2026</t>
  </si>
  <si>
    <t>налог 2027</t>
  </si>
  <si>
    <t>списана</t>
  </si>
  <si>
    <t>Транспортные средства</t>
  </si>
  <si>
    <t>16.03.2015</t>
  </si>
  <si>
    <t>Теплоэнергия</t>
  </si>
  <si>
    <t>общепроизводственные расходы</t>
  </si>
  <si>
    <t>Персональный компьютер (ПК) высокой производительности с клавиатурой и мышью + 2 монитора (`27)</t>
  </si>
  <si>
    <t>000001899</t>
  </si>
  <si>
    <t>ОБЩЕПРОИЗВОДСТВЕННЫЕ РАСХОДЫ</t>
  </si>
  <si>
    <t>Машины и оборудование (кроме офисного)</t>
  </si>
  <si>
    <t>07.06.2022</t>
  </si>
  <si>
    <t>Персональный компьютер (ПК) с клавиатурой и мышью + 2 монитора (`27)</t>
  </si>
  <si>
    <t>000001900</t>
  </si>
  <si>
    <t>Узел учета ТУ № 643 от 05.10.2021 г.: МЖД г.Нарьян-Мар, ул.Авиаторов</t>
  </si>
  <si>
    <t>000001901</t>
  </si>
  <si>
    <t>Отдел энергосбыта</t>
  </si>
  <si>
    <t>Система аудио и видеонаблюдения административного здания</t>
  </si>
  <si>
    <t>000001904</t>
  </si>
  <si>
    <t>19.07.2022</t>
  </si>
  <si>
    <t>Насос КМ 80-65-160Е-ТМ-ХЛ2 (50 куб.м/ч; 32 м; 7,5 кВт) стальная проточная часть россия</t>
  </si>
  <si>
    <t>000001897</t>
  </si>
  <si>
    <t>07.04.2022</t>
  </si>
  <si>
    <t>Тепломеханический цех</t>
  </si>
  <si>
    <t>Воздушная линия 0,4кВ (ДТП №230 Ф от 26.10.2021г, гаражный бокс кадастровый номер 83:00:050003:485 в</t>
  </si>
  <si>
    <t>000001906</t>
  </si>
  <si>
    <t>Сооружения</t>
  </si>
  <si>
    <t>29.07.2022</t>
  </si>
  <si>
    <t>Цех электрических сетей</t>
  </si>
  <si>
    <t>Воздушная линия 0,4кВ (ДТП №343 от 11.10.2021г, здание ул.Ленина д.41 В)</t>
  </si>
  <si>
    <t>000001907</t>
  </si>
  <si>
    <t>Линии электропередачи 0,4кВ (ДТП №143 Ф от 19.07.2021г, гаражный бокс кадастровый номер 83:00:050305</t>
  </si>
  <si>
    <t>000001908</t>
  </si>
  <si>
    <t>Воздушная линия 0,4кВ (ДТП №257 Ф от 03.12.2021г, Гаражный бокс.пер.Газовиков)</t>
  </si>
  <si>
    <t>000001903</t>
  </si>
  <si>
    <t>15.07.2022</t>
  </si>
  <si>
    <t>Воздушная линия 0,4 кВ (ТУ №96 от 21.06.2021 г.)</t>
  </si>
  <si>
    <t>000001909</t>
  </si>
  <si>
    <t>29.08.2022</t>
  </si>
  <si>
    <t xml:space="preserve">Воздушная линия 0,4 кВ (ДТП №90Ф от 17.06.2021 г., гаражный бокс кадастровый номер 83:00:050305:491 </t>
  </si>
  <si>
    <t>000001910</t>
  </si>
  <si>
    <t xml:space="preserve">Кабельная линия 0,4 кВ (ДТП №90Ф от 17.06.2021 г., гаражный бокс кадастровый номер 83:00:050305:491 </t>
  </si>
  <si>
    <t>000001911</t>
  </si>
  <si>
    <t>Воздушная линия 0,4кВ (ДТП №279 Ф от 29.12.2021г, Производственное здание. п.Искателей, пр.Песчаный)</t>
  </si>
  <si>
    <t>000001898</t>
  </si>
  <si>
    <t>04.05.2022</t>
  </si>
  <si>
    <t>Воздушная линия 0,4кВ (ТУ №49 от 06.05.2021г)</t>
  </si>
  <si>
    <t>000001905</t>
  </si>
  <si>
    <t>08.08.2022</t>
  </si>
  <si>
    <t xml:space="preserve">Разрядное устройство аккумуляторных батарей 12В 20А «CONBAT», BSL-12/20 с поверкой </t>
  </si>
  <si>
    <t>000001894</t>
  </si>
  <si>
    <t>18.02.2022</t>
  </si>
  <si>
    <t>Электрический цех</t>
  </si>
  <si>
    <t>Осциллограф цифровой портативный UTD1102C 2 канала *100МГц/Uni Trend</t>
  </si>
  <si>
    <t>000001895</t>
  </si>
  <si>
    <t>03.03.2022</t>
  </si>
  <si>
    <t>Мойка высокого давления АВД 5 (моноблок) HART 250 Бар пистолет+шланг+фильтр</t>
  </si>
  <si>
    <t>000001902</t>
  </si>
  <si>
    <t>21.06.2022</t>
  </si>
  <si>
    <t>Кабельная линия 0,4 кВ (ТУ 196 от 21.10.20)</t>
  </si>
  <si>
    <t>000001912</t>
  </si>
  <si>
    <t>Воздушная линия 0,22кВ (ДТП №878 от 09.02.2022г, с.Тельвиска, ул.Полярная)</t>
  </si>
  <si>
    <t>Воздушная линия 0,4кВ (ДТП №349 от 26.10.2021г, животноводческая ферма)</t>
  </si>
  <si>
    <t>000001914</t>
  </si>
  <si>
    <t>Воздушная линия 0,4кВ (ДТП №146 Ф от 27.07.2021г, ул. В.Поздеева)</t>
  </si>
  <si>
    <t>000001915</t>
  </si>
  <si>
    <t>Кабельная линия 0,4кВ (ДТП №253 Ф от 06.12.2021г, Гаражный бокс. Ул.60 лет Октября)</t>
  </si>
  <si>
    <t>000001916</t>
  </si>
  <si>
    <t>Мфу Kyocera ECOSYS M8130cidn</t>
  </si>
  <si>
    <t>Воздушная линия 0,4кВ (ДТП №207 Ф от 07.10.2021г, ул.Прибрежная)</t>
  </si>
  <si>
    <t>000001918</t>
  </si>
  <si>
    <t>Строительство ВЛ-0,4кВ от ТП-58 "Монтажников 10" фидера ул. Монтажников; ул. Поморская, ул. Губкина</t>
  </si>
  <si>
    <t>000001919</t>
  </si>
  <si>
    <t>Линии электропередачи 0,4кВ (ДТП №96Ф от 23.06.2021 г.)</t>
  </si>
  <si>
    <t>000001920</t>
  </si>
  <si>
    <t>Кабельная линия 0,4кВ (ДТП №360 от 18.11.2021г, торговый центр ул.Ленина)</t>
  </si>
  <si>
    <t>000001921</t>
  </si>
  <si>
    <t>Омметр "Виток" с комбинированным питанием</t>
  </si>
  <si>
    <t>Линии электропередач 0,4кВ (ДТП №885 от 21.02.2022г, Административное здание по ул.Первомайская)</t>
  </si>
  <si>
    <t>000001923</t>
  </si>
  <si>
    <t>Трансформаторная подстанция ТП-56/1 с питающими кабельными линиями 6 кв в г. Нарьян-Маре ВЛЗ-6 Кв</t>
  </si>
  <si>
    <t>000001925</t>
  </si>
  <si>
    <t>Трансформаторная подстанция ТП-56/1 с питающими кабельными линиями 6 кв в г. Нарьян-Маре КЛ-6 кВ</t>
  </si>
  <si>
    <t>000001926</t>
  </si>
  <si>
    <t>Трансформаторная подстанция ТП-56/1 с питающими кабельными линиями 6 кв в г. Нарьян-Маре ВЛИ-0,4 кВ</t>
  </si>
  <si>
    <t>000001927</t>
  </si>
  <si>
    <t>Трансформаторная подстанция ТП-56/1 с питающими кабельными линиями 6 кв в г. Нарьян-Маре</t>
  </si>
  <si>
    <t>000001924</t>
  </si>
  <si>
    <t>Здания</t>
  </si>
  <si>
    <t>Модернизация ТП-43 "Водозабор ХНГРЭ" ул. Титова у д.6А</t>
  </si>
  <si>
    <t>000001928</t>
  </si>
  <si>
    <t>ТП №43 ул Рабочая водозабор  1996г.</t>
  </si>
  <si>
    <t>000000157</t>
  </si>
  <si>
    <t>Мегаомметр ПСИ-2530</t>
  </si>
  <si>
    <t>Воздушная линия 0,4 кВ (ДТП №1005 от 24.05.2022 г., ИЖД 83:00:050018:298)</t>
  </si>
  <si>
    <t>Трансформаторная подстанция</t>
  </si>
  <si>
    <t>Воздушная линия 0,4 кВ</t>
  </si>
  <si>
    <t>Воздушная линия 6 кВ</t>
  </si>
  <si>
    <t>Воздушная линия 0,4 кВ (ДТП №981 от 17.05.2022 г., гаражный бокс, ЗУ 83:00:050010:809)</t>
  </si>
  <si>
    <t>Воздушная линия 0,4 кВ (ДТП №836 от 17.01.2022 г., гараж в районе д.13 по ул. Юбилейная)</t>
  </si>
  <si>
    <t>Воздушная линия ВЛ 6 кВ в районе ул. Авиаторов</t>
  </si>
  <si>
    <t>Воздушная линия 0,4 кВ (ДТП №273Ф от 21.12.2021 г., гаражный бокс, п. Искателей, ул. Строителей)</t>
  </si>
  <si>
    <t>Инвертор сварочный BIMARC MMA-250 PRO Line (250A, 220/380B)</t>
  </si>
  <si>
    <t>Персональный компьютер высокой производительности</t>
  </si>
  <si>
    <t>Воздушная линия 0,4 кВ (ДТП №984 от 17.05.2022 г., гаражный бокс, ул. Авиаторов)</t>
  </si>
  <si>
    <t>Воздушная линия 0,4 кВ (ДТП №1061 от 22.06.2022 г., ул. Прибрежная)</t>
  </si>
  <si>
    <t>Воздушная линия 0,4 кВ (ДТП № 1084 от 05.07.2022 г., здание ПРЦ 83:00:050025:119)</t>
  </si>
  <si>
    <t>Воздушная линия 0,4 кВ (ДТП № 1403 от 26.12.2022 г., гаражный бокс, г. Нарьян-Мар, район санаторно-л</t>
  </si>
  <si>
    <t>000001947</t>
  </si>
  <si>
    <t>000001948</t>
  </si>
  <si>
    <t>Воздушная линия 0,4 кВ (ДТП № 1445 от 25.01.2023 г., Участок строительства ИЖД по адресу: г. Нарьян-</t>
  </si>
  <si>
    <t>000001949</t>
  </si>
  <si>
    <t>Воздушная линия 0,4кВ (ДТП №148 Ф от 27.07.2021г, индивидуальная баня кадастровый номер 83:00:050802</t>
  </si>
  <si>
    <t>000001950</t>
  </si>
  <si>
    <t>«Воздушная линия 0,4кВ (ДТП №1204 от 01.09.2022г, гаражи по ул.Строителей)»</t>
  </si>
  <si>
    <t>000001951</t>
  </si>
  <si>
    <t>Воздушная линия 0,4кВ (ДТП №988 от 04.05.2022г, стоянка, ЗУ 83:00:060006:870)</t>
  </si>
  <si>
    <t>000001952</t>
  </si>
  <si>
    <t>Ультразвуковая ванна VBS-38 PRO</t>
  </si>
  <si>
    <t>000001953</t>
  </si>
  <si>
    <t>КТП
(Трансформаторная подстанция для предприятия по глубокой переработке продукции северного оленеводства в НАО с питающими линиями)</t>
  </si>
  <si>
    <t>000001954</t>
  </si>
  <si>
    <t>ВЛЗ-6 Кв (Трансформаторная подстанция для предприятия по глубокой переработке продукции северного оленеводства в НАО с питающими линиями)</t>
  </si>
  <si>
    <t>000001955</t>
  </si>
  <si>
    <t>КЛ-6 Кв (Трансформаторная подстанция для предприятия по глубокой переработке продукции северного оленеводства в НАО с питающими линиями)</t>
  </si>
  <si>
    <t>000001956</t>
  </si>
  <si>
    <t>КТП (Трансформаторная подстанция с питающими линиями в районе промзоны в п. Лесозавод г. Нарьян-Мар)</t>
  </si>
  <si>
    <t>000001957</t>
  </si>
  <si>
    <t>ВЛ-6 кВ (Трансформаторная подстанция с питающими линиями в районе промзоны в п. Лесозавод г. Нарьян-Мар)</t>
  </si>
  <si>
    <t>000001958</t>
  </si>
  <si>
    <t>КЛ-6 кВ (Трансформаторная подстанция с питающими линиями в районе промзоны в п. Лесозавод г. Нарьян-Мар)</t>
  </si>
  <si>
    <t>000001959</t>
  </si>
  <si>
    <t>ВЛ-0,4 кВ (Трансформаторная подстанция с питающими линиями в районе промзоны в п. Лесозавод г. Нарьян-Мар)</t>
  </si>
  <si>
    <t>000001960</t>
  </si>
  <si>
    <t>КЛ-0,4 кВ (Трансформаторная подстанция с питающими линиями в районе промзоны в п. Лесозавод г. Нарьян-Мар)</t>
  </si>
  <si>
    <t>000001961</t>
  </si>
  <si>
    <t>Воздушная линия 0,4 кВ (ДТП № 1072 от 30.06.2022 г., гараж 83:00:050601:202)</t>
  </si>
  <si>
    <t>000001962</t>
  </si>
  <si>
    <t>Линии электропередачи 0,4 кВ (ДТП №1278 от 12.10.2022 г., ЗУ 83:00:050039:131)</t>
  </si>
  <si>
    <t>000001963</t>
  </si>
  <si>
    <t>Воздушная линия 0,4 кВ (ДТП № 1280 от 12.10.2022 г. гаражи в районе д.12 А по ул. Калмыкова)</t>
  </si>
  <si>
    <t>000001964</t>
  </si>
  <si>
    <t>Трассо-дефектоискатель Поиск-510 Мастер с мультичастотным генератором МК510</t>
  </si>
  <si>
    <t>000001965</t>
  </si>
  <si>
    <t>Столбовая трансформаторная подстанция (Трансформаторная подстанция с питающими линиями (ДТП № 932 от 23.03.2022., ИЖД)</t>
  </si>
  <si>
    <t>000001966</t>
  </si>
  <si>
    <t>Воздушная линия защищенная 6 кВ (Трансформаторная подстанция с питающими линиями (ДТП № 932 от 23.03.2022., ИЖД)</t>
  </si>
  <si>
    <t>000001967</t>
  </si>
  <si>
    <t>Кабельные линии 0,4 кВ от ТП№8 до ЩУ-1 (ДТП №1522 от 18.04.2023 г. Ясли-сад на 60 мест)</t>
  </si>
  <si>
    <t>000001968</t>
  </si>
  <si>
    <t>Воздушная линия 0,4 кВ (ДТП № 1514 от 21.03.2023 г., ул. Авиаторов, (ул. Полярных летчиков) ЗУ № 83:00:050029:74)</t>
  </si>
  <si>
    <t>000001969</t>
  </si>
  <si>
    <t>Воздушная линия 0,4 кВ (ДТП № 1586 от 22.05.2023 г., антенно-мачтовое сооружение)</t>
  </si>
  <si>
    <t>000001970</t>
  </si>
  <si>
    <t>Навесной ЩУ-2 на ТП №18 (ДТП №1522 от 18.04.2023 г. Ясли-сад на 60 мест)</t>
  </si>
  <si>
    <t>000001971</t>
  </si>
  <si>
    <t>Воздушная линия 0,4 кВ (ДТП №1227 от 22.09.2022 г., Адм.здание МТС по адресу: г. Нарьян-Мар, ул. Первомайская, кад. номер ЗУ 83:00:050016:114)</t>
  </si>
  <si>
    <t>000001972</t>
  </si>
  <si>
    <t>Кабельная линия 0,4кВ (ДТП №1163 от 19.07.2022г, ул.Ненецкая)</t>
  </si>
  <si>
    <t>000001973</t>
  </si>
  <si>
    <t>Автоматизированная система контроля и учета электроэнергии (АСКУЭ)</t>
  </si>
  <si>
    <t>000001974</t>
  </si>
  <si>
    <t>Воздушная линия 0,4 кВ (ДТП №968 от 05.05.2022г. ИЖД)</t>
  </si>
  <si>
    <t>000001975</t>
  </si>
  <si>
    <t>Воздушная линия 0,4 кВ (ДТП №338 от 05.10.2021 г., МЖД по ул. Россихина)</t>
  </si>
  <si>
    <t>000001976</t>
  </si>
  <si>
    <t>«Воздушная линия 0,4кВ (ДТП №935 от 24.03.2022г, магазин, ул.Полярная)»</t>
  </si>
  <si>
    <t>000001977</t>
  </si>
  <si>
    <t>Узел учета ДТП № 1711 от 30.06.2023 г.: Здание цеха по переработке древесины п.Искателей, проезд Лая-Вожский, д.22Г</t>
  </si>
  <si>
    <t>000001979</t>
  </si>
  <si>
    <t>Кабельная линия 0,4кВ (ДТП №1252 от 26.09.2022г, гараж по ул.Ленина)</t>
  </si>
  <si>
    <t>000001980</t>
  </si>
  <si>
    <t>Воздушная линия 0,4кВ (ДТП №992 от 23.05.2022г, гаражный бокс 83:00:060006:1405)</t>
  </si>
  <si>
    <t>000001981</t>
  </si>
  <si>
    <t>Воздушная линия 0,4 кВ (ДТП № 1534 от 30.03.2023 г. гаражный бокс)</t>
  </si>
  <si>
    <t>000001982</t>
  </si>
  <si>
    <t>Воздушная линия 0,4 кВ (ДТП №1123 от 20.07.2022 г. гаражный бокс 83:00:050021:919)</t>
  </si>
  <si>
    <t>000001983</t>
  </si>
  <si>
    <t>Воздушная линия 0,4 кВ (ДТП № 1100 от 05.07.2022 г.)</t>
  </si>
  <si>
    <t>000001984</t>
  </si>
  <si>
    <t>Воздушная линия 0,4 кВ (ДТП № 1545 от 14.04.2023 г., Гаражный бокс)</t>
  </si>
  <si>
    <t>000001985</t>
  </si>
  <si>
    <t>Узел учета ДТП №1798 от 14.09.2023 г.: Энергоустановки многоквартирного жилого дома г. Нарьян-Мар, у</t>
  </si>
  <si>
    <t>000001986</t>
  </si>
  <si>
    <t>Портативный четырехдиапазонный подавитель дронов «Айрат 100»</t>
  </si>
  <si>
    <t>000001987</t>
  </si>
  <si>
    <t xml:space="preserve">Экскаватор-погрузчик ЧЛМЗ </t>
  </si>
  <si>
    <t>транспорт</t>
  </si>
  <si>
    <t>Автомобиль ГАЗ</t>
  </si>
  <si>
    <t>Трансформаторная подстанция ТП №4 "АТС" ул. Выучейского у дома 19А. Модернизация оборудования РУ 6 кВ, РУ 0,4 Кв</t>
  </si>
  <si>
    <t>объект ТП</t>
  </si>
  <si>
    <t xml:space="preserve">Трансформаторная подстанция с питающими линиями в районе озера Сухого в п. Искателей </t>
  </si>
  <si>
    <t>Трансформаторная подстанция ТП 16/1 "Мирный" в районе ул. Мира д. 68</t>
  </si>
  <si>
    <t>ТП с питающими кабельными и воздушными линиями 6 Кв от реклоузера в п.Красное до ФГУП "Российская"</t>
  </si>
  <si>
    <t>итого</t>
  </si>
  <si>
    <t>в т.ч.</t>
  </si>
  <si>
    <t>Газотурбинный цех</t>
  </si>
  <si>
    <t>ДЭС п.Красное</t>
  </si>
  <si>
    <t>Общехозяйственные расходы</t>
  </si>
  <si>
    <t>Тельвиска</t>
  </si>
  <si>
    <t xml:space="preserve"> за период с 2022 года по 2027 год</t>
  </si>
  <si>
    <t>Расчет амортизации основных средств</t>
  </si>
  <si>
    <t>Расчет налога на имущество</t>
  </si>
  <si>
    <t>Оборотно-сальдовая ведомость по счету 90.02 за 2022 г.</t>
  </si>
  <si>
    <t>Счет</t>
  </si>
  <si>
    <t>90.02</t>
  </si>
  <si>
    <t>90.02.1</t>
  </si>
  <si>
    <t>Резерв под обесценение материалов</t>
  </si>
  <si>
    <t>90.02.3</t>
  </si>
  <si>
    <t>90.02.4</t>
  </si>
  <si>
    <t>Показатели деятельности ГУП НАО "Нарьян-Марская электростанция" за январь-ноябрь 2023 года</t>
  </si>
  <si>
    <t>Наименование показателя</t>
  </si>
  <si>
    <t>Утверждено УГРЦТ НАО</t>
  </si>
  <si>
    <t>Факт январь-ноябрь (без ТП и пр. расх.)</t>
  </si>
  <si>
    <t>Отклонение от УГРЦТ НАО</t>
  </si>
  <si>
    <t>Ожидаемый (без ТП и пр. расх.)</t>
  </si>
  <si>
    <t>ТП</t>
  </si>
  <si>
    <t>1.1.2.</t>
  </si>
  <si>
    <t>1.1.4.</t>
  </si>
  <si>
    <t>1.3.</t>
  </si>
  <si>
    <t>1.3.1.</t>
  </si>
  <si>
    <t>1.3.2.</t>
  </si>
  <si>
    <t>1.3.3.</t>
  </si>
  <si>
    <t>2.1.</t>
  </si>
  <si>
    <t>3.1.1.</t>
  </si>
  <si>
    <t>3.1.1.1.</t>
  </si>
  <si>
    <t>3.1.1.2.</t>
  </si>
  <si>
    <t>3.2.</t>
  </si>
  <si>
    <t>3.2.2.</t>
  </si>
  <si>
    <t>3.3.</t>
  </si>
  <si>
    <t>Субсидии на разницу в тарифах, в т.ч.:</t>
  </si>
  <si>
    <t>3.3.1.</t>
  </si>
  <si>
    <t>3.3.2.</t>
  </si>
  <si>
    <t>4.1.</t>
  </si>
  <si>
    <t>4.1.1.</t>
  </si>
  <si>
    <t>4.1.1.1.</t>
  </si>
  <si>
    <t>4.1.1.2.</t>
  </si>
  <si>
    <t>4.1.1.3.</t>
  </si>
  <si>
    <t>4.1.1.4.</t>
  </si>
  <si>
    <t>4.1.2.</t>
  </si>
  <si>
    <t>4.1.2.1.</t>
  </si>
  <si>
    <t>4.1.2.1.1.</t>
  </si>
  <si>
    <t>4.1.2.1.2.</t>
  </si>
  <si>
    <t>4.1.2.1.3.</t>
  </si>
  <si>
    <t>4.1.2.2.</t>
  </si>
  <si>
    <t>4.1.2.3.</t>
  </si>
  <si>
    <t>4.1.2.4.</t>
  </si>
  <si>
    <t>4.1.2.5.</t>
  </si>
  <si>
    <t>4.1.2.6.1.</t>
  </si>
  <si>
    <t>4.1.2.6.2.</t>
  </si>
  <si>
    <t>4.1.2.6.3.</t>
  </si>
  <si>
    <t>4.1.2.6.4.</t>
  </si>
  <si>
    <t>4.1.2.5.1.</t>
  </si>
  <si>
    <t>4.1.2.5.2.</t>
  </si>
  <si>
    <t>4.1.2.6.</t>
  </si>
  <si>
    <t>4.2.</t>
  </si>
  <si>
    <t>4.2.1.</t>
  </si>
  <si>
    <t>4.2.2.</t>
  </si>
  <si>
    <t>4.2.3.</t>
  </si>
  <si>
    <t>4.2.4.</t>
  </si>
  <si>
    <t>4.2.4.1.</t>
  </si>
  <si>
    <t>4.2.4.2.</t>
  </si>
  <si>
    <t>4.2.4.3.</t>
  </si>
  <si>
    <t>4.3.</t>
  </si>
  <si>
    <t>4.4.</t>
  </si>
  <si>
    <t>4.4.1.</t>
  </si>
  <si>
    <t>4.4.2.</t>
  </si>
  <si>
    <t>4.4.3.</t>
  </si>
  <si>
    <t>4.4.4.</t>
  </si>
  <si>
    <t>4.4.4.1.</t>
  </si>
  <si>
    <t>4.4.4.1.1.</t>
  </si>
  <si>
    <t>4.4.4.1.2.</t>
  </si>
  <si>
    <t>4.4.4.2.</t>
  </si>
  <si>
    <t>4.4.4.2.1.</t>
  </si>
  <si>
    <t>4.4.4.2.2.</t>
  </si>
  <si>
    <t>4.4.4.2.3.</t>
  </si>
  <si>
    <t>4.4.5.</t>
  </si>
  <si>
    <t>4.4.6.</t>
  </si>
  <si>
    <t>4.4.6.1.</t>
  </si>
  <si>
    <t>4.4.6.2.</t>
  </si>
  <si>
    <t>4.4.6.3.</t>
  </si>
  <si>
    <t>4.4.6.3.1.</t>
  </si>
  <si>
    <t>4.4.6.3.2.</t>
  </si>
  <si>
    <t>4.4.6.3.3.</t>
  </si>
  <si>
    <t>4.4.7.</t>
  </si>
  <si>
    <t>4.5.</t>
  </si>
  <si>
    <t>4.6.</t>
  </si>
  <si>
    <t>4.6.1.</t>
  </si>
  <si>
    <t>4.6.2.</t>
  </si>
  <si>
    <t>4.6.3.</t>
  </si>
  <si>
    <t>4.6.4.</t>
  </si>
  <si>
    <t>4.6.5.</t>
  </si>
  <si>
    <t>4.6.6.</t>
  </si>
  <si>
    <t>4.6.6.1.</t>
  </si>
  <si>
    <t>4.6.6.2.</t>
  </si>
  <si>
    <t>4.6.6.3.</t>
  </si>
  <si>
    <t>4.6.6.4.</t>
  </si>
  <si>
    <t>4.6.6.5.</t>
  </si>
  <si>
    <t>4.7.</t>
  </si>
  <si>
    <t>4.7.1.</t>
  </si>
  <si>
    <t>4.7.1.1.</t>
  </si>
  <si>
    <t>4.7.1.2.</t>
  </si>
  <si>
    <t>4.7.2.</t>
  </si>
  <si>
    <t>4.8</t>
  </si>
  <si>
    <t>4.8.1.</t>
  </si>
  <si>
    <t>4.8.1.1.</t>
  </si>
  <si>
    <t>4.8.1.1.1.</t>
  </si>
  <si>
    <t>4.8.1.1.2.</t>
  </si>
  <si>
    <t>4.8.1.2.</t>
  </si>
  <si>
    <t>4.8.1.2.1.</t>
  </si>
  <si>
    <t>4.8.1.2.2.</t>
  </si>
  <si>
    <t>4.8.1.2.3.</t>
  </si>
  <si>
    <t>4.8.1.2.2.1.</t>
  </si>
  <si>
    <t>4.8.1.2.2.2.</t>
  </si>
  <si>
    <t>4.8.1.2.2.3.</t>
  </si>
  <si>
    <t>4.8.1.2.2.4.</t>
  </si>
  <si>
    <t>4.8.1.2.2.5.</t>
  </si>
  <si>
    <t>4.8.1.2.2.8.</t>
  </si>
  <si>
    <t>Ремонт кровли здания ЦЭС</t>
  </si>
  <si>
    <t>4.8.1.2.2.9.</t>
  </si>
  <si>
    <t>Ремонт кровли административного здания (кабинеты ЭС)</t>
  </si>
  <si>
    <t>4.8.1.2.2.6.</t>
  </si>
  <si>
    <t>4.8.1.2.2.7.</t>
  </si>
  <si>
    <t>4.8.1.2.2.10.</t>
  </si>
  <si>
    <t>Ремонт отмостки административного здания</t>
  </si>
  <si>
    <t>4.8.1.3.</t>
  </si>
  <si>
    <t>4.8.1.3.1.</t>
  </si>
  <si>
    <t>4.8.1.3.2.</t>
  </si>
  <si>
    <t>4.8.1.4.</t>
  </si>
  <si>
    <t>4.8.1.4.1.</t>
  </si>
  <si>
    <t>4.8.1.4.2.</t>
  </si>
  <si>
    <t>4.8.1.5.</t>
  </si>
  <si>
    <t>4.8.1.5.1.</t>
  </si>
  <si>
    <t>4.8.1.5.2.</t>
  </si>
  <si>
    <t>4.8.1.5.3.</t>
  </si>
  <si>
    <t>4.8.1.5.4.</t>
  </si>
  <si>
    <t>4.8.1.5.5.</t>
  </si>
  <si>
    <t>4.8.1.5.5.1.</t>
  </si>
  <si>
    <t>4.8.1.5.5.2.</t>
  </si>
  <si>
    <t>4.8.1.5.5.3.</t>
  </si>
  <si>
    <t>4.8.1.6.</t>
  </si>
  <si>
    <t>4.8.1.7.</t>
  </si>
  <si>
    <t>4.8.1.8.</t>
  </si>
  <si>
    <t>4.8.1.9.</t>
  </si>
  <si>
    <t>4.8.1.10.</t>
  </si>
  <si>
    <t>4.8.1.11.</t>
  </si>
  <si>
    <t>4.8.1.12.</t>
  </si>
  <si>
    <t>4.8.1.13.</t>
  </si>
  <si>
    <t>4.8.1.13.1.</t>
  </si>
  <si>
    <t>4.8.1.13.2.</t>
  </si>
  <si>
    <t>4.8.1.13.3.</t>
  </si>
  <si>
    <t>4.8.1.13.4.</t>
  </si>
  <si>
    <t>4.8.1.13.5.</t>
  </si>
  <si>
    <t>4.8.1.13.6.</t>
  </si>
  <si>
    <t>4.8.1.13.7.</t>
  </si>
  <si>
    <t>4.8.1.13.8.</t>
  </si>
  <si>
    <t>4.8.1.13.9.</t>
  </si>
  <si>
    <t>4.8.1.13.10.</t>
  </si>
  <si>
    <t>4.8.1.13.11.</t>
  </si>
  <si>
    <t>4.8.1.13.12.</t>
  </si>
  <si>
    <t>4.8.1.13.13.</t>
  </si>
  <si>
    <t>4.8.1.13.14.</t>
  </si>
  <si>
    <t>4.8.1.13.15.</t>
  </si>
  <si>
    <t>4.8.1.13.16.</t>
  </si>
  <si>
    <t>4.8.1.13.17.</t>
  </si>
  <si>
    <t>4.8.1.13.18.</t>
  </si>
  <si>
    <t>4.8.1.13.19.</t>
  </si>
  <si>
    <t>4.8.1.13.20.</t>
  </si>
  <si>
    <t>4.8.1.13.21.</t>
  </si>
  <si>
    <t>Экспертиза промышленной безопасности ОПО (сосуды, работающие под давлением на ДККС)</t>
  </si>
  <si>
    <t>4.8.1.13.22.</t>
  </si>
  <si>
    <t>Смета на ХВС</t>
  </si>
  <si>
    <t>4.8.1.13.23.</t>
  </si>
  <si>
    <t>Плата за подключение к ХВС</t>
  </si>
  <si>
    <t>4.8.2.</t>
  </si>
  <si>
    <t>4.8.2.1.</t>
  </si>
  <si>
    <t>4.8.2.2.</t>
  </si>
  <si>
    <t>4.8.2.2.1.</t>
  </si>
  <si>
    <t>4.8.2.2.2.</t>
  </si>
  <si>
    <t>4.8.2.3.</t>
  </si>
  <si>
    <t>4.8.2.3.1.</t>
  </si>
  <si>
    <t>4.8.2.3.2.</t>
  </si>
  <si>
    <t>4.8.2.3.3.</t>
  </si>
  <si>
    <t>4.8.2.3.4.</t>
  </si>
  <si>
    <t>4.8.2.3.5.</t>
  </si>
  <si>
    <t>4.8.2.3.6.</t>
  </si>
  <si>
    <t>4.8.2.3.7.</t>
  </si>
  <si>
    <t>4.8.2.3.8.</t>
  </si>
  <si>
    <t>4.8.2.3.8.1.</t>
  </si>
  <si>
    <t>4.8.2.3.8.2.</t>
  </si>
  <si>
    <t>4.8.2.3.8.3.</t>
  </si>
  <si>
    <t>4.8.2.3.9.</t>
  </si>
  <si>
    <t>4.8.2.3.10.</t>
  </si>
  <si>
    <t>4.8.2.3.11.</t>
  </si>
  <si>
    <t>4.8.2.3.12.</t>
  </si>
  <si>
    <t>4.8.2.3.13.</t>
  </si>
  <si>
    <t>4.8.2.3.14.</t>
  </si>
  <si>
    <t>4.8.2.3.15.</t>
  </si>
  <si>
    <t>4.8.2.3.16.</t>
  </si>
  <si>
    <t>4.8.2.3.17.</t>
  </si>
  <si>
    <t>4.8.2.3.18.</t>
  </si>
  <si>
    <t>4.8.2.3.19.</t>
  </si>
  <si>
    <t>4.8.2.3.20.</t>
  </si>
  <si>
    <t>4.8.2.3.21.</t>
  </si>
  <si>
    <t>4.8.2.3.22.</t>
  </si>
  <si>
    <t>4.8.2.3.23.</t>
  </si>
  <si>
    <t>ТО и ППР ремонт системы видеонаблюдения и системы охраны периметра</t>
  </si>
  <si>
    <t>4.8.2.3.24.</t>
  </si>
  <si>
    <t xml:space="preserve">Оказание услуг по ремонту системы охраны телевизионной периметра </t>
  </si>
  <si>
    <t>4.8.2.3.25.</t>
  </si>
  <si>
    <t>Оказание услуг по поставке и настройке программного обеспечения системы охраны периметра</t>
  </si>
  <si>
    <t>4.8.2.3.23.1.</t>
  </si>
  <si>
    <t>4.8.2.3.23.2.</t>
  </si>
  <si>
    <t>4.8.2.3.23.3.</t>
  </si>
  <si>
    <t>4.8.2.4.</t>
  </si>
  <si>
    <t>4.8.2.5.</t>
  </si>
  <si>
    <t>4.8.2.6.</t>
  </si>
  <si>
    <t>4.8.2.7.</t>
  </si>
  <si>
    <t>4.8.2.8.</t>
  </si>
  <si>
    <t>4.8.2.9.</t>
  </si>
  <si>
    <t>4.8.2.10.</t>
  </si>
  <si>
    <t>4.8.2.11.</t>
  </si>
  <si>
    <t>4.8.2.12.</t>
  </si>
  <si>
    <t>4.8.2.13.</t>
  </si>
  <si>
    <t>4.8.2.14.</t>
  </si>
  <si>
    <t>4.8.2.15.</t>
  </si>
  <si>
    <t>4.8.2.16.</t>
  </si>
  <si>
    <t>4.8.2.17.</t>
  </si>
  <si>
    <t>4.8.2.18.</t>
  </si>
  <si>
    <t>4.8.2.19.</t>
  </si>
  <si>
    <t>4.8.2.20.</t>
  </si>
  <si>
    <t>4.8.2.21.</t>
  </si>
  <si>
    <t>4.8.2.21.1.</t>
  </si>
  <si>
    <t>4.8.2.21.2.</t>
  </si>
  <si>
    <t>4.8.2.21.3.</t>
  </si>
  <si>
    <t>4.8.2.22.</t>
  </si>
  <si>
    <t>4.8.2.22.1.</t>
  </si>
  <si>
    <t>4.8.2.22.2.</t>
  </si>
  <si>
    <t>4.8.2.22.3.</t>
  </si>
  <si>
    <t>4.8.2.22.4.</t>
  </si>
  <si>
    <t>4.8.2.22.5.</t>
  </si>
  <si>
    <t>4.8.2.22.6.</t>
  </si>
  <si>
    <t>4.8.2.22.7.</t>
  </si>
  <si>
    <t>4.8.2.22.8.</t>
  </si>
  <si>
    <t>4.8.2.22.9.</t>
  </si>
  <si>
    <t>4.8.2.22.10.</t>
  </si>
  <si>
    <t>4.8.2.22.11.</t>
  </si>
  <si>
    <t>4.8.2.22.12.</t>
  </si>
  <si>
    <t>4.8.2.22.13.</t>
  </si>
  <si>
    <t>4.9.</t>
  </si>
  <si>
    <t>4.9.1.</t>
  </si>
  <si>
    <t>4.9.1.1.</t>
  </si>
  <si>
    <t>4.9.1.2.</t>
  </si>
  <si>
    <t>4.9.1.3.</t>
  </si>
  <si>
    <t>4.9.1.4.</t>
  </si>
  <si>
    <t>4.9.1.5.</t>
  </si>
  <si>
    <t>4.9.1.6.</t>
  </si>
  <si>
    <t>4.9.1.7.</t>
  </si>
  <si>
    <t>4.9.1.7.1.</t>
  </si>
  <si>
    <t>4.9.1.7.2.</t>
  </si>
  <si>
    <t>4.9.1.7.3.</t>
  </si>
  <si>
    <t>4.9.1.7.4.</t>
  </si>
  <si>
    <t>4.9.1.7.5.</t>
  </si>
  <si>
    <t>4.9.2.</t>
  </si>
  <si>
    <t>4.9.2.1.</t>
  </si>
  <si>
    <t>4.9.2.2.</t>
  </si>
  <si>
    <t>4.9.2.3.</t>
  </si>
  <si>
    <t>4.9.2.4.</t>
  </si>
  <si>
    <t>4.9.2.5.</t>
  </si>
  <si>
    <t>4.9.2.6.</t>
  </si>
  <si>
    <t>4.9.2.7.</t>
  </si>
  <si>
    <t>4.9.2.8.</t>
  </si>
  <si>
    <t>4.9.2.9.</t>
  </si>
  <si>
    <t>4.9.2.10.</t>
  </si>
  <si>
    <t>4.9.2.11.</t>
  </si>
  <si>
    <t>4.9.2.12.</t>
  </si>
  <si>
    <t>4.9.2.13.</t>
  </si>
  <si>
    <t>4.9.3.</t>
  </si>
  <si>
    <t>4.9.3.1.</t>
  </si>
  <si>
    <t>4.9.3.1.1.</t>
  </si>
  <si>
    <t>4.9.3.1.2.</t>
  </si>
  <si>
    <t>4.9.3.1.3.</t>
  </si>
  <si>
    <t>4.9.3.2.</t>
  </si>
  <si>
    <t>4.9.3.2.1.</t>
  </si>
  <si>
    <t>4.9.3.2.2.</t>
  </si>
  <si>
    <t>4.9.3.2.3.</t>
  </si>
  <si>
    <t>4.9.3.2.3.1.</t>
  </si>
  <si>
    <t>4.9.3.2.3.2.</t>
  </si>
  <si>
    <t>4.9.3.2.3.3.</t>
  </si>
  <si>
    <t>4.9.3.3.</t>
  </si>
  <si>
    <t>4.9.3.4.</t>
  </si>
  <si>
    <t>4.9.3.4.1.</t>
  </si>
  <si>
    <t>4.9.3.4.2.</t>
  </si>
  <si>
    <t>4.9.3.4.3.</t>
  </si>
  <si>
    <t>4.9.3.4.4.</t>
  </si>
  <si>
    <t>4.9.3.4.5.</t>
  </si>
  <si>
    <t>4.9.3.4.6.</t>
  </si>
  <si>
    <t>Распределяемые затраты</t>
  </si>
  <si>
    <t>производственные услуги</t>
  </si>
  <si>
    <t>общепроизводственные услуги</t>
  </si>
  <si>
    <t>общехозяйственные услуги</t>
  </si>
  <si>
    <t>Себестоимость реализованной продукции и услуг</t>
  </si>
  <si>
    <t>Себестоимость 1 кВт выработанной ЭЭ за октябрь 2023 г.</t>
  </si>
  <si>
    <t>Себестоимость 1 кВт реализованной ЭЭ за октябрь 2023 г.</t>
  </si>
  <si>
    <t>2 очередь реконст. электрост. Здание ГТЭС-18 2010г</t>
  </si>
  <si>
    <t>3х-фазный т/огр РТСТГ-10-250-0,025 УЗ №2</t>
  </si>
  <si>
    <t>3х-фазный т/огр РТСТГ-10-250-0,025УЗ №1</t>
  </si>
  <si>
    <t>TIP-HOL-MT-7 - Универсальный монитор-тестер AHD/CVI/TVI/CVBS/SDI и IP-видеосистем</t>
  </si>
  <si>
    <t>Аппарат для испытания масла "ВОЛНА-АИМ90В"</t>
  </si>
  <si>
    <t>Аппаратура виброконтроля СВКА 1-2-06</t>
  </si>
  <si>
    <t>Блок управления БУШ ДГ-011 №960811011058</t>
  </si>
  <si>
    <t>Видеоэндоскоп jProbe VJ-ADV, диаметр рабочей части 6,9 мм, длин. зонда -3м</t>
  </si>
  <si>
    <t>Воздушная линия 0,4 кВ (ТУ 487 от 02.07.20)</t>
  </si>
  <si>
    <t>Вольтамперфазометр РЕТОМЕТР-М2 (НПП "ДИНАМИКА")</t>
  </si>
  <si>
    <t>Выпрямитель для стац аккум установок №1</t>
  </si>
  <si>
    <t>Выпрямитель для стац аккум установок №2</t>
  </si>
  <si>
    <t>Высоковольтная установка для испытания кабелей из сшитого полиэтилена (СПЭ) повышенным напряжением сверхнизкой частоты (СНЧ/VLF) АИСТ СНЧ 36</t>
  </si>
  <si>
    <t>Газоанализатор СГОЭС (метан)</t>
  </si>
  <si>
    <t>Газоанализатор СГОЭС метан ЖСКФ</t>
  </si>
  <si>
    <t>Газон 600 м2  в районе ГТЭС-18</t>
  </si>
  <si>
    <t>Газон в районе основного здания</t>
  </si>
  <si>
    <t>Газопровод выс. давления(наружный) 2003г</t>
  </si>
  <si>
    <t>Газотурбинный агрегат ГТА-6РМ №1</t>
  </si>
  <si>
    <t>Газотурбинный агрегат ГТА-6РМ №2</t>
  </si>
  <si>
    <t>Газотурбинный агрегат ГТА-6РМ №3</t>
  </si>
  <si>
    <t>Гараж на 5 машин  1989г</t>
  </si>
  <si>
    <t>Градирня (бассейн)</t>
  </si>
  <si>
    <t>ГТА-6 РМ №1 (газотурбинная энергетич установка)</t>
  </si>
  <si>
    <t>ГТА-6РМ №2</t>
  </si>
  <si>
    <t>Двигатель газотурбинный резервный ГТД-6/РМ (2007г)</t>
  </si>
  <si>
    <t>Двигатель ГТД-6РМ № В6-17</t>
  </si>
  <si>
    <t>Двигатель ГТД-6РМ №В6-11</t>
  </si>
  <si>
    <t>Двигатель ГТД-6РМ №В6-44</t>
  </si>
  <si>
    <t>Двигатель ГТД-6РМ №В6-45</t>
  </si>
  <si>
    <t>Двигатель ГТД-6РМ №В6-47</t>
  </si>
  <si>
    <t>Двигатель ГТД-6РМ зав. №В6-69 на раме №163-069</t>
  </si>
  <si>
    <t>Дизель электростанция ДЭС электроснабжение объекта "Ненецкая СББЖ г.Нарьян-Мара"</t>
  </si>
  <si>
    <t>Дизель-генератор ДГР 630/1000 с пневмопуском 2009г</t>
  </si>
  <si>
    <t>Дизель-генераторная установка Caterpillar 3516BHD с двутопливной системой</t>
  </si>
  <si>
    <t>Дизельная электростанция АДК 500.2-Baltic</t>
  </si>
  <si>
    <t>Зарядное с автоматическим циклом зарядки 24В, 35А СТЕК МХТS 70</t>
  </si>
  <si>
    <t>Здание ГТЭС-12 2003г</t>
  </si>
  <si>
    <t>Измеритель сопротивления заземления Metrel MI3123</t>
  </si>
  <si>
    <t>Инвертор плазменной резки Nelwin Superior Plasma 60 HF 400V</t>
  </si>
  <si>
    <t>Испытательное устройство РЕТОМ-21 НПП "Динамика"</t>
  </si>
  <si>
    <t>Кабель н/в от главного здания  400м 1955г.</t>
  </si>
  <si>
    <t>Кабельные линии 6 кв 2003г.</t>
  </si>
  <si>
    <t>КЛ 0,4 кВ "РШ-8-РЩ"Гараж. Новый бокс"</t>
  </si>
  <si>
    <t>Комплекс измерительно-поисковый КИП-2Т</t>
  </si>
  <si>
    <t>Комплект офисной мебели</t>
  </si>
  <si>
    <t xml:space="preserve">Комплект трассо-дефектоискателя Поиск-510 Мастер (с генератором МК-510) </t>
  </si>
  <si>
    <t>Комплектная трансформаторная подстанция 2КТП(М)-630-6/0,4-УХЛ1</t>
  </si>
  <si>
    <t>Компрессор REMEZA BP 10-30</t>
  </si>
  <si>
    <t>Контейнер 20 ф №1</t>
  </si>
  <si>
    <t>Контейнер 20 ф №2</t>
  </si>
  <si>
    <t>Контейнер 20т DC FSCU7393953</t>
  </si>
  <si>
    <t>Микроомметр Metrel MI3242</t>
  </si>
  <si>
    <t>Мини козловой кран г/п 1000 кг</t>
  </si>
  <si>
    <t>Мини козловой кран г/п 5000 кг</t>
  </si>
  <si>
    <t>Молниеотвод с прожекторами, МОГК</t>
  </si>
  <si>
    <t>Наружные сети электроснабжения (п. Красное)</t>
  </si>
  <si>
    <t>Наружные сети электроснабжения 0,4 кВ ( НАО п. Красное)</t>
  </si>
  <si>
    <t>Наружные сети электроснабжения 0,4 кВ (НАО, п. Красное)</t>
  </si>
  <si>
    <t>Наружные сети электроснабжения 0,4 кВ п. Красное</t>
  </si>
  <si>
    <t>Наружные сети электроснабжения 6 кВт, адрес: Ненецкий АО, Заполярный р-н, Красное п, Мира ул</t>
  </si>
  <si>
    <t>Насос агрегатный  1994г.</t>
  </si>
  <si>
    <t>Насосная дизельного топлива</t>
  </si>
  <si>
    <t>Насосный агрегат НМШ 5-25-4,0/25Б-1У3 с дв.5,5/1500  №7р198</t>
  </si>
  <si>
    <t>Новый технологический трубопровод для перекачки дизельного топлива</t>
  </si>
  <si>
    <t>Пристройка к маслосепараторной 1997г</t>
  </si>
  <si>
    <t>Пристройка к РУ-6кВТ</t>
  </si>
  <si>
    <t>Пристройка к цеху ГТУ</t>
  </si>
  <si>
    <t>Пункт персонала энергокомплекса</t>
  </si>
  <si>
    <t>Пункт учета газа  1983г.</t>
  </si>
  <si>
    <t>Распределительный .шкаф РШ-1 (ДГ №1)</t>
  </si>
  <si>
    <t>Распределительный шкаф (Токоприемники ДГ №4)</t>
  </si>
  <si>
    <t>Распределительный шкаф РШ-10 (Береговая водонасосная станция)</t>
  </si>
  <si>
    <t>Распределительный шкаф РШ-11 ( Водонасосная (новая)</t>
  </si>
  <si>
    <t>Распределительный шкаф РШ-2 ( ЭЦ)</t>
  </si>
  <si>
    <t>Распределительный шкаф РШ-3 ( ДГ № 3)</t>
  </si>
  <si>
    <t>Распределительный шкаф РШ-4 ( Слесарка)</t>
  </si>
  <si>
    <t>Распределительный шкаф РШ-5 ( ДГ №3)</t>
  </si>
  <si>
    <t>Распределительный шкаф РШ-8 (Маслосепараторная (старая))</t>
  </si>
  <si>
    <t>Распределительный шкаф РШ-9</t>
  </si>
  <si>
    <t>РВС-400 (резервуар вертикальный стальной объемом 400 м3)</t>
  </si>
  <si>
    <t>Резервуар горизонтальный стальной, РГСН-10м3</t>
  </si>
  <si>
    <t>Ресивер</t>
  </si>
  <si>
    <t>Рефлектометр импульсный РИ-307 с программным обеспечением IRView 5,0</t>
  </si>
  <si>
    <t>Септик FloTenk STA 1,5</t>
  </si>
  <si>
    <t>Сигнализатор до взрывных концентраций в воздухе горючих газов СТМ30-12</t>
  </si>
  <si>
    <t>Силовое эл. оборудование (РУ-6 кв) 2003г</t>
  </si>
  <si>
    <t>Система видеонаблюдения в машинном зале ТМЦ</t>
  </si>
  <si>
    <t>Система видеонаблюдения в РУ-6кВ, 0,4кВ ГТЭС-12,18</t>
  </si>
  <si>
    <t>Система видеонаблюдения на ДККС</t>
  </si>
  <si>
    <t>Система газового анализа с сигнализацией</t>
  </si>
  <si>
    <t>Система для высоковольтных испытаний "ВОЛНА-СВИ53В"</t>
  </si>
  <si>
    <t>Система оперативно-диспетчерской связи Каскад-14 (Р) мод. Б-1</t>
  </si>
  <si>
    <t>Система оперативной радиосвязи</t>
  </si>
  <si>
    <t>Система освещения ГТЭС-12, ГТЭС-18</t>
  </si>
  <si>
    <t>Система охранно-пожарной сигнализации в производственных помещениях ТМЦ ГУП НАО "Нарьян-Марская электростанция"</t>
  </si>
  <si>
    <t>Система охранно-пожарной сигнализации в производственных помещениях ЭЦ ГУП НАО "Нарьян-Марская электростанция"</t>
  </si>
  <si>
    <t>Смотровой колодец Копосов ВП</t>
  </si>
  <si>
    <t>Станок сверлильный 2С125-04</t>
  </si>
  <si>
    <t>Стенд из белого пластика ПВХ 6мм. Размер -2050x2400 мм</t>
  </si>
  <si>
    <t>Технолог-кие трубопроводы(маслоподача, КВОУ) 2003г</t>
  </si>
  <si>
    <t>Топливопровод</t>
  </si>
  <si>
    <t>Топливоразд колонка Ливенка-4110</t>
  </si>
  <si>
    <t>ТП "Амбулатория" п.Красное</t>
  </si>
  <si>
    <t>Трансформатор напряжения НАЛИ-СЭЩ-6-16-0.5/0.5/3Р-75/75/75 У2</t>
  </si>
  <si>
    <t>Трансформатор Силовой зх-фазный</t>
  </si>
  <si>
    <t>Трансформаторная подстанция, адрес: Ненецкий АО, Заполярный р-н, Красное п, Мира ул</t>
  </si>
  <si>
    <t>Третья очередь реконструкции Нарьян-Марской электростанции с разработкой ПСД в г. Нарьян-Маре</t>
  </si>
  <si>
    <t>Устройство ограждения 2007г 120м</t>
  </si>
  <si>
    <t>Устройство ограждения 2008г</t>
  </si>
  <si>
    <t>Устройство ограждения 2010г</t>
  </si>
  <si>
    <t>Шкаф для инструмента металлический KronVuzBox 1140</t>
  </si>
  <si>
    <t>Шкаф распред устройств  с ячейками КРУ №7</t>
  </si>
  <si>
    <t>Шкаф распред устройств с ячейками КРУ  №8</t>
  </si>
  <si>
    <t>Шкаф распред устройств с ячейками КРУ №10</t>
  </si>
  <si>
    <t>Шкаф распред устройств с ячейками КРУ №11</t>
  </si>
  <si>
    <t>Шкаф распред устройств с ячейками КРУ №12</t>
  </si>
  <si>
    <t>Шкаф распред устройств с ячейками КРУ №13</t>
  </si>
  <si>
    <t>Шкаф распред устройств с ячейками КРУ №14</t>
  </si>
  <si>
    <t>Шкаф распред устройств с ячейками КРУ №15</t>
  </si>
  <si>
    <t>Шкаф распред устройств с ячейками КРУ №16</t>
  </si>
  <si>
    <t>Шкаф распред устройств с ячейками КРУ №17</t>
  </si>
  <si>
    <t>Шкаф распред устройств с ячейками КРУ №18</t>
  </si>
  <si>
    <t>Шкаф распред устройств с ячейками КРУ №19</t>
  </si>
  <si>
    <t>Шкаф распред устройств с ячейками КРУ №20</t>
  </si>
  <si>
    <t>Шкаф распред устройств с ячейками КРУ №21</t>
  </si>
  <si>
    <t>Шкаф распред устройств с ячейками КРУ №22</t>
  </si>
  <si>
    <t>Шкаф распред устройств с ячейками КРУ №23</t>
  </si>
  <si>
    <t>Шкаф распред устройств с ячейками КРУ №24</t>
  </si>
  <si>
    <t>Шкаф распред устройств с ячейками КРУ №25</t>
  </si>
  <si>
    <t>Шкаф распред устройств с ячейками КРУ №5</t>
  </si>
  <si>
    <t>Шкаф распред устройств с ячейками КРУ №6</t>
  </si>
  <si>
    <t>Шкаф распред устройств с ячейками КРУ №9</t>
  </si>
  <si>
    <t>Электродвигатель ВА200LB4FБУ2.5 380 зв.6в IM1001po IP55V Ч КР146-05 К/247сл</t>
  </si>
  <si>
    <t>Электродвигатель ВАО2-315М-2, У2,5, 1ExdIBT4, 250 кВт, 3000 об/мин, 380/660В, IM1001</t>
  </si>
  <si>
    <t>Электронасос типа КМ 100-80-160-5 15кВт</t>
  </si>
  <si>
    <t>Электростанция  1955г.</t>
  </si>
  <si>
    <t>Ячейка генераторного выключателя КРУ СЭЩ-70</t>
  </si>
  <si>
    <t>Ячейка КСО-СЭЩ №1</t>
  </si>
  <si>
    <t>Ячейка КСО-СЭЩ №2</t>
  </si>
  <si>
    <t>Ячейка КСО-СЭЩ №3</t>
  </si>
  <si>
    <t>Ячейка КСО-СЭЩ №4</t>
  </si>
  <si>
    <t>Ячейка трансформатора напряжения КРУ СЭЩ-70</t>
  </si>
  <si>
    <t>*- Н/в каб ТП20 до РКЦ l=117м ТП10 до РКЦ l=351,5м</t>
  </si>
  <si>
    <t>1-я кабельная линия КЛ-6кВ 2007г</t>
  </si>
  <si>
    <t>2КТПБ 1000/6/0,4-УХЛ1  №104 по ул. Авиаторов в районе котельной</t>
  </si>
  <si>
    <t>2КТПБ 1000/6/0,4-УХЛ1  №105 по ул. Авиаторов в районе жилых домов</t>
  </si>
  <si>
    <t>2-я кабельная линия КЛ-6кВ 2007г</t>
  </si>
  <si>
    <t>Автомашина ЗИЛ-131</t>
  </si>
  <si>
    <t>Автомобиль бортовой с г/м Чайка-Сервис 2784LW (КМУ Taurus 086A (сер.№А17К042) на базе, а/м КАМАЗ-43118) ш.ХТС431184Н2502321</t>
  </si>
  <si>
    <t>Автомобиль ГАЗ-27527 грузовой фургон цельнометалический (7 мест) VIN: X96275270K0869981</t>
  </si>
  <si>
    <t>Автомобиль ГАЗ-27527 грузовой фургон цельнометалический (7 мест) VIN: X96275270K0870291</t>
  </si>
  <si>
    <t>Автомобиль ГАЗ-27527 грузовой фургон цельнометалический (7 мест) VIN: X96275270K0870721</t>
  </si>
  <si>
    <t>Автоподъемник АП-17А-07 2004г</t>
  </si>
  <si>
    <t>АП АГП-18 АМ 0451/61  1998г.</t>
  </si>
  <si>
    <t>Блок МПЗ SEPAM 1000+ S42 зав.19132637</t>
  </si>
  <si>
    <t>Вводной щит ЩО-70-2-34УЗ</t>
  </si>
  <si>
    <t>Верстак 3200х700х860 (нагрузка 300кг)</t>
  </si>
  <si>
    <t>ВЛ *- Воздушные ЛЭП п Факел 1996г.  1500м</t>
  </si>
  <si>
    <t>ВЛ 0,4 кВ от ТП-7 "Столовая" фидер "Первомайская 1"</t>
  </si>
  <si>
    <t>ВЛ- Воздушные ЛЭП-0,4 кв 1996г</t>
  </si>
  <si>
    <t>ВЛ Воздушные ЛЭП-6 кв Угольная  1976г.</t>
  </si>
  <si>
    <t>ВЛ наружные сети ВЛ-6 кв п Искат  1997г.</t>
  </si>
  <si>
    <t>ВЛ-0,4 КВ 1800м на дер опоре  ул Монт 1998г</t>
  </si>
  <si>
    <t>ВЛ-0,4 кВ от ТП-61 "Поликлиника" фидер "Губкина 16"</t>
  </si>
  <si>
    <t>ВЛ-0,4 кВ р-н ул.Первомайская, д.8  160м</t>
  </si>
  <si>
    <t>ВЛ-0,4кВ "Малый Качгорт"</t>
  </si>
  <si>
    <t>ВЛ-0,4кВ (от ТП Бондарная до очистных) 240м</t>
  </si>
  <si>
    <t>ВЛ-0,4кВ от ТП22 "Поселок РБК", г.Нарьян-Мар, Ненецкий автономный округ</t>
  </si>
  <si>
    <t>ВЛ-6кВ "Малый Качгорт"</t>
  </si>
  <si>
    <t>Воздушная линия 0,4 кВ (ТУ 13 от 28.01.21)</t>
  </si>
  <si>
    <t>Воздушная линия 0,4 кВ (ТУ 62 от 13.05.21)</t>
  </si>
  <si>
    <t>Воздушная линия 0,4 кВ (ТУ №42 от 16.04.2021 г.)</t>
  </si>
  <si>
    <t>Воздушная линия 0,4 кВ (ТУ №45 от 22.04.2021 г.)</t>
  </si>
  <si>
    <t>Воздушная линия 0,4 кВ (ТУ №57 от 12.05.2021 г.)</t>
  </si>
  <si>
    <t>Воздушная линия 0,4 кВ (ТУ №66 от 13.05.2021 г.)</t>
  </si>
  <si>
    <t>Воздушная линия 6кВ от распределительного пункта "Водозабор" до территории Воинской части №12403 и до территории "Свалка"</t>
  </si>
  <si>
    <t>Воздушные линии 6 кВ в составе объекта "ТП-63/1 "Озерная 16" в районе ул. Озерная д.7а"</t>
  </si>
  <si>
    <t>Выключатель автоматический ВА-5541 1000А</t>
  </si>
  <si>
    <t>Высоковольтные сети электроснабжения 150 м п. Мирный (ТП №91)</t>
  </si>
  <si>
    <t>Гараж 3-секционный от Н-Мстрой</t>
  </si>
  <si>
    <t>Гаражный бокс 2007г</t>
  </si>
  <si>
    <t>Генератор силовой Е-100</t>
  </si>
  <si>
    <t>Двуцепная ЛЭП от ДЭС п Искателей  до ТП</t>
  </si>
  <si>
    <t>Диагностический сканер FCAR F7S-G</t>
  </si>
  <si>
    <t>Дорожное покрытие ул 60 лет Окт 1996г.</t>
  </si>
  <si>
    <t>Защищённый ноутбук Cyberbook S874</t>
  </si>
  <si>
    <t>Здание углеподачи  1955г.</t>
  </si>
  <si>
    <t>ЗРУ 6кВ в районе оз. Заводская Курья</t>
  </si>
  <si>
    <t>Индикатор емкости свинцовых аккумуляторов Кулон-12/6р</t>
  </si>
  <si>
    <t>К/л. в/в от ТП-82 "Бассейн" до ТП-87 "Промз."</t>
  </si>
  <si>
    <t>Кабельная высоковольтная линия 6 кВ в с. Тельвиска НАО</t>
  </si>
  <si>
    <t>Кабельная линия   "ЗРУ 6кВ-выход ф.Искателей" 2007</t>
  </si>
  <si>
    <t>Кабельная линия 0,4 кВ (ДТП №336 от 01.10.2021)</t>
  </si>
  <si>
    <t>Кабельная линия 0,4 кВ (ТУ 174 от 20.10.20)</t>
  </si>
  <si>
    <t>Кабельная линия 0,4 кВ (ТУ 200 от 23.10.20)</t>
  </si>
  <si>
    <t>Кабельная линия 0,4 кВ (ТУ 581 от 25.02.21)</t>
  </si>
  <si>
    <t>Кабельная линия 0,4 кВ (ТУ 589 от 14.04.21)</t>
  </si>
  <si>
    <t>Кабельная линия 0,4 кВ (ТУ №26 от 29.03.21 г.)</t>
  </si>
  <si>
    <t>Кабельная линия 0,4 кВ (ТУ №630 от 02.08.2021г)</t>
  </si>
  <si>
    <t>Кабельная линия 0,4 кВ от ТП №15 до ЩУ объекта "Ясли-сад №2 в г.Нарьян-Маре"</t>
  </si>
  <si>
    <t>Кабельная линия в районе школы №2 (ТП - возд.ЛЭП)</t>
  </si>
  <si>
    <t>Кабельная линия в районе школы №2 (ТП - школа)</t>
  </si>
  <si>
    <t>Кабельная линия эл.передач 6кВ 10760 м</t>
  </si>
  <si>
    <t>Кабельная ЛЭП-6кВ РУ-6кВ ДЭС-ТП№24 фидера Город-1</t>
  </si>
  <si>
    <t>Кабельная ЛЭП-6кВ РУ-6кВ ДЭС-ТП№3 фидера Город-2</t>
  </si>
  <si>
    <t>Кабельные линии 6 кВ в составе объекта "ТП-63/1 "Озерная 16" в районе ул. Озерная д.7а"</t>
  </si>
  <si>
    <t>Камера  КСО-366 1996г.</t>
  </si>
  <si>
    <t>Камера в/в КСО 393 №1 01/09-827</t>
  </si>
  <si>
    <t>Камера КСО 298-6.1 ВВ-600, зав.№2235.1</t>
  </si>
  <si>
    <t>Камера КСО 298-8.1 ВВ-600, зав.№2235.2</t>
  </si>
  <si>
    <t>Камера КСО 393-03 № 1113</t>
  </si>
  <si>
    <t>Камера КСО 393-03 №1</t>
  </si>
  <si>
    <t>Камера КСО 393-03 №1111</t>
  </si>
  <si>
    <t>Камера КСО 393-03 №1112</t>
  </si>
  <si>
    <t>Камера КСО 393-03 №2</t>
  </si>
  <si>
    <t>Камера КСО 393-03 №3</t>
  </si>
  <si>
    <t>Камера КСО 393-03 №4</t>
  </si>
  <si>
    <t>Камера КСО 393-03 №5</t>
  </si>
  <si>
    <t>Камера КСО 393-03 №6</t>
  </si>
  <si>
    <t>Камера КСО 393-04 (панель трансформатора), зав.№2235.9</t>
  </si>
  <si>
    <t>Камера КСО 393-04 №1</t>
  </si>
  <si>
    <t>Камера КСО 393-04 №2</t>
  </si>
  <si>
    <t>Камера КСО 393-04 №3</t>
  </si>
  <si>
    <t>Камера КСО 393-04 №4</t>
  </si>
  <si>
    <t>Камера КСО 393-24УЗ №1</t>
  </si>
  <si>
    <t>Камера КСО 393-24УЗ №2</t>
  </si>
  <si>
    <t>Камера КСО 393-24УЗ №3</t>
  </si>
  <si>
    <t>Камера КСО 393-24УЗ №4</t>
  </si>
  <si>
    <t>Камера КСО-366-3 2001г</t>
  </si>
  <si>
    <t>Камера КСО-386-1 2001г</t>
  </si>
  <si>
    <t>Камера сборная одностороннего обслуживания КСО-298-8ВВ-630-УЗ зав.№124-1</t>
  </si>
  <si>
    <t>Камера сборная одностороннего обслуживания КСО-298-8ВВ-630-УЗ зав.№124-2</t>
  </si>
  <si>
    <t>Камера сборная одностороннего обслуживания КСО-298-8ВВ-630-УЗ зав.№124-3</t>
  </si>
  <si>
    <t>Камера сборная одностороннего обслуживания КСО-298-8ВВ-630-УЗ зав.№124-4</t>
  </si>
  <si>
    <t>Камера сборная одностороннего обслуживания КСО-298-8ВВ-630-УЗ зав.№124-5</t>
  </si>
  <si>
    <t>Камеры в/в КСО 393 №2 01/09-828</t>
  </si>
  <si>
    <t>Камеры в/в КСО 393 №3 01/09-829</t>
  </si>
  <si>
    <t>Камеры в/в КСО 393 №4 01/09-825</t>
  </si>
  <si>
    <t>Камеры в/в КСО 393 №5 01/09-826</t>
  </si>
  <si>
    <t>Камеры в/в КСО 393 №6 01/09-830</t>
  </si>
  <si>
    <t>КЛ *- Каб.линия 6кв  2кабеля по 2,31 Жив компл 2000г</t>
  </si>
  <si>
    <t>КЛ Каб линия  6кв от ТП10масло-д до ТП-32  1998г.</t>
  </si>
  <si>
    <t>КЛ Кабельн линия 6кв от ТП36 до ТП51 ГОСНИ  1997г.</t>
  </si>
  <si>
    <t>КЛ Кабельна линия 6кв  от ТП22 до ТП-67школа5</t>
  </si>
  <si>
    <t>КЛ Кабельна линия 6кв от ТП4 до ТП 51 Госни 1997г.</t>
  </si>
  <si>
    <t>КЛ Кабельная линия 6 кв от ТП43 до ТП67 школа5</t>
  </si>
  <si>
    <t>КЛ Кабельная линия от ТП10 Масл-д до ТП-12  1998г.</t>
  </si>
  <si>
    <t>КЛ-0,4 кВ от ТП №108 до гаражей КОС</t>
  </si>
  <si>
    <t>КЛ-0,4 кВ от ТП №108 до телерадиовещательной компании</t>
  </si>
  <si>
    <t>КЛ-0,4 кВ электроснабжение объекта "Ненецкая СББЖ г.Нарьян-Мара"</t>
  </si>
  <si>
    <t>КЛ-0,4 кВ(от  ТП Бондарная до очистных) 40м</t>
  </si>
  <si>
    <t>КЛ-0,4кВ (от  ТП Бондарная до ЛЭП-0,4)  25м</t>
  </si>
  <si>
    <t>КЛ-0,4кВ (от ТП № 104  до КНС2)  ул. Авиаторов 2013г (450 м)</t>
  </si>
  <si>
    <t>КЛ-0,4кВ (от ТП № 104  до котельной)  ул. Авиаторов 2013г (50 м)</t>
  </si>
  <si>
    <t>КЛ-0,4кВ от ТП-61 до магазина "Арбат"</t>
  </si>
  <si>
    <t>КЛ-0,4кВ от ТП-98 до ВЛ-0,4кВ"ЛедовыйДворец"120м</t>
  </si>
  <si>
    <t>КЛ-6 кВ ввод в ТП №44</t>
  </si>
  <si>
    <t>КЛ-6 кВ от ВЛ-6 кВ до ТП 57 "Геолог"</t>
  </si>
  <si>
    <t>КЛ-6кВ "Малый Качгорт"</t>
  </si>
  <si>
    <t>КЛ-6кВ (от ВЛ до ТП Бондарная) 70м</t>
  </si>
  <si>
    <t>КЛ-6кВ (от ГРУ до ТП № 104)  ул. Авиаторов 2013г (2320 м)</t>
  </si>
  <si>
    <t>КЛ-6кВ (от ГРУ до ТП № 105)  ул. Авиаторов 2013г (1850 м)</t>
  </si>
  <si>
    <t>КЛ-6кВ (от ТП № 104  до ТП № 105)  ул. Авиаторов 2013г (470 м)</t>
  </si>
  <si>
    <t>КЛ-6кВ по улице Южная от ТП №34 до ТП №104</t>
  </si>
  <si>
    <t>КЛ-6кВ ТП №21-ТП №113 "Молодежный центр"</t>
  </si>
  <si>
    <t>КЛ-6кВ ТП №7-ТП №113 "Молодежный центр"</t>
  </si>
  <si>
    <t>Комплексная трансформаторная подстанция</t>
  </si>
  <si>
    <t>Комплексная трансформаторная подстанция ЗРУ-6кВ</t>
  </si>
  <si>
    <t>Комплект индикаторов короткого замыкания ИКЗ-В34Л-У3</t>
  </si>
  <si>
    <t>Комплектная трансф.подстанция 2КТПН-400 6-0,4 кВ ТП№108"район очистных сооружений"</t>
  </si>
  <si>
    <t>Комплектная трансф.подстанция 2КТПН-400 6-0,4 кВ ТП№15 "СЭС"</t>
  </si>
  <si>
    <t>Комплектная трансф.подстанция 2КТПН-400 6-0,4 кВ ТП№61 "поликлиника"</t>
  </si>
  <si>
    <t>Комплектная трансформаторная подстанция 6/0,4 кВ</t>
  </si>
  <si>
    <t>Комплектная трансформаторная подстанция КТП2×400/6/0,4</t>
  </si>
  <si>
    <t>Компрессор поршневой К2</t>
  </si>
  <si>
    <t>КСО 393 030660 УЗ ВНА №1</t>
  </si>
  <si>
    <t>КСО 393 030660 УЗ ВНА №2</t>
  </si>
  <si>
    <t>КСО 393 030660 УЗ ВНА №3</t>
  </si>
  <si>
    <t>КСО 393 030660 УЗ ВНА №4</t>
  </si>
  <si>
    <t>КТП-40  ТП-59 школа№6  1995г.</t>
  </si>
  <si>
    <t>Лабораторно-диагностический корпус для ГУЗ "Ненецкая окружная больница". Трансформаторная подстанция</t>
  </si>
  <si>
    <t>Линия электропередач - 0,4 кВ. в с. Тельвиска</t>
  </si>
  <si>
    <t>Линия электропередач 20 кВ "г.Нарьян-Мар-Красное"</t>
  </si>
  <si>
    <t>Линия электропередач 6 кВ "г.Нарьян-Мар - с.Тельвиска" НАО</t>
  </si>
  <si>
    <t xml:space="preserve">Линия электропередач ВЛИ 0,4кВ </t>
  </si>
  <si>
    <t xml:space="preserve">Линия электропередач КЛ 0,4 кВ </t>
  </si>
  <si>
    <t>Линия электропередач КЛ 6 кВ</t>
  </si>
  <si>
    <t>ЛЭП-6кВ "ЗРУ 6кВ-выход ф.Факел-2" 2007г</t>
  </si>
  <si>
    <t>ЛЭП-6кВ ЗРУ6кВ-выход ф. Искателей-1</t>
  </si>
  <si>
    <t>ЛЭП-6кВ по ул. Авиаторов</t>
  </si>
  <si>
    <t>Многоквартирный жилой дом по ул. Пионерской г.Нарьян-Мар. Наружные сети электроснабжения</t>
  </si>
  <si>
    <t>Модуль УВН КТПГС-6кВ (ЗРУ-6кВ)</t>
  </si>
  <si>
    <t>Н/в каб от ТП-20, 10 до банка Поморск 117м  96г</t>
  </si>
  <si>
    <t>Наружные высоковольтные сети эл/снаб. 600 м м-н Старый аэропорт (ТП №90)</t>
  </si>
  <si>
    <t xml:space="preserve">Наружные эл сети по ул Озерная </t>
  </si>
  <si>
    <t>Оборудование ТП №83 "Теплица"</t>
  </si>
  <si>
    <t>Оборудование ТП-18 ул 60 лет СССР 5</t>
  </si>
  <si>
    <t>Оборудование ТП-19 ул  Южная, кот 2</t>
  </si>
  <si>
    <t>Оборудование ТП-20 пер Рыбацкий</t>
  </si>
  <si>
    <t>Оборудование ТП-21 ул Хатанзейского</t>
  </si>
  <si>
    <t>Оборудование ТП-27 канал ст шк 1 1982г.</t>
  </si>
  <si>
    <t>Оборудование ТП-3 "Больница" ул.Ленина 2013г</t>
  </si>
  <si>
    <t>Оборудование ТП-32 ул.Ленина, 41  2013г</t>
  </si>
  <si>
    <t>Оборудование ТП-37 ул Ленина,27 2013г</t>
  </si>
  <si>
    <t>Оборудование ТП-43  Рабочая Водозабор 1996г.</t>
  </si>
  <si>
    <t>Оборудование ТП46 Молодежная Факел 1996г</t>
  </si>
  <si>
    <t>Оборудование ТП-52 Совхоз ГКТП 1982 г.</t>
  </si>
  <si>
    <t>Оборудование ТП-66 МРП 1998г.</t>
  </si>
  <si>
    <t>Оборудование ТП-72 "Микрорайон Центральный"  ул Ленина, 29   2013г</t>
  </si>
  <si>
    <t>Оборудование ТП-8 ул  Ленина 47, 47а</t>
  </si>
  <si>
    <t>Оборудование ТП-9  ул Октябрьская 17</t>
  </si>
  <si>
    <t>Панель распределительная ЩО-70-1-01УЗ 2001г</t>
  </si>
  <si>
    <t>Панель распределительная ЩО-70-1-04УЗ 2001г</t>
  </si>
  <si>
    <t>Панель ЩО 70-1-02</t>
  </si>
  <si>
    <t>Панель ЩО 70-1-32</t>
  </si>
  <si>
    <t>Панель ЩО 70-3-05 (Н) УЗ1 250А №6898</t>
  </si>
  <si>
    <t>Панель ЩО 70-3-05 (Н) УЗ2 260А №6899</t>
  </si>
  <si>
    <t>Панель ЩО 70-3-09 УЗ 1000А №6900</t>
  </si>
  <si>
    <t>Панель ЩО 70-3М-01</t>
  </si>
  <si>
    <t>Панель ЩО 91-05</t>
  </si>
  <si>
    <t>Панель ЩО 91-06</t>
  </si>
  <si>
    <t>Передвижная КТП</t>
  </si>
  <si>
    <t>Перфоратор Makita HR5202C</t>
  </si>
  <si>
    <t>Подстанция КТПКп-400 №2273 ( ТП № 2  2008г)</t>
  </si>
  <si>
    <t>Подстанция КТПКп-400 №2275 (ТП № 65 с 18.08.09г)</t>
  </si>
  <si>
    <t>Подстанция трансформат. компл. КТП/ПК 630/6/0,4 кВ</t>
  </si>
  <si>
    <t>Пристройка к гаражу 2001г</t>
  </si>
  <si>
    <t>Прицеп-роспуск лесовозный 4667В2  2015г.</t>
  </si>
  <si>
    <t>Пункт коммерческого учета ПКУ-6-У1 (ВМ) (16-1513.1) 16-1513.1</t>
  </si>
  <si>
    <t>Распред. устройство 6кв 1986г</t>
  </si>
  <si>
    <t>Распределительное устройство РУ-6 кВ 2007г</t>
  </si>
  <si>
    <t>Реклоузер вакуумный PBA/TEL фидер ЖВК на ВЛ-6кВ</t>
  </si>
  <si>
    <t>Реклоузер вакуумный PBA/TEL фидер Искатели на ВЛ 6 кВ ул. Монтажников в районе дома №11</t>
  </si>
  <si>
    <t>Реклоузер вакуумный PBA/TEL фидер Нефтебаза на ВЛ 6 кВ ул. Калмыкова, в районе дома №14</t>
  </si>
  <si>
    <t>Реконструкция ВЛ-0,4 кВ от ТП № 43 фидер "ул. Рабочая 43" г. Нарьян-Мар НАО</t>
  </si>
  <si>
    <t>Реконструкция ВЛ-0,4 кВ от ТП №24 фидер "ул. 60 лет Октября 3а"</t>
  </si>
  <si>
    <t>РП-6кВ "Банное озеро" 2008г</t>
  </si>
  <si>
    <t>РП-6кВ с питающими кабельными линиями 6 кВ по ул. Октябрьская и ул. Выучейского</t>
  </si>
  <si>
    <t>Сети электроснабжения</t>
  </si>
  <si>
    <t>Сети электроснабжения (База МТР)</t>
  </si>
  <si>
    <t>Система охранно-пожарной сигнализации в производственных помещениях ЦЭС ГУП НАО "Нарьян-Марская электростанция"</t>
  </si>
  <si>
    <t>Система охранно-пожарной сигнализации в производственных помещениях АТЦ ГУП НАО "Нарьян-Марская электростанция"</t>
  </si>
  <si>
    <t>Спасательный центр в г. Нарьян-Маре. Кабель электроснабжения 6 кВ</t>
  </si>
  <si>
    <t>Специальный автогидроподъемник Чайка-Сервис 2784SG</t>
  </si>
  <si>
    <t>Строительство ВЛ-0,4 кВ по ул. Строителей (от ТП №65 ф. Монтажников д.15, 15б, 17, ф. Строителей д.1, 3, 3а)</t>
  </si>
  <si>
    <t>Строительство ВЛ-0,4кВ от ТП №2 фидер ул. 60 лет Октября д.43А г. Нарьян-Мар НАО</t>
  </si>
  <si>
    <t>Строительство участка ВЛ-0,4 кВ от ТП №46, фидер "ул.Молодежная", фидер "ул.Юбилейная", фидер магазин "Хороший"</t>
  </si>
  <si>
    <t>Тепловизор RGK TL-80</t>
  </si>
  <si>
    <t>Токоизмерительные клещи с поверкой U1213A</t>
  </si>
  <si>
    <t>ТП 100/6/0,4кВ лыжная база "Старт"</t>
  </si>
  <si>
    <t>ТП №1 " Сахалин "</t>
  </si>
  <si>
    <t>ТП №10  Маслозавод    =10лет</t>
  </si>
  <si>
    <t>ТП №101 (2КТП База МТР)</t>
  </si>
  <si>
    <t>ТП №11 ул Меньшикова 1  1972г.</t>
  </si>
  <si>
    <t>ТП №12/1 по ул. Меньшикова д.22А</t>
  </si>
  <si>
    <t>ТП №13-1 "Бондарная"(КТПН(КК)400 с тр-мТМ250/60,4)</t>
  </si>
  <si>
    <t>ТП №14 баня 1  1974г.</t>
  </si>
  <si>
    <t>ТП №17 ул Печорская  1978г.</t>
  </si>
  <si>
    <t>ТП №18 ул 60 лет СССР 5  1981г.</t>
  </si>
  <si>
    <t>ТП №19 ул Южная 2  1968г.</t>
  </si>
  <si>
    <t>ТП №20 пер Рыбацкий 1970г</t>
  </si>
  <si>
    <t>ТП №21 ул Хатанзейского  1967г.</t>
  </si>
  <si>
    <t>ТП №22  пос Р/комб   ул Строительная  1992г.</t>
  </si>
  <si>
    <t>ТП №23 район "Тубдиспансер" 2008г</t>
  </si>
  <si>
    <t>ТП №24   ул 60 лет Октября 3а  1975г.</t>
  </si>
  <si>
    <t>ТП №25 Н-Марское АТП  1978г.</t>
  </si>
  <si>
    <t>ТП №26/1 "База РСУ"</t>
  </si>
  <si>
    <t>ТП №27 школа 1  1982г.</t>
  </si>
  <si>
    <t>ТП №28/1 "Юбилейная"</t>
  </si>
  <si>
    <t>ТП №3 больница 1988г.</t>
  </si>
  <si>
    <t>ТП №31 Озерная  водонасосная 1986г</t>
  </si>
  <si>
    <t>ТП №32 ул Ленина 41  1985г.</t>
  </si>
  <si>
    <t>ТП №34 ул Южная 43а  ГКТП 1991г.</t>
  </si>
  <si>
    <t>ТП №35 ул Ленина 5  1993г.</t>
  </si>
  <si>
    <t>ТП №35 ул. Ленина р-он д.№5 2008г(оборуд-е)</t>
  </si>
  <si>
    <t>ТП №36  КОП ресторан Север 1993г</t>
  </si>
  <si>
    <t>ТП №37 жил, дом Ленина 27  1984г.</t>
  </si>
  <si>
    <t>ТП №38 ул Заполярная   1985г.</t>
  </si>
  <si>
    <t>ТП №4 АТС  КБО 1993г</t>
  </si>
  <si>
    <t>ТП №40-1 школа №2-новая</t>
  </si>
  <si>
    <t>ТП №42 по ул. Рабочая  2008г(оборуд-е)</t>
  </si>
  <si>
    <t>ТП №42 ул Рабочая 21 1980г</t>
  </si>
  <si>
    <t>ТП №44 "Ненецкая СББЖ г.Нарьян-Мара"</t>
  </si>
  <si>
    <t>ТП №45 ПОКиТС 2008г</t>
  </si>
  <si>
    <t>ТП №48 Угольная</t>
  </si>
  <si>
    <t>ТП №5/1 2КТПН-630/6/0,4 Смидовича 20А 2010г</t>
  </si>
  <si>
    <t>ТП №51 ГОСНИ по НАО К-42-630 1997г.</t>
  </si>
  <si>
    <t>ТП №54  на базе ДРСУ</t>
  </si>
  <si>
    <t>ТП №56 Факел звероферма КТП  1997г  ч/з ле/з курью</t>
  </si>
  <si>
    <t>ТП №57 Геолог 2х ТМ-250 п Искателей  1981г.</t>
  </si>
  <si>
    <t>ТП №58 ГКТПН 10-400</t>
  </si>
  <si>
    <t>ТП №59 ТМ-250 школа п.Искателей 1997г</t>
  </si>
  <si>
    <t>ТП №60</t>
  </si>
  <si>
    <t xml:space="preserve">ТП №60 Озерная 6  Искателей </t>
  </si>
  <si>
    <t>ТП №6-1 ул Ненец-Оленн-Выуч-Полярн 96-кв дом 2010г</t>
  </si>
  <si>
    <t>ТП №64  Рассихина 7 ГКТП ТМ-320 пИскателей 1997г</t>
  </si>
  <si>
    <t>ТП №65 Строителей 8  пИскателей 1997г</t>
  </si>
  <si>
    <t>ТП №66  МРП</t>
  </si>
  <si>
    <t>ТП №67 школа№5 2000г.</t>
  </si>
  <si>
    <t>ТП №7 столовая 1  1967г.</t>
  </si>
  <si>
    <t>ТП №73(Трансформаторная подстанция Ленина 35б )</t>
  </si>
  <si>
    <t>ТП №75 КТП /ПК-К-250/10/04 на Неф-в 11а  2006г</t>
  </si>
  <si>
    <t>ТП №76 котельная №2</t>
  </si>
  <si>
    <t>ТП №77 пер Антипина п Мирный 2007г</t>
  </si>
  <si>
    <t>ТП №8 ул Ленина 47, 47а  1978г.</t>
  </si>
  <si>
    <t>ТП №80 "Окруж.музей" ул. Победы, р -он д.5</t>
  </si>
  <si>
    <t>ТП №85 по ул Ненецкая ул Первомайская</t>
  </si>
  <si>
    <t>ТП №86  "Детский сад/ясли на 220 мест с бассейном" в центральной части г. Нарьян-Мара</t>
  </si>
  <si>
    <t>ТП №87 "Промзона в районе аэропорта" 2008г</t>
  </si>
  <si>
    <t>ТП №89 ул Россихина 2010г</t>
  </si>
  <si>
    <t>ТП №9 ул Октябрьская 17  1966г.</t>
  </si>
  <si>
    <t>ТП №90 м-н Старый аэропорт(КТППК-В-400/6У1)</t>
  </si>
  <si>
    <t>ТП №91 п. Мирный (КТП 6/0,4 кВ 1х400 кВа)</t>
  </si>
  <si>
    <t>ТП №98"Ледовый дворец" ул.Калмыкова 2011г</t>
  </si>
  <si>
    <t>Трактор ХТЗ-150К-09 с оборудованием бурильно-крановым</t>
  </si>
  <si>
    <t>Трансформатор масляный ТМГ 250/6/0,4 Y/Yн-0 №0568</t>
  </si>
  <si>
    <t>Трансформатор масляный ТМГ 400/6/0,4У/Ун-0 зав.№1478</t>
  </si>
  <si>
    <t>Трансформатор масляный ТМГ 400/6/0,4У/Ун-0 зав.№1484</t>
  </si>
  <si>
    <t>Трансформатор МГ400/6 Ленина35б №1 1613837 Бела-сь</t>
  </si>
  <si>
    <t>Трансформатор МГ400/6 Ленина35б №2 1512482 Бела-сь</t>
  </si>
  <si>
    <t>Трансформатор ТМ 250/6 №1 №906091</t>
  </si>
  <si>
    <t>Трансформатор ТМ 250/6 №2 №906092</t>
  </si>
  <si>
    <t>Трансформатор ТМ 400/6 №2 №1542662 ТП-46</t>
  </si>
  <si>
    <t>Трансформатор ТМ 630/6 (школа №2)</t>
  </si>
  <si>
    <t>Трансформатор ТМ-160 КВА 6/0,4 №2984 2007г</t>
  </si>
  <si>
    <t>Трансформатор ТМ-160 КВА 6/0,4 №641107</t>
  </si>
  <si>
    <t>Трансформатор ТМ-160/6/0,4</t>
  </si>
  <si>
    <t>Трансформатор ТМ-250-6-0,4  №399099г 2000г выпуск</t>
  </si>
  <si>
    <t>Трансформатор ТМ-400 КВА 6/0,4 №30854 2007г</t>
  </si>
  <si>
    <t>Трансформатор ТМ-400 КВА 6/0,4 №5909 2007г</t>
  </si>
  <si>
    <t>Трансформатор ТМ-400 КВА6/0,4 №3192 2007г</t>
  </si>
  <si>
    <t>Трансформатор ТМ400/6 №1510715 (ТП №65 с 18.08.09)</t>
  </si>
  <si>
    <t>Трансформатор ТМГ-160/6 1379549</t>
  </si>
  <si>
    <t>Трансформатор ТМГ-160/6 №1 №146100</t>
  </si>
  <si>
    <t>Трансформатор ТМГ-160/6/0,4 зав.№003703Y</t>
  </si>
  <si>
    <t>Трансформатор ТМГ-160/6/6/0,4 схема и группа соединений Д/Ун-11 зав. 13417</t>
  </si>
  <si>
    <t>Трансформатор ТМГ-160/6-0,4 №145970 2001г выпуска</t>
  </si>
  <si>
    <t>Трансформатор ТМГ-250/6 №1545100</t>
  </si>
  <si>
    <t>Трансформатор ТМГ-250/6 №1№1399294</t>
  </si>
  <si>
    <t>Трансформатор ТМГ-250/6/0,4 зав.№003119Y</t>
  </si>
  <si>
    <t>Трансформатор ТМГ-250/6/0,4 схема и группа соединений Д/Ун-11 Россия завод.№636720</t>
  </si>
  <si>
    <t>Трансформатор ТМГ-250/6-0,4  № 1451843 2001г выпус</t>
  </si>
  <si>
    <t>Трансформатор ТМГ-400 6/0,4кв  №1656822 2009г</t>
  </si>
  <si>
    <t>Трансформатор ТМГ-400/6/0,4 зав.№003815Y</t>
  </si>
  <si>
    <t>Трансформатор ТМГ-400/6/0,4 зав.№003816Y</t>
  </si>
  <si>
    <t>Трансформатор ТМГ-400/6/0,4 зав.№003817Y</t>
  </si>
  <si>
    <t>Трансформатор ТМГ-400/6/0,4 схема и группа соединений Д/Ун-11, зав.№1804жг214</t>
  </si>
  <si>
    <t>Трансформатор ТМГ-63/6-0,4 №1461186 2001г.в.</t>
  </si>
  <si>
    <t>Трансформатор трёхфазный 35 кВ мощностью 1000 кВ А</t>
  </si>
  <si>
    <t>Трансформаторная подстанция №33</t>
  </si>
  <si>
    <t>Трансформаторная подстанция КТП/П К-К 400/6/0,4</t>
  </si>
  <si>
    <t>Трансформаторная подстанция КТП-250 (РУ-0,4 кВ)</t>
  </si>
  <si>
    <t>Трансформаторная подстанция КТП-250 кВ центральная в с.Тельвиска</t>
  </si>
  <si>
    <t>Трансформаторная подстанция напряжением 6/0,4 Кв мощностью 400кВА, типа 2КТПК (п) 400/6/0,4 (к/к-13У1)</t>
  </si>
  <si>
    <t>Трансформаторная подстанция ТП №100/1 "Малый Качгорт"</t>
  </si>
  <si>
    <t>Трансформаторная подстанция ТП №113 "Молодежный центр"</t>
  </si>
  <si>
    <t>Трансформаторная подстанция ТП-55 "Старый аэропорт"</t>
  </si>
  <si>
    <t>Трансформаторная подстанция, адрес: Ненецкий АО, Нарьян-Мар г, Юбилейная ул, дом №11</t>
  </si>
  <si>
    <t>ТрансформаторТМ-160 КВА 6/0,4 №16733 2007г</t>
  </si>
  <si>
    <t>ТрансформаторТМ-400 КВА 6/,04 №8386 2007г</t>
  </si>
  <si>
    <t>Трансф-р масляный ТМГ 250/6/0,4У/Ун-0 зав.№1695586</t>
  </si>
  <si>
    <t>Трансф-р масляный ТМГ 400/6/0,4У/Ун-0 зав.№1290</t>
  </si>
  <si>
    <t>Трансф-р масляный ТМГ 630/6/0,4У/Ун-0 зав. №0756</t>
  </si>
  <si>
    <t>Трансф-р масляный ТМГ 630/6/0,4У/Ун-0 зав.№1693879</t>
  </si>
  <si>
    <t>Трехфазная группа трансформаторов напряжения 3х3НОЛП-6 зав.1323217</t>
  </si>
  <si>
    <t>Трехфазная группа трансформаторов напряжения 3х3НОЛП-6 зав.1323218</t>
  </si>
  <si>
    <t>Трехфазная группа трансформаторов напряжения 3х3НОЛП-6 зав.1323219</t>
  </si>
  <si>
    <t>Участок ВЛ-0,4 кВ от ТП-66 фидер Песчаная</t>
  </si>
  <si>
    <t>Шиногиб гидравлический ШГР2-10AL</t>
  </si>
  <si>
    <t>Шинодыр гидравлический ШД-60AL</t>
  </si>
  <si>
    <t>Щит ЩО-70-02  2шт 2000г.</t>
  </si>
  <si>
    <t>Щит ЩО-70-03 2000г.</t>
  </si>
  <si>
    <t>ЩО 70-3-02 УЗ №2</t>
  </si>
  <si>
    <t>ЩО 70-3-02 УЗ №3</t>
  </si>
  <si>
    <t>ЩО 70-3-02 УЗ №4</t>
  </si>
  <si>
    <t>ЩО-70-2-72</t>
  </si>
  <si>
    <t>ЩО-70-3-16УЗ №1 ЛЭП-0,4кВ ТП-43 Водозабор</t>
  </si>
  <si>
    <t>ЩО-70-3-16УЗ №2 ТП-43 Водозабор</t>
  </si>
  <si>
    <t>Э/освещение и силовое э/обор ТП-67 шк№5  2000г.</t>
  </si>
  <si>
    <t>Эл линии н/в 0,4кв Явт, Авиат, Смидов  1998г.</t>
  </si>
  <si>
    <t>Эл линия в/в 6 кв нефтебаза  5996м 1979г</t>
  </si>
  <si>
    <t>Эл линия ул 60 лет СССР 1988г.  190м</t>
  </si>
  <si>
    <t>Эл линия ул Смидовича 1988г.</t>
  </si>
  <si>
    <t>Электро- и газоснабжение земельных участков, предоставленных многодетным семьям под жилищное строительство в пос. Искателей (2 этап). Электроснабжение</t>
  </si>
  <si>
    <t>Электроснабжение земельных участков, предоставленных многодетным семьям под жилищное строительство в пос. Искателей в Ненецком автономном округе</t>
  </si>
  <si>
    <t>Электроснабжение. Наружные сети (ул. Авиаторов)</t>
  </si>
  <si>
    <t>Энерготестер ПКЭ-А-А 1 К05</t>
  </si>
  <si>
    <t>Комплект мебели для абон.отд. цвет ЛДСП Ясень анкор светлый (1 шкаф;8 стеллажей;8 столов;12 тумб)</t>
  </si>
  <si>
    <t>Газопроводные трубы 1981г.</t>
  </si>
  <si>
    <t>Горелка ГБЛ-0,7К-МГ-В-Р в комплекте с группой арматурной Ду65 на низкое присоединительное давление (4,1-5 кПа)</t>
  </si>
  <si>
    <t>Котельная  1964г.</t>
  </si>
  <si>
    <t>Пристройка для машинистов</t>
  </si>
  <si>
    <t>Тепловые сети объекта "Ангар для складских помещений"</t>
  </si>
  <si>
    <t>Ангар для складских помещений</t>
  </si>
  <si>
    <t>Дорожное покрытие на территории электростанции</t>
  </si>
  <si>
    <t>Здание лаборатории  1970г.</t>
  </si>
  <si>
    <t xml:space="preserve">Комплект складских стеллажей </t>
  </si>
  <si>
    <t>Комплект среднегрузовых стеллажей</t>
  </si>
  <si>
    <t xml:space="preserve">Комплект стеллажей </t>
  </si>
  <si>
    <t>Эстакада для хранения барабанов с кабелем</t>
  </si>
  <si>
    <t>Компьютер в сборе: Intel Core i5 7400 (Soc-1151-v.2v Gigabyte Soc-1151H31M S2V/ DEEPCOOL THETA 21PWM)</t>
  </si>
  <si>
    <t>Мезонин на основе колонн №1</t>
  </si>
  <si>
    <t>Мезонин на основе колонн №2</t>
  </si>
  <si>
    <t>Металлический стеллаж (складской мезонин)</t>
  </si>
  <si>
    <t>Ограждение (сайдинг) 69м 2010г</t>
  </si>
  <si>
    <t>Персональный компьютер (ExeGate special)</t>
  </si>
  <si>
    <t>Персональный компьютер (ExeGate special, AOS 27")</t>
  </si>
  <si>
    <t>Персональный компьютер (ExeGate, PHILIPS 27")</t>
  </si>
  <si>
    <t>Персональный компьютер (ExeGate, VIEWSONIK 32")</t>
  </si>
  <si>
    <t>Персональный компьютер (ПК) с высокой производительностью</t>
  </si>
  <si>
    <t>Персональный компьютер высокой производительности c 2-мя мониторами</t>
  </si>
  <si>
    <t>Пристройка архива к существующему зданию</t>
  </si>
  <si>
    <t>Противотаранное устройство при въезде на территорию предприятия</t>
  </si>
  <si>
    <t>Сетевой сервер DEPO Storm 3300K</t>
  </si>
  <si>
    <t>Система контроля и управления доступом на 4 точки прохода (двери)</t>
  </si>
  <si>
    <t>Система охраны периметра и охранного телевидения</t>
  </si>
  <si>
    <t>Спутниковое геодезическое оборудование</t>
  </si>
  <si>
    <t>Стеллаж металлический 5 пролетов</t>
  </si>
  <si>
    <t>Стеллаж металлический 9 пролетов</t>
  </si>
  <si>
    <t>Стойка напольная с лотками</t>
  </si>
  <si>
    <t>Теодолит электронный ADA DigiTeo 2 в комплекте</t>
  </si>
  <si>
    <t>Устройство ограждения 2009г 149,5 п.м.</t>
  </si>
  <si>
    <t>ЩО 70-3-02 УЗ №1 ТП в районе школы №2</t>
  </si>
  <si>
    <t>ОБЩЕХОЗЯЙСТВЕННЫЕ РАСХОДЫ</t>
  </si>
  <si>
    <t>Балок 2004г</t>
  </si>
  <si>
    <t>Балок Геолог деревянный 1991г</t>
  </si>
  <si>
    <t>Балок Геолог деревянный 1994г.</t>
  </si>
  <si>
    <t>Здание  конторы  1976г.</t>
  </si>
  <si>
    <t>Здание конторы  1996г.</t>
  </si>
  <si>
    <t>Здание операц зала 2006г</t>
  </si>
  <si>
    <t>Комплект мебели для бухгалтерии цвет ЛДСП Ясень анкор светлый (1 шкаф;4 стеллажа;5 столов;4 тумбы)</t>
  </si>
  <si>
    <t>Шредер Rexel Auto 300X (секр.P-4)</t>
  </si>
  <si>
    <t>Система охранно-пожарной сигнализации в помещениях здания бухгалтерии и абонентского отдела ГУП НАО "Нарьян-Марская электростанция"</t>
  </si>
  <si>
    <t>Кофемашина Krups EA810770 1450Вт</t>
  </si>
  <si>
    <t>00001166</t>
  </si>
  <si>
    <t>00001173</t>
  </si>
  <si>
    <t>00001172</t>
  </si>
  <si>
    <t>000001855</t>
  </si>
  <si>
    <t>000001705</t>
  </si>
  <si>
    <t>000001824</t>
  </si>
  <si>
    <t>00001378</t>
  </si>
  <si>
    <t>000001640</t>
  </si>
  <si>
    <t>000001867</t>
  </si>
  <si>
    <t>000001719</t>
  </si>
  <si>
    <t>00001177</t>
  </si>
  <si>
    <t>00001178</t>
  </si>
  <si>
    <t>000001818</t>
  </si>
  <si>
    <t>000001757</t>
  </si>
  <si>
    <t>000001744</t>
  </si>
  <si>
    <t>00001147</t>
  </si>
  <si>
    <t>00001236</t>
  </si>
  <si>
    <t>00000596</t>
  </si>
  <si>
    <t>00001168</t>
  </si>
  <si>
    <t>00001169</t>
  </si>
  <si>
    <t>00001170</t>
  </si>
  <si>
    <t>00000514</t>
  </si>
  <si>
    <t>00000280</t>
  </si>
  <si>
    <t>00000505</t>
  </si>
  <si>
    <t>00000534</t>
  </si>
  <si>
    <t>00001025</t>
  </si>
  <si>
    <t>00000928</t>
  </si>
  <si>
    <t>00000929</t>
  </si>
  <si>
    <t>000001872</t>
  </si>
  <si>
    <t>000001871</t>
  </si>
  <si>
    <t>000001870</t>
  </si>
  <si>
    <t>000001566</t>
  </si>
  <si>
    <t>000001669</t>
  </si>
  <si>
    <t>00001109</t>
  </si>
  <si>
    <t>000001506</t>
  </si>
  <si>
    <t>000001836</t>
  </si>
  <si>
    <t>000001548</t>
  </si>
  <si>
    <t>00000498</t>
  </si>
  <si>
    <t>000001777</t>
  </si>
  <si>
    <t>000001619</t>
  </si>
  <si>
    <t>000001720</t>
  </si>
  <si>
    <t>00000034</t>
  </si>
  <si>
    <t>00000597</t>
  </si>
  <si>
    <t>000001647</t>
  </si>
  <si>
    <t>000001812</t>
  </si>
  <si>
    <t>00001503</t>
  </si>
  <si>
    <t>000001804</t>
  </si>
  <si>
    <t>000001835</t>
  </si>
  <si>
    <t>000001771</t>
  </si>
  <si>
    <t>000001521</t>
  </si>
  <si>
    <t>000001522</t>
  </si>
  <si>
    <t>000001537</t>
  </si>
  <si>
    <t>000001778</t>
  </si>
  <si>
    <t>000001852</t>
  </si>
  <si>
    <t>000001853</t>
  </si>
  <si>
    <t>000001854</t>
  </si>
  <si>
    <t>000001830</t>
  </si>
  <si>
    <t>000001674</t>
  </si>
  <si>
    <t>000001684</t>
  </si>
  <si>
    <t>000001685</t>
  </si>
  <si>
    <t>000001687</t>
  </si>
  <si>
    <t>000001688</t>
  </si>
  <si>
    <t>000001675</t>
  </si>
  <si>
    <t>000001676</t>
  </si>
  <si>
    <t>000001722</t>
  </si>
  <si>
    <t>00000589</t>
  </si>
  <si>
    <t>000001833</t>
  </si>
  <si>
    <t>000001639</t>
  </si>
  <si>
    <t>000001666</t>
  </si>
  <si>
    <t>00000091</t>
  </si>
  <si>
    <t>00001051</t>
  </si>
  <si>
    <t>00000376</t>
  </si>
  <si>
    <t>000001837</t>
  </si>
  <si>
    <t>00000075</t>
  </si>
  <si>
    <t>000001600</t>
  </si>
  <si>
    <t>000001605</t>
  </si>
  <si>
    <t>000001661</t>
  </si>
  <si>
    <t>000001606</t>
  </si>
  <si>
    <t>000001601</t>
  </si>
  <si>
    <t>000001602</t>
  </si>
  <si>
    <t>000001603</t>
  </si>
  <si>
    <t>000001604</t>
  </si>
  <si>
    <t>000001620</t>
  </si>
  <si>
    <t>000001658</t>
  </si>
  <si>
    <t>000001784</t>
  </si>
  <si>
    <t>000001831</t>
  </si>
  <si>
    <t>00001187</t>
  </si>
  <si>
    <t>000001663</t>
  </si>
  <si>
    <t>000001832</t>
  </si>
  <si>
    <t>000001723</t>
  </si>
  <si>
    <t>00000557</t>
  </si>
  <si>
    <t>000001869</t>
  </si>
  <si>
    <t>000001664</t>
  </si>
  <si>
    <t>000001885</t>
  </si>
  <si>
    <t>00001486</t>
  </si>
  <si>
    <t>000001706</t>
  </si>
  <si>
    <t>000001735</t>
  </si>
  <si>
    <t>000001715</t>
  </si>
  <si>
    <t>000001665</t>
  </si>
  <si>
    <t>000001732</t>
  </si>
  <si>
    <t>000001729</t>
  </si>
  <si>
    <t>00001233</t>
  </si>
  <si>
    <t>000001517</t>
  </si>
  <si>
    <t>000001734</t>
  </si>
  <si>
    <t>00000497</t>
  </si>
  <si>
    <t>000001834</t>
  </si>
  <si>
    <t>00001121</t>
  </si>
  <si>
    <t>000001615</t>
  </si>
  <si>
    <t>000001550</t>
  </si>
  <si>
    <t>00001192</t>
  </si>
  <si>
    <t>000001721</t>
  </si>
  <si>
    <t>000001520</t>
  </si>
  <si>
    <t>00001038</t>
  </si>
  <si>
    <t>00001094</t>
  </si>
  <si>
    <t>00001228</t>
  </si>
  <si>
    <t>000001839</t>
  </si>
  <si>
    <t>00001202</t>
  </si>
  <si>
    <t>00001203</t>
  </si>
  <si>
    <t>00001207</t>
  </si>
  <si>
    <t>00001208</t>
  </si>
  <si>
    <t>00001209</t>
  </si>
  <si>
    <t>00001210</t>
  </si>
  <si>
    <t>00001211</t>
  </si>
  <si>
    <t>00001212</t>
  </si>
  <si>
    <t>00001204</t>
  </si>
  <si>
    <t>00001200</t>
  </si>
  <si>
    <t>00001213</t>
  </si>
  <si>
    <t>00001214</t>
  </si>
  <si>
    <t>00001189</t>
  </si>
  <si>
    <t>00001215</t>
  </si>
  <si>
    <t>00001216</t>
  </si>
  <si>
    <t>00001217</t>
  </si>
  <si>
    <t>00001218</t>
  </si>
  <si>
    <t>00001219</t>
  </si>
  <si>
    <t>00001199</t>
  </si>
  <si>
    <t>00001201</t>
  </si>
  <si>
    <t>00001206</t>
  </si>
  <si>
    <t>000001420</t>
  </si>
  <si>
    <t>000001539</t>
  </si>
  <si>
    <t>000001809</t>
  </si>
  <si>
    <t>00000275</t>
  </si>
  <si>
    <t>000001652</t>
  </si>
  <si>
    <t>00001058</t>
  </si>
  <si>
    <t>00001059</t>
  </si>
  <si>
    <t>00001060</t>
  </si>
  <si>
    <t>00001061</t>
  </si>
  <si>
    <t>000001653</t>
  </si>
  <si>
    <t>000001783</t>
  </si>
  <si>
    <t>00001355</t>
  </si>
  <si>
    <t>00000033</t>
  </si>
  <si>
    <t>000001820</t>
  </si>
  <si>
    <t>000001808</t>
  </si>
  <si>
    <t>000001810</t>
  </si>
  <si>
    <t>000001874</t>
  </si>
  <si>
    <t>000001761</t>
  </si>
  <si>
    <t>000001762</t>
  </si>
  <si>
    <t>000001763</t>
  </si>
  <si>
    <t>000001764</t>
  </si>
  <si>
    <t>000001856</t>
  </si>
  <si>
    <t>000001857</t>
  </si>
  <si>
    <t>000001803</t>
  </si>
  <si>
    <t>00000311</t>
  </si>
  <si>
    <t>000001796</t>
  </si>
  <si>
    <t>000001797</t>
  </si>
  <si>
    <t>000001798</t>
  </si>
  <si>
    <t>000001799</t>
  </si>
  <si>
    <t>000001800</t>
  </si>
  <si>
    <t>000001801</t>
  </si>
  <si>
    <t>000001786</t>
  </si>
  <si>
    <t>000001787</t>
  </si>
  <si>
    <t>000001788</t>
  </si>
  <si>
    <t>000001789</t>
  </si>
  <si>
    <t>000001790</t>
  </si>
  <si>
    <t>000001791</t>
  </si>
  <si>
    <t>000001792</t>
  </si>
  <si>
    <t>000001793</t>
  </si>
  <si>
    <t>000001794</t>
  </si>
  <si>
    <t>000001795</t>
  </si>
  <si>
    <t>000001815</t>
  </si>
  <si>
    <t>000001816</t>
  </si>
  <si>
    <t>000001814</t>
  </si>
  <si>
    <t>000001745</t>
  </si>
  <si>
    <t>000001746</t>
  </si>
  <si>
    <t>000001747</t>
  </si>
  <si>
    <t>000001748</t>
  </si>
  <si>
    <t>000001749</t>
  </si>
  <si>
    <t>000001750</t>
  </si>
  <si>
    <t>000001851</t>
  </si>
  <si>
    <t>000001859</t>
  </si>
  <si>
    <t>000001850</t>
  </si>
  <si>
    <t>000001807</t>
  </si>
  <si>
    <t>00001048</t>
  </si>
  <si>
    <t>000001860</t>
  </si>
  <si>
    <t>00001161</t>
  </si>
  <si>
    <t>000001716</t>
  </si>
  <si>
    <t>000001712</t>
  </si>
  <si>
    <t>000001718</t>
  </si>
  <si>
    <t>000001821</t>
  </si>
  <si>
    <t>000001822</t>
  </si>
  <si>
    <t>000001811</t>
  </si>
  <si>
    <t>000001681</t>
  </si>
  <si>
    <t>00001151</t>
  </si>
  <si>
    <t>00001105</t>
  </si>
  <si>
    <t>00000702</t>
  </si>
  <si>
    <t>00000052</t>
  </si>
  <si>
    <t>00000051</t>
  </si>
  <si>
    <t>00000049</t>
  </si>
  <si>
    <t>00000048</t>
  </si>
  <si>
    <t>00000978</t>
  </si>
  <si>
    <t>000001882</t>
  </si>
  <si>
    <t>000001726</t>
  </si>
  <si>
    <t>000001730</t>
  </si>
  <si>
    <t>000001768</t>
  </si>
  <si>
    <t>Другие виды основных средств</t>
  </si>
  <si>
    <t>Офисное оборудование</t>
  </si>
  <si>
    <t>Производственный и хозяйственный инвентарь</t>
  </si>
  <si>
    <t>31.03.2010</t>
  </si>
  <si>
    <t>23.06.2021</t>
  </si>
  <si>
    <t>18.07.2017</t>
  </si>
  <si>
    <t>02.11.2020</t>
  </si>
  <si>
    <t>18.10.2011</t>
  </si>
  <si>
    <t>31.07.2014</t>
  </si>
  <si>
    <t>21.10.2021</t>
  </si>
  <si>
    <t>28.04.2018</t>
  </si>
  <si>
    <t>29.06.2020</t>
  </si>
  <si>
    <t>27.02.2019</t>
  </si>
  <si>
    <t>28.08.2018</t>
  </si>
  <si>
    <t>30.10.2009</t>
  </si>
  <si>
    <t>10.10.2010</t>
  </si>
  <si>
    <t>01.10.2003</t>
  </si>
  <si>
    <t>31.12.2003</t>
  </si>
  <si>
    <t>30.01.1974</t>
  </si>
  <si>
    <t>30.09.2005</t>
  </si>
  <si>
    <t>28.02.2007</t>
  </si>
  <si>
    <t>30.11.2013</t>
  </si>
  <si>
    <t>31.12.2015</t>
  </si>
  <si>
    <t>31.01.2009</t>
  </si>
  <si>
    <t>19.12.2012</t>
  </si>
  <si>
    <t>30.12.2020</t>
  </si>
  <si>
    <t>30.09.2013</t>
  </si>
  <si>
    <t>02.10.2003</t>
  </si>
  <si>
    <t>19.08.2019</t>
  </si>
  <si>
    <t>30.04.2014</t>
  </si>
  <si>
    <t>01.01.1955</t>
  </si>
  <si>
    <t>31.12.2014</t>
  </si>
  <si>
    <t>15.06.2020</t>
  </si>
  <si>
    <t>06.04.2012</t>
  </si>
  <si>
    <t>24.03.2020</t>
  </si>
  <si>
    <t>25.06.2019</t>
  </si>
  <si>
    <t>10.04.2013</t>
  </si>
  <si>
    <t>01.08.2013</t>
  </si>
  <si>
    <t>20.01.2016</t>
  </si>
  <si>
    <t>10.06.2016</t>
  </si>
  <si>
    <t>29.06.2016</t>
  </si>
  <si>
    <t>03.05.2018</t>
  </si>
  <si>
    <t>01.07.1994</t>
  </si>
  <si>
    <t>22.09.2014</t>
  </si>
  <si>
    <t>01.07.1997</t>
  </si>
  <si>
    <t>30.09.2007</t>
  </si>
  <si>
    <t>29.12.2001</t>
  </si>
  <si>
    <t>01.01.1983</t>
  </si>
  <si>
    <t>31.12.2013</t>
  </si>
  <si>
    <t>31.07.2015</t>
  </si>
  <si>
    <t>31.05.2014</t>
  </si>
  <si>
    <t>30.06.2015</t>
  </si>
  <si>
    <t>17.12.2019</t>
  </si>
  <si>
    <t>30.09.2015</t>
  </si>
  <si>
    <t>14.05.2018</t>
  </si>
  <si>
    <t>31.12.2011</t>
  </si>
  <si>
    <t>11.07.2018</t>
  </si>
  <si>
    <t>05.02.2018</t>
  </si>
  <si>
    <t>30.10.2015</t>
  </si>
  <si>
    <t>31.05.2018</t>
  </si>
  <si>
    <t>31.08.2010</t>
  </si>
  <si>
    <t>22.03.2013</t>
  </si>
  <si>
    <t>28.06.2018</t>
  </si>
  <si>
    <t>30.06.2009</t>
  </si>
  <si>
    <t>13.03.2013</t>
  </si>
  <si>
    <t>31.07.2007</t>
  </si>
  <si>
    <t>30.09.2008</t>
  </si>
  <si>
    <t>24.08.2010</t>
  </si>
  <si>
    <t>15.03.2021</t>
  </si>
  <si>
    <t>30.06.2012</t>
  </si>
  <si>
    <t>31.08.2013</t>
  </si>
  <si>
    <t>04.06.2020</t>
  </si>
  <si>
    <t>31.01.1955</t>
  </si>
  <si>
    <t>31.01.2015</t>
  </si>
  <si>
    <t>30.11.2007</t>
  </si>
  <si>
    <t>16.12.2019</t>
  </si>
  <si>
    <t>30.04.2011</t>
  </si>
  <si>
    <t>01.01.1970</t>
  </si>
  <si>
    <t>31.08.2020</t>
  </si>
  <si>
    <t>21.04.2020</t>
  </si>
  <si>
    <t>03.04.2019</t>
  </si>
  <si>
    <t>30.06.2021</t>
  </si>
  <si>
    <t>17.03.2020</t>
  </si>
  <si>
    <t>30.11.2010</t>
  </si>
  <si>
    <t>31.12.2019</t>
  </si>
  <si>
    <t>18.06.2020</t>
  </si>
  <si>
    <t>29.10.2018</t>
  </si>
  <si>
    <t>22.06.2021</t>
  </si>
  <si>
    <t>31.08.2021</t>
  </si>
  <si>
    <t>26.05.2021</t>
  </si>
  <si>
    <t>16.04.2020</t>
  </si>
  <si>
    <t>31.10.2007</t>
  </si>
  <si>
    <t>13.09.2021</t>
  </si>
  <si>
    <t>30.06.2010</t>
  </si>
  <si>
    <t>28.02.2018</t>
  </si>
  <si>
    <t>21.08.2017</t>
  </si>
  <si>
    <t>03.04.2018</t>
  </si>
  <si>
    <t>05.06.2020</t>
  </si>
  <si>
    <t>29.04.2016</t>
  </si>
  <si>
    <t>30.11.2009</t>
  </si>
  <si>
    <t>31.12.2008</t>
  </si>
  <si>
    <t>30.06.2004</t>
  </si>
  <si>
    <t>01.01.1991</t>
  </si>
  <si>
    <t>01.01.1994</t>
  </si>
  <si>
    <t>01.01.1995</t>
  </si>
  <si>
    <t>01.01.1965</t>
  </si>
  <si>
    <t>30.04.2006</t>
  </si>
  <si>
    <t>07.06.2018</t>
  </si>
  <si>
    <t>27.05.2019</t>
  </si>
  <si>
    <t>00000443</t>
  </si>
  <si>
    <t>00001032</t>
  </si>
  <si>
    <t>000001607</t>
  </si>
  <si>
    <t>000001608</t>
  </si>
  <si>
    <t>00001033</t>
  </si>
  <si>
    <t>00000593</t>
  </si>
  <si>
    <t>000001725</t>
  </si>
  <si>
    <t>000001758</t>
  </si>
  <si>
    <t>000001760</t>
  </si>
  <si>
    <t>000001759</t>
  </si>
  <si>
    <t>00000750</t>
  </si>
  <si>
    <t>00000028</t>
  </si>
  <si>
    <t>000001776</t>
  </si>
  <si>
    <t>000001488</t>
  </si>
  <si>
    <t>000001733</t>
  </si>
  <si>
    <t>00000182</t>
  </si>
  <si>
    <t>000001780</t>
  </si>
  <si>
    <t>00000184</t>
  </si>
  <si>
    <t>00000183</t>
  </si>
  <si>
    <t>00000186</t>
  </si>
  <si>
    <t>00000255</t>
  </si>
  <si>
    <t>000001826</t>
  </si>
  <si>
    <t>00001360</t>
  </si>
  <si>
    <t>000001698</t>
  </si>
  <si>
    <t>00001225</t>
  </si>
  <si>
    <t>000001829</t>
  </si>
  <si>
    <t>000001696</t>
  </si>
  <si>
    <t>000001865</t>
  </si>
  <si>
    <t>000001866</t>
  </si>
  <si>
    <t>000001876</t>
  </si>
  <si>
    <t>000001878</t>
  </si>
  <si>
    <t>000001881</t>
  </si>
  <si>
    <t>000001880</t>
  </si>
  <si>
    <t>000001823</t>
  </si>
  <si>
    <t>000001828</t>
  </si>
  <si>
    <t>00001003</t>
  </si>
  <si>
    <t>000001490</t>
  </si>
  <si>
    <t>00000027</t>
  </si>
  <si>
    <t>00001055</t>
  </si>
  <si>
    <t>000001724</t>
  </si>
  <si>
    <t>00000254</t>
  </si>
  <si>
    <t>000001805</t>
  </si>
  <si>
    <t>00000026</t>
  </si>
  <si>
    <t>000001754</t>
  </si>
  <si>
    <t>00000090</t>
  </si>
  <si>
    <t>000001785</t>
  </si>
  <si>
    <t>000001743</t>
  </si>
  <si>
    <t>00001090</t>
  </si>
  <si>
    <t>000001844</t>
  </si>
  <si>
    <t>00001035</t>
  </si>
  <si>
    <t>000001879</t>
  </si>
  <si>
    <t>000001862</t>
  </si>
  <si>
    <t>000001861</t>
  </si>
  <si>
    <t>000001877</t>
  </si>
  <si>
    <t>000001864</t>
  </si>
  <si>
    <t>000001875</t>
  </si>
  <si>
    <t>000001884</t>
  </si>
  <si>
    <t>000001863</t>
  </si>
  <si>
    <t>00001158</t>
  </si>
  <si>
    <t>00001156</t>
  </si>
  <si>
    <t>000001843</t>
  </si>
  <si>
    <t>00001049</t>
  </si>
  <si>
    <t>00001050</t>
  </si>
  <si>
    <t>000001838</t>
  </si>
  <si>
    <t>00000270</t>
  </si>
  <si>
    <t>00001123</t>
  </si>
  <si>
    <t>000001739</t>
  </si>
  <si>
    <t>000001740</t>
  </si>
  <si>
    <t>00000911</t>
  </si>
  <si>
    <t>00001240</t>
  </si>
  <si>
    <t>00001005</t>
  </si>
  <si>
    <t>00001006</t>
  </si>
  <si>
    <t>00001241</t>
  </si>
  <si>
    <t>00001242</t>
  </si>
  <si>
    <t>00001243</t>
  </si>
  <si>
    <t>00001244</t>
  </si>
  <si>
    <t>00001245</t>
  </si>
  <si>
    <t>000001741</t>
  </si>
  <si>
    <t>00001246</t>
  </si>
  <si>
    <t>00001247</t>
  </si>
  <si>
    <t>00001248</t>
  </si>
  <si>
    <t>00001249</t>
  </si>
  <si>
    <t>00001373</t>
  </si>
  <si>
    <t>00001374</t>
  </si>
  <si>
    <t>00001375</t>
  </si>
  <si>
    <t>00001376</t>
  </si>
  <si>
    <t>00000318</t>
  </si>
  <si>
    <t>00000319</t>
  </si>
  <si>
    <t>000001483</t>
  </si>
  <si>
    <t>000001484</t>
  </si>
  <si>
    <t>000001485</t>
  </si>
  <si>
    <t>000001486</t>
  </si>
  <si>
    <t>000001487</t>
  </si>
  <si>
    <t>00001138</t>
  </si>
  <si>
    <t>00001127</t>
  </si>
  <si>
    <t>00001128</t>
  </si>
  <si>
    <t>00001129</t>
  </si>
  <si>
    <t>00001130</t>
  </si>
  <si>
    <t>00000265</t>
  </si>
  <si>
    <t>00000260</t>
  </si>
  <si>
    <t>00000187</t>
  </si>
  <si>
    <t>00000263</t>
  </si>
  <si>
    <t>00000188</t>
  </si>
  <si>
    <t>00000264</t>
  </si>
  <si>
    <t>00000259</t>
  </si>
  <si>
    <t>000001649</t>
  </si>
  <si>
    <t>000001650</t>
  </si>
  <si>
    <t>000001671</t>
  </si>
  <si>
    <t>00001222</t>
  </si>
  <si>
    <t>00001227</t>
  </si>
  <si>
    <t>000001613</t>
  </si>
  <si>
    <t>000001612</t>
  </si>
  <si>
    <t>00001357</t>
  </si>
  <si>
    <t>00001473</t>
  </si>
  <si>
    <t>000001670</t>
  </si>
  <si>
    <t>000001858</t>
  </si>
  <si>
    <t>000001697</t>
  </si>
  <si>
    <t>00001224</t>
  </si>
  <si>
    <t>000001609</t>
  </si>
  <si>
    <t>000001610</t>
  </si>
  <si>
    <t>000001611</t>
  </si>
  <si>
    <t>000001691</t>
  </si>
  <si>
    <t>000001693</t>
  </si>
  <si>
    <t>000001692</t>
  </si>
  <si>
    <t>000001846</t>
  </si>
  <si>
    <t>000001779</t>
  </si>
  <si>
    <t>000001813</t>
  </si>
  <si>
    <t>000001481</t>
  </si>
  <si>
    <t>000001480</t>
  </si>
  <si>
    <t>000001482</t>
  </si>
  <si>
    <t>000001886</t>
  </si>
  <si>
    <t>000001827</t>
  </si>
  <si>
    <t>000001840</t>
  </si>
  <si>
    <t>00000988</t>
  </si>
  <si>
    <t>00000985</t>
  </si>
  <si>
    <t>00000986</t>
  </si>
  <si>
    <t>00000987</t>
  </si>
  <si>
    <t>00000230</t>
  </si>
  <si>
    <t>000001713</t>
  </si>
  <si>
    <t>000001842</t>
  </si>
  <si>
    <t>000001845</t>
  </si>
  <si>
    <t>000001570</t>
  </si>
  <si>
    <t>000001507</t>
  </si>
  <si>
    <t>000001887</t>
  </si>
  <si>
    <t>000001889</t>
  </si>
  <si>
    <t>000001888</t>
  </si>
  <si>
    <t>00001036</t>
  </si>
  <si>
    <t>00001023</t>
  </si>
  <si>
    <t>000001421</t>
  </si>
  <si>
    <t>000001873</t>
  </si>
  <si>
    <t>00001099</t>
  </si>
  <si>
    <t>00000179</t>
  </si>
  <si>
    <t>000001493</t>
  </si>
  <si>
    <t>00000257</t>
  </si>
  <si>
    <t>000001648</t>
  </si>
  <si>
    <t>00000569</t>
  </si>
  <si>
    <t>00000575</t>
  </si>
  <si>
    <t>00000526</t>
  </si>
  <si>
    <t>00000586</t>
  </si>
  <si>
    <t>00000212</t>
  </si>
  <si>
    <t>000001571</t>
  </si>
  <si>
    <t>000001572</t>
  </si>
  <si>
    <t>000001573</t>
  </si>
  <si>
    <t>00000237</t>
  </si>
  <si>
    <t>00000239</t>
  </si>
  <si>
    <t>00000220</t>
  </si>
  <si>
    <t>00000252</t>
  </si>
  <si>
    <t>000001574</t>
  </si>
  <si>
    <t>00000195</t>
  </si>
  <si>
    <t>00000196</t>
  </si>
  <si>
    <t>00000316</t>
  </si>
  <si>
    <t>00000317</t>
  </si>
  <si>
    <t>00001007</t>
  </si>
  <si>
    <t>00001008</t>
  </si>
  <si>
    <t>00001009</t>
  </si>
  <si>
    <t>00001010</t>
  </si>
  <si>
    <t>00001011</t>
  </si>
  <si>
    <t>00001370</t>
  </si>
  <si>
    <t>00001372</t>
  </si>
  <si>
    <t>00001369</t>
  </si>
  <si>
    <t>00001012</t>
  </si>
  <si>
    <t>000001617</t>
  </si>
  <si>
    <t>000001618</t>
  </si>
  <si>
    <t>000001641</t>
  </si>
  <si>
    <t>00001063</t>
  </si>
  <si>
    <t>00001044</t>
  </si>
  <si>
    <t>00001251</t>
  </si>
  <si>
    <t>00000345</t>
  </si>
  <si>
    <t>000001657</t>
  </si>
  <si>
    <t>000001686</t>
  </si>
  <si>
    <t>00000577</t>
  </si>
  <si>
    <t>00001034</t>
  </si>
  <si>
    <t>000001667</t>
  </si>
  <si>
    <t>000001701</t>
  </si>
  <si>
    <t>000001700</t>
  </si>
  <si>
    <t>000001679</t>
  </si>
  <si>
    <t>000001678</t>
  </si>
  <si>
    <t>00001093</t>
  </si>
  <si>
    <t>000001756</t>
  </si>
  <si>
    <t>000001714</t>
  </si>
  <si>
    <t>000001508</t>
  </si>
  <si>
    <t>000001731</t>
  </si>
  <si>
    <t>000001728</t>
  </si>
  <si>
    <t>000001704</t>
  </si>
  <si>
    <t>000001819</t>
  </si>
  <si>
    <t>000001825</t>
  </si>
  <si>
    <t>000001690</t>
  </si>
  <si>
    <t>000001699</t>
  </si>
  <si>
    <t>000001742</t>
  </si>
  <si>
    <t>000001868</t>
  </si>
  <si>
    <t>00001230</t>
  </si>
  <si>
    <t>00000995</t>
  </si>
  <si>
    <t>00000258</t>
  </si>
  <si>
    <t>000001510</t>
  </si>
  <si>
    <t>00000132</t>
  </si>
  <si>
    <t>00001254</t>
  </si>
  <si>
    <t>00001116</t>
  </si>
  <si>
    <t>00000536</t>
  </si>
  <si>
    <t>00000136</t>
  </si>
  <si>
    <t>00000138</t>
  </si>
  <si>
    <t>00000139</t>
  </si>
  <si>
    <t>00000540</t>
  </si>
  <si>
    <t>00000541</t>
  </si>
  <si>
    <t>00000527</t>
  </si>
  <si>
    <t>00001091</t>
  </si>
  <si>
    <t>00000542</t>
  </si>
  <si>
    <t>00000543</t>
  </si>
  <si>
    <t>000001645</t>
  </si>
  <si>
    <t>00000544</t>
  </si>
  <si>
    <t>000001646</t>
  </si>
  <si>
    <t>00000126</t>
  </si>
  <si>
    <t>00000585</t>
  </si>
  <si>
    <t>00000588</t>
  </si>
  <si>
    <t>00000223</t>
  </si>
  <si>
    <t>00000551</t>
  </si>
  <si>
    <t>00001089</t>
  </si>
  <si>
    <t>00000227</t>
  </si>
  <si>
    <t>00000150</t>
  </si>
  <si>
    <t>00000229</t>
  </si>
  <si>
    <t>00000539</t>
  </si>
  <si>
    <t>00001155</t>
  </si>
  <si>
    <t>00001088</t>
  </si>
  <si>
    <t>00000156</t>
  </si>
  <si>
    <t>000001668</t>
  </si>
  <si>
    <t>00001096</t>
  </si>
  <si>
    <t>00000231</t>
  </si>
  <si>
    <t>00000927</t>
  </si>
  <si>
    <t>00000094</t>
  </si>
  <si>
    <t>00000093</t>
  </si>
  <si>
    <t>00000092</t>
  </si>
  <si>
    <t>00000496</t>
  </si>
  <si>
    <t>00000249</t>
  </si>
  <si>
    <t>00000096</t>
  </si>
  <si>
    <t>00000228</t>
  </si>
  <si>
    <t>00000098</t>
  </si>
  <si>
    <t>00001220</t>
  </si>
  <si>
    <t>00000095</t>
  </si>
  <si>
    <t>00000506</t>
  </si>
  <si>
    <t>00000533</t>
  </si>
  <si>
    <t>00000262</t>
  </si>
  <si>
    <t>00000529</t>
  </si>
  <si>
    <t>00001122</t>
  </si>
  <si>
    <t>00000982</t>
  </si>
  <si>
    <t>00001000</t>
  </si>
  <si>
    <t>00001053</t>
  </si>
  <si>
    <t>00000581</t>
  </si>
  <si>
    <t>00001159</t>
  </si>
  <si>
    <t>00001113</t>
  </si>
  <si>
    <t>000001503</t>
  </si>
  <si>
    <t>00001092</t>
  </si>
  <si>
    <t>00001235</t>
  </si>
  <si>
    <t>00000137</t>
  </si>
  <si>
    <t>000001492</t>
  </si>
  <si>
    <t>000001491</t>
  </si>
  <si>
    <t>00001348</t>
  </si>
  <si>
    <t>000001654</t>
  </si>
  <si>
    <t>00001252</t>
  </si>
  <si>
    <t>00001350</t>
  </si>
  <si>
    <t>00001351</t>
  </si>
  <si>
    <t>00001124</t>
  </si>
  <si>
    <t>00001125</t>
  </si>
  <si>
    <t>00001100</t>
  </si>
  <si>
    <t>00001101</t>
  </si>
  <si>
    <t>00001103</t>
  </si>
  <si>
    <t>00001104</t>
  </si>
  <si>
    <t>00001042</t>
  </si>
  <si>
    <t>00001039</t>
  </si>
  <si>
    <t>00001016</t>
  </si>
  <si>
    <t>00000267</t>
  </si>
  <si>
    <t>000001689</t>
  </si>
  <si>
    <t>00001043</t>
  </si>
  <si>
    <t>00001045</t>
  </si>
  <si>
    <t>00001102</t>
  </si>
  <si>
    <t>00001015</t>
  </si>
  <si>
    <t>00001014</t>
  </si>
  <si>
    <t>000001711</t>
  </si>
  <si>
    <t>000001775</t>
  </si>
  <si>
    <t>00000324</t>
  </si>
  <si>
    <t>00001018</t>
  </si>
  <si>
    <t>00001017</t>
  </si>
  <si>
    <t>000001710</t>
  </si>
  <si>
    <t>000001806</t>
  </si>
  <si>
    <t>00000315</t>
  </si>
  <si>
    <t>00001149</t>
  </si>
  <si>
    <t>000001709</t>
  </si>
  <si>
    <t>000001708</t>
  </si>
  <si>
    <t>000001707</t>
  </si>
  <si>
    <t>000001738</t>
  </si>
  <si>
    <t>00000448</t>
  </si>
  <si>
    <t>000001752</t>
  </si>
  <si>
    <t>000001753</t>
  </si>
  <si>
    <t>000001848</t>
  </si>
  <si>
    <t>000001781</t>
  </si>
  <si>
    <t>00001150</t>
  </si>
  <si>
    <t>000001847</t>
  </si>
  <si>
    <t>000001849</t>
  </si>
  <si>
    <t>000001703</t>
  </si>
  <si>
    <t>000001695</t>
  </si>
  <si>
    <t>000001694</t>
  </si>
  <si>
    <t>000001683</t>
  </si>
  <si>
    <t>000001751</t>
  </si>
  <si>
    <t>00001041</t>
  </si>
  <si>
    <t>00001046</t>
  </si>
  <si>
    <t>00001365</t>
  </si>
  <si>
    <t>00001352</t>
  </si>
  <si>
    <t>00001253</t>
  </si>
  <si>
    <t>00001366</t>
  </si>
  <si>
    <t>000001772</t>
  </si>
  <si>
    <t>000001773</t>
  </si>
  <si>
    <t>000001774</t>
  </si>
  <si>
    <t>000001802</t>
  </si>
  <si>
    <t>000001737</t>
  </si>
  <si>
    <t>000001736</t>
  </si>
  <si>
    <t>00000269</t>
  </si>
  <si>
    <t>00000268</t>
  </si>
  <si>
    <t>00001106</t>
  </si>
  <si>
    <t>00001107</t>
  </si>
  <si>
    <t>00001108</t>
  </si>
  <si>
    <t>000001532</t>
  </si>
  <si>
    <t>00001097</t>
  </si>
  <si>
    <t>00001098</t>
  </si>
  <si>
    <t>00000261</t>
  </si>
  <si>
    <t>00000185</t>
  </si>
  <si>
    <t>00000507</t>
  </si>
  <si>
    <t>00000174</t>
  </si>
  <si>
    <t>00000175</t>
  </si>
  <si>
    <t>000001755</t>
  </si>
  <si>
    <t>000001702</t>
  </si>
  <si>
    <t>000001677</t>
  </si>
  <si>
    <t>000001817</t>
  </si>
  <si>
    <t>28.02.2002</t>
  </si>
  <si>
    <t>30.04.2007</t>
  </si>
  <si>
    <t>31.01.2014</t>
  </si>
  <si>
    <t>08.04.2002</t>
  </si>
  <si>
    <t>29.05.2018</t>
  </si>
  <si>
    <t>27.03.2019</t>
  </si>
  <si>
    <t>31.07.2004</t>
  </si>
  <si>
    <t>30.09.1998</t>
  </si>
  <si>
    <t>30.07.2019</t>
  </si>
  <si>
    <t>24.09.2012</t>
  </si>
  <si>
    <t>26.06.2018</t>
  </si>
  <si>
    <t>01.04.1996</t>
  </si>
  <si>
    <t>11.10.2019</t>
  </si>
  <si>
    <t>01.01.1996</t>
  </si>
  <si>
    <t>01.01.1976</t>
  </si>
  <si>
    <t>01.12.1997</t>
  </si>
  <si>
    <t>01.09.1998</t>
  </si>
  <si>
    <t>04.12.2020</t>
  </si>
  <si>
    <t>30.06.2011</t>
  </si>
  <si>
    <t>09.12.2016</t>
  </si>
  <si>
    <t>19.10.2021</t>
  </si>
  <si>
    <t>16.09.2020</t>
  </si>
  <si>
    <t>30.11.2006</t>
  </si>
  <si>
    <t>31.10.2012</t>
  </si>
  <si>
    <t>30.12.1996</t>
  </si>
  <si>
    <t>21.11.2018</t>
  </si>
  <si>
    <t>19.12.2019</t>
  </si>
  <si>
    <t>14.04.2021</t>
  </si>
  <si>
    <t>30.05.2007</t>
  </si>
  <si>
    <t>31.12.2009</t>
  </si>
  <si>
    <t>31.07.2009</t>
  </si>
  <si>
    <t>31.07.2018</t>
  </si>
  <si>
    <t>31.08.2006</t>
  </si>
  <si>
    <t>31.10.2010</t>
  </si>
  <si>
    <t>30.06.2001</t>
  </si>
  <si>
    <t>01.05.2000</t>
  </si>
  <si>
    <t>11.06.2021</t>
  </si>
  <si>
    <t>30.11.2016</t>
  </si>
  <si>
    <t>30.09.2019</t>
  </si>
  <si>
    <t>16.06.2020</t>
  </si>
  <si>
    <t>16.03.2021</t>
  </si>
  <si>
    <t>05.09.2017</t>
  </si>
  <si>
    <t>21.12.2012</t>
  </si>
  <si>
    <t>31.05.2012</t>
  </si>
  <si>
    <t>01.01.1981</t>
  </si>
  <si>
    <t>01.01.1968</t>
  </si>
  <si>
    <t>01.01.1967</t>
  </si>
  <si>
    <t>01.01.1982</t>
  </si>
  <si>
    <t>01.02.1996</t>
  </si>
  <si>
    <t>01.06.1998</t>
  </si>
  <si>
    <t>01.01.1978</t>
  </si>
  <si>
    <t>01.01.1966</t>
  </si>
  <si>
    <t>12.11.2014</t>
  </si>
  <si>
    <t>22.06.2016</t>
  </si>
  <si>
    <t>01.01.1986</t>
  </si>
  <si>
    <t>31.03.2017</t>
  </si>
  <si>
    <t>20.02.2016</t>
  </si>
  <si>
    <t>29.12.2018</t>
  </si>
  <si>
    <t>29.01.2013</t>
  </si>
  <si>
    <t>24.05.2017</t>
  </si>
  <si>
    <t>27.08.2020</t>
  </si>
  <si>
    <t>12.11.2020</t>
  </si>
  <si>
    <t>10.08.2016</t>
  </si>
  <si>
    <t>23.12.2016</t>
  </si>
  <si>
    <t>31.10.2006</t>
  </si>
  <si>
    <t>30.01.2013</t>
  </si>
  <si>
    <t>31.01.1972</t>
  </si>
  <si>
    <t>30.03.2009</t>
  </si>
  <si>
    <t>31.01.1974</t>
  </si>
  <si>
    <t>31.01.1978</t>
  </si>
  <si>
    <t>31.01.1981</t>
  </si>
  <si>
    <t>31.01.1968</t>
  </si>
  <si>
    <t>31.01.1970</t>
  </si>
  <si>
    <t>31.01.1967</t>
  </si>
  <si>
    <t>31.01.1992</t>
  </si>
  <si>
    <t>31.01.1975</t>
  </si>
  <si>
    <t>04.12.2014</t>
  </si>
  <si>
    <t>31.01.1982</t>
  </si>
  <si>
    <t>31.01.1988</t>
  </si>
  <si>
    <t>31.01.1985</t>
  </si>
  <si>
    <t>30.01.1991</t>
  </si>
  <si>
    <t>31.01.1993</t>
  </si>
  <si>
    <t>31.01.1994</t>
  </si>
  <si>
    <t>31.01.1980</t>
  </si>
  <si>
    <t>31.10.2008</t>
  </si>
  <si>
    <t>31.12.2010</t>
  </si>
  <si>
    <t>01.01.1997</t>
  </si>
  <si>
    <t>31.05.2010</t>
  </si>
  <si>
    <t>31.05.1998</t>
  </si>
  <si>
    <t>16.10.2007</t>
  </si>
  <si>
    <t>31.10.2009</t>
  </si>
  <si>
    <t>28.02.2009</t>
  </si>
  <si>
    <t>01.11.2012</t>
  </si>
  <si>
    <t>31.01.1966</t>
  </si>
  <si>
    <t>17.02.2011</t>
  </si>
  <si>
    <t>15.03.2011</t>
  </si>
  <si>
    <t>01.09.2000</t>
  </si>
  <si>
    <t>29.07.2016</t>
  </si>
  <si>
    <t>31.07.2017</t>
  </si>
  <si>
    <t>06.04.2020</t>
  </si>
  <si>
    <t>07.11.2018</t>
  </si>
  <si>
    <t>10.12.2019</t>
  </si>
  <si>
    <t>16.07.2021</t>
  </si>
  <si>
    <t>27.04.2017</t>
  </si>
  <si>
    <t>06.09.2011</t>
  </si>
  <si>
    <t>02.03.2020</t>
  </si>
  <si>
    <t>16.07.2018</t>
  </si>
  <si>
    <t>30.06.2013</t>
  </si>
  <si>
    <t>30.11.2008</t>
  </si>
  <si>
    <t>01.02.1998</t>
  </si>
  <si>
    <t>01.01.1979</t>
  </si>
  <si>
    <t>01.01.1988</t>
  </si>
  <si>
    <t>17.01.2019</t>
  </si>
  <si>
    <t>19.04.2017</t>
  </si>
  <si>
    <t>26.06.2020</t>
  </si>
  <si>
    <t>000001883</t>
  </si>
  <si>
    <t>00-000100</t>
  </si>
  <si>
    <t>28.04.2021</t>
  </si>
  <si>
    <t>00000603</t>
  </si>
  <si>
    <t>000001767</t>
  </si>
  <si>
    <t>00000276</t>
  </si>
  <si>
    <t>00000272</t>
  </si>
  <si>
    <t>000001782</t>
  </si>
  <si>
    <t>000001770</t>
  </si>
  <si>
    <t>18.04.2019</t>
  </si>
  <si>
    <t>01.01.1964</t>
  </si>
  <si>
    <t>01.12.1999</t>
  </si>
  <si>
    <t>11.06.2019</t>
  </si>
  <si>
    <t>Электроэнергия кВт.ч.</t>
  </si>
  <si>
    <t>Выработка  - всего, в т.ч.  кВт.ч.</t>
  </si>
  <si>
    <t>потери в %%</t>
  </si>
  <si>
    <t>Реализация - всего, в т.ч. Вт.ч.</t>
  </si>
  <si>
    <t>Тарифы отпуска э/энергии</t>
  </si>
  <si>
    <t>Затраты (себестоимость), руб</t>
  </si>
  <si>
    <t>Материальные затраты</t>
  </si>
  <si>
    <t>Сырье и основные материалы</t>
  </si>
  <si>
    <t>топливо</t>
  </si>
  <si>
    <t xml:space="preserve"> масло для ГТД</t>
  </si>
  <si>
    <t xml:space="preserve"> масло для ДГ</t>
  </si>
  <si>
    <t>Вспомогательные материалы, тыс.руб.</t>
  </si>
  <si>
    <t>бензин</t>
  </si>
  <si>
    <t>масло</t>
  </si>
  <si>
    <t>Материалы</t>
  </si>
  <si>
    <t>Запчасти</t>
  </si>
  <si>
    <t>Инструменты в эксплуатации</t>
  </si>
  <si>
    <t>Спецодежда</t>
  </si>
  <si>
    <t>Прочие материалы</t>
  </si>
  <si>
    <t>канцелярские товары</t>
  </si>
  <si>
    <t>малоценные предметы</t>
  </si>
  <si>
    <t>хозинвентарь</t>
  </si>
  <si>
    <t xml:space="preserve">прочее   </t>
  </si>
  <si>
    <t>Прочее</t>
  </si>
  <si>
    <t>Прочие (расшифровать)</t>
  </si>
  <si>
    <t xml:space="preserve">Оплата труда </t>
  </si>
  <si>
    <t>Расходы на оплату труда штатного персонала</t>
  </si>
  <si>
    <t>Резерв на оплату отпуска</t>
  </si>
  <si>
    <t>Оплата больничного</t>
  </si>
  <si>
    <t>Прочие расходы по статье</t>
  </si>
  <si>
    <t xml:space="preserve">Обязательные страховые взносы </t>
  </si>
  <si>
    <t>Налоги и платежи, учитываемые в себестоимости</t>
  </si>
  <si>
    <t>Налог на имущество</t>
  </si>
  <si>
    <t>Земельный налог</t>
  </si>
  <si>
    <t>Водный налог</t>
  </si>
  <si>
    <t>Плата за загрязнение окружающей среды</t>
  </si>
  <si>
    <t>Платежи за негативное воздействие на окружающую среду</t>
  </si>
  <si>
    <t>плата за негативное воздействие на окружающую среду в пределах установленных разрешений, лимитов</t>
  </si>
  <si>
    <t>плата за негативное воздействие на окружающую среду сверх установленных разрешений, лимитов</t>
  </si>
  <si>
    <t>Прочие платежи за экологию</t>
  </si>
  <si>
    <t>Транспортный налог</t>
  </si>
  <si>
    <t>Государственная пошлина</t>
  </si>
  <si>
    <t>госпошлина за прохождение аттестации</t>
  </si>
  <si>
    <t xml:space="preserve">госпошлина (судебная)   </t>
  </si>
  <si>
    <t>госпошлина (прочее)</t>
  </si>
  <si>
    <t xml:space="preserve">за госрегистрацию прав на недвижимость </t>
  </si>
  <si>
    <t xml:space="preserve">госпошлина за проведение ТО 2-х единиц техники </t>
  </si>
  <si>
    <t>Госпошлина за лицензирование</t>
  </si>
  <si>
    <t>Прочие налоги и сборы</t>
  </si>
  <si>
    <t>Амортизация</t>
  </si>
  <si>
    <t>Страхование</t>
  </si>
  <si>
    <t>Добровольное страхование имущества и ответственности</t>
  </si>
  <si>
    <t>Добровольное медицинское страхование работников</t>
  </si>
  <si>
    <t>Обязательное страхование ответственности (ОСАГО)</t>
  </si>
  <si>
    <t>Страхование объектов капитального строительства</t>
  </si>
  <si>
    <t>Прочее страхование</t>
  </si>
  <si>
    <t>Страхование гражданской отв-ти (опасные производственные объекты)</t>
  </si>
  <si>
    <t>Страховые взносы (страхование граждан. ответ-ти)</t>
  </si>
  <si>
    <t>Страхование СМР</t>
  </si>
  <si>
    <t xml:space="preserve">Затраты на аренду </t>
  </si>
  <si>
    <t>Аренда основных фондов</t>
  </si>
  <si>
    <t>обрудования</t>
  </si>
  <si>
    <t>помещений (п. Тельвиска)</t>
  </si>
  <si>
    <t>Арендные платежи за землю</t>
  </si>
  <si>
    <t>Работы и услуги</t>
  </si>
  <si>
    <t>Работы и услуги производственного характера</t>
  </si>
  <si>
    <t>Услуги транспорта</t>
  </si>
  <si>
    <t>сторонних организаций</t>
  </si>
  <si>
    <t xml:space="preserve"> услуги специализированной техники</t>
  </si>
  <si>
    <t>Услуги по ремонту</t>
  </si>
  <si>
    <t>Капитальный ремонт (турбогенератор)</t>
  </si>
  <si>
    <t>Ремонт здания трансформаторной подстанции ТП-24</t>
  </si>
  <si>
    <t>Ремонт кровли здания главного корпуса</t>
  </si>
  <si>
    <t>Текущий ремонт</t>
  </si>
  <si>
    <t>Ремонт основных средств</t>
  </si>
  <si>
    <t>ремонт 5-ти вибрационных средств обнаружения Трезор-В04</t>
  </si>
  <si>
    <t>ремонт системы охранно-пожарной сигнализации</t>
  </si>
  <si>
    <t>текущий ремонт и тех. освидетельствование САУ ГТА-3, ГТА-4 и ГТА-5</t>
  </si>
  <si>
    <t>ремонт кабинета ИТР ЦЭС (строительная часть)</t>
  </si>
  <si>
    <t>ремонт здания трансформаторной подстанции ТП №24</t>
  </si>
  <si>
    <t>ремонт отмостки здания гаража (основное здание)</t>
  </si>
  <si>
    <t>Услуги по техническому обслуживанию</t>
  </si>
  <si>
    <t>автомашин</t>
  </si>
  <si>
    <t>Сертификация электроэнергии</t>
  </si>
  <si>
    <t>расчет контрольных испытаний показателей качества электроэнергии</t>
  </si>
  <si>
    <t>инспекционный контроль за сертифицированной электроэнергией</t>
  </si>
  <si>
    <t>Услуги по поверке средств измерений</t>
  </si>
  <si>
    <t>госповерка средств измерений</t>
  </si>
  <si>
    <t>трансформаторов напряжения</t>
  </si>
  <si>
    <t>ЛВИ-2МГ</t>
  </si>
  <si>
    <t>приборов</t>
  </si>
  <si>
    <t>Техническое осведительствование и ремонт производственного оборудования</t>
  </si>
  <si>
    <t>Техническая диагностика газопровода</t>
  </si>
  <si>
    <t>Услуги по оценке технического состояния двигателя ГТД-6РМ</t>
  </si>
  <si>
    <t>Услуги по передаче электроэнергии</t>
  </si>
  <si>
    <t>Определение плотности масла</t>
  </si>
  <si>
    <t>Замена приборов учета</t>
  </si>
  <si>
    <t>Работы по бестраншейной прокладке труб</t>
  </si>
  <si>
    <t>Расходы на поддержание в постоянной готовности к ликвидации аварийных разливов н/продуктов</t>
  </si>
  <si>
    <t>Расходы на поддержание в постоянной готовности к ликвидации ЧС на ОПО</t>
  </si>
  <si>
    <t>Мероприятия по техприсоединению</t>
  </si>
  <si>
    <t>Прочие услуги производственного характера</t>
  </si>
  <si>
    <t>согласование земельных работ</t>
  </si>
  <si>
    <t>проведение экспертизы промышленной безопасности автоподъемника ПСС-131.17Э</t>
  </si>
  <si>
    <t>обследование технического состояния зданий и сооружений</t>
  </si>
  <si>
    <t>обслуживание опасных производственных объектов</t>
  </si>
  <si>
    <t xml:space="preserve">хранение дизельного топлива </t>
  </si>
  <si>
    <t>услуги по предоставлению каналов связи</t>
  </si>
  <si>
    <t>сервисное обслуживание АСУ</t>
  </si>
  <si>
    <t>передача данных по беспроводным счетчикам импульса</t>
  </si>
  <si>
    <t>определение плотности масла</t>
  </si>
  <si>
    <t>экспертиза промышленной безопасности РВС 2000</t>
  </si>
  <si>
    <t>составление режимной карты</t>
  </si>
  <si>
    <t>техническое обслуживание Автоматизированной информационно-измерительной системы коммерческого учета</t>
  </si>
  <si>
    <t>наладка работы системы жидкого топлива ГТА-5</t>
  </si>
  <si>
    <t>техническое освидетельствование ГТА-1 и ГТА-2 по истечению ресурса</t>
  </si>
  <si>
    <t>расходы на оплату договорам гражданско-правового характера</t>
  </si>
  <si>
    <t>Обеспечение бесперебойного электроснабжения с использ. дизель-генераторной установки №3 для устран авар ТП-43 Водозабор и ТП-67 Школа№5</t>
  </si>
  <si>
    <t>Режимно-наладочные работы по водогрейному котлу "Универсал 6" №1, оснащенному газовой горелкой ГБЛ-0,7</t>
  </si>
  <si>
    <t>Устранение аварийной ситуации на сетях электроснабжения</t>
  </si>
  <si>
    <t>Прочие работы и услуги</t>
  </si>
  <si>
    <t>Услуги специализированной и сторожевой охраны</t>
  </si>
  <si>
    <t>Услуги пожарной охраны</t>
  </si>
  <si>
    <t>Техническое обслуживание и ППР (перемотка пожарных рукавов и обслуживание пожарных кранов)</t>
  </si>
  <si>
    <t>Информационно-технологические услуги</t>
  </si>
  <si>
    <t>услуги связи (местная, мобильная, спутниковая, интернет, аренда каналов связи)</t>
  </si>
  <si>
    <t xml:space="preserve">услуги по технической поддержке программных продуктов </t>
  </si>
  <si>
    <t>Услуги по техническому обслуживанию системы ГЛОНАСС</t>
  </si>
  <si>
    <t>услуги по предоставлению доступа к системе ГЛОНАСС</t>
  </si>
  <si>
    <t>услуги размещения информации на сайте ГИС ЖКХ</t>
  </si>
  <si>
    <t>услуги по модернизации ПП "АС-Энерго" для взаимодействия с ГИС ЖКХ</t>
  </si>
  <si>
    <t>услуги по сопровождению и обновлению Программного комплекса РТП 3</t>
  </si>
  <si>
    <t>неисключительные права</t>
  </si>
  <si>
    <t>Программы</t>
  </si>
  <si>
    <t>Лицензии</t>
  </si>
  <si>
    <t xml:space="preserve"> прочие</t>
  </si>
  <si>
    <t>СКЗИ, ЭЦП, КриптоПро</t>
  </si>
  <si>
    <t>услуги по категорированию объектов инфраструктуры</t>
  </si>
  <si>
    <t>разработка личного кабинета (сопровождение сайта Предприятия)</t>
  </si>
  <si>
    <t>расходы на регистрацию домена</t>
  </si>
  <si>
    <t>интернет - отчетность</t>
  </si>
  <si>
    <t>услуги по сопровождению "1С Предприятие"</t>
  </si>
  <si>
    <t>услуги по сопровождению "Гранд-Смета"</t>
  </si>
  <si>
    <t>услуги по сопровождению "Техэксперт"</t>
  </si>
  <si>
    <t>информационно-консультационные услуги "КонсультантПлюс"</t>
  </si>
  <si>
    <t>информационно-консультационные услуги "Интерфейс А"</t>
  </si>
  <si>
    <t>информационно-консультационные услуги "Бизнес-консалтинг"</t>
  </si>
  <si>
    <t>Сопровождение ПО системы "1С:Предприятие. Энергетика 2"</t>
  </si>
  <si>
    <t>услуги по размещению отчетности в Федресурсе</t>
  </si>
  <si>
    <t>услуги хостинга</t>
  </si>
  <si>
    <t>прочие услуги ИТ</t>
  </si>
  <si>
    <t>работы по обслуживанию интернет-сайта</t>
  </si>
  <si>
    <t>модернизация личного кабинета на сайте nm-energlk.ru</t>
  </si>
  <si>
    <t>Транспортно-экспедиторское обслуживание</t>
  </si>
  <si>
    <t>Метрологическая аттестация оборудования</t>
  </si>
  <si>
    <t>Взносы в союз профессиональных строителей</t>
  </si>
  <si>
    <t>Взносы в Объединение проектировщиков</t>
  </si>
  <si>
    <t>Аудиторские услуги</t>
  </si>
  <si>
    <t>Консультационные услуги</t>
  </si>
  <si>
    <t>Юридические, нотариальные услуги</t>
  </si>
  <si>
    <t>Услуги  по размещению объявлений</t>
  </si>
  <si>
    <t>Услуги по размещению информации (отчетности)</t>
  </si>
  <si>
    <t>Подписка</t>
  </si>
  <si>
    <t>Почтовые расходы</t>
  </si>
  <si>
    <t>Представительские и протокольные расходы</t>
  </si>
  <si>
    <t>Прочее (копии документов, справки, и т.п.)</t>
  </si>
  <si>
    <t>Уборка и вывоз снега с территории предприятия</t>
  </si>
  <si>
    <t>обеспечение защиты информации критических информационных инфраструктур</t>
  </si>
  <si>
    <t>Информационный материал в газету/журнал</t>
  </si>
  <si>
    <t>Изготовление информационных материалов, плакатов, схем, табличек</t>
  </si>
  <si>
    <t>Обслуживание и ремонт офисной техники</t>
  </si>
  <si>
    <t>Обслуживание/ремонт</t>
  </si>
  <si>
    <t>Заправка картриджей</t>
  </si>
  <si>
    <t>Обслуживание ККМ</t>
  </si>
  <si>
    <t>Программирование ключей доступа к домофонным системам</t>
  </si>
  <si>
    <t>Изготовление дубликата ключа</t>
  </si>
  <si>
    <t>Полиграфические услуги</t>
  </si>
  <si>
    <t>Изготовление банеров</t>
  </si>
  <si>
    <t>Изготовление табличек</t>
  </si>
  <si>
    <t>Услуги по трансляции семинара</t>
  </si>
  <si>
    <t>Предоставление заверенных копий документов</t>
  </si>
  <si>
    <t>Услуги по оценке</t>
  </si>
  <si>
    <t>Круглосуточное видеонаблюдение объекта</t>
  </si>
  <si>
    <t>Ремонт фасада здания НМЭС</t>
  </si>
  <si>
    <t>Другие расходы</t>
  </si>
  <si>
    <t>Затраты по охране труда</t>
  </si>
  <si>
    <t>предрейсовый медосмотр водителей</t>
  </si>
  <si>
    <t>периодический медицинский осмотр работников предприятия</t>
  </si>
  <si>
    <t>оказание услуг по проведению медицинских освидетельствований на предмет установления факта нахождения освидетельствуемого пациента в состоянии алкогольного, наркотического или иного токсического опьянения</t>
  </si>
  <si>
    <t>специальная оценка условий труда</t>
  </si>
  <si>
    <t>Расходы на тестирование COVID</t>
  </si>
  <si>
    <t>Дезинфекция помещений</t>
  </si>
  <si>
    <t>Затраты по ООС</t>
  </si>
  <si>
    <t>Выполнение анализов по промвыбросам</t>
  </si>
  <si>
    <t>утилизация ламп</t>
  </si>
  <si>
    <t>Экспертиза проекта нормативов ПДВ</t>
  </si>
  <si>
    <t>Разработка проекта нормат. пред. допус.выбросов</t>
  </si>
  <si>
    <t>Переработка нечистот</t>
  </si>
  <si>
    <t>Пользование свалкой</t>
  </si>
  <si>
    <t>Услуги по сбору, транспортировке и обезвреживанию отходов (нефтепродуктов)</t>
  </si>
  <si>
    <t>разработка санитарно-защитной зоны</t>
  </si>
  <si>
    <t>Услуги Федерального экологического оператора по обращению с отходами I, II класса опасности</t>
  </si>
  <si>
    <t>Химический анализ проб природной воды</t>
  </si>
  <si>
    <t>Плата за выбросы</t>
  </si>
  <si>
    <t>Затраты на персонал</t>
  </si>
  <si>
    <t>Льготный проезд</t>
  </si>
  <si>
    <t>работников</t>
  </si>
  <si>
    <t>иждевенцев</t>
  </si>
  <si>
    <t>на обучение сотрудников</t>
  </si>
  <si>
    <t>Расходы по подготовке кадров</t>
  </si>
  <si>
    <t>услуги по оценке персонала (аттестация)</t>
  </si>
  <si>
    <t>расходы на обучение</t>
  </si>
  <si>
    <t>прочие расходы по подготовке персонала и проведению кадровых мероприятий</t>
  </si>
  <si>
    <t>Командировочные расходы</t>
  </si>
  <si>
    <t>Прочие выплаты</t>
  </si>
  <si>
    <t>компесация расходов на ГСМ (личный транспорт)</t>
  </si>
  <si>
    <t>компенсация расходов на приобретение проездных билетов</t>
  </si>
  <si>
    <t>прочие социальные затраты</t>
  </si>
  <si>
    <t>Питьевая вода (водопровод)</t>
  </si>
  <si>
    <t>Технологическое присоединение к централизованной системе холодного водоснабжения</t>
  </si>
  <si>
    <t>Оборотно-сальдовая ведомость по счету 90.02 за 2023 г.</t>
  </si>
  <si>
    <t>Отчет о движении денежных средств</t>
  </si>
  <si>
    <t xml:space="preserve"> </t>
  </si>
  <si>
    <t>Код</t>
  </si>
  <si>
    <t>За Январь - Декабрь 2022 г.</t>
  </si>
  <si>
    <t>Денежные потоки от текущих операций</t>
  </si>
  <si>
    <t>Поступления - всего</t>
  </si>
  <si>
    <t>4110</t>
  </si>
  <si>
    <t>в том числе:</t>
  </si>
  <si>
    <t>от продажи продукции, товаров, работ и услуг</t>
  </si>
  <si>
    <t>4111</t>
  </si>
  <si>
    <t>арендных платежей, лицензионных платежей, роялти, 
комиссионных и иных аналогичных платежей</t>
  </si>
  <si>
    <t>4112</t>
  </si>
  <si>
    <t>от перепродажи финансовых вложений</t>
  </si>
  <si>
    <t>4113</t>
  </si>
  <si>
    <t>4114</t>
  </si>
  <si>
    <t>обеспечение контрактов</t>
  </si>
  <si>
    <t>4115</t>
  </si>
  <si>
    <t>возврат депозитов</t>
  </si>
  <si>
    <t>4116</t>
  </si>
  <si>
    <t>проценты по депозитам</t>
  </si>
  <si>
    <t>прочие поступления</t>
  </si>
  <si>
    <t>4119</t>
  </si>
  <si>
    <t>Платежи - всего</t>
  </si>
  <si>
    <t>4120</t>
  </si>
  <si>
    <t>поставщикам (подрядчикам) за сырье, материалы, работы, услуги</t>
  </si>
  <si>
    <t>4121</t>
  </si>
  <si>
    <t>в связи с оплатой труда работников</t>
  </si>
  <si>
    <t>4122</t>
  </si>
  <si>
    <t>процентов по долговым обязательствам</t>
  </si>
  <si>
    <t>4123</t>
  </si>
  <si>
    <t>налога на прибыль организаций</t>
  </si>
  <si>
    <t>4124</t>
  </si>
  <si>
    <t>налоги и сборы</t>
  </si>
  <si>
    <t>4125</t>
  </si>
  <si>
    <t>4126</t>
  </si>
  <si>
    <t>прочие платежи</t>
  </si>
  <si>
    <t>4129</t>
  </si>
  <si>
    <t>Сальдо денежных потоков от текущих операций</t>
  </si>
  <si>
    <t>4100</t>
  </si>
  <si>
    <t>Денежные потоки от инвестиционных операций</t>
  </si>
  <si>
    <t>4210</t>
  </si>
  <si>
    <t>от продажи внеоборотных активов (кроме финансовых вложений)</t>
  </si>
  <si>
    <t>4211</t>
  </si>
  <si>
    <t>от продажи акций других организаций (долей участия)</t>
  </si>
  <si>
    <t>4212</t>
  </si>
  <si>
    <t xml:space="preserve">от возврата предоставленных займов, от продажи долговых ценных бумаг (прав требования денежных средств к другим лицам) </t>
  </si>
  <si>
    <t>4213</t>
  </si>
  <si>
    <t>дивидендов, процентов по долговым финансовым вложениям и аналогичных поступлений от долевого участия в других организациях</t>
  </si>
  <si>
    <t>4214</t>
  </si>
  <si>
    <t>4219</t>
  </si>
  <si>
    <t>4220</t>
  </si>
  <si>
    <t>в связи с приобретением, созданием, модернизацией, реконструкцией и подготовкой к использованию внеоборотных активов</t>
  </si>
  <si>
    <t>4221</t>
  </si>
  <si>
    <t>в связи с приобретением акций других организаций (долей участия)</t>
  </si>
  <si>
    <t>4222</t>
  </si>
  <si>
    <t>в связи с приобретением долговых ценных бумаг (прав требования денежных средств к другим лицам), предоставление займов другим лицам</t>
  </si>
  <si>
    <t>4223</t>
  </si>
  <si>
    <t>процентов по долговым обязательствам, включаемым в стоимость инвестиционного актива</t>
  </si>
  <si>
    <t>4224</t>
  </si>
  <si>
    <t>4229</t>
  </si>
  <si>
    <t>Сальдо денежных потоков от инвестиционных операций</t>
  </si>
  <si>
    <t>4200</t>
  </si>
  <si>
    <t>За Январь - Декабрь 2023 г.</t>
  </si>
  <si>
    <t>субсидия на возмещение расходов</t>
  </si>
  <si>
    <t>Денежные потоки от финансовых операций</t>
  </si>
  <si>
    <t>4310</t>
  </si>
  <si>
    <t>получение кредитов и займов</t>
  </si>
  <si>
    <t>4311</t>
  </si>
  <si>
    <t>денежных вкладов собственников (участников)</t>
  </si>
  <si>
    <t>4312</t>
  </si>
  <si>
    <t>от выпуска акций, увеличения долей участия</t>
  </si>
  <si>
    <t>4313</t>
  </si>
  <si>
    <t>от выпуска облигаций, векселей и других долговых ценных бумаг и др.</t>
  </si>
  <si>
    <t>4314</t>
  </si>
  <si>
    <t>4319</t>
  </si>
  <si>
    <t>4320</t>
  </si>
  <si>
    <t>собственникам (участникам) в связи с выкупом у них акций (долей участия) организации или их выходом из состава участников</t>
  </si>
  <si>
    <t>4321</t>
  </si>
  <si>
    <t>на уплату дивидендов и иных платежей по распределению прибыли в пользу собственников (участников)</t>
  </si>
  <si>
    <t>4322</t>
  </si>
  <si>
    <t>в связи с погашением (выкупом) векселей и других долговых ценных бумаг, возврат кредитов и займов</t>
  </si>
  <si>
    <t>4323</t>
  </si>
  <si>
    <t>4329</t>
  </si>
  <si>
    <t>Сальдо денежных потоков от финансовых операций</t>
  </si>
  <si>
    <t>4300</t>
  </si>
  <si>
    <t>Сальдо денежных потоков за отчетный период</t>
  </si>
  <si>
    <t>4400</t>
  </si>
  <si>
    <t>Остаток денежных средств  и денежных эквивалентов на начало отчетного периода</t>
  </si>
  <si>
    <t>4450</t>
  </si>
  <si>
    <t>Остаток денежных средств и денежных эквивалентов на конец отчетного периода</t>
  </si>
  <si>
    <t>4500</t>
  </si>
  <si>
    <t>Величина влияния изменений курса иностранной валюты по отношению к рублю</t>
  </si>
  <si>
    <t>4490</t>
  </si>
  <si>
    <t>Бухгалтерский баланс</t>
  </si>
  <si>
    <t>на 31 декабря 2023 г.</t>
  </si>
  <si>
    <t>Пояснения</t>
  </si>
  <si>
    <t>На 31 декабря 2023 г.</t>
  </si>
  <si>
    <t>На 31 декабря 2022 г.</t>
  </si>
  <si>
    <t>На 31 декабря 2021 г.</t>
  </si>
  <si>
    <t>АКТИВ</t>
  </si>
  <si>
    <t>I. ВНЕОБОРОТНЫЕ АКТИВЫ</t>
  </si>
  <si>
    <t>Нематериальные активы</t>
  </si>
  <si>
    <t>1110</t>
  </si>
  <si>
    <t>Нематериальные активы в организации</t>
  </si>
  <si>
    <t>11101</t>
  </si>
  <si>
    <t>11102</t>
  </si>
  <si>
    <t>Результаты исследований и разработок</t>
  </si>
  <si>
    <t>1120</t>
  </si>
  <si>
    <t>Расходы на научно-исследовательские, опытно-конструкторские и технологические работы</t>
  </si>
  <si>
    <t>11201</t>
  </si>
  <si>
    <t>Выполнение научно-исследовательских, опытно-конструкторских и технологических работ</t>
  </si>
  <si>
    <t>11202</t>
  </si>
  <si>
    <t>Нематериальные поисковые активы</t>
  </si>
  <si>
    <t>1130</t>
  </si>
  <si>
    <t>Материальные поисковые активы</t>
  </si>
  <si>
    <t>1140</t>
  </si>
  <si>
    <t>Основные средства</t>
  </si>
  <si>
    <t>1150</t>
  </si>
  <si>
    <t>Основные средства в организации</t>
  </si>
  <si>
    <t>11501</t>
  </si>
  <si>
    <t>Объекты недвижимости, права собственности на которые не зарегистрированы</t>
  </si>
  <si>
    <t>11502</t>
  </si>
  <si>
    <t>Оборудование к установке</t>
  </si>
  <si>
    <t>11503</t>
  </si>
  <si>
    <t>Приобретение земельных участков</t>
  </si>
  <si>
    <t>11504</t>
  </si>
  <si>
    <t>Приобретение объектов природопользования</t>
  </si>
  <si>
    <t>11505</t>
  </si>
  <si>
    <t>Строительство объектов основных средств</t>
  </si>
  <si>
    <t>11506</t>
  </si>
  <si>
    <t>Приобретение объектов основных средств</t>
  </si>
  <si>
    <t>11507</t>
  </si>
  <si>
    <t>Расходы будущих периодов</t>
  </si>
  <si>
    <t>11508</t>
  </si>
  <si>
    <t>Права пользования активами</t>
  </si>
  <si>
    <t>11509</t>
  </si>
  <si>
    <t>5200</t>
  </si>
  <si>
    <t>основные средства в организации</t>
  </si>
  <si>
    <t>5240</t>
  </si>
  <si>
    <t>незавершенные капитальные вложения</t>
  </si>
  <si>
    <t>5207</t>
  </si>
  <si>
    <t>право пользования активом</t>
  </si>
  <si>
    <t>Доходные вложения в материальные
ценности</t>
  </si>
  <si>
    <t>1160</t>
  </si>
  <si>
    <t>Материальные ценности в организации</t>
  </si>
  <si>
    <t>11601</t>
  </si>
  <si>
    <t>Материальные ценности предоставленные во временное владение и пользование</t>
  </si>
  <si>
    <t>11602</t>
  </si>
  <si>
    <t>Материальные ценности предоставленные во временное пользование</t>
  </si>
  <si>
    <t>11603</t>
  </si>
  <si>
    <t>Прочие доходные вложения</t>
  </si>
  <si>
    <t>11604</t>
  </si>
  <si>
    <t>Финансовые вложения</t>
  </si>
  <si>
    <t>1170</t>
  </si>
  <si>
    <t>Паи</t>
  </si>
  <si>
    <t>11701</t>
  </si>
  <si>
    <t>1180</t>
  </si>
  <si>
    <t>Прочие внеоборотные активы</t>
  </si>
  <si>
    <t>1190</t>
  </si>
  <si>
    <t>Перевод молодняка животных в основное стадо</t>
  </si>
  <si>
    <t>11901</t>
  </si>
  <si>
    <t>Приобретение взрослых животных</t>
  </si>
  <si>
    <t>11902</t>
  </si>
  <si>
    <t>11903</t>
  </si>
  <si>
    <t>Авансы, выданные на приобретение основных средств</t>
  </si>
  <si>
    <t>11904</t>
  </si>
  <si>
    <t>ремонт основных средств</t>
  </si>
  <si>
    <t>5407</t>
  </si>
  <si>
    <t>материалы, переданные в монтаж</t>
  </si>
  <si>
    <t>5408</t>
  </si>
  <si>
    <t>запасы для капитальных вложений</t>
  </si>
  <si>
    <t>Итого по разделу I</t>
  </si>
  <si>
    <t>1100</t>
  </si>
  <si>
    <t>II. ОБОРОТНЫЕ АКТИВЫ</t>
  </si>
  <si>
    <t>5401</t>
  </si>
  <si>
    <t>Запасы</t>
  </si>
  <si>
    <t>1210</t>
  </si>
  <si>
    <t>12101</t>
  </si>
  <si>
    <t>производственные запасы</t>
  </si>
  <si>
    <t>Налог на добавленную стоимость по приобретенным ценностям</t>
  </si>
  <si>
    <t>1220</t>
  </si>
  <si>
    <t>5510</t>
  </si>
  <si>
    <t>Дебиторская задолженность</t>
  </si>
  <si>
    <t>1230</t>
  </si>
  <si>
    <t>5512</t>
  </si>
  <si>
    <t>расчеты с поставщиками и подрядчиками</t>
  </si>
  <si>
    <t>5511</t>
  </si>
  <si>
    <t>расчеты с покупателями и заказчиками</t>
  </si>
  <si>
    <t>5517</t>
  </si>
  <si>
    <t>расчеты по налогам и сборам</t>
  </si>
  <si>
    <t>5518</t>
  </si>
  <si>
    <t>расчеты по социальному страхованию и обеспечению</t>
  </si>
  <si>
    <t>5516</t>
  </si>
  <si>
    <t>расчеты с подотчетными лицами</t>
  </si>
  <si>
    <t>5514</t>
  </si>
  <si>
    <t>расчеты с разными дебиторами и кредиторами</t>
  </si>
  <si>
    <t>5519</t>
  </si>
  <si>
    <t>расчеты с персоналом по прочим операциям</t>
  </si>
  <si>
    <t>5305</t>
  </si>
  <si>
    <t>Финансовые вложения (за исключением денежных эквивалентов)</t>
  </si>
  <si>
    <t>1240</t>
  </si>
  <si>
    <t>5306</t>
  </si>
  <si>
    <t>депозитные счета</t>
  </si>
  <si>
    <t>Денежные средства и денежные эквиваленты</t>
  </si>
  <si>
    <t>1250</t>
  </si>
  <si>
    <t>касса организации</t>
  </si>
  <si>
    <t>расчетные счета</t>
  </si>
  <si>
    <t>прочие счета</t>
  </si>
  <si>
    <t>Прочие оборотные активы</t>
  </si>
  <si>
    <t>1260</t>
  </si>
  <si>
    <t>расходы будущих периодов</t>
  </si>
  <si>
    <t>Итого по разделу II</t>
  </si>
  <si>
    <t>1200</t>
  </si>
  <si>
    <t>БАЛАНС</t>
  </si>
  <si>
    <t>1600</t>
  </si>
  <si>
    <t>ПАССИВ</t>
  </si>
  <si>
    <t>III. КАПИТАЛ И РЕЗЕРВЫ</t>
  </si>
  <si>
    <t>Уставный капитал (складочный капитал, уставный фонд, вклады товарищей)</t>
  </si>
  <si>
    <t>1310</t>
  </si>
  <si>
    <t>уставный фонд</t>
  </si>
  <si>
    <t>Собственные акции, выкупленные у акционеров</t>
  </si>
  <si>
    <t>1320</t>
  </si>
  <si>
    <t>Переоценка внеоборотных активов</t>
  </si>
  <si>
    <t>1340</t>
  </si>
  <si>
    <t>переоценка основных средств</t>
  </si>
  <si>
    <t>Добавочный капитал (без переоценки)</t>
  </si>
  <si>
    <t>1350</t>
  </si>
  <si>
    <t>безвозмездно полученные основные средства</t>
  </si>
  <si>
    <t>имущество, переданное учредителями</t>
  </si>
  <si>
    <t>Резервный капитал</t>
  </si>
  <si>
    <t>1360</t>
  </si>
  <si>
    <t>Нераспределенная прибыль (непокрытый убыток)</t>
  </si>
  <si>
    <t>1370</t>
  </si>
  <si>
    <t>фонды предприятия, образованные согласно Уставу</t>
  </si>
  <si>
    <t>прибыль/убыток текущего периода</t>
  </si>
  <si>
    <t>Итого по разделу III</t>
  </si>
  <si>
    <t>1300</t>
  </si>
  <si>
    <t>IV. ДОЛГОСРОЧНЫЕ ОБЯЗАТЕЛЬСТВА</t>
  </si>
  <si>
    <t>Заемные средства</t>
  </si>
  <si>
    <t>1410</t>
  </si>
  <si>
    <t>1420</t>
  </si>
  <si>
    <t>Оценочные обязательства</t>
  </si>
  <si>
    <t>1430</t>
  </si>
  <si>
    <t>Прочие обязательства</t>
  </si>
  <si>
    <t>1450</t>
  </si>
  <si>
    <t>обязательства по аренде</t>
  </si>
  <si>
    <t>Итого по разделу IV</t>
  </si>
  <si>
    <t>1400</t>
  </si>
  <si>
    <t>V. КРАТКОСРОЧНЫЕ ОБЯЗАТЕЛЬСТВА</t>
  </si>
  <si>
    <t>1510</t>
  </si>
  <si>
    <t>5560</t>
  </si>
  <si>
    <t>Кредиторская задолженность</t>
  </si>
  <si>
    <t>1520</t>
  </si>
  <si>
    <t>5561</t>
  </si>
  <si>
    <t>5562</t>
  </si>
  <si>
    <t>5563</t>
  </si>
  <si>
    <t>расчеты с персоналом по оплате труда</t>
  </si>
  <si>
    <t>5569</t>
  </si>
  <si>
    <t>5568</t>
  </si>
  <si>
    <t>5567</t>
  </si>
  <si>
    <t>Доходы будущих периодов</t>
  </si>
  <si>
    <t>1530</t>
  </si>
  <si>
    <t>1540</t>
  </si>
  <si>
    <t>Оценочные обязательства по вознаграждениям работников</t>
  </si>
  <si>
    <t>15401</t>
  </si>
  <si>
    <t>Резервы предстоящих расходов прочие</t>
  </si>
  <si>
    <t>15402</t>
  </si>
  <si>
    <t>1550</t>
  </si>
  <si>
    <t>Итого по разделу V</t>
  </si>
  <si>
    <t>1500</t>
  </si>
  <si>
    <t>1700</t>
  </si>
  <si>
    <t>ЭЭ</t>
  </si>
  <si>
    <r>
      <t>_____</t>
    </r>
    <r>
      <rPr>
        <b/>
        <sz val="10"/>
        <rFont val="Times New Roman"/>
        <family val="1"/>
        <charset val="204"/>
      </rPr>
      <t>Примечание:</t>
    </r>
  </si>
  <si>
    <t>Показатели</t>
  </si>
  <si>
    <t>Сроки реализации проекта</t>
  </si>
  <si>
    <t>Физические параметры проекта</t>
  </si>
  <si>
    <t>Стоимость реализации мероприятия, всего (в течение всех периодов реализации проекта), тыс руб без НДС</t>
  </si>
  <si>
    <t>Источники финансирования в отчётном году, тыс руб без НДС</t>
  </si>
  <si>
    <t>Примечание</t>
  </si>
  <si>
    <t>Год начала проекта</t>
  </si>
  <si>
    <t>Год окончания проекта</t>
  </si>
  <si>
    <t>Вводимая мощность, протяженность сетей</t>
  </si>
  <si>
    <t>План по вводу на период регулирования</t>
  </si>
  <si>
    <t>Ед. изм.
(МВА, км)</t>
  </si>
  <si>
    <t>Итого в отчётном году</t>
  </si>
  <si>
    <t>За счет регулируемых тарифов на передачу электрической энергии</t>
  </si>
  <si>
    <t>За счет платы за технологическое присоединение</t>
  </si>
  <si>
    <t>Возврат НДС</t>
  </si>
  <si>
    <t>Дополнительная эмиссия акций</t>
  </si>
  <si>
    <t xml:space="preserve">Бюджетные средства </t>
  </si>
  <si>
    <t>За счет иных источников</t>
  </si>
  <si>
    <t>Всего</t>
  </si>
  <si>
    <t>Прибыль на капитальные вложения</t>
  </si>
  <si>
    <t>Расчетная предпринимательская прибыль</t>
  </si>
  <si>
    <t>Лизинговые платежи</t>
  </si>
  <si>
    <t>Выпадающие доходы от льготного технологического присоединения</t>
  </si>
  <si>
    <t>План</t>
  </si>
  <si>
    <t>Факт (нарастающим итогом)</t>
  </si>
  <si>
    <t>План 1
(учтено в НВВ)*</t>
  </si>
  <si>
    <t>План 2
(утверждено до начала текущего года)**</t>
  </si>
  <si>
    <t>План 3
(скорректировано в течении текущего года)***</t>
  </si>
  <si>
    <t>Факт (финансирование)</t>
  </si>
  <si>
    <t>1</t>
  </si>
  <si>
    <t>Период (год долгосрочного периода регулирования)</t>
  </si>
  <si>
    <t>Технологическое присоединение</t>
  </si>
  <si>
    <t>Реконструкция, модернизация, техническое перевооружение</t>
  </si>
  <si>
    <t>Инвестиционные проекты, реализация которых обуславливается схемами и программами перспективного развития электроэнергетики</t>
  </si>
  <si>
    <t>Прочее новое строительство объектов электросетевого хозяйства</t>
  </si>
  <si>
    <t>Покупка земельных участков для целей реализации инвестиционных проектов</t>
  </si>
  <si>
    <t>Прочие инвестиционные проекты</t>
  </si>
  <si>
    <t>r_1_1</t>
  </si>
  <si>
    <t>1.1.0</t>
  </si>
  <si>
    <t>Добавить</t>
  </si>
  <si>
    <t>r_1_2</t>
  </si>
  <si>
    <t>1.2.0</t>
  </si>
  <si>
    <t>О</t>
  </si>
  <si>
    <t>Модернизация распределительного устройства-6 кВ ГТЭС-12 ГУП НАО "Нарьян-Марская электростанция"</t>
  </si>
  <si>
    <t>4-й квартал 2025</t>
  </si>
  <si>
    <t>МВА/км</t>
  </si>
  <si>
    <t>Трансформаторная подстанция ТП-7 "Столовая". Модернизация оборудования РУ-6 кВ</t>
  </si>
  <si>
    <t>Трансформаторная подстанция ТП-10 "Маслозавод". Модернизация оборудования РУ-6 кВ, РУ-0,4 кВ. (ПСД)</t>
  </si>
  <si>
    <t>1.2.4</t>
  </si>
  <si>
    <t>Трансформаторная подстанция ТП-3 "Больница". Модернизация оборудования РУ-0,4 кВ. ПСД</t>
  </si>
  <si>
    <t>4-й квартал 2024</t>
  </si>
  <si>
    <t>1.2.5</t>
  </si>
  <si>
    <t>Трансформаторная подстанция ТП-118 "Мясокомбинат". Модернизация оборудования РУ-6кВ, РУ-0,4 кВ</t>
  </si>
  <si>
    <t>r_1_3</t>
  </si>
  <si>
    <t>1.3.0</t>
  </si>
  <si>
    <t>1.3.1</t>
  </si>
  <si>
    <t xml:space="preserve">"Трансформаторная подстанция ТП 6/0,4 кВ с питающими кабельными и воздушными линиями 6 и 0,4 кВ в районе пер. Озерный п. Искателей </t>
  </si>
  <si>
    <t>0,400/16,344</t>
  </si>
  <si>
    <t>4-й квартал 2027</t>
  </si>
  <si>
    <t>r_1_4</t>
  </si>
  <si>
    <t>1.4.0</t>
  </si>
  <si>
    <t xml:space="preserve">Строительство ВЛИ-0,4кВ от ТП-38 "Новый поселок" </t>
  </si>
  <si>
    <t>Строительство защитного сооружения гражданской обороны для укрытия наибольшей работающей смены ГУП НАО "Нарьян-Марская электростанция" (ПСД)</t>
  </si>
  <si>
    <t>r_1_5</t>
  </si>
  <si>
    <t>1.5.0</t>
  </si>
  <si>
    <t>r_1_6</t>
  </si>
  <si>
    <t>1.6.0</t>
  </si>
  <si>
    <t>1.6.1</t>
  </si>
  <si>
    <t>Автомобиль КамАЗ 43118 с КМУ TAURUS 086А и буровым оборудованием</t>
  </si>
  <si>
    <t>1.6.2</t>
  </si>
  <si>
    <t>Двигатель газотурбинный ГТД-6/РМ на раме для эксплуатации в климатических районах с умеренным и холодным климатом</t>
  </si>
  <si>
    <t>Скрыть примечания</t>
  </si>
  <si>
    <t>* Плановые значения указываются на основании источников, учтенных в НВВ при установлении регулируемых цен (тарифов) на соответсвующий период регулирования</t>
  </si>
  <si>
    <t>** Плановые значения указываются на основании источников, учтенных при утверждении/корректировки инвестиционной программы до начала текущего года</t>
  </si>
  <si>
    <t>*** Плановые значения указываются на основании источников, учтенных при корректировки инвестиционной программы в течении текущего года</t>
  </si>
  <si>
    <t>А. Регулирующихся методом индексации, методом долгосрочной индексации или методом экономически обоснованных расходов</t>
  </si>
  <si>
    <t>Мероприятия инвестиционной программы на 2023-2027 годы с НДС.</t>
  </si>
  <si>
    <t>Наименование</t>
  </si>
  <si>
    <t>утвержденна 21.10.2022 №554-р на 2023</t>
  </si>
  <si>
    <t>утвержденна 21.10.2022 №554-р на 2024</t>
  </si>
  <si>
    <t>утверждена 22.08.2023 №316-р на 2024</t>
  </si>
  <si>
    <t>утверждена 11.11.2024 №175-р на 2024</t>
  </si>
  <si>
    <t>утвержденна 21.10.2022 №554-р на 2025</t>
  </si>
  <si>
    <t>утверждена 22.08.2023 №316-р на 2025</t>
  </si>
  <si>
    <t>утверждена 11.11.2024 №175-р на 2025</t>
  </si>
  <si>
    <t>корректировка на 2025 10.08.2025</t>
  </si>
  <si>
    <t>корректировка на 2025 бюджет НАО</t>
  </si>
  <si>
    <t>утвержденна 21.10.2022 №554-р на 2026</t>
  </si>
  <si>
    <t>утверждена 22.08.2023 №316-р на 2026</t>
  </si>
  <si>
    <t>утверждена 11.11.2024 №175-р на 2026</t>
  </si>
  <si>
    <t>утверждена 09.12.2025 №313-р на 2026</t>
  </si>
  <si>
    <t>корректировка на 2026 амортизация</t>
  </si>
  <si>
    <t>корректировка на 2026 бюджет НАО</t>
  </si>
  <si>
    <t>утвержденна 21.10.2022 №554-р на 2027</t>
  </si>
  <si>
    <t>утверждена 22.08.2023 №316-р на 2027</t>
  </si>
  <si>
    <t>утверждена 11.11.2024 №175-р на 2027</t>
  </si>
  <si>
    <t>корректировка на 2027 амортизация</t>
  </si>
  <si>
    <t>корректировка на 2027 бюджет НАО</t>
  </si>
  <si>
    <t>Трансформаторная подстанция ТП №4 "АТС" ул. Выучейского у дома 19А. Модернизация оборудования РУ 6 кВ, РУ 0,4 кВ.</t>
  </si>
  <si>
    <t>Трансформаторная подстанция ТП-67 "Школа №5". Модернизация оборудования РУ-6кВ, РУ-0,4 кВ</t>
  </si>
  <si>
    <t>Трансформаторная подстанция ТП-10 "Маслозавод". Модернизация оборудования РУ-6 кВ, РУ-0,4 кВ.</t>
  </si>
  <si>
    <t>Трансформаторная подстанция ТП-14 "Баня". Модернизация оборудования РУ-6кВ, РУ-0,4 кВ</t>
  </si>
  <si>
    <t>Трансформаторная подстанция с питающими линиями в районе озера Сухого в п. Искателей</t>
  </si>
  <si>
    <t>Трансформаторная подстанция с питающими линиями в районе питьевого водозабора в п. Искателей (ДТП №1025 от 26.05.2022г)</t>
  </si>
  <si>
    <t>Трансформаторная подстанция с питающими линиями в районе пром-зоны в п. Лесозавод г. Нарьян-Мар</t>
  </si>
  <si>
    <t>Трансформаторная подстанция с питающими кабельными и воздушными линиями 6 кВ от реклоузера в п. Красное до ФГУП "РТРС"</t>
  </si>
  <si>
    <t>Трансформаторная подстанция ТП-39 "Котельная №12". Модернизация оборудования РУ-6кВ, РУ-0,4 кВ</t>
  </si>
  <si>
    <t>Трансформаторная подстанция ТП-115 с питающими кабельными линиями 6кВ в г. Нарьян-Мар</t>
  </si>
  <si>
    <t>Трансформаторная подстанция ТП №49/1 "пер. Ленинградский" с питающими кабельными и воздушными линиями до ТП №50 "Виладж"</t>
  </si>
  <si>
    <t>Двух цепная ВЛЗ 6 кВ фидер "Нефтебаза", фидер "АТП" от реклоузера №2 до ТП №48</t>
  </si>
  <si>
    <t xml:space="preserve">Трансформаторная подстанция с питающими линиями в районе озера Сухого в п. Искателей. </t>
  </si>
  <si>
    <t>Трансформаторная подстанция с питающими линиями 6/0,4 кВ в районе оз. Комсомольское</t>
  </si>
  <si>
    <t>Трансформаторная подстанция с питающими линиями 6/0,4 кВ в районе «Станции по борьбе с животными</t>
  </si>
  <si>
    <t>Трансформаторная подстанция с питающими линиями 6/0,4 кВ в районе ул. Рабочая, 4а</t>
  </si>
  <si>
    <t>Трансформаторная подстанция с питающими линиями (ДТП №1221 от 31.08.2022 г. школа п. Искателей)</t>
  </si>
  <si>
    <t>Воздушные линии изолированные 0,4 кВ от ТП №75, фидер "Нефтяников, 18"</t>
  </si>
  <si>
    <t>Строительство ВЛИ 0,4 кВ от ТП №67 фидер "Перьмдорстрой" с демонтажом ТП №53 (ПСД и СМР)</t>
  </si>
  <si>
    <t>Строительство ВЛИ 0,4 кВ от ТП №16/1 "Мирный"</t>
  </si>
  <si>
    <t>Строительство ВЛИ 0,4 кВ от ТП №100 "Малый Качгорт"</t>
  </si>
  <si>
    <t>Испытательный стенд для проведения проверки и настройки предохранительных клапанов</t>
  </si>
  <si>
    <t>Мезонин складской размером 6500*8240*5840 на колоннах</t>
  </si>
  <si>
    <t xml:space="preserve">Мобильная установка для регенерации энергетических масел УРМ-1000 </t>
  </si>
  <si>
    <t>Станок токарный СТ16К25Б/1500</t>
  </si>
  <si>
    <t>Экскаватор-погрузчик ЧЛМЗ</t>
  </si>
  <si>
    <t>Автомобиль ГАЗ 231073</t>
  </si>
  <si>
    <t>Автомобиль ГАЗ 27527</t>
  </si>
  <si>
    <t>Автомобиль КамАЗ 6522-26011-53 самосвал</t>
  </si>
  <si>
    <t>Итого Сети</t>
  </si>
  <si>
    <t>Реконструкция здания Электростанции (Котельная)</t>
  </si>
  <si>
    <t xml:space="preserve">Модернизация третьей очереди реконструкции Нарьян-марской электростанции в части: главной схемы электрических соединений для устранения несиметрии фазового напряжения в электрической сети 6,3 кВ. </t>
  </si>
  <si>
    <t xml:space="preserve">Модернизация РУСН-0,4 кВ ГТЭС-12 ГУП НАО "Нарьян-Марская электростанция" ПСД </t>
  </si>
  <si>
    <t>Строительство наружного и внутреннего газопровода среднего давления к котельной   ГУП НАО "Нарьян-Марская электростанция"</t>
  </si>
  <si>
    <t>Выполнения работ по изменению схемы газоснабжения ДККС (с заменой ресивера) ПСД</t>
  </si>
  <si>
    <t>Устройство инженерного защитного периметрального ограждения Энергокомплекса п. Красное</t>
  </si>
  <si>
    <t>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t>
  </si>
  <si>
    <t>Строительство РВС-400 м3 (ПСД и СМР)</t>
  </si>
  <si>
    <t>ы</t>
  </si>
  <si>
    <t>Итого Генерация</t>
  </si>
  <si>
    <t>Сумма с НДС</t>
  </si>
  <si>
    <t>Сумма без НДС</t>
  </si>
  <si>
    <t>утверждена 09.12.2025 №313-р на 2027</t>
  </si>
  <si>
    <t>ф</t>
  </si>
  <si>
    <t>Строительство ВЛИ 0,4 кВ от ТП №67 фидер "Перьмдорстрой" (ПСД)</t>
  </si>
  <si>
    <t>Стелаж для хранения оборудования и инвентаря</t>
  </si>
  <si>
    <t>Оборудование для перемотки кабельно-проводниковой продукции</t>
  </si>
  <si>
    <t>Автоматизированная система управления технологическими процессами Главного распределительного устройства напряжением 6 кВ и системы технического учета электроэнергии.</t>
  </si>
  <si>
    <t>Создание автоматизированной системы управления технологическими процессами газотурбинной электростанции ГТЭС-12, ГТЭС-18 и дожимной контейнерной компрессорной станции (ДККС).</t>
  </si>
  <si>
    <t>2-й очереди реконструкции электростанции. Здание ГТЭС-18 2010г (в части тома №5 "Газоснабжения")</t>
  </si>
  <si>
    <t xml:space="preserve">Строительство защитного сооружения гражданской обороны для укрытия наибольшей работающей смены ГУП НАО "Нарьян-Марская электростанция" </t>
  </si>
  <si>
    <t>Локальная система оповещения ГУП НАО «Нарьян-Марская электростанция»</t>
  </si>
  <si>
    <t>Устройство инженерного защитного периметрального ограждения территории объекта "Здание ГТЭС-12, 18"</t>
  </si>
  <si>
    <t>Создание защитной ограждающей конструкции от БПЛА ДККС</t>
  </si>
  <si>
    <t>Акустическое обследования ГТЭС-12 и ГТЭС-18 ГУП НАО «Нарьян-Марская электростанция» и прилегающей селитебной зоны</t>
  </si>
  <si>
    <t>Наименование реализованного (планируемого к реализации) мероприятия в рамках Инвестиционной программы</t>
  </si>
  <si>
    <t>Факт без НДС</t>
  </si>
  <si>
    <t>Категория объекта</t>
  </si>
  <si>
    <t>"Трансформаторная подстанция ТП 6/0,4 кВ с питающими кабельными и воздушными линиями 6 и 0,4 кВ в районе пер. Озерный п. Искателей (ПСД)</t>
  </si>
  <si>
    <t>2 очередь реконст. электрост. Здание ГТЭС-18 2010г (в части тома №5 "Газоснабжения")</t>
  </si>
  <si>
    <t>Трансформаторная подстанция ТП-10 "Маслозавод". Модернизация оборудования РУ-6 кВ, РУ-0,4 кВ.ПСД</t>
  </si>
  <si>
    <t>Трансформаторная подстанция ТП-118 "Мясокомбинат". Модернизация оборудования РУ-6кВ, РУ-0,4 кВ ПСД</t>
  </si>
  <si>
    <t>Трансформаторная подстанция с питающими линиями 6/0,4 кВ в районе «Станции по борьбе с болезнями животных"</t>
  </si>
  <si>
    <t xml:space="preserve">«Трансформаторная подстанция с питающими линиями в районе озера Сухого в п. Искателей». </t>
  </si>
  <si>
    <t>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t>
  </si>
  <si>
    <t xml:space="preserve">Строительство ВЛИ 0,4 кВ от ТП №67 фидер "Перьмдорстрой" </t>
  </si>
  <si>
    <t>План без НДС</t>
  </si>
  <si>
    <t>Предложение по корректировке без НДС</t>
  </si>
  <si>
    <t>план</t>
  </si>
  <si>
    <t>факт</t>
  </si>
  <si>
    <t>предложение</t>
  </si>
  <si>
    <t>Расчет амортизации основных средств на 2023-2027 годы</t>
  </si>
  <si>
    <t>Период</t>
  </si>
  <si>
    <t>год</t>
  </si>
  <si>
    <t>Экономист</t>
  </si>
  <si>
    <t>Воробьева И.М.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</si>
</sst>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0.0"/>
    <numFmt numFmtId="165" formatCode="#,##0.0"/>
    <numFmt numFmtId="166" formatCode="0.0_ ;[Red]\-0.0\ "/>
    <numFmt numFmtId="167" formatCode="0.000"/>
    <numFmt numFmtId="168" formatCode="#,##0.00_ ;[Red]\-#,##0.00\ "/>
    <numFmt numFmtId="169" formatCode="dd/mm/yy;@"/>
    <numFmt numFmtId="170" formatCode="#,##0,"/>
    <numFmt numFmtId="171" formatCode="[=0]&quot;-&quot;;General"/>
    <numFmt numFmtId="172" formatCode="[=-410400000]&quot;(410 400)&quot;;General"/>
    <numFmt numFmtId="173" formatCode="[=-157079000]&quot;(157 079)&quot;;General"/>
    <numFmt numFmtId="174" formatCode="[=-225493000]&quot;(225 493)&quot;;General"/>
    <numFmt numFmtId="175" formatCode="[=-654000]&quot;(654)&quot;;General"/>
    <numFmt numFmtId="176" formatCode="[=-18203000]&quot;(18 203)&quot;;General"/>
    <numFmt numFmtId="177" formatCode="[=-2011000]&quot;(2 011)&quot;;General"/>
    <numFmt numFmtId="178" formatCode="[=-6960000]&quot;(6 960)&quot;;General"/>
    <numFmt numFmtId="179" formatCode="[=-251114000]&quot;(251 114)&quot;;General"/>
    <numFmt numFmtId="180" formatCode="0,"/>
    <numFmt numFmtId="181" formatCode="[=-514832000]&quot;(514 832)&quot;;General"/>
    <numFmt numFmtId="182" formatCode="[=-251195000]&quot;(251 195)&quot;;General"/>
    <numFmt numFmtId="183" formatCode="[=-236602000]&quot;(236 602)&quot;;General"/>
    <numFmt numFmtId="184" formatCode="[=-5790000]&quot;(5 790)&quot;;General"/>
    <numFmt numFmtId="185" formatCode="[=-18330000]&quot;(18 330)&quot;;General"/>
    <numFmt numFmtId="186" formatCode="[=-619000]&quot;(619)&quot;;General"/>
    <numFmt numFmtId="187" formatCode="[=-2296000]&quot;(2 296)&quot;;General"/>
    <numFmt numFmtId="188" formatCode="[=-121581000]&quot;(121 581)&quot;;General"/>
    <numFmt numFmtId="189" formatCode="[=-44000]&quot;(44)&quot;;General"/>
    <numFmt numFmtId="190" formatCode="[=-24000]&quot;(24)&quot;;General"/>
    <numFmt numFmtId="191" formatCode="[=-1915000]&quot;(1 915)&quot;;General"/>
    <numFmt numFmtId="192" formatCode="[=-27817000]&quot;(27 817)&quot;;General"/>
    <numFmt numFmtId="193" formatCode="[=-22259000]&quot;(22 259)&quot;;General"/>
    <numFmt numFmtId="194" formatCode="[=-107176000]&quot;(107 176)&quot;;General"/>
    <numFmt numFmtId="195" formatCode="[=-22226000]&quot;(22 226)&quot;;General"/>
    <numFmt numFmtId="196" formatCode="[=-22433000]&quot;(22 433)&quot;;General"/>
    <numFmt numFmtId="197" formatCode="[=-107269000]&quot;(107 269)&quot;;General"/>
    <numFmt numFmtId="198" formatCode="[=-5591000]&quot;(5 591)&quot;;General"/>
    <numFmt numFmtId="199" formatCode="_-* #,##0.00_р_._-;\-* #,##0.00_р_._-;_-* &quot;-&quot;??_р_._-;_-@_-"/>
    <numFmt numFmtId="200" formatCode="_-* #,##0.00[$€-1]_-;\-* #,##0.00[$€-1]_-;_-* &quot;-&quot;??[$€-1]_-"/>
    <numFmt numFmtId="201" formatCode="#,##0_ ;\-#,##0\ "/>
    <numFmt numFmtId="202" formatCode="_-* #,##0.00\ _р_._-;\-* #,##0.00\ _р_._-;_-* &quot;-&quot;??\ _р_._-;_-@_-"/>
  </numFmts>
  <fonts count="9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0"/>
      <name val="Arial Cyr"/>
      <charset val="204"/>
    </font>
    <font>
      <sz val="8"/>
      <name val="Arial"/>
      <family val="2"/>
    </font>
    <font>
      <b/>
      <sz val="10"/>
      <name val="Arial"/>
      <family val="2"/>
      <charset val="204"/>
    </font>
    <font>
      <b/>
      <sz val="12"/>
      <name val="Arial"/>
      <family val="2"/>
      <charset val="204"/>
    </font>
    <font>
      <sz val="8"/>
      <name val="Arial"/>
      <family val="2"/>
      <charset val="204"/>
    </font>
    <font>
      <sz val="10"/>
      <color indexed="21"/>
      <name val="Arial"/>
      <family val="2"/>
      <charset val="204"/>
    </font>
    <font>
      <sz val="9"/>
      <color indexed="21"/>
      <name val="Arial"/>
      <family val="2"/>
      <charset val="204"/>
    </font>
    <font>
      <sz val="9"/>
      <name val="Arial"/>
      <family val="2"/>
      <charset val="204"/>
    </font>
    <font>
      <b/>
      <sz val="9"/>
      <color indexed="21"/>
      <name val="Arial"/>
      <family val="2"/>
      <charset val="204"/>
    </font>
    <font>
      <b/>
      <sz val="10"/>
      <color indexed="21"/>
      <name val="Arial"/>
      <family val="2"/>
      <charset val="204"/>
    </font>
    <font>
      <b/>
      <sz val="9"/>
      <name val="Arial"/>
      <family val="2"/>
      <charset val="204"/>
    </font>
    <font>
      <b/>
      <sz val="14"/>
      <name val="Arial"/>
      <family val="2"/>
      <charset val="204"/>
    </font>
    <font>
      <b/>
      <sz val="10"/>
      <color rgb="FF003F2F"/>
      <name val="Arial"/>
      <family val="2"/>
      <charset val="204"/>
    </font>
    <font>
      <b/>
      <sz val="12"/>
      <color rgb="FF003F2F"/>
      <name val="Arial"/>
      <family val="2"/>
      <charset val="204"/>
    </font>
    <font>
      <sz val="8"/>
      <name val="Arial"/>
      <family val="2"/>
      <charset val="204"/>
    </font>
    <font>
      <b/>
      <sz val="8"/>
      <name val="Arial"/>
      <family val="2"/>
      <charset val="204"/>
    </font>
    <font>
      <sz val="8"/>
      <color rgb="FFFF0000"/>
      <name val="Arial"/>
      <family val="2"/>
      <charset val="204"/>
    </font>
    <font>
      <sz val="8"/>
      <color theme="9" tint="-0.249977111117893"/>
      <name val="Arial"/>
      <family val="2"/>
      <charset val="204"/>
    </font>
    <font>
      <sz val="8"/>
      <color rgb="FF0070C0"/>
      <name val="Arial"/>
      <family val="2"/>
      <charset val="204"/>
    </font>
    <font>
      <b/>
      <sz val="8"/>
      <color rgb="FFFF0000"/>
      <name val="Arial"/>
      <family val="2"/>
      <charset val="204"/>
    </font>
    <font>
      <sz val="8"/>
      <color theme="1"/>
      <name val="Arial"/>
      <family val="2"/>
      <charset val="204"/>
    </font>
    <font>
      <b/>
      <sz val="9"/>
      <color indexed="81"/>
      <name val="Tahoma"/>
      <family val="2"/>
      <charset val="204"/>
    </font>
    <font>
      <sz val="9"/>
      <color indexed="81"/>
      <name val="Tahoma"/>
      <family val="2"/>
      <charset val="204"/>
    </font>
    <font>
      <b/>
      <sz val="10"/>
      <name val="Arial"/>
      <family val="2"/>
      <charset val="204"/>
    </font>
    <font>
      <b/>
      <sz val="9"/>
      <name val="Arial"/>
      <family val="2"/>
      <charset val="204"/>
    </font>
    <font>
      <sz val="9"/>
      <name val="Arial"/>
      <family val="2"/>
      <charset val="204"/>
    </font>
    <font>
      <b/>
      <sz val="12"/>
      <name val="Arial"/>
      <family val="2"/>
      <charset val="204"/>
    </font>
    <font>
      <sz val="10"/>
      <color indexed="21"/>
      <name val="Arial"/>
      <family val="2"/>
      <charset val="204"/>
    </font>
    <font>
      <sz val="9"/>
      <color indexed="21"/>
      <name val="Arial"/>
      <family val="2"/>
      <charset val="204"/>
    </font>
    <font>
      <b/>
      <sz val="9"/>
      <color indexed="21"/>
      <name val="Arial"/>
      <family val="2"/>
      <charset val="204"/>
    </font>
    <font>
      <b/>
      <sz val="10"/>
      <color indexed="21"/>
      <name val="Arial"/>
      <family val="2"/>
      <charset val="204"/>
    </font>
    <font>
      <sz val="11"/>
      <color theme="1"/>
      <name val="Arial Narrow"/>
      <family val="2"/>
      <charset val="204"/>
    </font>
    <font>
      <sz val="14"/>
      <name val="Arial Narrow"/>
      <family val="2"/>
      <charset val="204"/>
    </font>
    <font>
      <sz val="11"/>
      <name val="Arial Narrow"/>
      <family val="2"/>
      <charset val="204"/>
    </font>
    <font>
      <b/>
      <sz val="14"/>
      <name val="Arial Narrow"/>
      <family val="2"/>
      <charset val="204"/>
    </font>
    <font>
      <b/>
      <sz val="12"/>
      <name val="Arial Narrow"/>
      <family val="2"/>
      <charset val="204"/>
    </font>
    <font>
      <sz val="10"/>
      <name val="Arial Narrow"/>
      <family val="2"/>
      <charset val="204"/>
    </font>
    <font>
      <sz val="12"/>
      <name val="Arial Narrow"/>
      <family val="2"/>
      <charset val="204"/>
    </font>
    <font>
      <sz val="12"/>
      <color theme="1"/>
      <name val="Arial Narrow"/>
      <family val="2"/>
      <charset val="204"/>
    </font>
    <font>
      <b/>
      <sz val="11"/>
      <name val="Arial Narrow"/>
      <family val="2"/>
      <charset val="204"/>
    </font>
    <font>
      <b/>
      <sz val="11"/>
      <name val="Arial"/>
      <family val="2"/>
      <charset val="204"/>
    </font>
    <font>
      <sz val="10"/>
      <name val="Arial"/>
      <family val="2"/>
      <charset val="204"/>
    </font>
    <font>
      <b/>
      <sz val="10"/>
      <color indexed="10"/>
      <name val="Arial"/>
      <family val="2"/>
      <charset val="204"/>
    </font>
    <font>
      <sz val="9"/>
      <name val="Tahoma"/>
      <family val="2"/>
      <charset val="204"/>
    </font>
    <font>
      <b/>
      <u/>
      <sz val="11"/>
      <color indexed="12"/>
      <name val="Arial"/>
      <family val="2"/>
      <charset val="204"/>
    </font>
    <font>
      <sz val="10"/>
      <name val="Times New Roman"/>
      <family val="1"/>
      <charset val="204"/>
    </font>
    <font>
      <b/>
      <sz val="10"/>
      <name val="Times New Roman"/>
      <family val="1"/>
      <charset val="204"/>
    </font>
    <font>
      <i/>
      <sz val="10"/>
      <name val="Times New Roman"/>
      <family val="1"/>
      <charset val="204"/>
    </font>
    <font>
      <sz val="10"/>
      <color theme="1"/>
      <name val="Times New Roman"/>
      <family val="1"/>
      <charset val="204"/>
    </font>
    <font>
      <sz val="10"/>
      <color rgb="FFFF0000"/>
      <name val="Times New Roman"/>
      <family val="1"/>
      <charset val="204"/>
    </font>
    <font>
      <b/>
      <sz val="9"/>
      <name val="Tahoma"/>
      <family val="2"/>
      <charset val="204"/>
    </font>
    <font>
      <sz val="9"/>
      <color theme="1"/>
      <name val="Tahoma"/>
      <family val="2"/>
      <charset val="204"/>
    </font>
    <font>
      <sz val="9"/>
      <color indexed="22"/>
      <name val="Tahoma"/>
      <family val="2"/>
      <charset val="204"/>
    </font>
    <font>
      <sz val="15"/>
      <name val="Tahoma"/>
      <family val="2"/>
      <charset val="204"/>
    </font>
    <font>
      <b/>
      <sz val="15"/>
      <name val="Tahoma"/>
      <family val="2"/>
      <charset val="204"/>
    </font>
    <font>
      <sz val="9"/>
      <color indexed="9"/>
      <name val="Tahoma"/>
      <family val="2"/>
      <charset val="204"/>
    </font>
    <font>
      <sz val="11"/>
      <color rgb="FF666699"/>
      <name val="Wingdings 2"/>
      <family val="1"/>
      <charset val="2"/>
    </font>
    <font>
      <sz val="1"/>
      <color theme="0"/>
      <name val="Tahoma"/>
      <family val="2"/>
      <charset val="204"/>
    </font>
    <font>
      <sz val="1"/>
      <color indexed="9"/>
      <name val="Tahoma"/>
      <family val="2"/>
      <charset val="204"/>
    </font>
    <font>
      <u/>
      <sz val="9"/>
      <color indexed="54"/>
      <name val="Tahoma"/>
      <family val="2"/>
      <charset val="204"/>
    </font>
    <font>
      <sz val="9"/>
      <color rgb="FF3B73AF"/>
      <name val="Tahoma"/>
      <family val="2"/>
      <charset val="204"/>
    </font>
    <font>
      <b/>
      <sz val="12"/>
      <color theme="1"/>
      <name val="Times New Roman"/>
      <family val="1"/>
      <charset val="204"/>
    </font>
    <font>
      <sz val="12"/>
      <color theme="1"/>
      <name val="Times New Roman"/>
      <family val="1"/>
      <charset val="204"/>
    </font>
    <font>
      <sz val="12"/>
      <name val="Times New Roman"/>
      <family val="1"/>
      <charset val="204"/>
    </font>
    <font>
      <sz val="13"/>
      <color theme="1"/>
      <name val="Times New Roman"/>
      <family val="1"/>
      <charset val="204"/>
    </font>
    <font>
      <sz val="11"/>
      <color theme="1"/>
      <name val="Times New Roman"/>
      <family val="1"/>
      <charset val="204"/>
    </font>
    <font>
      <b/>
      <sz val="11"/>
      <color theme="1"/>
      <name val="Calibri"/>
      <family val="2"/>
      <charset val="204"/>
      <scheme val="minor"/>
    </font>
    <font>
      <sz val="11"/>
      <color rgb="FF000000"/>
      <name val="SimSun"/>
      <family val="2"/>
      <charset val="204"/>
    </font>
    <font>
      <sz val="10"/>
      <name val="Arial Cyr"/>
      <family val="2"/>
      <charset val="204"/>
    </font>
    <font>
      <sz val="8"/>
      <color rgb="FF0000FF"/>
      <name val="Times New Roman Cyr"/>
      <family val="1"/>
      <charset val="204"/>
    </font>
    <font>
      <sz val="11"/>
      <color indexed="8"/>
      <name val="Calibri"/>
      <family val="2"/>
      <charset val="204"/>
    </font>
    <font>
      <sz val="11"/>
      <color indexed="9"/>
      <name val="Calibri"/>
      <family val="2"/>
      <charset val="204"/>
    </font>
    <font>
      <sz val="10"/>
      <name val="Arial"/>
      <family val="2"/>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0"/>
      <name val="Helv"/>
    </font>
    <font>
      <sz val="11"/>
      <color indexed="10"/>
      <name val="Calibri"/>
      <family val="2"/>
      <charset val="204"/>
    </font>
    <font>
      <sz val="11"/>
      <color indexed="17"/>
      <name val="Calibri"/>
      <family val="2"/>
      <charset val="204"/>
    </font>
    <font>
      <sz val="12"/>
      <color rgb="FFFF0000"/>
      <name val="Times New Roman"/>
      <family val="1"/>
      <charset val="204"/>
    </font>
    <font>
      <sz val="11"/>
      <color rgb="FF000000"/>
      <name val="Times New Roman"/>
      <family val="1"/>
      <charset val="204"/>
    </font>
    <font>
      <sz val="10"/>
      <color rgb="FF000000"/>
      <name val="Times New Roman"/>
      <family val="1"/>
      <charset val="204"/>
    </font>
    <font>
      <sz val="10"/>
      <color rgb="FF003F2F"/>
      <name val="Arial"/>
      <family val="2"/>
      <charset val="204"/>
    </font>
  </fonts>
  <fills count="45">
    <fill>
      <patternFill patternType="none"/>
    </fill>
    <fill>
      <patternFill patternType="gray125"/>
    </fill>
    <fill>
      <patternFill patternType="solid">
        <fgColor theme="8" tint="0.59999389629810485"/>
        <bgColor indexed="64"/>
      </patternFill>
    </fill>
    <fill>
      <patternFill patternType="solid">
        <fgColor rgb="FFFFFF00"/>
        <bgColor indexed="64"/>
      </patternFill>
    </fill>
    <fill>
      <patternFill patternType="solid">
        <fgColor indexed="9"/>
        <bgColor indexed="64"/>
      </patternFill>
    </fill>
    <fill>
      <patternFill patternType="solid">
        <fgColor theme="0" tint="-0.14999847407452621"/>
        <bgColor indexed="64"/>
      </patternFill>
    </fill>
    <fill>
      <patternFill patternType="solid">
        <fgColor rgb="FFD6E5CB"/>
        <bgColor auto="1"/>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00B0F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indexed="42"/>
        <bgColor indexed="64"/>
      </patternFill>
    </fill>
    <fill>
      <patternFill patternType="solid">
        <fgColor indexed="43"/>
        <bgColor indexed="64"/>
      </patternFill>
    </fill>
    <fill>
      <patternFill patternType="lightDown">
        <fgColor indexed="22"/>
      </patternFill>
    </fill>
    <fill>
      <patternFill patternType="solid">
        <fgColor indexed="4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6" tint="0.59999389629810485"/>
        <bgColor indexed="64"/>
      </patternFill>
    </fill>
    <fill>
      <patternFill patternType="solid">
        <fgColor theme="0" tint="-4.9989318521683403E-2"/>
        <bgColor indexed="64"/>
      </patternFill>
    </fill>
    <fill>
      <patternFill patternType="solid">
        <fgColor theme="9" tint="0.59999389629810485"/>
        <bgColor indexed="64"/>
      </patternFill>
    </fill>
  </fills>
  <borders count="93">
    <border>
      <left/>
      <right/>
      <top/>
      <bottom/>
      <diagonal/>
    </border>
    <border>
      <left/>
      <right/>
      <top/>
      <bottom style="thin">
        <color indexed="64"/>
      </bottom>
      <diagonal/>
    </border>
    <border>
      <left/>
      <right/>
      <top style="thin">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0"/>
      </left>
      <right style="thin">
        <color indexed="60"/>
      </right>
      <top style="thin">
        <color indexed="60"/>
      </top>
      <bottom style="thin">
        <color indexed="60"/>
      </bottom>
      <diagonal/>
    </border>
    <border>
      <left style="thin">
        <color indexed="60"/>
      </left>
      <right style="thin">
        <color indexed="60"/>
      </right>
      <top style="thin">
        <color indexed="60"/>
      </top>
      <bottom/>
      <diagonal/>
    </border>
    <border>
      <left style="thin">
        <color indexed="60"/>
      </left>
      <right style="thin">
        <color indexed="60"/>
      </right>
      <top/>
      <bottom style="thin">
        <color indexed="60"/>
      </bottom>
      <diagonal/>
    </border>
    <border>
      <left style="thin">
        <color indexed="22"/>
      </left>
      <right style="thin">
        <color indexed="22"/>
      </right>
      <top style="thin">
        <color indexed="22"/>
      </top>
      <bottom style="thin">
        <color indexed="22"/>
      </bottom>
      <diagonal/>
    </border>
    <border>
      <left style="thin">
        <color indexed="64"/>
      </left>
      <right/>
      <top/>
      <bottom/>
      <diagonal/>
    </border>
    <border>
      <left style="thin">
        <color indexed="64"/>
      </left>
      <right style="thin">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rgb="FFA0A0A0"/>
      </left>
      <right style="thin">
        <color rgb="FFA0A0A0"/>
      </right>
      <top style="thin">
        <color rgb="FFA0A0A0"/>
      </top>
      <bottom style="thin">
        <color rgb="FFA0A0A0"/>
      </bottom>
      <diagonal/>
    </border>
    <border>
      <left style="thin">
        <color rgb="FFA0A0A0"/>
      </left>
      <right style="thin">
        <color rgb="FFA0A0A0"/>
      </right>
      <top style="thin">
        <color rgb="FFA0A0A0"/>
      </top>
      <bottom/>
      <diagonal/>
    </border>
    <border>
      <left style="thin">
        <color rgb="FFA0A0A0"/>
      </left>
      <right style="thin">
        <color rgb="FFA0A0A0"/>
      </right>
      <top/>
      <bottom/>
      <diagonal/>
    </border>
    <border>
      <left style="thin">
        <color rgb="FFA0A0A0"/>
      </left>
      <right/>
      <top/>
      <bottom/>
      <diagonal/>
    </border>
    <border>
      <left style="thin">
        <color rgb="FFA0A0A0"/>
      </left>
      <right style="thin">
        <color rgb="FFA0A0A0"/>
      </right>
      <top/>
      <bottom style="thin">
        <color rgb="FFA0A0A0"/>
      </bottom>
      <diagonal/>
    </border>
    <border>
      <left style="hair">
        <color rgb="FFA0A0A0"/>
      </left>
      <right style="hair">
        <color rgb="FFA0A0A0"/>
      </right>
      <top style="hair">
        <color rgb="FFA0A0A0"/>
      </top>
      <bottom style="hair">
        <color rgb="FFA0A0A0"/>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22"/>
      </left>
      <right style="thin">
        <color indexed="22"/>
      </right>
      <top style="thin">
        <color indexed="22"/>
      </top>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top style="thin">
        <color indexed="22"/>
      </top>
      <bottom style="thin">
        <color indexed="22"/>
      </bottom>
      <diagonal/>
    </border>
    <border>
      <left style="thin">
        <color indexed="22"/>
      </left>
      <right/>
      <top style="thin">
        <color indexed="22"/>
      </top>
      <bottom/>
      <diagonal/>
    </border>
    <border>
      <left/>
      <right style="thin">
        <color indexed="22"/>
      </right>
      <top style="thin">
        <color indexed="22"/>
      </top>
      <bottom/>
      <diagonal/>
    </border>
    <border>
      <left style="thin">
        <color indexed="22"/>
      </left>
      <right style="thin">
        <color indexed="22"/>
      </right>
      <top/>
      <bottom/>
      <diagonal/>
    </border>
    <border>
      <left style="thin">
        <color indexed="22"/>
      </left>
      <right/>
      <top/>
      <bottom/>
      <diagonal/>
    </border>
    <border>
      <left/>
      <right style="thin">
        <color indexed="22"/>
      </right>
      <top/>
      <bottom/>
      <diagonal/>
    </border>
    <border>
      <left/>
      <right/>
      <top style="thin">
        <color indexed="22"/>
      </top>
      <bottom/>
      <diagonal/>
    </border>
    <border>
      <left style="thin">
        <color indexed="22"/>
      </left>
      <right/>
      <top/>
      <bottom style="thin">
        <color indexed="22"/>
      </bottom>
      <diagonal/>
    </border>
    <border>
      <left/>
      <right style="thin">
        <color indexed="22"/>
      </right>
      <top/>
      <bottom style="thin">
        <color indexed="22"/>
      </bottom>
      <diagonal/>
    </border>
    <border>
      <left/>
      <right/>
      <top/>
      <bottom style="thin">
        <color indexed="22"/>
      </bottom>
      <diagonal/>
    </border>
    <border>
      <left style="thin">
        <color indexed="22"/>
      </left>
      <right style="thin">
        <color indexed="22"/>
      </right>
      <top/>
      <bottom style="thin">
        <color indexed="22"/>
      </bottom>
      <diagonal/>
    </border>
    <border>
      <left style="medium">
        <color indexed="64"/>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272">
    <xf numFmtId="0" fontId="0" fillId="0" borderId="0"/>
    <xf numFmtId="0" fontId="4" fillId="0" borderId="0"/>
    <xf numFmtId="0" fontId="5" fillId="0" borderId="0"/>
    <xf numFmtId="0" fontId="5" fillId="0" borderId="0"/>
    <xf numFmtId="9" fontId="3" fillId="0" borderId="0" applyFont="0" applyFill="0" applyBorder="0" applyAlignment="0" applyProtection="0"/>
    <xf numFmtId="0" fontId="8" fillId="0" borderId="0"/>
    <xf numFmtId="0" fontId="18" fillId="0" borderId="0"/>
    <xf numFmtId="0" fontId="5" fillId="0" borderId="0"/>
    <xf numFmtId="0" fontId="35" fillId="0" borderId="0"/>
    <xf numFmtId="0" fontId="5" fillId="0" borderId="0"/>
    <xf numFmtId="49" fontId="47" fillId="0" borderId="0" applyBorder="0">
      <alignment vertical="top"/>
    </xf>
    <xf numFmtId="0" fontId="4" fillId="0" borderId="0"/>
    <xf numFmtId="0" fontId="48" fillId="0" borderId="0" applyNumberFormat="0" applyFill="0" applyBorder="0" applyAlignment="0" applyProtection="0">
      <alignment vertical="top"/>
      <protection locked="0"/>
    </xf>
    <xf numFmtId="0" fontId="2" fillId="0" borderId="0"/>
    <xf numFmtId="0" fontId="3" fillId="0" borderId="0"/>
    <xf numFmtId="0" fontId="4" fillId="0" borderId="0"/>
    <xf numFmtId="49" fontId="47" fillId="0" borderId="0" applyBorder="0">
      <alignment vertical="top"/>
    </xf>
    <xf numFmtId="0" fontId="1" fillId="0" borderId="0"/>
    <xf numFmtId="0" fontId="67" fillId="0" borderId="0"/>
    <xf numFmtId="0" fontId="3" fillId="0" borderId="0"/>
    <xf numFmtId="0" fontId="67" fillId="0" borderId="0"/>
    <xf numFmtId="0" fontId="1" fillId="0" borderId="0"/>
    <xf numFmtId="0" fontId="71" fillId="0" borderId="0"/>
    <xf numFmtId="0" fontId="71" fillId="0" borderId="0"/>
    <xf numFmtId="0" fontId="4" fillId="0" borderId="0"/>
    <xf numFmtId="0" fontId="72" fillId="0" borderId="0"/>
    <xf numFmtId="0" fontId="67" fillId="0" borderId="0"/>
    <xf numFmtId="200" fontId="73" fillId="0" borderId="0"/>
    <xf numFmtId="0" fontId="67" fillId="0" borderId="0"/>
    <xf numFmtId="0" fontId="3" fillId="0" borderId="0"/>
    <xf numFmtId="0" fontId="67" fillId="0" borderId="0"/>
    <xf numFmtId="0" fontId="67" fillId="0" borderId="0"/>
    <xf numFmtId="0" fontId="67" fillId="0" borderId="0"/>
    <xf numFmtId="0" fontId="67" fillId="0" borderId="0"/>
    <xf numFmtId="0" fontId="67" fillId="0" borderId="0"/>
    <xf numFmtId="0" fontId="1" fillId="0" borderId="0"/>
    <xf numFmtId="9" fontId="67" fillId="0" borderId="0" applyFont="0" applyFill="0" applyBorder="0" applyAlignment="0" applyProtection="0"/>
    <xf numFmtId="0" fontId="67" fillId="0" borderId="0"/>
    <xf numFmtId="0" fontId="67" fillId="0" borderId="0"/>
    <xf numFmtId="0" fontId="74" fillId="20" borderId="0" applyNumberFormat="0" applyBorder="0" applyAlignment="0" applyProtection="0"/>
    <xf numFmtId="0" fontId="74" fillId="21" borderId="0" applyNumberFormat="0" applyBorder="0" applyAlignment="0" applyProtection="0"/>
    <xf numFmtId="0" fontId="74" fillId="22" borderId="0" applyNumberFormat="0" applyBorder="0" applyAlignment="0" applyProtection="0"/>
    <xf numFmtId="0" fontId="74" fillId="23" borderId="0" applyNumberFormat="0" applyBorder="0" applyAlignment="0" applyProtection="0"/>
    <xf numFmtId="0" fontId="74" fillId="24" borderId="0" applyNumberFormat="0" applyBorder="0" applyAlignment="0" applyProtection="0"/>
    <xf numFmtId="0" fontId="74" fillId="25" borderId="0" applyNumberFormat="0" applyBorder="0" applyAlignment="0" applyProtection="0"/>
    <xf numFmtId="0" fontId="74" fillId="26" borderId="0" applyNumberFormat="0" applyBorder="0" applyAlignment="0" applyProtection="0"/>
    <xf numFmtId="0" fontId="74" fillId="27" borderId="0" applyNumberFormat="0" applyBorder="0" applyAlignment="0" applyProtection="0"/>
    <xf numFmtId="0" fontId="74" fillId="28" borderId="0" applyNumberFormat="0" applyBorder="0" applyAlignment="0" applyProtection="0"/>
    <xf numFmtId="0" fontId="74" fillId="23" borderId="0" applyNumberFormat="0" applyBorder="0" applyAlignment="0" applyProtection="0"/>
    <xf numFmtId="0" fontId="74" fillId="26" borderId="0" applyNumberFormat="0" applyBorder="0" applyAlignment="0" applyProtection="0"/>
    <xf numFmtId="0" fontId="74" fillId="29" borderId="0" applyNumberFormat="0" applyBorder="0" applyAlignment="0" applyProtection="0"/>
    <xf numFmtId="0" fontId="75" fillId="30" borderId="0" applyNumberFormat="0" applyBorder="0" applyAlignment="0" applyProtection="0"/>
    <xf numFmtId="0" fontId="75" fillId="27" borderId="0" applyNumberFormat="0" applyBorder="0" applyAlignment="0" applyProtection="0"/>
    <xf numFmtId="0" fontId="75" fillId="28" borderId="0" applyNumberFormat="0" applyBorder="0" applyAlignment="0" applyProtection="0"/>
    <xf numFmtId="0" fontId="75"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76" fillId="0" borderId="0"/>
    <xf numFmtId="0" fontId="75" fillId="34" borderId="0" applyNumberFormat="0" applyBorder="0" applyAlignment="0" applyProtection="0"/>
    <xf numFmtId="0" fontId="75" fillId="35" borderId="0" applyNumberFormat="0" applyBorder="0" applyAlignment="0" applyProtection="0"/>
    <xf numFmtId="0" fontId="75" fillId="36" borderId="0" applyNumberFormat="0" applyBorder="0" applyAlignment="0" applyProtection="0"/>
    <xf numFmtId="0" fontId="75" fillId="31" borderId="0" applyNumberFormat="0" applyBorder="0" applyAlignment="0" applyProtection="0"/>
    <xf numFmtId="0" fontId="75" fillId="32" borderId="0" applyNumberFormat="0" applyBorder="0" applyAlignment="0" applyProtection="0"/>
    <xf numFmtId="0" fontId="75" fillId="37" borderId="0" applyNumberFormat="0" applyBorder="0" applyAlignment="0" applyProtection="0"/>
    <xf numFmtId="0" fontId="77" fillId="25" borderId="85" applyNumberFormat="0" applyAlignment="0" applyProtection="0"/>
    <xf numFmtId="0" fontId="78" fillId="38" borderId="86" applyNumberFormat="0" applyAlignment="0" applyProtection="0"/>
    <xf numFmtId="0" fontId="79" fillId="38" borderId="85" applyNumberFormat="0" applyAlignment="0" applyProtection="0"/>
    <xf numFmtId="0" fontId="80" fillId="0" borderId="87" applyNumberFormat="0" applyFill="0" applyAlignment="0" applyProtection="0"/>
    <xf numFmtId="0" fontId="81" fillId="0" borderId="88" applyNumberFormat="0" applyFill="0" applyAlignment="0" applyProtection="0"/>
    <xf numFmtId="0" fontId="82" fillId="0" borderId="89" applyNumberFormat="0" applyFill="0" applyAlignment="0" applyProtection="0"/>
    <xf numFmtId="0" fontId="82" fillId="0" borderId="0" applyNumberFormat="0" applyFill="0" applyBorder="0" applyAlignment="0" applyProtection="0"/>
    <xf numFmtId="0" fontId="83" fillId="0" borderId="90" applyNumberFormat="0" applyFill="0" applyAlignment="0" applyProtection="0"/>
    <xf numFmtId="0" fontId="84" fillId="39" borderId="91" applyNumberFormat="0" applyAlignment="0" applyProtection="0"/>
    <xf numFmtId="0" fontId="85" fillId="0" borderId="0" applyNumberFormat="0" applyFill="0" applyBorder="0" applyAlignment="0" applyProtection="0"/>
    <xf numFmtId="0" fontId="86" fillId="40" borderId="0" applyNumberFormat="0" applyBorder="0" applyAlignment="0" applyProtection="0"/>
    <xf numFmtId="0" fontId="45" fillId="0" borderId="0"/>
    <xf numFmtId="0" fontId="4" fillId="0" borderId="0"/>
    <xf numFmtId="0" fontId="45" fillId="0" borderId="0"/>
    <xf numFmtId="0" fontId="67"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7" fillId="21" borderId="0" applyNumberFormat="0" applyBorder="0" applyAlignment="0" applyProtection="0"/>
    <xf numFmtId="0" fontId="88" fillId="0" borderId="0" applyNumberFormat="0" applyFill="0" applyBorder="0" applyAlignment="0" applyProtection="0"/>
    <xf numFmtId="0" fontId="74" fillId="41" borderId="45" applyNumberFormat="0" applyFont="0" applyAlignment="0" applyProtection="0"/>
    <xf numFmtId="9" fontId="67" fillId="0" borderId="0" applyFont="0" applyFill="0" applyBorder="0" applyAlignment="0" applyProtection="0"/>
    <xf numFmtId="0" fontId="89" fillId="0" borderId="92" applyNumberFormat="0" applyFill="0" applyAlignment="0" applyProtection="0"/>
    <xf numFmtId="0" fontId="90" fillId="0" borderId="0"/>
    <xf numFmtId="0" fontId="91" fillId="0" borderId="0" applyNumberForma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201" fontId="45"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199" fontId="1" fillId="0" borderId="0" applyFont="0" applyFill="0" applyBorder="0" applyAlignment="0" applyProtection="0"/>
    <xf numFmtId="202" fontId="1" fillId="0" borderId="0" applyFont="0" applyFill="0" applyBorder="0" applyAlignment="0" applyProtection="0"/>
    <xf numFmtId="202" fontId="1" fillId="0" borderId="0" applyFont="0" applyFill="0" applyBorder="0" applyAlignment="0" applyProtection="0"/>
    <xf numFmtId="202" fontId="1" fillId="0" borderId="0" applyFont="0" applyFill="0" applyBorder="0" applyAlignment="0" applyProtection="0"/>
    <xf numFmtId="202" fontId="1" fillId="0" borderId="0" applyFont="0" applyFill="0" applyBorder="0" applyAlignment="0" applyProtection="0"/>
    <xf numFmtId="202" fontId="1" fillId="0" borderId="0" applyFont="0" applyFill="0" applyBorder="0" applyAlignment="0" applyProtection="0"/>
    <xf numFmtId="202" fontId="1" fillId="0" borderId="0" applyFont="0" applyFill="0" applyBorder="0" applyAlignment="0" applyProtection="0"/>
    <xf numFmtId="202" fontId="1" fillId="0" borderId="0" applyFont="0" applyFill="0" applyBorder="0" applyAlignment="0" applyProtection="0"/>
    <xf numFmtId="202" fontId="1" fillId="0" borderId="0" applyFont="0" applyFill="0" applyBorder="0" applyAlignment="0" applyProtection="0"/>
    <xf numFmtId="202" fontId="1" fillId="0" borderId="0" applyFont="0" applyFill="0" applyBorder="0" applyAlignment="0" applyProtection="0"/>
    <xf numFmtId="202" fontId="1" fillId="0" borderId="0" applyFont="0" applyFill="0" applyBorder="0" applyAlignment="0" applyProtection="0"/>
    <xf numFmtId="202" fontId="1" fillId="0" borderId="0" applyFont="0" applyFill="0" applyBorder="0" applyAlignment="0" applyProtection="0"/>
    <xf numFmtId="202" fontId="1" fillId="0" borderId="0" applyFont="0" applyFill="0" applyBorder="0" applyAlignment="0" applyProtection="0"/>
    <xf numFmtId="202" fontId="1" fillId="0" borderId="0" applyFont="0" applyFill="0" applyBorder="0" applyAlignment="0" applyProtection="0"/>
    <xf numFmtId="202" fontId="1" fillId="0" borderId="0" applyFont="0" applyFill="0" applyBorder="0" applyAlignment="0" applyProtection="0"/>
    <xf numFmtId="202" fontId="1" fillId="0" borderId="0" applyFont="0" applyFill="0" applyBorder="0" applyAlignment="0" applyProtection="0"/>
    <xf numFmtId="202" fontId="1" fillId="0" borderId="0" applyFont="0" applyFill="0" applyBorder="0" applyAlignment="0" applyProtection="0"/>
    <xf numFmtId="202" fontId="1" fillId="0" borderId="0" applyFont="0" applyFill="0" applyBorder="0" applyAlignment="0" applyProtection="0"/>
    <xf numFmtId="202" fontId="1" fillId="0" borderId="0" applyFont="0" applyFill="0" applyBorder="0" applyAlignment="0" applyProtection="0"/>
    <xf numFmtId="202" fontId="1" fillId="0" borderId="0" applyFont="0" applyFill="0" applyBorder="0" applyAlignment="0" applyProtection="0"/>
    <xf numFmtId="0" fontId="92" fillId="22" borderId="0" applyNumberFormat="0" applyBorder="0" applyAlignment="0" applyProtection="0"/>
    <xf numFmtId="0" fontId="1" fillId="0" borderId="0"/>
    <xf numFmtId="0" fontId="67" fillId="0" borderId="0"/>
    <xf numFmtId="0" fontId="45" fillId="0" borderId="0"/>
    <xf numFmtId="0" fontId="45" fillId="0" borderId="0" applyFont="0" applyFill="0" applyBorder="0" applyAlignment="0" applyProtection="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9" fontId="67" fillId="0" borderId="0" applyFont="0" applyFill="0" applyBorder="0" applyAlignment="0" applyProtection="0"/>
    <xf numFmtId="0" fontId="67" fillId="0" borderId="0"/>
  </cellStyleXfs>
  <cellXfs count="991">
    <xf numFmtId="0" fontId="0" fillId="0" borderId="0" xfId="0"/>
    <xf numFmtId="0" fontId="6" fillId="0" borderId="0" xfId="2" applyFont="1"/>
    <xf numFmtId="0" fontId="5" fillId="0" borderId="0" xfId="2" applyAlignment="1">
      <alignment wrapText="1"/>
    </xf>
    <xf numFmtId="0" fontId="5" fillId="0" borderId="0" xfId="2"/>
    <xf numFmtId="0" fontId="7" fillId="0" borderId="0" xfId="2" applyFont="1"/>
    <xf numFmtId="0" fontId="8" fillId="0" borderId="0" xfId="2" applyFont="1" applyAlignment="1">
      <alignment vertical="top" wrapText="1"/>
    </xf>
    <xf numFmtId="0" fontId="9" fillId="4" borderId="42" xfId="2" applyFont="1" applyFill="1" applyBorder="1" applyAlignment="1">
      <alignment vertical="top" wrapText="1"/>
    </xf>
    <xf numFmtId="0" fontId="9" fillId="4" borderId="45" xfId="2" applyFont="1" applyFill="1" applyBorder="1" applyAlignment="1">
      <alignment vertical="top" wrapText="1"/>
    </xf>
    <xf numFmtId="0" fontId="9" fillId="4" borderId="45" xfId="2" applyFont="1" applyFill="1" applyBorder="1" applyAlignment="1">
      <alignment horizontal="right" vertical="top" wrapText="1"/>
    </xf>
    <xf numFmtId="4" fontId="9" fillId="4" borderId="45" xfId="2" applyNumberFormat="1" applyFont="1" applyFill="1" applyBorder="1" applyAlignment="1">
      <alignment horizontal="right" vertical="top" wrapText="1"/>
    </xf>
    <xf numFmtId="0" fontId="11" fillId="0" borderId="45" xfId="2" applyFont="1" applyBorder="1" applyAlignment="1">
      <alignment vertical="top" wrapText="1" indent="1"/>
    </xf>
    <xf numFmtId="0" fontId="11" fillId="0" borderId="45" xfId="2" applyFont="1" applyBorder="1" applyAlignment="1">
      <alignment horizontal="right" vertical="top" wrapText="1"/>
    </xf>
    <xf numFmtId="4" fontId="11" fillId="0" borderId="45" xfId="2" applyNumberFormat="1" applyFont="1" applyBorder="1" applyAlignment="1">
      <alignment horizontal="right" vertical="top" wrapText="1"/>
    </xf>
    <xf numFmtId="0" fontId="10" fillId="4" borderId="45" xfId="2" applyFont="1" applyFill="1" applyBorder="1" applyAlignment="1">
      <alignment vertical="top" wrapText="1" indent="1"/>
    </xf>
    <xf numFmtId="0" fontId="12" fillId="4" borderId="45" xfId="2" applyFont="1" applyFill="1" applyBorder="1" applyAlignment="1">
      <alignment horizontal="right" vertical="top" wrapText="1"/>
    </xf>
    <xf numFmtId="4" fontId="12" fillId="4" borderId="45" xfId="2" applyNumberFormat="1" applyFont="1" applyFill="1" applyBorder="1" applyAlignment="1">
      <alignment horizontal="right" vertical="top" wrapText="1"/>
    </xf>
    <xf numFmtId="0" fontId="11" fillId="0" borderId="45" xfId="2" applyFont="1" applyBorder="1" applyAlignment="1">
      <alignment vertical="top" wrapText="1" indent="2"/>
    </xf>
    <xf numFmtId="0" fontId="13" fillId="4" borderId="42" xfId="2" applyFont="1" applyFill="1" applyBorder="1" applyAlignment="1">
      <alignment vertical="top"/>
    </xf>
    <xf numFmtId="0" fontId="13" fillId="4" borderId="42" xfId="2" applyFont="1" applyFill="1" applyBorder="1" applyAlignment="1">
      <alignment horizontal="right" vertical="top" wrapText="1"/>
    </xf>
    <xf numFmtId="4" fontId="13" fillId="4" borderId="42" xfId="2" applyNumberFormat="1" applyFont="1" applyFill="1" applyBorder="1" applyAlignment="1">
      <alignment horizontal="right" vertical="top" wrapText="1"/>
    </xf>
    <xf numFmtId="0" fontId="5" fillId="0" borderId="0" xfId="3"/>
    <xf numFmtId="0" fontId="14" fillId="0" borderId="9" xfId="3" applyFont="1" applyBorder="1" applyAlignment="1">
      <alignment horizontal="center" vertical="center"/>
    </xf>
    <xf numFmtId="0" fontId="14" fillId="0" borderId="39" xfId="3" applyFont="1" applyBorder="1" applyAlignment="1">
      <alignment horizontal="center" vertical="center"/>
    </xf>
    <xf numFmtId="3" fontId="14" fillId="0" borderId="9" xfId="3" applyNumberFormat="1" applyFont="1" applyBorder="1" applyAlignment="1">
      <alignment horizontal="right" vertical="center"/>
    </xf>
    <xf numFmtId="4" fontId="14" fillId="0" borderId="9" xfId="3" applyNumberFormat="1" applyFont="1" applyBorder="1" applyAlignment="1">
      <alignment horizontal="right" vertical="center"/>
    </xf>
    <xf numFmtId="0" fontId="5" fillId="0" borderId="46" xfId="3" applyBorder="1"/>
    <xf numFmtId="0" fontId="11" fillId="0" borderId="9" xfId="3" applyFont="1" applyBorder="1" applyAlignment="1">
      <alignment horizontal="left" vertical="center"/>
    </xf>
    <xf numFmtId="3" fontId="11" fillId="0" borderId="9" xfId="3" applyNumberFormat="1" applyFont="1" applyBorder="1" applyAlignment="1">
      <alignment horizontal="right" vertical="center"/>
    </xf>
    <xf numFmtId="4" fontId="11" fillId="0" borderId="9" xfId="3" applyNumberFormat="1" applyFont="1" applyBorder="1" applyAlignment="1">
      <alignment horizontal="right" vertical="center"/>
    </xf>
    <xf numFmtId="1" fontId="14" fillId="0" borderId="9" xfId="3" applyNumberFormat="1" applyFont="1" applyBorder="1" applyAlignment="1">
      <alignment horizontal="right" vertical="center"/>
    </xf>
    <xf numFmtId="1" fontId="11" fillId="0" borderId="9" xfId="3" applyNumberFormat="1" applyFont="1" applyBorder="1" applyAlignment="1">
      <alignment horizontal="right" vertical="center"/>
    </xf>
    <xf numFmtId="0" fontId="4" fillId="0" borderId="0" xfId="1"/>
    <xf numFmtId="0" fontId="16" fillId="0" borderId="48" xfId="1" applyFont="1" applyBorder="1" applyAlignment="1">
      <alignment horizontal="center" vertical="center" wrapText="1"/>
    </xf>
    <xf numFmtId="0" fontId="4" fillId="0" borderId="0" xfId="1" applyAlignment="1">
      <alignment wrapText="1"/>
    </xf>
    <xf numFmtId="4" fontId="17" fillId="5" borderId="49" xfId="1" applyNumberFormat="1" applyFont="1" applyFill="1" applyBorder="1" applyAlignment="1">
      <alignment vertical="top" wrapText="1"/>
    </xf>
    <xf numFmtId="4" fontId="4" fillId="0" borderId="0" xfId="1" applyNumberFormat="1"/>
    <xf numFmtId="0" fontId="18" fillId="0" borderId="0" xfId="1" applyFont="1"/>
    <xf numFmtId="4" fontId="16" fillId="6" borderId="50" xfId="5" applyNumberFormat="1" applyFont="1" applyFill="1" applyBorder="1" applyAlignment="1">
      <alignment horizontal="center" vertical="center" wrapText="1"/>
    </xf>
    <xf numFmtId="0" fontId="8" fillId="0" borderId="53" xfId="5" applyBorder="1" applyAlignment="1">
      <alignment horizontal="center"/>
    </xf>
    <xf numFmtId="0" fontId="18" fillId="0" borderId="53" xfId="5" applyFont="1" applyBorder="1" applyAlignment="1">
      <alignment horizontal="center" wrapText="1"/>
    </xf>
    <xf numFmtId="0" fontId="8" fillId="0" borderId="0" xfId="5"/>
    <xf numFmtId="10" fontId="8" fillId="8" borderId="0" xfId="5" applyNumberFormat="1" applyFill="1"/>
    <xf numFmtId="168" fontId="16" fillId="6" borderId="50" xfId="5" applyNumberFormat="1" applyFont="1" applyFill="1" applyBorder="1" applyAlignment="1">
      <alignment horizontal="center" vertical="center" wrapText="1"/>
    </xf>
    <xf numFmtId="14" fontId="8" fillId="0" borderId="0" xfId="5" applyNumberFormat="1"/>
    <xf numFmtId="0" fontId="19" fillId="0" borderId="0" xfId="5" applyFont="1"/>
    <xf numFmtId="0" fontId="18" fillId="0" borderId="0" xfId="5" applyFont="1" applyAlignment="1">
      <alignment wrapText="1"/>
    </xf>
    <xf numFmtId="0" fontId="19" fillId="8" borderId="0" xfId="5" applyFont="1" applyFill="1"/>
    <xf numFmtId="0" fontId="8" fillId="3" borderId="53" xfId="5" applyFill="1" applyBorder="1"/>
    <xf numFmtId="0" fontId="16" fillId="6" borderId="0" xfId="5" applyFont="1" applyFill="1" applyAlignment="1">
      <alignment horizontal="center" vertical="center" wrapText="1"/>
    </xf>
    <xf numFmtId="4" fontId="16" fillId="6" borderId="0" xfId="5" applyNumberFormat="1" applyFont="1" applyFill="1" applyAlignment="1">
      <alignment horizontal="center" vertical="center" wrapText="1"/>
    </xf>
    <xf numFmtId="168" fontId="16" fillId="6" borderId="0" xfId="5" applyNumberFormat="1" applyFont="1" applyFill="1" applyAlignment="1">
      <alignment horizontal="center" vertical="center" wrapText="1"/>
    </xf>
    <xf numFmtId="3" fontId="16" fillId="6" borderId="0" xfId="5" applyNumberFormat="1" applyFont="1" applyFill="1" applyAlignment="1">
      <alignment horizontal="center" vertical="center" wrapText="1"/>
    </xf>
    <xf numFmtId="0" fontId="8" fillId="0" borderId="0" xfId="5" applyAlignment="1">
      <alignment horizontal="center"/>
    </xf>
    <xf numFmtId="0" fontId="8" fillId="0" borderId="0" xfId="5" applyAlignment="1">
      <alignment horizontal="center" wrapText="1"/>
    </xf>
    <xf numFmtId="0" fontId="19" fillId="7" borderId="0" xfId="5" applyFont="1" applyFill="1" applyAlignment="1">
      <alignment horizontal="center" wrapText="1"/>
    </xf>
    <xf numFmtId="0" fontId="8" fillId="0" borderId="53" xfId="5" applyBorder="1"/>
    <xf numFmtId="0" fontId="8" fillId="0" borderId="0" xfId="5" applyAlignment="1">
      <alignment wrapText="1"/>
    </xf>
    <xf numFmtId="4" fontId="8" fillId="0" borderId="0" xfId="5" applyNumberFormat="1"/>
    <xf numFmtId="3" fontId="8" fillId="0" borderId="0" xfId="5" applyNumberFormat="1" applyAlignment="1">
      <alignment horizontal="center"/>
    </xf>
    <xf numFmtId="4" fontId="8" fillId="8" borderId="0" xfId="5" applyNumberFormat="1" applyFill="1"/>
    <xf numFmtId="4" fontId="18" fillId="8" borderId="0" xfId="5" applyNumberFormat="1" applyFont="1" applyFill="1"/>
    <xf numFmtId="0" fontId="20" fillId="0" borderId="0" xfId="5" applyFont="1" applyAlignment="1">
      <alignment wrapText="1"/>
    </xf>
    <xf numFmtId="0" fontId="20" fillId="0" borderId="0" xfId="5" applyFont="1"/>
    <xf numFmtId="4" fontId="20" fillId="0" borderId="0" xfId="5" applyNumberFormat="1" applyFont="1"/>
    <xf numFmtId="4" fontId="20" fillId="9" borderId="0" xfId="5" applyNumberFormat="1" applyFont="1" applyFill="1"/>
    <xf numFmtId="0" fontId="21" fillId="0" borderId="0" xfId="5" applyFont="1" applyAlignment="1">
      <alignment wrapText="1"/>
    </xf>
    <xf numFmtId="0" fontId="21" fillId="0" borderId="0" xfId="5" applyFont="1"/>
    <xf numFmtId="4" fontId="21" fillId="0" borderId="0" xfId="5" applyNumberFormat="1" applyFont="1"/>
    <xf numFmtId="3" fontId="21" fillId="0" borderId="0" xfId="5" applyNumberFormat="1" applyFont="1" applyAlignment="1">
      <alignment horizontal="center"/>
    </xf>
    <xf numFmtId="4" fontId="18" fillId="0" borderId="0" xfId="5" applyNumberFormat="1" applyFont="1"/>
    <xf numFmtId="4" fontId="8" fillId="9" borderId="0" xfId="5" applyNumberFormat="1" applyFill="1"/>
    <xf numFmtId="0" fontId="18" fillId="0" borderId="0" xfId="5" applyFont="1"/>
    <xf numFmtId="3" fontId="18" fillId="0" borderId="0" xfId="5" applyNumberFormat="1" applyFont="1" applyAlignment="1">
      <alignment horizontal="center"/>
    </xf>
    <xf numFmtId="4" fontId="18" fillId="9" borderId="0" xfId="5" applyNumberFormat="1" applyFont="1" applyFill="1"/>
    <xf numFmtId="4" fontId="19" fillId="0" borderId="0" xfId="5" applyNumberFormat="1" applyFont="1"/>
    <xf numFmtId="4" fontId="19" fillId="8" borderId="0" xfId="5" applyNumberFormat="1" applyFont="1" applyFill="1"/>
    <xf numFmtId="0" fontId="8" fillId="8" borderId="0" xfId="5" applyFill="1"/>
    <xf numFmtId="0" fontId="8" fillId="10" borderId="0" xfId="5" applyFill="1"/>
    <xf numFmtId="3" fontId="20" fillId="0" borderId="0" xfId="5" applyNumberFormat="1" applyFont="1" applyAlignment="1">
      <alignment horizontal="center"/>
    </xf>
    <xf numFmtId="4" fontId="20" fillId="3" borderId="0" xfId="5" applyNumberFormat="1" applyFont="1" applyFill="1"/>
    <xf numFmtId="1" fontId="8" fillId="0" borderId="0" xfId="5" applyNumberFormat="1"/>
    <xf numFmtId="0" fontId="18" fillId="0" borderId="9" xfId="5" applyFont="1" applyBorder="1" applyAlignment="1">
      <alignment horizontal="left" vertical="top" wrapText="1"/>
    </xf>
    <xf numFmtId="169" fontId="8" fillId="0" borderId="0" xfId="5" applyNumberFormat="1"/>
    <xf numFmtId="169" fontId="18" fillId="0" borderId="0" xfId="5" applyNumberFormat="1" applyFont="1"/>
    <xf numFmtId="0" fontId="18" fillId="8" borderId="9" xfId="5" applyFont="1" applyFill="1" applyBorder="1" applyAlignment="1">
      <alignment horizontal="left" vertical="top" wrapText="1"/>
    </xf>
    <xf numFmtId="49" fontId="18" fillId="0" borderId="0" xfId="5" applyNumberFormat="1" applyFont="1"/>
    <xf numFmtId="2" fontId="8" fillId="0" borderId="0" xfId="5" applyNumberFormat="1"/>
    <xf numFmtId="4" fontId="22" fillId="0" borderId="0" xfId="5" applyNumberFormat="1" applyFont="1"/>
    <xf numFmtId="0" fontId="18" fillId="8" borderId="9" xfId="5" applyFont="1" applyFill="1" applyBorder="1" applyAlignment="1">
      <alignment horizontal="left" wrapText="1"/>
    </xf>
    <xf numFmtId="164" fontId="8" fillId="0" borderId="0" xfId="5" applyNumberFormat="1"/>
    <xf numFmtId="0" fontId="18" fillId="8" borderId="33" xfId="5" applyFont="1" applyFill="1" applyBorder="1" applyAlignment="1">
      <alignment horizontal="left" wrapText="1"/>
    </xf>
    <xf numFmtId="0" fontId="18" fillId="0" borderId="0" xfId="5" applyFont="1" applyAlignment="1">
      <alignment horizontal="left"/>
    </xf>
    <xf numFmtId="14" fontId="18" fillId="0" borderId="0" xfId="5" applyNumberFormat="1" applyFont="1" applyAlignment="1">
      <alignment horizontal="left"/>
    </xf>
    <xf numFmtId="0" fontId="5" fillId="8" borderId="9" xfId="5" applyFont="1" applyFill="1" applyBorder="1" applyAlignment="1">
      <alignment wrapText="1"/>
    </xf>
    <xf numFmtId="49" fontId="5" fillId="0" borderId="0" xfId="5" applyNumberFormat="1" applyFont="1"/>
    <xf numFmtId="14" fontId="5" fillId="0" borderId="0" xfId="5" applyNumberFormat="1" applyFont="1" applyAlignment="1">
      <alignment horizontal="left"/>
    </xf>
    <xf numFmtId="0" fontId="5" fillId="8" borderId="9" xfId="6" applyFont="1" applyFill="1" applyBorder="1" applyAlignment="1">
      <alignment wrapText="1"/>
    </xf>
    <xf numFmtId="14" fontId="5" fillId="0" borderId="0" xfId="6" applyNumberFormat="1" applyFont="1" applyAlignment="1">
      <alignment horizontal="left"/>
    </xf>
    <xf numFmtId="0" fontId="5" fillId="8" borderId="9" xfId="6" applyFont="1" applyFill="1" applyBorder="1" applyAlignment="1">
      <alignment vertical="top" wrapText="1"/>
    </xf>
    <xf numFmtId="164" fontId="18" fillId="0" borderId="0" xfId="5" applyNumberFormat="1" applyFont="1"/>
    <xf numFmtId="1" fontId="18" fillId="0" borderId="0" xfId="5" applyNumberFormat="1" applyFont="1"/>
    <xf numFmtId="0" fontId="5" fillId="8" borderId="9" xfId="5" applyFont="1" applyFill="1" applyBorder="1" applyAlignment="1">
      <alignment vertical="top" wrapText="1"/>
    </xf>
    <xf numFmtId="14" fontId="21" fillId="0" borderId="0" xfId="5" applyNumberFormat="1" applyFont="1"/>
    <xf numFmtId="0" fontId="19" fillId="0" borderId="9" xfId="5" applyFont="1" applyBorder="1" applyAlignment="1">
      <alignment wrapText="1"/>
    </xf>
    <xf numFmtId="4" fontId="23" fillId="0" borderId="0" xfId="5" applyNumberFormat="1" applyFont="1"/>
    <xf numFmtId="3" fontId="19" fillId="0" borderId="0" xfId="5" applyNumberFormat="1" applyFont="1"/>
    <xf numFmtId="3" fontId="8" fillId="0" borderId="0" xfId="5" applyNumberFormat="1"/>
    <xf numFmtId="0" fontId="18" fillId="3" borderId="0" xfId="5" applyFont="1" applyFill="1"/>
    <xf numFmtId="0" fontId="19" fillId="0" borderId="0" xfId="5" applyFont="1" applyAlignment="1">
      <alignment wrapText="1"/>
    </xf>
    <xf numFmtId="0" fontId="21" fillId="0" borderId="55" xfId="5" applyFont="1" applyBorder="1"/>
    <xf numFmtId="0" fontId="8" fillId="0" borderId="55" xfId="5" applyBorder="1"/>
    <xf numFmtId="0" fontId="24" fillId="0" borderId="55" xfId="5" applyFont="1" applyBorder="1"/>
    <xf numFmtId="0" fontId="19" fillId="0" borderId="55" xfId="5" applyFont="1" applyBorder="1"/>
    <xf numFmtId="1" fontId="17" fillId="5" borderId="49" xfId="1" applyNumberFormat="1" applyFont="1" applyFill="1" applyBorder="1" applyAlignment="1">
      <alignment horizontal="center" vertical="top" wrapText="1"/>
    </xf>
    <xf numFmtId="4" fontId="20" fillId="8" borderId="0" xfId="5" applyNumberFormat="1" applyFont="1" applyFill="1"/>
    <xf numFmtId="0" fontId="18" fillId="8" borderId="0" xfId="5" applyFont="1" applyFill="1"/>
    <xf numFmtId="0" fontId="28" fillId="0" borderId="9" xfId="3" applyFont="1" applyBorder="1" applyAlignment="1">
      <alignment horizontal="center" vertical="center"/>
    </xf>
    <xf numFmtId="0" fontId="28" fillId="0" borderId="39" xfId="3" applyFont="1" applyBorder="1" applyAlignment="1">
      <alignment horizontal="center" vertical="center"/>
    </xf>
    <xf numFmtId="3" fontId="28" fillId="0" borderId="9" xfId="3" applyNumberFormat="1" applyFont="1" applyBorder="1" applyAlignment="1">
      <alignment horizontal="right" vertical="center"/>
    </xf>
    <xf numFmtId="4" fontId="28" fillId="0" borderId="9" xfId="3" applyNumberFormat="1" applyFont="1" applyBorder="1" applyAlignment="1">
      <alignment horizontal="right" vertical="center"/>
    </xf>
    <xf numFmtId="0" fontId="29" fillId="0" borderId="9" xfId="3" applyFont="1" applyBorder="1" applyAlignment="1">
      <alignment horizontal="left" vertical="center"/>
    </xf>
    <xf numFmtId="3" fontId="29" fillId="0" borderId="9" xfId="3" applyNumberFormat="1" applyFont="1" applyBorder="1" applyAlignment="1">
      <alignment horizontal="right" vertical="center"/>
    </xf>
    <xf numFmtId="4" fontId="29" fillId="0" borderId="9" xfId="3" applyNumberFormat="1" applyFont="1" applyBorder="1" applyAlignment="1">
      <alignment horizontal="right" vertical="center"/>
    </xf>
    <xf numFmtId="1" fontId="28" fillId="0" borderId="9" xfId="3" applyNumberFormat="1" applyFont="1" applyBorder="1" applyAlignment="1">
      <alignment horizontal="right" vertical="center"/>
    </xf>
    <xf numFmtId="1" fontId="29" fillId="0" borderId="9" xfId="3" applyNumberFormat="1" applyFont="1" applyBorder="1" applyAlignment="1">
      <alignment horizontal="right" vertical="center"/>
    </xf>
    <xf numFmtId="0" fontId="28" fillId="0" borderId="2" xfId="3" applyFont="1" applyBorder="1" applyAlignment="1">
      <alignment horizontal="right" vertical="center"/>
    </xf>
    <xf numFmtId="0" fontId="27" fillId="0" borderId="0" xfId="7" applyFont="1"/>
    <xf numFmtId="0" fontId="5" fillId="0" borderId="0" xfId="7" applyAlignment="1">
      <alignment wrapText="1"/>
    </xf>
    <xf numFmtId="0" fontId="5" fillId="0" borderId="0" xfId="7"/>
    <xf numFmtId="0" fontId="30" fillId="0" borderId="0" xfId="7" applyFont="1"/>
    <xf numFmtId="0" fontId="18" fillId="0" borderId="0" xfId="7" applyFont="1" applyAlignment="1">
      <alignment vertical="top" wrapText="1"/>
    </xf>
    <xf numFmtId="0" fontId="31" fillId="4" borderId="42" xfId="7" applyFont="1" applyFill="1" applyBorder="1" applyAlignment="1">
      <alignment vertical="top" wrapText="1"/>
    </xf>
    <xf numFmtId="0" fontId="31" fillId="4" borderId="45" xfId="7" applyFont="1" applyFill="1" applyBorder="1" applyAlignment="1">
      <alignment vertical="top" wrapText="1"/>
    </xf>
    <xf numFmtId="0" fontId="31" fillId="4" borderId="45" xfId="7" applyFont="1" applyFill="1" applyBorder="1" applyAlignment="1">
      <alignment horizontal="right" vertical="top" wrapText="1"/>
    </xf>
    <xf numFmtId="4" fontId="31" fillId="4" borderId="45" xfId="7" applyNumberFormat="1" applyFont="1" applyFill="1" applyBorder="1" applyAlignment="1">
      <alignment horizontal="right" vertical="top" wrapText="1"/>
    </xf>
    <xf numFmtId="0" fontId="31" fillId="4" borderId="45" xfId="7" applyFont="1" applyFill="1" applyBorder="1" applyAlignment="1">
      <alignment vertical="top" wrapText="1" indent="1"/>
    </xf>
    <xf numFmtId="0" fontId="29" fillId="0" borderId="45" xfId="7" applyFont="1" applyBorder="1" applyAlignment="1">
      <alignment vertical="top" wrapText="1" indent="2"/>
    </xf>
    <xf numFmtId="0" fontId="29" fillId="0" borderId="45" xfId="7" applyFont="1" applyBorder="1" applyAlignment="1">
      <alignment horizontal="right" vertical="top" wrapText="1"/>
    </xf>
    <xf numFmtId="4" fontId="29" fillId="0" borderId="45" xfId="7" applyNumberFormat="1" applyFont="1" applyBorder="1" applyAlignment="1">
      <alignment horizontal="right" vertical="top" wrapText="1"/>
    </xf>
    <xf numFmtId="0" fontId="32" fillId="4" borderId="45" xfId="7" applyFont="1" applyFill="1" applyBorder="1" applyAlignment="1">
      <alignment vertical="top" wrapText="1" indent="2"/>
    </xf>
    <xf numFmtId="0" fontId="33" fillId="4" borderId="45" xfId="7" applyFont="1" applyFill="1" applyBorder="1" applyAlignment="1">
      <alignment horizontal="right" vertical="top" wrapText="1"/>
    </xf>
    <xf numFmtId="4" fontId="33" fillId="4" borderId="45" xfId="7" applyNumberFormat="1" applyFont="1" applyFill="1" applyBorder="1" applyAlignment="1">
      <alignment horizontal="right" vertical="top" wrapText="1"/>
    </xf>
    <xf numFmtId="0" fontId="29" fillId="0" borderId="45" xfId="7" applyFont="1" applyBorder="1" applyAlignment="1">
      <alignment vertical="top" wrapText="1" indent="3"/>
    </xf>
    <xf numFmtId="0" fontId="34" fillId="4" borderId="42" xfId="7" applyFont="1" applyFill="1" applyBorder="1" applyAlignment="1">
      <alignment vertical="top"/>
    </xf>
    <xf numFmtId="0" fontId="34" fillId="4" borderId="42" xfId="7" applyFont="1" applyFill="1" applyBorder="1" applyAlignment="1">
      <alignment horizontal="right" vertical="top" wrapText="1"/>
    </xf>
    <xf numFmtId="4" fontId="34" fillId="4" borderId="42" xfId="7" applyNumberFormat="1" applyFont="1" applyFill="1" applyBorder="1" applyAlignment="1">
      <alignment horizontal="right" vertical="top" wrapText="1"/>
    </xf>
    <xf numFmtId="0" fontId="37" fillId="0" borderId="0" xfId="8" applyFont="1" applyProtection="1">
      <protection locked="0"/>
    </xf>
    <xf numFmtId="0" fontId="38" fillId="0" borderId="0" xfId="8" applyFont="1" applyAlignment="1" applyProtection="1">
      <alignment vertical="center"/>
      <protection locked="0"/>
    </xf>
    <xf numFmtId="0" fontId="39" fillId="0" borderId="9" xfId="8" applyFont="1" applyBorder="1" applyAlignment="1">
      <alignment horizontal="center" vertical="center" wrapText="1"/>
    </xf>
    <xf numFmtId="0" fontId="39" fillId="0" borderId="9" xfId="8" applyFont="1" applyBorder="1" applyAlignment="1" applyProtection="1">
      <alignment horizontal="center" vertical="center" wrapText="1"/>
      <protection locked="0"/>
    </xf>
    <xf numFmtId="0" fontId="39" fillId="0" borderId="0" xfId="8" applyFont="1" applyAlignment="1" applyProtection="1">
      <alignment horizontal="center" vertical="center"/>
      <protection locked="0"/>
    </xf>
    <xf numFmtId="49" fontId="38" fillId="11" borderId="9" xfId="8" applyNumberFormat="1" applyFont="1" applyFill="1" applyBorder="1"/>
    <xf numFmtId="0" fontId="38" fillId="11" borderId="9" xfId="8" applyFont="1" applyFill="1" applyBorder="1" applyAlignment="1">
      <alignment wrapText="1"/>
    </xf>
    <xf numFmtId="4" fontId="38" fillId="11" borderId="9" xfId="8" applyNumberFormat="1" applyFont="1" applyFill="1" applyBorder="1" applyAlignment="1">
      <alignment horizontal="center" wrapText="1"/>
    </xf>
    <xf numFmtId="168" fontId="38" fillId="11" borderId="9" xfId="8" applyNumberFormat="1" applyFont="1" applyFill="1" applyBorder="1" applyAlignment="1">
      <alignment horizontal="center" wrapText="1"/>
    </xf>
    <xf numFmtId="0" fontId="38" fillId="0" borderId="0" xfId="8" applyFont="1" applyProtection="1">
      <protection locked="0"/>
    </xf>
    <xf numFmtId="168" fontId="40" fillId="0" borderId="0" xfId="8" applyNumberFormat="1" applyFont="1" applyAlignment="1" applyProtection="1">
      <alignment horizontal="left" wrapText="1" indent="2"/>
      <protection locked="0"/>
    </xf>
    <xf numFmtId="168" fontId="38" fillId="0" borderId="0" xfId="8" applyNumberFormat="1" applyFont="1" applyProtection="1">
      <protection locked="0"/>
    </xf>
    <xf numFmtId="49" fontId="39" fillId="12" borderId="9" xfId="8" applyNumberFormat="1" applyFont="1" applyFill="1" applyBorder="1"/>
    <xf numFmtId="0" fontId="39" fillId="12" borderId="9" xfId="8" applyFont="1" applyFill="1" applyBorder="1" applyAlignment="1">
      <alignment wrapText="1"/>
    </xf>
    <xf numFmtId="168" fontId="39" fillId="12" borderId="9" xfId="8" applyNumberFormat="1" applyFont="1" applyFill="1" applyBorder="1" applyAlignment="1">
      <alignment horizontal="center" wrapText="1"/>
    </xf>
    <xf numFmtId="0" fontId="39" fillId="0" borderId="0" xfId="8" applyFont="1" applyProtection="1">
      <protection locked="0"/>
    </xf>
    <xf numFmtId="49" fontId="41" fillId="0" borderId="9" xfId="8" applyNumberFormat="1" applyFont="1" applyBorder="1" applyProtection="1">
      <protection locked="0"/>
    </xf>
    <xf numFmtId="0" fontId="41" fillId="0" borderId="9" xfId="8" applyFont="1" applyBorder="1" applyAlignment="1" applyProtection="1">
      <alignment wrapText="1"/>
      <protection locked="0"/>
    </xf>
    <xf numFmtId="4" fontId="41" fillId="0" borderId="9" xfId="8" applyNumberFormat="1" applyFont="1" applyBorder="1" applyAlignment="1" applyProtection="1">
      <alignment horizontal="center"/>
      <protection locked="0"/>
    </xf>
    <xf numFmtId="168" fontId="41" fillId="0" borderId="9" xfId="8" applyNumberFormat="1" applyFont="1" applyBorder="1" applyAlignment="1">
      <alignment horizontal="center" wrapText="1"/>
    </xf>
    <xf numFmtId="168" fontId="41" fillId="0" borderId="9" xfId="8" applyNumberFormat="1" applyFont="1" applyBorder="1" applyAlignment="1" applyProtection="1">
      <alignment horizontal="center"/>
      <protection locked="0"/>
    </xf>
    <xf numFmtId="0" fontId="41" fillId="0" borderId="0" xfId="8" applyFont="1" applyProtection="1">
      <protection locked="0"/>
    </xf>
    <xf numFmtId="4" fontId="41" fillId="0" borderId="9" xfId="8" applyNumberFormat="1" applyFont="1" applyBorder="1" applyAlignment="1">
      <alignment horizontal="center" wrapText="1"/>
    </xf>
    <xf numFmtId="49" fontId="41" fillId="0" borderId="9" xfId="8" applyNumberFormat="1" applyFont="1" applyBorder="1"/>
    <xf numFmtId="49" fontId="39" fillId="12" borderId="9" xfId="8" applyNumberFormat="1" applyFont="1" applyFill="1" applyBorder="1" applyProtection="1">
      <protection locked="0"/>
    </xf>
    <xf numFmtId="0" fontId="39" fillId="12" borderId="9" xfId="8" applyFont="1" applyFill="1" applyBorder="1" applyAlignment="1" applyProtection="1">
      <alignment wrapText="1"/>
      <protection locked="0"/>
    </xf>
    <xf numFmtId="168" fontId="41" fillId="12" borderId="9" xfId="8" applyNumberFormat="1" applyFont="1" applyFill="1" applyBorder="1" applyAlignment="1" applyProtection="1">
      <alignment horizontal="center" wrapText="1"/>
      <protection locked="0"/>
    </xf>
    <xf numFmtId="168" fontId="38" fillId="11" borderId="9" xfId="8" applyNumberFormat="1" applyFont="1" applyFill="1" applyBorder="1" applyAlignment="1">
      <alignment wrapText="1"/>
    </xf>
    <xf numFmtId="168" fontId="39" fillId="12" borderId="9" xfId="8" applyNumberFormat="1" applyFont="1" applyFill="1" applyBorder="1" applyAlignment="1">
      <alignment wrapText="1"/>
    </xf>
    <xf numFmtId="4" fontId="39" fillId="12" borderId="9" xfId="8" applyNumberFormat="1" applyFont="1" applyFill="1" applyBorder="1" applyAlignment="1">
      <alignment horizontal="center" wrapText="1"/>
    </xf>
    <xf numFmtId="49" fontId="39" fillId="13" borderId="9" xfId="8" applyNumberFormat="1" applyFont="1" applyFill="1" applyBorder="1"/>
    <xf numFmtId="168" fontId="39" fillId="13" borderId="9" xfId="8" applyNumberFormat="1" applyFont="1" applyFill="1" applyBorder="1" applyAlignment="1">
      <alignment wrapText="1"/>
    </xf>
    <xf numFmtId="168" fontId="39" fillId="13" borderId="9" xfId="8" applyNumberFormat="1" applyFont="1" applyFill="1" applyBorder="1" applyAlignment="1">
      <alignment horizontal="center" wrapText="1"/>
    </xf>
    <xf numFmtId="168" fontId="41" fillId="0" borderId="9" xfId="8" applyNumberFormat="1" applyFont="1" applyBorder="1" applyAlignment="1">
      <alignment wrapText="1"/>
    </xf>
    <xf numFmtId="0" fontId="42" fillId="0" borderId="9" xfId="8" applyFont="1" applyBorder="1" applyAlignment="1" applyProtection="1">
      <alignment horizontal="left" wrapText="1" indent="2"/>
      <protection locked="0"/>
    </xf>
    <xf numFmtId="168" fontId="39" fillId="0" borderId="0" xfId="8" applyNumberFormat="1" applyFont="1" applyProtection="1">
      <protection locked="0"/>
    </xf>
    <xf numFmtId="49" fontId="39" fillId="0" borderId="9" xfId="8" applyNumberFormat="1" applyFont="1" applyBorder="1"/>
    <xf numFmtId="168" fontId="39" fillId="0" borderId="9" xfId="8" applyNumberFormat="1" applyFont="1" applyBorder="1" applyAlignment="1">
      <alignment wrapText="1"/>
    </xf>
    <xf numFmtId="168" fontId="39" fillId="0" borderId="9" xfId="8" applyNumberFormat="1" applyFont="1" applyBorder="1" applyAlignment="1">
      <alignment horizontal="center" wrapText="1"/>
    </xf>
    <xf numFmtId="168" fontId="41" fillId="0" borderId="9" xfId="8" applyNumberFormat="1" applyFont="1" applyBorder="1" applyAlignment="1" applyProtection="1">
      <alignment wrapText="1"/>
      <protection locked="0"/>
    </xf>
    <xf numFmtId="49" fontId="37" fillId="0" borderId="9" xfId="8" applyNumberFormat="1" applyFont="1" applyBorder="1" applyProtection="1">
      <protection locked="0"/>
    </xf>
    <xf numFmtId="49" fontId="39" fillId="14" borderId="9" xfId="8" applyNumberFormat="1" applyFont="1" applyFill="1" applyBorder="1"/>
    <xf numFmtId="168" fontId="39" fillId="14" borderId="9" xfId="8" applyNumberFormat="1" applyFont="1" applyFill="1" applyBorder="1" applyAlignment="1">
      <alignment wrapText="1"/>
    </xf>
    <xf numFmtId="168" fontId="39" fillId="14" borderId="9" xfId="8" applyNumberFormat="1" applyFont="1" applyFill="1" applyBorder="1" applyAlignment="1">
      <alignment horizontal="center" wrapText="1"/>
    </xf>
    <xf numFmtId="49" fontId="39" fillId="13" borderId="9" xfId="8" applyNumberFormat="1" applyFont="1" applyFill="1" applyBorder="1" applyProtection="1">
      <protection locked="0"/>
    </xf>
    <xf numFmtId="168" fontId="39" fillId="13" borderId="9" xfId="8" applyNumberFormat="1" applyFont="1" applyFill="1" applyBorder="1" applyAlignment="1" applyProtection="1">
      <alignment wrapText="1"/>
      <protection locked="0"/>
    </xf>
    <xf numFmtId="168" fontId="39" fillId="13" borderId="9" xfId="8" applyNumberFormat="1" applyFont="1" applyFill="1" applyBorder="1" applyAlignment="1" applyProtection="1">
      <alignment horizontal="center" wrapText="1"/>
      <protection locked="0"/>
    </xf>
    <xf numFmtId="168" fontId="41" fillId="0" borderId="0" xfId="8" applyNumberFormat="1" applyFont="1" applyProtection="1">
      <protection locked="0"/>
    </xf>
    <xf numFmtId="49" fontId="39" fillId="0" borderId="9" xfId="8" applyNumberFormat="1" applyFont="1" applyBorder="1" applyProtection="1">
      <protection locked="0"/>
    </xf>
    <xf numFmtId="168" fontId="39" fillId="0" borderId="9" xfId="8" applyNumberFormat="1" applyFont="1" applyBorder="1" applyAlignment="1" applyProtection="1">
      <alignment wrapText="1"/>
      <protection locked="0"/>
    </xf>
    <xf numFmtId="168" fontId="39" fillId="0" borderId="9" xfId="8" applyNumberFormat="1" applyFont="1" applyBorder="1" applyAlignment="1" applyProtection="1">
      <alignment horizontal="center" wrapText="1"/>
      <protection locked="0"/>
    </xf>
    <xf numFmtId="49" fontId="37" fillId="0" borderId="9" xfId="8" applyNumberFormat="1" applyFont="1" applyBorder="1"/>
    <xf numFmtId="168" fontId="37" fillId="0" borderId="9" xfId="8" applyNumberFormat="1" applyFont="1" applyBorder="1" applyAlignment="1">
      <alignment wrapText="1"/>
    </xf>
    <xf numFmtId="49" fontId="43" fillId="0" borderId="9" xfId="8" applyNumberFormat="1" applyFont="1" applyBorder="1"/>
    <xf numFmtId="168" fontId="43" fillId="0" borderId="9" xfId="8" applyNumberFormat="1" applyFont="1" applyBorder="1" applyAlignment="1">
      <alignment wrapText="1"/>
    </xf>
    <xf numFmtId="168" fontId="43" fillId="0" borderId="9" xfId="8" applyNumberFormat="1" applyFont="1" applyBorder="1" applyAlignment="1">
      <alignment horizontal="center" wrapText="1"/>
    </xf>
    <xf numFmtId="0" fontId="43" fillId="0" borderId="0" xfId="8" applyFont="1" applyProtection="1">
      <protection locked="0"/>
    </xf>
    <xf numFmtId="49" fontId="40" fillId="0" borderId="9" xfId="8" applyNumberFormat="1" applyFont="1" applyBorder="1" applyProtection="1">
      <protection locked="0"/>
    </xf>
    <xf numFmtId="0" fontId="40" fillId="0" borderId="0" xfId="8" applyFont="1" applyProtection="1">
      <protection locked="0"/>
    </xf>
    <xf numFmtId="49" fontId="43" fillId="0" borderId="9" xfId="8" applyNumberFormat="1" applyFont="1" applyBorder="1" applyProtection="1">
      <protection locked="0"/>
    </xf>
    <xf numFmtId="49" fontId="38" fillId="11" borderId="39" xfId="8" applyNumberFormat="1" applyFont="1" applyFill="1" applyBorder="1"/>
    <xf numFmtId="0" fontId="38" fillId="11" borderId="39" xfId="8" applyFont="1" applyFill="1" applyBorder="1" applyAlignment="1">
      <alignment wrapText="1"/>
    </xf>
    <xf numFmtId="4" fontId="38" fillId="0" borderId="0" xfId="8" applyNumberFormat="1" applyFont="1" applyProtection="1">
      <protection locked="0"/>
    </xf>
    <xf numFmtId="49" fontId="40" fillId="0" borderId="9" xfId="8" applyNumberFormat="1" applyFont="1" applyBorder="1" applyAlignment="1" applyProtection="1">
      <alignment horizontal="left" wrapText="1" indent="2"/>
      <protection locked="0"/>
    </xf>
    <xf numFmtId="0" fontId="40" fillId="0" borderId="0" xfId="8" applyFont="1" applyAlignment="1" applyProtection="1">
      <alignment horizontal="left" wrapText="1" indent="2"/>
      <protection locked="0"/>
    </xf>
    <xf numFmtId="49" fontId="38" fillId="11" borderId="41" xfId="8" applyNumberFormat="1" applyFont="1" applyFill="1" applyBorder="1"/>
    <xf numFmtId="0" fontId="38" fillId="11" borderId="41" xfId="8" applyFont="1" applyFill="1" applyBorder="1" applyAlignment="1">
      <alignment wrapText="1"/>
    </xf>
    <xf numFmtId="4" fontId="40" fillId="0" borderId="0" xfId="8" applyNumberFormat="1" applyFont="1" applyAlignment="1" applyProtection="1">
      <alignment horizontal="left" wrapText="1" indent="2"/>
      <protection locked="0"/>
    </xf>
    <xf numFmtId="0" fontId="38" fillId="11" borderId="9" xfId="8" applyFont="1" applyFill="1" applyBorder="1" applyAlignment="1">
      <alignment vertical="top" wrapText="1"/>
    </xf>
    <xf numFmtId="49" fontId="37" fillId="0" borderId="0" xfId="8" applyNumberFormat="1" applyFont="1" applyProtection="1">
      <protection locked="0"/>
    </xf>
    <xf numFmtId="0" fontId="37" fillId="0" borderId="0" xfId="8" applyFont="1" applyAlignment="1" applyProtection="1">
      <alignment horizontal="center"/>
      <protection locked="0"/>
    </xf>
    <xf numFmtId="4" fontId="37" fillId="0" borderId="0" xfId="8" applyNumberFormat="1" applyFont="1" applyAlignment="1" applyProtection="1">
      <alignment horizontal="center"/>
      <protection locked="0"/>
    </xf>
    <xf numFmtId="168" fontId="37" fillId="0" borderId="0" xfId="8" applyNumberFormat="1" applyFont="1" applyAlignment="1" applyProtection="1">
      <alignment horizontal="center"/>
      <protection locked="0"/>
    </xf>
    <xf numFmtId="165" fontId="11" fillId="0" borderId="45" xfId="2" applyNumberFormat="1" applyFont="1" applyBorder="1" applyAlignment="1">
      <alignment horizontal="right" vertical="top" wrapText="1"/>
    </xf>
    <xf numFmtId="0" fontId="6" fillId="0" borderId="0" xfId="7" applyFont="1"/>
    <xf numFmtId="0" fontId="7" fillId="0" borderId="0" xfId="7" applyFont="1"/>
    <xf numFmtId="0" fontId="8" fillId="0" borderId="0" xfId="7" applyFont="1" applyAlignment="1">
      <alignment vertical="top" wrapText="1"/>
    </xf>
    <xf numFmtId="0" fontId="9" fillId="4" borderId="42" xfId="7" applyFont="1" applyFill="1" applyBorder="1" applyAlignment="1">
      <alignment vertical="top" wrapText="1"/>
    </xf>
    <xf numFmtId="0" fontId="9" fillId="4" borderId="45" xfId="7" applyFont="1" applyFill="1" applyBorder="1" applyAlignment="1">
      <alignment vertical="top" wrapText="1"/>
    </xf>
    <xf numFmtId="0" fontId="9" fillId="4" borderId="45" xfId="7" applyFont="1" applyFill="1" applyBorder="1" applyAlignment="1">
      <alignment horizontal="right" vertical="top" wrapText="1"/>
    </xf>
    <xf numFmtId="4" fontId="9" fillId="4" borderId="45" xfId="7" applyNumberFormat="1" applyFont="1" applyFill="1" applyBorder="1" applyAlignment="1">
      <alignment horizontal="right" vertical="top" wrapText="1"/>
    </xf>
    <xf numFmtId="0" fontId="9" fillId="4" borderId="45" xfId="7" applyFont="1" applyFill="1" applyBorder="1" applyAlignment="1">
      <alignment vertical="top" wrapText="1" indent="1"/>
    </xf>
    <xf numFmtId="0" fontId="10" fillId="4" borderId="45" xfId="7" applyFont="1" applyFill="1" applyBorder="1" applyAlignment="1">
      <alignment vertical="top" wrapText="1" indent="2"/>
    </xf>
    <xf numFmtId="0" fontId="12" fillId="4" borderId="45" xfId="7" applyFont="1" applyFill="1" applyBorder="1" applyAlignment="1">
      <alignment horizontal="right" vertical="top" wrapText="1"/>
    </xf>
    <xf numFmtId="4" fontId="12" fillId="4" borderId="45" xfId="7" applyNumberFormat="1" applyFont="1" applyFill="1" applyBorder="1" applyAlignment="1">
      <alignment horizontal="right" vertical="top" wrapText="1"/>
    </xf>
    <xf numFmtId="0" fontId="11" fillId="0" borderId="45" xfId="7" applyFont="1" applyBorder="1" applyAlignment="1">
      <alignment vertical="top" wrapText="1" indent="3"/>
    </xf>
    <xf numFmtId="0" fontId="11" fillId="0" borderId="45" xfId="7" applyFont="1" applyBorder="1" applyAlignment="1">
      <alignment horizontal="right" vertical="top" wrapText="1"/>
    </xf>
    <xf numFmtId="4" fontId="11" fillId="0" borderId="45" xfId="7" applyNumberFormat="1" applyFont="1" applyBorder="1" applyAlignment="1">
      <alignment horizontal="right" vertical="top" wrapText="1"/>
    </xf>
    <xf numFmtId="0" fontId="11" fillId="0" borderId="45" xfId="7" applyFont="1" applyBorder="1" applyAlignment="1">
      <alignment vertical="top" wrapText="1" indent="2"/>
    </xf>
    <xf numFmtId="0" fontId="13" fillId="4" borderId="42" xfId="7" applyFont="1" applyFill="1" applyBorder="1" applyAlignment="1">
      <alignment vertical="top"/>
    </xf>
    <xf numFmtId="0" fontId="13" fillId="4" borderId="42" xfId="7" applyFont="1" applyFill="1" applyBorder="1" applyAlignment="1">
      <alignment horizontal="right" vertical="top" wrapText="1"/>
    </xf>
    <xf numFmtId="4" fontId="13" fillId="4" borderId="42" xfId="7" applyNumberFormat="1" applyFont="1" applyFill="1" applyBorder="1" applyAlignment="1">
      <alignment horizontal="right" vertical="top" wrapText="1"/>
    </xf>
    <xf numFmtId="0" fontId="5" fillId="0" borderId="0" xfId="9"/>
    <xf numFmtId="0" fontId="44" fillId="0" borderId="0" xfId="9" applyFont="1" applyAlignment="1">
      <alignment horizontal="center" vertical="center"/>
    </xf>
    <xf numFmtId="0" fontId="11" fillId="0" borderId="9" xfId="9" applyFont="1" applyBorder="1" applyAlignment="1">
      <alignment horizontal="center" vertical="center"/>
    </xf>
    <xf numFmtId="0" fontId="11" fillId="0" borderId="37" xfId="9" applyFont="1" applyBorder="1" applyAlignment="1">
      <alignment horizontal="center" vertical="center" wrapText="1"/>
    </xf>
    <xf numFmtId="0" fontId="45" fillId="0" borderId="39" xfId="9" applyFont="1" applyBorder="1" applyAlignment="1">
      <alignment horizontal="center"/>
    </xf>
    <xf numFmtId="0" fontId="45" fillId="0" borderId="59" xfId="9" applyFont="1" applyBorder="1"/>
    <xf numFmtId="0" fontId="45" fillId="0" borderId="8" xfId="9" applyFont="1" applyBorder="1"/>
    <xf numFmtId="0" fontId="45" fillId="0" borderId="41" xfId="9" applyFont="1" applyBorder="1" applyAlignment="1">
      <alignment horizontal="center"/>
    </xf>
    <xf numFmtId="170" fontId="45" fillId="0" borderId="60" xfId="9" applyNumberFormat="1" applyFont="1" applyBorder="1" applyAlignment="1">
      <alignment horizontal="right"/>
    </xf>
    <xf numFmtId="170" fontId="45" fillId="0" borderId="16" xfId="9" applyNumberFormat="1" applyFont="1" applyBorder="1" applyAlignment="1">
      <alignment horizontal="right"/>
    </xf>
    <xf numFmtId="0" fontId="45" fillId="0" borderId="35" xfId="9" applyFont="1" applyBorder="1" applyAlignment="1">
      <alignment wrapText="1"/>
    </xf>
    <xf numFmtId="0" fontId="45" fillId="0" borderId="37" xfId="9" applyFont="1" applyBorder="1" applyAlignment="1">
      <alignment wrapText="1"/>
    </xf>
    <xf numFmtId="0" fontId="45" fillId="0" borderId="58" xfId="9" applyFont="1" applyBorder="1"/>
    <xf numFmtId="0" fontId="45" fillId="0" borderId="38" xfId="9" applyFont="1" applyBorder="1"/>
    <xf numFmtId="0" fontId="45" fillId="0" borderId="15" xfId="9" applyFont="1" applyBorder="1" applyAlignment="1">
      <alignment wrapText="1"/>
    </xf>
    <xf numFmtId="0" fontId="45" fillId="0" borderId="14" xfId="9" applyFont="1" applyBorder="1" applyAlignment="1">
      <alignment wrapText="1"/>
    </xf>
    <xf numFmtId="0" fontId="45" fillId="0" borderId="33" xfId="9" applyFont="1" applyBorder="1" applyAlignment="1">
      <alignment wrapText="1"/>
    </xf>
    <xf numFmtId="0" fontId="45" fillId="0" borderId="32" xfId="9" applyFont="1" applyBorder="1" applyAlignment="1">
      <alignment wrapText="1"/>
    </xf>
    <xf numFmtId="0" fontId="45" fillId="0" borderId="9" xfId="9" applyFont="1" applyBorder="1" applyAlignment="1">
      <alignment horizontal="center"/>
    </xf>
    <xf numFmtId="171" fontId="45" fillId="0" borderId="57" xfId="9" applyNumberFormat="1" applyFont="1" applyBorder="1" applyAlignment="1">
      <alignment horizontal="right"/>
    </xf>
    <xf numFmtId="171" fontId="45" fillId="0" borderId="17" xfId="9" applyNumberFormat="1" applyFont="1" applyBorder="1" applyAlignment="1">
      <alignment horizontal="right"/>
    </xf>
    <xf numFmtId="0" fontId="46" fillId="0" borderId="0" xfId="9" applyFont="1" applyAlignment="1">
      <alignment horizontal="center" vertical="center"/>
    </xf>
    <xf numFmtId="170" fontId="45" fillId="0" borderId="57" xfId="9" applyNumberFormat="1" applyFont="1" applyBorder="1" applyAlignment="1">
      <alignment horizontal="right"/>
    </xf>
    <xf numFmtId="170" fontId="45" fillId="0" borderId="17" xfId="9" applyNumberFormat="1" applyFont="1" applyBorder="1" applyAlignment="1">
      <alignment horizontal="right"/>
    </xf>
    <xf numFmtId="171" fontId="45" fillId="0" borderId="60" xfId="9" applyNumberFormat="1" applyFont="1" applyBorder="1" applyAlignment="1">
      <alignment horizontal="right"/>
    </xf>
    <xf numFmtId="171" fontId="45" fillId="0" borderId="16" xfId="9" applyNumberFormat="1" applyFont="1" applyBorder="1" applyAlignment="1">
      <alignment horizontal="right"/>
    </xf>
    <xf numFmtId="180" fontId="45" fillId="0" borderId="57" xfId="9" applyNumberFormat="1" applyFont="1" applyBorder="1" applyAlignment="1">
      <alignment horizontal="right"/>
    </xf>
    <xf numFmtId="181" fontId="45" fillId="0" borderId="57" xfId="9" applyNumberFormat="1" applyFont="1" applyBorder="1" applyAlignment="1">
      <alignment horizontal="right"/>
    </xf>
    <xf numFmtId="172" fontId="45" fillId="0" borderId="17" xfId="9" applyNumberFormat="1" applyFont="1" applyBorder="1" applyAlignment="1">
      <alignment horizontal="right"/>
    </xf>
    <xf numFmtId="182" fontId="45" fillId="0" borderId="60" xfId="9" applyNumberFormat="1" applyFont="1" applyBorder="1" applyAlignment="1">
      <alignment horizontal="right"/>
    </xf>
    <xf numFmtId="173" fontId="45" fillId="0" borderId="16" xfId="9" applyNumberFormat="1" applyFont="1" applyBorder="1" applyAlignment="1">
      <alignment horizontal="right"/>
    </xf>
    <xf numFmtId="183" fontId="45" fillId="0" borderId="57" xfId="9" applyNumberFormat="1" applyFont="1" applyBorder="1" applyAlignment="1">
      <alignment horizontal="right"/>
    </xf>
    <xf numFmtId="174" fontId="45" fillId="0" borderId="17" xfId="9" applyNumberFormat="1" applyFont="1" applyBorder="1" applyAlignment="1">
      <alignment horizontal="right"/>
    </xf>
    <xf numFmtId="184" fontId="45" fillId="0" borderId="57" xfId="9" applyNumberFormat="1" applyFont="1" applyBorder="1" applyAlignment="1">
      <alignment horizontal="right"/>
    </xf>
    <xf numFmtId="175" fontId="45" fillId="0" borderId="17" xfId="9" applyNumberFormat="1" applyFont="1" applyBorder="1" applyAlignment="1">
      <alignment horizontal="right"/>
    </xf>
    <xf numFmtId="185" fontId="45" fillId="0" borderId="57" xfId="9" applyNumberFormat="1" applyFont="1" applyBorder="1" applyAlignment="1">
      <alignment horizontal="right"/>
    </xf>
    <xf numFmtId="176" fontId="45" fillId="0" borderId="17" xfId="9" applyNumberFormat="1" applyFont="1" applyBorder="1" applyAlignment="1">
      <alignment horizontal="right"/>
    </xf>
    <xf numFmtId="186" fontId="45" fillId="0" borderId="57" xfId="9" applyNumberFormat="1" applyFont="1" applyBorder="1" applyAlignment="1">
      <alignment horizontal="right"/>
    </xf>
    <xf numFmtId="177" fontId="45" fillId="0" borderId="17" xfId="9" applyNumberFormat="1" applyFont="1" applyBorder="1" applyAlignment="1">
      <alignment horizontal="right"/>
    </xf>
    <xf numFmtId="187" fontId="45" fillId="0" borderId="57" xfId="9" applyNumberFormat="1" applyFont="1" applyBorder="1" applyAlignment="1">
      <alignment horizontal="right"/>
    </xf>
    <xf numFmtId="178" fontId="45" fillId="0" borderId="17" xfId="9" applyNumberFormat="1" applyFont="1" applyBorder="1" applyAlignment="1">
      <alignment horizontal="right"/>
    </xf>
    <xf numFmtId="188" fontId="45" fillId="0" borderId="57" xfId="9" applyNumberFormat="1" applyFont="1" applyBorder="1" applyAlignment="1">
      <alignment horizontal="right"/>
    </xf>
    <xf numFmtId="179" fontId="45" fillId="0" borderId="17" xfId="9" applyNumberFormat="1" applyFont="1" applyBorder="1" applyAlignment="1">
      <alignment horizontal="right"/>
    </xf>
    <xf numFmtId="188" fontId="45" fillId="0" borderId="60" xfId="9" applyNumberFormat="1" applyFont="1" applyBorder="1" applyAlignment="1">
      <alignment horizontal="right"/>
    </xf>
    <xf numFmtId="179" fontId="45" fillId="0" borderId="16" xfId="9" applyNumberFormat="1" applyFont="1" applyBorder="1" applyAlignment="1">
      <alignment horizontal="right"/>
    </xf>
    <xf numFmtId="188" fontId="45" fillId="0" borderId="61" xfId="9" applyNumberFormat="1" applyFont="1" applyBorder="1" applyAlignment="1">
      <alignment horizontal="right"/>
    </xf>
    <xf numFmtId="179" fontId="45" fillId="0" borderId="22" xfId="9" applyNumberFormat="1" applyFont="1" applyBorder="1" applyAlignment="1">
      <alignment horizontal="right"/>
    </xf>
    <xf numFmtId="189" fontId="45" fillId="0" borderId="57" xfId="9" applyNumberFormat="1" applyFont="1" applyBorder="1" applyAlignment="1">
      <alignment horizontal="right"/>
    </xf>
    <xf numFmtId="190" fontId="45" fillId="0" borderId="17" xfId="9" applyNumberFormat="1" applyFont="1" applyBorder="1" applyAlignment="1">
      <alignment horizontal="right"/>
    </xf>
    <xf numFmtId="191" fontId="45" fillId="0" borderId="57" xfId="9" applyNumberFormat="1" applyFont="1" applyBorder="1" applyAlignment="1">
      <alignment horizontal="right"/>
    </xf>
    <xf numFmtId="171" fontId="45" fillId="0" borderId="61" xfId="9" applyNumberFormat="1" applyFont="1" applyBorder="1" applyAlignment="1">
      <alignment horizontal="right"/>
    </xf>
    <xf numFmtId="171" fontId="45" fillId="0" borderId="22" xfId="9" applyNumberFormat="1" applyFont="1" applyBorder="1" applyAlignment="1">
      <alignment horizontal="right"/>
    </xf>
    <xf numFmtId="183" fontId="5" fillId="0" borderId="0" xfId="9" applyNumberFormat="1"/>
    <xf numFmtId="174" fontId="5" fillId="0" borderId="0" xfId="9" applyNumberFormat="1"/>
    <xf numFmtId="0" fontId="44" fillId="0" borderId="0" xfId="2" applyFont="1" applyAlignment="1">
      <alignment horizontal="center" vertical="top"/>
    </xf>
    <xf numFmtId="0" fontId="45" fillId="0" borderId="9" xfId="2" applyFont="1" applyBorder="1" applyAlignment="1">
      <alignment horizontal="center" vertical="center" wrapText="1"/>
    </xf>
    <xf numFmtId="0" fontId="45" fillId="0" borderId="9" xfId="2" applyFont="1" applyBorder="1" applyAlignment="1">
      <alignment horizontal="center" vertical="center"/>
    </xf>
    <xf numFmtId="0" fontId="5" fillId="0" borderId="0" xfId="2" applyAlignment="1">
      <alignment vertical="center"/>
    </xf>
    <xf numFmtId="0" fontId="5" fillId="0" borderId="39" xfId="2" applyBorder="1" applyAlignment="1">
      <alignment horizontal="center"/>
    </xf>
    <xf numFmtId="0" fontId="5" fillId="0" borderId="47" xfId="2" applyBorder="1"/>
    <xf numFmtId="0" fontId="5" fillId="0" borderId="59" xfId="2" applyBorder="1"/>
    <xf numFmtId="0" fontId="5" fillId="0" borderId="62" xfId="2" applyBorder="1"/>
    <xf numFmtId="0" fontId="5" fillId="0" borderId="8" xfId="2" applyBorder="1"/>
    <xf numFmtId="0" fontId="5" fillId="0" borderId="63" xfId="2" applyBorder="1"/>
    <xf numFmtId="0" fontId="5" fillId="0" borderId="64" xfId="2" applyBorder="1"/>
    <xf numFmtId="0" fontId="45" fillId="0" borderId="41" xfId="2" applyFont="1" applyBorder="1" applyAlignment="1">
      <alignment horizontal="center" vertical="center"/>
    </xf>
    <xf numFmtId="0" fontId="45" fillId="0" borderId="47" xfId="2" applyFont="1" applyBorder="1" applyAlignment="1">
      <alignment horizontal="center" vertical="center"/>
    </xf>
    <xf numFmtId="171" fontId="11" fillId="0" borderId="60" xfId="2" applyNumberFormat="1" applyFont="1" applyBorder="1" applyAlignment="1">
      <alignment horizontal="right"/>
    </xf>
    <xf numFmtId="171" fontId="11" fillId="0" borderId="41" xfId="2" applyNumberFormat="1" applyFont="1" applyBorder="1" applyAlignment="1">
      <alignment horizontal="right"/>
    </xf>
    <xf numFmtId="171" fontId="11" fillId="0" borderId="16" xfId="2" applyNumberFormat="1" applyFont="1" applyBorder="1" applyAlignment="1">
      <alignment horizontal="right"/>
    </xf>
    <xf numFmtId="0" fontId="11" fillId="0" borderId="1" xfId="2" applyFont="1" applyBorder="1" applyAlignment="1">
      <alignment wrapText="1" indent="2"/>
    </xf>
    <xf numFmtId="0" fontId="11" fillId="0" borderId="1" xfId="2" applyFont="1" applyBorder="1" applyAlignment="1">
      <alignment wrapText="1"/>
    </xf>
    <xf numFmtId="0" fontId="11" fillId="0" borderId="41" xfId="2" applyFont="1" applyBorder="1" applyAlignment="1">
      <alignment horizontal="center" vertical="center"/>
    </xf>
    <xf numFmtId="0" fontId="11" fillId="0" borderId="34" xfId="2" applyFont="1" applyBorder="1" applyAlignment="1">
      <alignment wrapText="1" indent="2"/>
    </xf>
    <xf numFmtId="0" fontId="11" fillId="0" borderId="34" xfId="2" applyFont="1" applyBorder="1" applyAlignment="1">
      <alignment wrapText="1"/>
    </xf>
    <xf numFmtId="0" fontId="11" fillId="0" borderId="9" xfId="2" applyFont="1" applyBorder="1" applyAlignment="1">
      <alignment horizontal="center" vertical="center"/>
    </xf>
    <xf numFmtId="171" fontId="11" fillId="0" borderId="57" xfId="2" applyNumberFormat="1" applyFont="1" applyBorder="1" applyAlignment="1">
      <alignment horizontal="right"/>
    </xf>
    <xf numFmtId="171" fontId="11" fillId="0" borderId="9" xfId="2" applyNumberFormat="1" applyFont="1" applyBorder="1" applyAlignment="1">
      <alignment horizontal="right"/>
    </xf>
    <xf numFmtId="171" fontId="11" fillId="0" borderId="17" xfId="2" applyNumberFormat="1" applyFont="1" applyBorder="1" applyAlignment="1">
      <alignment horizontal="right"/>
    </xf>
    <xf numFmtId="0" fontId="46" fillId="0" borderId="0" xfId="2" applyFont="1" applyAlignment="1">
      <alignment horizontal="center" vertical="center"/>
    </xf>
    <xf numFmtId="0" fontId="5" fillId="0" borderId="1" xfId="2" applyBorder="1"/>
    <xf numFmtId="170" fontId="11" fillId="0" borderId="57" xfId="2" applyNumberFormat="1" applyFont="1" applyBorder="1" applyAlignment="1">
      <alignment horizontal="right"/>
    </xf>
    <xf numFmtId="170" fontId="11" fillId="0" borderId="9" xfId="2" applyNumberFormat="1" applyFont="1" applyBorder="1" applyAlignment="1">
      <alignment horizontal="right"/>
    </xf>
    <xf numFmtId="170" fontId="11" fillId="0" borderId="17" xfId="2" applyNumberFormat="1" applyFont="1" applyBorder="1" applyAlignment="1">
      <alignment horizontal="right"/>
    </xf>
    <xf numFmtId="0" fontId="5" fillId="0" borderId="39" xfId="2" applyBorder="1"/>
    <xf numFmtId="0" fontId="11" fillId="0" borderId="2" xfId="2" applyFont="1" applyBorder="1" applyAlignment="1">
      <alignment wrapText="1" indent="2"/>
    </xf>
    <xf numFmtId="0" fontId="11" fillId="0" borderId="2" xfId="2" applyFont="1" applyBorder="1" applyAlignment="1">
      <alignment wrapText="1"/>
    </xf>
    <xf numFmtId="0" fontId="5" fillId="0" borderId="58" xfId="2" applyBorder="1"/>
    <xf numFmtId="0" fontId="5" fillId="0" borderId="38" xfId="2" applyBorder="1"/>
    <xf numFmtId="0" fontId="45" fillId="0" borderId="34" xfId="2" applyFont="1" applyBorder="1" applyAlignment="1">
      <alignment wrapText="1" indent="2"/>
    </xf>
    <xf numFmtId="0" fontId="45" fillId="0" borderId="34" xfId="2" applyFont="1" applyBorder="1" applyAlignment="1">
      <alignment wrapText="1"/>
    </xf>
    <xf numFmtId="170" fontId="11" fillId="0" borderId="60" xfId="2" applyNumberFormat="1" applyFont="1" applyBorder="1" applyAlignment="1">
      <alignment horizontal="right"/>
    </xf>
    <xf numFmtId="170" fontId="11" fillId="0" borderId="41" xfId="2" applyNumberFormat="1" applyFont="1" applyBorder="1" applyAlignment="1">
      <alignment horizontal="right"/>
    </xf>
    <xf numFmtId="170" fontId="11" fillId="0" borderId="16" xfId="2" applyNumberFormat="1" applyFont="1" applyBorder="1" applyAlignment="1">
      <alignment horizontal="right"/>
    </xf>
    <xf numFmtId="180" fontId="11" fillId="0" borderId="60" xfId="2" applyNumberFormat="1" applyFont="1" applyBorder="1" applyAlignment="1">
      <alignment horizontal="right"/>
    </xf>
    <xf numFmtId="180" fontId="11" fillId="0" borderId="41" xfId="2" applyNumberFormat="1" applyFont="1" applyBorder="1" applyAlignment="1">
      <alignment horizontal="right"/>
    </xf>
    <xf numFmtId="0" fontId="45" fillId="0" borderId="9" xfId="2" applyFont="1" applyBorder="1" applyAlignment="1">
      <alignment horizontal="center"/>
    </xf>
    <xf numFmtId="0" fontId="11" fillId="0" borderId="30" xfId="2" applyFont="1" applyBorder="1" applyAlignment="1">
      <alignment horizontal="center" vertical="center"/>
    </xf>
    <xf numFmtId="170" fontId="11" fillId="0" borderId="65" xfId="2" applyNumberFormat="1" applyFont="1" applyBorder="1" applyAlignment="1">
      <alignment horizontal="right"/>
    </xf>
    <xf numFmtId="170" fontId="11" fillId="0" borderId="66" xfId="2" applyNumberFormat="1" applyFont="1" applyBorder="1" applyAlignment="1">
      <alignment horizontal="right"/>
    </xf>
    <xf numFmtId="170" fontId="11" fillId="0" borderId="67" xfId="2" applyNumberFormat="1" applyFont="1" applyBorder="1" applyAlignment="1">
      <alignment horizontal="right"/>
    </xf>
    <xf numFmtId="0" fontId="45" fillId="0" borderId="39" xfId="2" applyFont="1" applyBorder="1" applyAlignment="1">
      <alignment horizontal="center" vertical="center"/>
    </xf>
    <xf numFmtId="0" fontId="11" fillId="0" borderId="39" xfId="2" applyFont="1" applyBorder="1" applyAlignment="1">
      <alignment horizontal="center" vertical="center"/>
    </xf>
    <xf numFmtId="0" fontId="11" fillId="0" borderId="58" xfId="2" applyFont="1" applyBorder="1" applyAlignment="1">
      <alignment horizontal="right"/>
    </xf>
    <xf numFmtId="0" fontId="11" fillId="0" borderId="39" xfId="2" applyFont="1" applyBorder="1" applyAlignment="1">
      <alignment horizontal="right"/>
    </xf>
    <xf numFmtId="0" fontId="11" fillId="0" borderId="38" xfId="2" applyFont="1" applyBorder="1" applyAlignment="1">
      <alignment horizontal="right"/>
    </xf>
    <xf numFmtId="0" fontId="11" fillId="0" borderId="15" xfId="2" applyFont="1" applyBorder="1" applyAlignment="1">
      <alignment horizontal="center" vertical="center"/>
    </xf>
    <xf numFmtId="180" fontId="11" fillId="0" borderId="57" xfId="2" applyNumberFormat="1" applyFont="1" applyBorder="1" applyAlignment="1">
      <alignment horizontal="right"/>
    </xf>
    <xf numFmtId="180" fontId="11" fillId="0" borderId="9" xfId="2" applyNumberFormat="1" applyFont="1" applyBorder="1" applyAlignment="1">
      <alignment horizontal="right"/>
    </xf>
    <xf numFmtId="180" fontId="11" fillId="0" borderId="17" xfId="2" applyNumberFormat="1" applyFont="1" applyBorder="1" applyAlignment="1">
      <alignment horizontal="right"/>
    </xf>
    <xf numFmtId="180" fontId="11" fillId="0" borderId="16" xfId="2" applyNumberFormat="1" applyFont="1" applyBorder="1" applyAlignment="1">
      <alignment horizontal="right"/>
    </xf>
    <xf numFmtId="0" fontId="11" fillId="0" borderId="10" xfId="2" applyFont="1" applyBorder="1" applyAlignment="1">
      <alignment horizontal="center" vertical="center"/>
    </xf>
    <xf numFmtId="170" fontId="11" fillId="0" borderId="24" xfId="2" applyNumberFormat="1" applyFont="1" applyBorder="1" applyAlignment="1">
      <alignment horizontal="right"/>
    </xf>
    <xf numFmtId="170" fontId="11" fillId="0" borderId="68" xfId="2" applyNumberFormat="1" applyFont="1" applyBorder="1" applyAlignment="1">
      <alignment horizontal="right"/>
    </xf>
    <xf numFmtId="0" fontId="11" fillId="0" borderId="33" xfId="2" applyFont="1" applyBorder="1" applyAlignment="1">
      <alignment horizontal="center" vertical="center"/>
    </xf>
    <xf numFmtId="170" fontId="11" fillId="0" borderId="18" xfId="2" applyNumberFormat="1" applyFont="1" applyBorder="1" applyAlignment="1">
      <alignment horizontal="right"/>
    </xf>
    <xf numFmtId="170" fontId="11" fillId="0" borderId="20" xfId="2" applyNumberFormat="1" applyFont="1" applyBorder="1" applyAlignment="1">
      <alignment horizontal="right"/>
    </xf>
    <xf numFmtId="170" fontId="11" fillId="0" borderId="22" xfId="2" applyNumberFormat="1" applyFont="1" applyBorder="1" applyAlignment="1">
      <alignment horizontal="right"/>
    </xf>
    <xf numFmtId="0" fontId="11" fillId="0" borderId="9" xfId="2" applyFont="1" applyBorder="1" applyAlignment="1">
      <alignment horizontal="center" vertical="center" wrapText="1"/>
    </xf>
    <xf numFmtId="0" fontId="11" fillId="0" borderId="32" xfId="2" applyFont="1" applyBorder="1" applyAlignment="1">
      <alignment horizontal="center" vertical="center" wrapText="1"/>
    </xf>
    <xf numFmtId="0" fontId="11" fillId="0" borderId="46" xfId="2" applyFont="1" applyBorder="1"/>
    <xf numFmtId="0" fontId="11" fillId="0" borderId="59" xfId="2" applyFont="1" applyBorder="1"/>
    <xf numFmtId="0" fontId="11" fillId="0" borderId="62" xfId="2" applyFont="1" applyBorder="1"/>
    <xf numFmtId="0" fontId="11" fillId="0" borderId="8" xfId="2" applyFont="1" applyBorder="1"/>
    <xf numFmtId="0" fontId="11" fillId="0" borderId="47" xfId="2" applyFont="1" applyBorder="1" applyAlignment="1">
      <alignment horizontal="center" vertical="center"/>
    </xf>
    <xf numFmtId="0" fontId="11" fillId="0" borderId="63" xfId="2" applyFont="1" applyBorder="1"/>
    <xf numFmtId="0" fontId="11" fillId="0" borderId="47" xfId="2" applyFont="1" applyBorder="1"/>
    <xf numFmtId="0" fontId="11" fillId="0" borderId="64" xfId="2" applyFont="1" applyBorder="1"/>
    <xf numFmtId="0" fontId="11" fillId="0" borderId="35" xfId="2" applyFont="1" applyBorder="1"/>
    <xf numFmtId="0" fontId="11" fillId="0" borderId="35" xfId="2" applyFont="1" applyBorder="1" applyAlignment="1">
      <alignment horizontal="left" vertical="center" wrapText="1"/>
    </xf>
    <xf numFmtId="0" fontId="11" fillId="0" borderId="35" xfId="2" applyFont="1" applyBorder="1" applyAlignment="1">
      <alignment horizontal="center" vertical="center"/>
    </xf>
    <xf numFmtId="0" fontId="11" fillId="0" borderId="36" xfId="2" applyFont="1" applyBorder="1" applyAlignment="1">
      <alignment horizontal="right"/>
    </xf>
    <xf numFmtId="0" fontId="11" fillId="0" borderId="35" xfId="2" applyFont="1" applyBorder="1" applyAlignment="1">
      <alignment horizontal="right"/>
    </xf>
    <xf numFmtId="0" fontId="11" fillId="0" borderId="15" xfId="2" applyFont="1" applyBorder="1" applyAlignment="1">
      <alignment horizontal="left" vertical="center" wrapText="1"/>
    </xf>
    <xf numFmtId="170" fontId="11" fillId="0" borderId="13" xfId="2" applyNumberFormat="1" applyFont="1" applyBorder="1" applyAlignment="1">
      <alignment horizontal="right"/>
    </xf>
    <xf numFmtId="170" fontId="11" fillId="0" borderId="15" xfId="2" applyNumberFormat="1" applyFont="1" applyBorder="1" applyAlignment="1">
      <alignment horizontal="right"/>
    </xf>
    <xf numFmtId="192" fontId="11" fillId="0" borderId="57" xfId="2" applyNumberFormat="1" applyFont="1" applyBorder="1" applyAlignment="1">
      <alignment horizontal="right"/>
    </xf>
    <xf numFmtId="193" fontId="11" fillId="0" borderId="9" xfId="2" applyNumberFormat="1" applyFont="1" applyBorder="1" applyAlignment="1">
      <alignment horizontal="right"/>
    </xf>
    <xf numFmtId="194" fontId="11" fillId="0" borderId="17" xfId="2" applyNumberFormat="1" applyFont="1" applyBorder="1" applyAlignment="1">
      <alignment horizontal="right"/>
    </xf>
    <xf numFmtId="195" fontId="11" fillId="0" borderId="13" xfId="2" applyNumberFormat="1" applyFont="1" applyBorder="1" applyAlignment="1">
      <alignment horizontal="right"/>
    </xf>
    <xf numFmtId="196" fontId="11" fillId="0" borderId="15" xfId="2" applyNumberFormat="1" applyFont="1" applyBorder="1" applyAlignment="1">
      <alignment horizontal="right"/>
    </xf>
    <xf numFmtId="197" fontId="11" fillId="0" borderId="16" xfId="2" applyNumberFormat="1" applyFont="1" applyBorder="1" applyAlignment="1">
      <alignment horizontal="right"/>
    </xf>
    <xf numFmtId="198" fontId="11" fillId="0" borderId="13" xfId="2" applyNumberFormat="1" applyFont="1" applyBorder="1" applyAlignment="1">
      <alignment horizontal="right"/>
    </xf>
    <xf numFmtId="180" fontId="11" fillId="0" borderId="15" xfId="2" applyNumberFormat="1" applyFont="1" applyBorder="1" applyAlignment="1">
      <alignment horizontal="right"/>
    </xf>
    <xf numFmtId="171" fontId="11" fillId="0" borderId="13" xfId="2" applyNumberFormat="1" applyFont="1" applyBorder="1" applyAlignment="1">
      <alignment horizontal="right"/>
    </xf>
    <xf numFmtId="180" fontId="11" fillId="0" borderId="13" xfId="2" applyNumberFormat="1" applyFont="1" applyBorder="1" applyAlignment="1">
      <alignment horizontal="right"/>
    </xf>
    <xf numFmtId="170" fontId="11" fillId="0" borderId="69" xfId="2" applyNumberFormat="1" applyFont="1" applyBorder="1" applyAlignment="1">
      <alignment horizontal="right"/>
    </xf>
    <xf numFmtId="171" fontId="11" fillId="0" borderId="15" xfId="2" applyNumberFormat="1" applyFont="1" applyBorder="1" applyAlignment="1">
      <alignment horizontal="right"/>
    </xf>
    <xf numFmtId="0" fontId="49" fillId="0" borderId="0" xfId="1" applyFont="1"/>
    <xf numFmtId="0" fontId="49" fillId="0" borderId="0" xfId="1" applyFont="1" applyAlignment="1">
      <alignment horizontal="center"/>
    </xf>
    <xf numFmtId="0" fontId="49" fillId="0" borderId="0" xfId="1" applyFont="1" applyAlignment="1">
      <alignment horizontal="right"/>
    </xf>
    <xf numFmtId="0" fontId="50" fillId="0" borderId="0" xfId="1" applyFont="1"/>
    <xf numFmtId="0" fontId="50" fillId="0" borderId="0" xfId="1" applyFont="1" applyAlignment="1">
      <alignment horizontal="right"/>
    </xf>
    <xf numFmtId="0" fontId="50" fillId="0" borderId="0" xfId="1" applyFont="1" applyAlignment="1">
      <alignment horizontal="left"/>
    </xf>
    <xf numFmtId="0" fontId="50" fillId="0" borderId="0" xfId="1" applyFont="1" applyAlignment="1">
      <alignment horizontal="center"/>
    </xf>
    <xf numFmtId="0" fontId="49" fillId="0" borderId="0" xfId="1" applyFont="1" applyAlignment="1">
      <alignment horizontal="left"/>
    </xf>
    <xf numFmtId="49" fontId="49" fillId="0" borderId="1" xfId="1" applyNumberFormat="1" applyFont="1" applyBorder="1" applyAlignment="1">
      <alignment horizontal="center"/>
    </xf>
    <xf numFmtId="0" fontId="49" fillId="0" borderId="0" xfId="1" applyFont="1" applyAlignment="1">
      <alignment horizontal="left" vertical="top"/>
    </xf>
    <xf numFmtId="0" fontId="49" fillId="0" borderId="0" xfId="1" applyFont="1" applyAlignment="1">
      <alignment vertical="center"/>
    </xf>
    <xf numFmtId="0" fontId="50" fillId="0" borderId="9" xfId="1" applyFont="1" applyBorder="1" applyAlignment="1">
      <alignment horizontal="center" vertical="center" wrapText="1"/>
    </xf>
    <xf numFmtId="0" fontId="50" fillId="0" borderId="17" xfId="1" applyFont="1" applyBorder="1" applyAlignment="1">
      <alignment horizontal="center" vertical="center" wrapText="1"/>
    </xf>
    <xf numFmtId="164" fontId="50" fillId="0" borderId="0" xfId="1" applyNumberFormat="1" applyFont="1"/>
    <xf numFmtId="0" fontId="51" fillId="0" borderId="22" xfId="1" applyFont="1" applyBorder="1" applyAlignment="1">
      <alignment horizontal="center" vertical="top"/>
    </xf>
    <xf numFmtId="0" fontId="51" fillId="0" borderId="23" xfId="1" applyFont="1" applyBorder="1" applyAlignment="1">
      <alignment horizontal="center" vertical="top"/>
    </xf>
    <xf numFmtId="0" fontId="51" fillId="0" borderId="0" xfId="1" applyFont="1" applyAlignment="1">
      <alignment vertical="top"/>
    </xf>
    <xf numFmtId="0" fontId="51" fillId="0" borderId="56" xfId="1" applyFont="1" applyBorder="1" applyAlignment="1">
      <alignment horizontal="center" vertical="top"/>
    </xf>
    <xf numFmtId="0" fontId="51" fillId="0" borderId="3" xfId="1" applyFont="1" applyBorder="1" applyAlignment="1">
      <alignment horizontal="center" vertical="top"/>
    </xf>
    <xf numFmtId="164" fontId="51" fillId="0" borderId="0" xfId="1" applyNumberFormat="1" applyFont="1" applyAlignment="1">
      <alignment horizontal="center" vertical="top"/>
    </xf>
    <xf numFmtId="0" fontId="51" fillId="0" borderId="0" xfId="1" applyFont="1" applyAlignment="1">
      <alignment horizontal="center" vertical="top"/>
    </xf>
    <xf numFmtId="0" fontId="49" fillId="0" borderId="0" xfId="1" applyFont="1" applyAlignment="1">
      <alignment vertical="top"/>
    </xf>
    <xf numFmtId="0" fontId="49" fillId="2" borderId="29" xfId="1" applyFont="1" applyFill="1" applyBorder="1" applyAlignment="1">
      <alignment horizontal="center" vertical="center"/>
    </xf>
    <xf numFmtId="164" fontId="49" fillId="2" borderId="30" xfId="1" applyNumberFormat="1" applyFont="1" applyFill="1" applyBorder="1" applyAlignment="1">
      <alignment horizontal="center" vertical="center"/>
    </xf>
    <xf numFmtId="165" fontId="49" fillId="2" borderId="30" xfId="1" applyNumberFormat="1" applyFont="1" applyFill="1" applyBorder="1" applyAlignment="1">
      <alignment horizontal="center" vertical="center"/>
    </xf>
    <xf numFmtId="0" fontId="49" fillId="2" borderId="0" xfId="1" applyFont="1" applyFill="1" applyAlignment="1">
      <alignment vertical="center"/>
    </xf>
    <xf numFmtId="0" fontId="49" fillId="0" borderId="17" xfId="1" applyFont="1" applyBorder="1" applyAlignment="1">
      <alignment horizontal="center" vertical="center"/>
    </xf>
    <xf numFmtId="164" fontId="49" fillId="0" borderId="9" xfId="1" applyNumberFormat="1" applyFont="1" applyBorder="1" applyAlignment="1">
      <alignment horizontal="center" vertical="center"/>
    </xf>
    <xf numFmtId="165" fontId="49" fillId="0" borderId="9" xfId="1" applyNumberFormat="1" applyFont="1" applyBorder="1" applyAlignment="1">
      <alignment horizontal="center" vertical="center"/>
    </xf>
    <xf numFmtId="165" fontId="49" fillId="0" borderId="17" xfId="1" applyNumberFormat="1" applyFont="1" applyBorder="1" applyAlignment="1">
      <alignment horizontal="center" vertical="center"/>
    </xf>
    <xf numFmtId="0" fontId="49" fillId="0" borderId="9" xfId="1" applyFont="1" applyBorder="1" applyAlignment="1">
      <alignment horizontal="center" vertical="center"/>
    </xf>
    <xf numFmtId="0" fontId="49" fillId="2" borderId="17" xfId="1" applyFont="1" applyFill="1" applyBorder="1" applyAlignment="1">
      <alignment horizontal="center" vertical="center"/>
    </xf>
    <xf numFmtId="164" fontId="49" fillId="2" borderId="9" xfId="1" applyNumberFormat="1" applyFont="1" applyFill="1" applyBorder="1" applyAlignment="1">
      <alignment horizontal="center" vertical="center"/>
    </xf>
    <xf numFmtId="165" fontId="49" fillId="2" borderId="9" xfId="1" applyNumberFormat="1" applyFont="1" applyFill="1" applyBorder="1" applyAlignment="1">
      <alignment horizontal="center" vertical="center"/>
    </xf>
    <xf numFmtId="3" fontId="49" fillId="2" borderId="0" xfId="1" applyNumberFormat="1" applyFont="1" applyFill="1" applyAlignment="1">
      <alignment vertical="center"/>
    </xf>
    <xf numFmtId="164" fontId="50" fillId="0" borderId="9" xfId="1" applyNumberFormat="1" applyFont="1" applyBorder="1" applyAlignment="1">
      <alignment horizontal="center" vertical="center"/>
    </xf>
    <xf numFmtId="165" fontId="49" fillId="0" borderId="0" xfId="1" applyNumberFormat="1" applyFont="1" applyAlignment="1">
      <alignment vertical="center"/>
    </xf>
    <xf numFmtId="0" fontId="52" fillId="0" borderId="17" xfId="1" applyFont="1" applyBorder="1" applyAlignment="1">
      <alignment horizontal="center" vertical="center"/>
    </xf>
    <xf numFmtId="164" fontId="52" fillId="0" borderId="9" xfId="1" applyNumberFormat="1" applyFont="1" applyBorder="1" applyAlignment="1">
      <alignment horizontal="center" vertical="center"/>
    </xf>
    <xf numFmtId="0" fontId="52" fillId="0" borderId="0" xfId="1" applyFont="1" applyAlignment="1">
      <alignment vertical="center"/>
    </xf>
    <xf numFmtId="0" fontId="49" fillId="0" borderId="38" xfId="1" applyFont="1" applyBorder="1" applyAlignment="1">
      <alignment horizontal="center" vertical="center"/>
    </xf>
    <xf numFmtId="164" fontId="49" fillId="0" borderId="39" xfId="1" applyNumberFormat="1" applyFont="1" applyBorder="1" applyAlignment="1">
      <alignment horizontal="center" vertical="center"/>
    </xf>
    <xf numFmtId="2" fontId="49" fillId="0" borderId="39" xfId="1" applyNumberFormat="1" applyFont="1" applyBorder="1" applyAlignment="1">
      <alignment horizontal="center" vertical="center"/>
    </xf>
    <xf numFmtId="0" fontId="49" fillId="2" borderId="10" xfId="1" applyFont="1" applyFill="1" applyBorder="1" applyAlignment="1">
      <alignment horizontal="center" vertical="center"/>
    </xf>
    <xf numFmtId="164" fontId="49" fillId="0" borderId="17" xfId="1" applyNumberFormat="1" applyFont="1" applyBorder="1" applyAlignment="1">
      <alignment horizontal="center" vertical="center"/>
    </xf>
    <xf numFmtId="167" fontId="49" fillId="2" borderId="9" xfId="1" applyNumberFormat="1" applyFont="1" applyFill="1" applyBorder="1" applyAlignment="1">
      <alignment horizontal="center" vertical="center"/>
    </xf>
    <xf numFmtId="0" fontId="49" fillId="0" borderId="22" xfId="1" applyFont="1" applyBorder="1" applyAlignment="1">
      <alignment horizontal="center" vertical="center"/>
    </xf>
    <xf numFmtId="0" fontId="49" fillId="0" borderId="23" xfId="1" applyFont="1" applyBorder="1" applyAlignment="1">
      <alignment horizontal="center" vertical="center"/>
    </xf>
    <xf numFmtId="0" fontId="49" fillId="2" borderId="16" xfId="1" applyFont="1" applyFill="1" applyBorder="1" applyAlignment="1">
      <alignment horizontal="center" vertical="center"/>
    </xf>
    <xf numFmtId="164" fontId="49" fillId="0" borderId="9" xfId="0" applyNumberFormat="1" applyFont="1" applyBorder="1" applyAlignment="1">
      <alignment horizontal="center" vertical="center"/>
    </xf>
    <xf numFmtId="0" fontId="49" fillId="0" borderId="9" xfId="0" applyFont="1" applyBorder="1" applyAlignment="1">
      <alignment horizontal="center" vertical="center"/>
    </xf>
    <xf numFmtId="164" fontId="49" fillId="2" borderId="9" xfId="0" applyNumberFormat="1" applyFont="1" applyFill="1" applyBorder="1" applyAlignment="1">
      <alignment horizontal="center" vertical="center"/>
    </xf>
    <xf numFmtId="0" fontId="53" fillId="0" borderId="9" xfId="1" applyFont="1" applyBorder="1" applyAlignment="1">
      <alignment horizontal="center" vertical="center"/>
    </xf>
    <xf numFmtId="164" fontId="53" fillId="0" borderId="9" xfId="1" applyNumberFormat="1" applyFont="1" applyBorder="1" applyAlignment="1">
      <alignment horizontal="center" vertical="center"/>
    </xf>
    <xf numFmtId="2" fontId="49" fillId="2" borderId="9" xfId="1" applyNumberFormat="1" applyFont="1" applyFill="1" applyBorder="1" applyAlignment="1">
      <alignment horizontal="center" vertical="center"/>
    </xf>
    <xf numFmtId="0" fontId="49" fillId="2" borderId="9" xfId="1" applyFont="1" applyFill="1" applyBorder="1" applyAlignment="1">
      <alignment horizontal="center" vertical="center"/>
    </xf>
    <xf numFmtId="0" fontId="49" fillId="2" borderId="22" xfId="1" applyFont="1" applyFill="1" applyBorder="1" applyAlignment="1">
      <alignment horizontal="center" vertical="center"/>
    </xf>
    <xf numFmtId="164" fontId="49" fillId="2" borderId="23" xfId="1" applyNumberFormat="1" applyFont="1" applyFill="1" applyBorder="1" applyAlignment="1">
      <alignment horizontal="center" vertical="center"/>
    </xf>
    <xf numFmtId="0" fontId="49" fillId="2" borderId="41" xfId="1" applyFont="1" applyFill="1" applyBorder="1" applyAlignment="1">
      <alignment horizontal="center" vertical="center"/>
    </xf>
    <xf numFmtId="0" fontId="49" fillId="0" borderId="17" xfId="0" applyFont="1" applyBorder="1" applyAlignment="1">
      <alignment horizontal="center" vertical="center"/>
    </xf>
    <xf numFmtId="2" fontId="49" fillId="0" borderId="9" xfId="1" applyNumberFormat="1" applyFont="1" applyBorder="1" applyAlignment="1">
      <alignment horizontal="center" vertical="center"/>
    </xf>
    <xf numFmtId="2" fontId="49" fillId="0" borderId="9" xfId="0" applyNumberFormat="1" applyFont="1" applyBorder="1" applyAlignment="1">
      <alignment horizontal="center" vertical="center"/>
    </xf>
    <xf numFmtId="2" fontId="49" fillId="0" borderId="17" xfId="0" applyNumberFormat="1" applyFont="1" applyBorder="1" applyAlignment="1">
      <alignment horizontal="center" vertical="center"/>
    </xf>
    <xf numFmtId="0" fontId="49" fillId="2" borderId="38" xfId="1" applyFont="1" applyFill="1" applyBorder="1" applyAlignment="1">
      <alignment horizontal="center" vertical="center"/>
    </xf>
    <xf numFmtId="1" fontId="49" fillId="2" borderId="39" xfId="1" applyNumberFormat="1" applyFont="1" applyFill="1" applyBorder="1" applyAlignment="1">
      <alignment horizontal="center" vertical="center"/>
    </xf>
    <xf numFmtId="3" fontId="49" fillId="2" borderId="39" xfId="1" applyNumberFormat="1" applyFont="1" applyFill="1" applyBorder="1" applyAlignment="1">
      <alignment horizontal="center" vertical="center"/>
    </xf>
    <xf numFmtId="3" fontId="49" fillId="2" borderId="38" xfId="1" applyNumberFormat="1" applyFont="1" applyFill="1" applyBorder="1" applyAlignment="1">
      <alignment horizontal="center" vertical="center"/>
    </xf>
    <xf numFmtId="165" fontId="49" fillId="0" borderId="30" xfId="1" applyNumberFormat="1" applyFont="1" applyBorder="1" applyAlignment="1">
      <alignment horizontal="center" vertical="center"/>
    </xf>
    <xf numFmtId="165" fontId="52" fillId="0" borderId="9" xfId="1" applyNumberFormat="1" applyFont="1" applyBorder="1" applyAlignment="1">
      <alignment horizontal="center" vertical="center"/>
    </xf>
    <xf numFmtId="0" fontId="52" fillId="0" borderId="9" xfId="1" applyFont="1" applyBorder="1" applyAlignment="1">
      <alignment horizontal="center" vertical="center"/>
    </xf>
    <xf numFmtId="166" fontId="49" fillId="0" borderId="9" xfId="1" applyNumberFormat="1" applyFont="1" applyBorder="1" applyAlignment="1">
      <alignment horizontal="center" vertical="center"/>
    </xf>
    <xf numFmtId="165" fontId="52" fillId="0" borderId="17" xfId="1" applyNumberFormat="1" applyFont="1" applyBorder="1" applyAlignment="1">
      <alignment horizontal="center" vertical="center"/>
    </xf>
    <xf numFmtId="0" fontId="49" fillId="0" borderId="22" xfId="1" applyFont="1" applyBorder="1" applyAlignment="1">
      <alignment horizontal="center" vertical="center" wrapText="1"/>
    </xf>
    <xf numFmtId="0" fontId="49" fillId="0" borderId="28" xfId="1" applyFont="1" applyBorder="1" applyAlignment="1">
      <alignment horizontal="left"/>
    </xf>
    <xf numFmtId="164" fontId="49" fillId="0" borderId="41" xfId="1" applyNumberFormat="1" applyFont="1" applyBorder="1" applyAlignment="1">
      <alignment horizontal="center" vertical="center"/>
    </xf>
    <xf numFmtId="164" fontId="49" fillId="0" borderId="9" xfId="1" applyNumberFormat="1" applyFont="1" applyFill="1" applyBorder="1" applyAlignment="1">
      <alignment horizontal="center" vertical="center"/>
    </xf>
    <xf numFmtId="0" fontId="49" fillId="0" borderId="9" xfId="1" applyFont="1" applyFill="1" applyBorder="1" applyAlignment="1">
      <alignment horizontal="center" vertical="center"/>
    </xf>
    <xf numFmtId="0" fontId="49" fillId="0" borderId="16" xfId="1" applyFont="1" applyBorder="1" applyAlignment="1">
      <alignment horizontal="center" vertical="center"/>
    </xf>
    <xf numFmtId="0" fontId="49" fillId="0" borderId="33" xfId="1" applyFont="1" applyBorder="1" applyAlignment="1">
      <alignment horizontal="center" vertical="center"/>
    </xf>
    <xf numFmtId="165" fontId="49" fillId="2" borderId="17" xfId="1" applyNumberFormat="1" applyFont="1" applyFill="1" applyBorder="1" applyAlignment="1">
      <alignment horizontal="center" vertical="center"/>
    </xf>
    <xf numFmtId="0" fontId="54" fillId="0" borderId="0" xfId="0" applyFont="1" applyAlignment="1">
      <alignment vertical="top"/>
    </xf>
    <xf numFmtId="0" fontId="54" fillId="0" borderId="0" xfId="15" applyFont="1"/>
    <xf numFmtId="0" fontId="54" fillId="0" borderId="0" xfId="15" applyFont="1" applyAlignment="1">
      <alignment horizontal="left" wrapText="1"/>
    </xf>
    <xf numFmtId="0" fontId="54" fillId="0" borderId="0" xfId="15" applyFont="1" applyAlignment="1">
      <alignment wrapText="1"/>
    </xf>
    <xf numFmtId="0" fontId="54" fillId="0" borderId="0" xfId="15" applyFont="1" applyAlignment="1">
      <alignment horizontal="center" vertical="center" wrapText="1"/>
    </xf>
    <xf numFmtId="49" fontId="55" fillId="0" borderId="45" xfId="15" applyNumberFormat="1" applyFont="1" applyBorder="1" applyAlignment="1">
      <alignment horizontal="center" vertical="center" wrapText="1"/>
    </xf>
    <xf numFmtId="49" fontId="55" fillId="15" borderId="45" xfId="15" applyNumberFormat="1" applyFont="1" applyFill="1" applyBorder="1" applyAlignment="1">
      <alignment horizontal="center" vertical="center" wrapText="1"/>
    </xf>
    <xf numFmtId="0" fontId="0" fillId="0" borderId="0" xfId="0" applyAlignment="1">
      <alignment vertical="top"/>
    </xf>
    <xf numFmtId="49" fontId="56" fillId="0" borderId="79" xfId="15" applyNumberFormat="1" applyFont="1" applyBorder="1" applyAlignment="1">
      <alignment horizontal="center" vertical="center"/>
    </xf>
    <xf numFmtId="0" fontId="56" fillId="0" borderId="79" xfId="15" applyFont="1" applyBorder="1" applyAlignment="1">
      <alignment horizontal="center" vertical="center"/>
    </xf>
    <xf numFmtId="0" fontId="47" fillId="0" borderId="0" xfId="15" applyFont="1" applyAlignment="1">
      <alignment horizontal="center" vertical="center" wrapText="1"/>
    </xf>
    <xf numFmtId="49" fontId="47" fillId="0" borderId="71" xfId="15" applyNumberFormat="1" applyFont="1" applyBorder="1" applyAlignment="1">
      <alignment horizontal="left" vertical="center" indent="1"/>
    </xf>
    <xf numFmtId="49" fontId="56" fillId="0" borderId="73" xfId="15" applyNumberFormat="1" applyFont="1" applyBorder="1" applyAlignment="1">
      <alignment horizontal="center" vertical="center"/>
    </xf>
    <xf numFmtId="0" fontId="56" fillId="0" borderId="73" xfId="15" applyFont="1" applyBorder="1" applyAlignment="1">
      <alignment horizontal="center" vertical="center"/>
    </xf>
    <xf numFmtId="0" fontId="56" fillId="0" borderId="72" xfId="15" applyFont="1" applyBorder="1" applyAlignment="1">
      <alignment horizontal="center" vertical="center"/>
    </xf>
    <xf numFmtId="0" fontId="57" fillId="0" borderId="0" xfId="0" applyFont="1" applyAlignment="1">
      <alignment vertical="top"/>
    </xf>
    <xf numFmtId="49" fontId="54" fillId="0" borderId="83" xfId="15" applyNumberFormat="1" applyFont="1" applyBorder="1" applyAlignment="1">
      <alignment horizontal="center" vertical="center"/>
    </xf>
    <xf numFmtId="49" fontId="54" fillId="0" borderId="45" xfId="15" applyNumberFormat="1" applyFont="1" applyBorder="1" applyAlignment="1">
      <alignment horizontal="left" vertical="center" wrapText="1"/>
    </xf>
    <xf numFmtId="0" fontId="54" fillId="0" borderId="45" xfId="15" applyFont="1" applyBorder="1" applyAlignment="1">
      <alignment horizontal="center" vertical="center" wrapText="1"/>
    </xf>
    <xf numFmtId="4" fontId="54" fillId="16" borderId="45" xfId="15" applyNumberFormat="1" applyFont="1" applyFill="1" applyBorder="1" applyAlignment="1">
      <alignment horizontal="right" vertical="center" wrapText="1"/>
    </xf>
    <xf numFmtId="49" fontId="54" fillId="17" borderId="45" xfId="15" applyNumberFormat="1" applyFont="1" applyFill="1" applyBorder="1" applyAlignment="1" applyProtection="1">
      <alignment horizontal="left" vertical="center" wrapText="1"/>
      <protection locked="0"/>
    </xf>
    <xf numFmtId="2" fontId="54" fillId="0" borderId="0" xfId="15" applyNumberFormat="1" applyFont="1" applyAlignment="1">
      <alignment horizontal="center" vertical="center" wrapText="1"/>
    </xf>
    <xf numFmtId="0" fontId="58" fillId="0" borderId="0" xfId="0" applyFont="1" applyAlignment="1">
      <alignment vertical="top"/>
    </xf>
    <xf numFmtId="49" fontId="47" fillId="0" borderId="45" xfId="15" applyNumberFormat="1" applyFont="1" applyBorder="1" applyAlignment="1">
      <alignment horizontal="center" vertical="center"/>
    </xf>
    <xf numFmtId="49" fontId="47" fillId="0" borderId="45" xfId="15" applyNumberFormat="1" applyFont="1" applyBorder="1" applyAlignment="1">
      <alignment horizontal="left" vertical="center" wrapText="1" indent="1"/>
    </xf>
    <xf numFmtId="0" fontId="47" fillId="0" borderId="45" xfId="15" applyFont="1" applyBorder="1" applyAlignment="1">
      <alignment horizontal="center" vertical="center" wrapText="1"/>
    </xf>
    <xf numFmtId="4" fontId="47" fillId="16" borderId="45" xfId="15" applyNumberFormat="1" applyFont="1" applyFill="1" applyBorder="1" applyAlignment="1">
      <alignment horizontal="right" vertical="center" wrapText="1"/>
    </xf>
    <xf numFmtId="49" fontId="47" fillId="17" borderId="45" xfId="15" applyNumberFormat="1" applyFont="1" applyFill="1" applyBorder="1" applyAlignment="1" applyProtection="1">
      <alignment horizontal="left" vertical="center" wrapText="1"/>
      <protection locked="0"/>
    </xf>
    <xf numFmtId="49" fontId="47" fillId="0" borderId="71" xfId="15" applyNumberFormat="1" applyFont="1" applyBorder="1" applyAlignment="1">
      <alignment horizontal="center" vertical="center"/>
    </xf>
    <xf numFmtId="49" fontId="47" fillId="0" borderId="73" xfId="15" applyNumberFormat="1" applyFont="1" applyBorder="1" applyAlignment="1">
      <alignment horizontal="left" vertical="center" wrapText="1" indent="1"/>
    </xf>
    <xf numFmtId="0" fontId="47" fillId="0" borderId="73" xfId="15" applyFont="1" applyBorder="1" applyAlignment="1">
      <alignment horizontal="center" vertical="center" wrapText="1"/>
    </xf>
    <xf numFmtId="2" fontId="47" fillId="0" borderId="73" xfId="15" applyNumberFormat="1" applyFont="1" applyBorder="1" applyAlignment="1">
      <alignment horizontal="center" vertical="center" wrapText="1"/>
    </xf>
    <xf numFmtId="49" fontId="47" fillId="0" borderId="72" xfId="15" applyNumberFormat="1" applyFont="1" applyBorder="1" applyAlignment="1">
      <alignment horizontal="center" vertical="center" wrapText="1"/>
    </xf>
    <xf numFmtId="0" fontId="59" fillId="0" borderId="0" xfId="0" applyFont="1" applyAlignment="1">
      <alignment horizontal="center" vertical="center"/>
    </xf>
    <xf numFmtId="0" fontId="60" fillId="0" borderId="78" xfId="0" applyFont="1" applyBorder="1" applyAlignment="1">
      <alignment horizontal="center" vertical="center" wrapText="1"/>
    </xf>
    <xf numFmtId="0" fontId="54" fillId="0" borderId="71" xfId="0" applyFont="1" applyBorder="1" applyAlignment="1">
      <alignment horizontal="left" vertical="center" indent="1"/>
    </xf>
    <xf numFmtId="0" fontId="54" fillId="0" borderId="73" xfId="0" applyFont="1" applyBorder="1" applyAlignment="1">
      <alignment horizontal="left" vertical="center"/>
    </xf>
    <xf numFmtId="0" fontId="54" fillId="0" borderId="73" xfId="0" applyFont="1" applyBorder="1" applyAlignment="1">
      <alignment horizontal="left" vertical="center" indent="1"/>
    </xf>
    <xf numFmtId="0" fontId="54" fillId="0" borderId="72" xfId="0" applyFont="1" applyBorder="1" applyAlignment="1">
      <alignment horizontal="left" vertical="center" indent="1"/>
    </xf>
    <xf numFmtId="49" fontId="47" fillId="0" borderId="45" xfId="15" applyNumberFormat="1" applyFont="1" applyBorder="1" applyAlignment="1">
      <alignment horizontal="center" vertical="center" wrapText="1"/>
    </xf>
    <xf numFmtId="0" fontId="61" fillId="0" borderId="0" xfId="0" applyFont="1" applyAlignment="1">
      <alignment vertical="top"/>
    </xf>
    <xf numFmtId="0" fontId="59" fillId="0" borderId="0" xfId="0" applyFont="1" applyAlignment="1">
      <alignment horizontal="left" vertical="center"/>
    </xf>
    <xf numFmtId="49" fontId="62" fillId="0" borderId="71" xfId="15" applyNumberFormat="1" applyFont="1" applyBorder="1" applyAlignment="1">
      <alignment horizontal="center" vertical="center"/>
    </xf>
    <xf numFmtId="0" fontId="0" fillId="0" borderId="73" xfId="0" applyBorder="1" applyAlignment="1">
      <alignment vertical="top"/>
    </xf>
    <xf numFmtId="49" fontId="47" fillId="0" borderId="73" xfId="15" applyNumberFormat="1" applyFont="1" applyBorder="1" applyAlignment="1">
      <alignment horizontal="center" vertical="center" wrapText="1"/>
    </xf>
    <xf numFmtId="49" fontId="62" fillId="18" borderId="71" xfId="15" applyNumberFormat="1" applyFont="1" applyFill="1" applyBorder="1" applyAlignment="1">
      <alignment horizontal="center" vertical="center"/>
    </xf>
    <xf numFmtId="49" fontId="47" fillId="18" borderId="73" xfId="15" applyNumberFormat="1" applyFont="1" applyFill="1" applyBorder="1" applyAlignment="1">
      <alignment horizontal="left" vertical="center" wrapText="1" indent="1"/>
    </xf>
    <xf numFmtId="0" fontId="47" fillId="18" borderId="73" xfId="15" applyFont="1" applyFill="1" applyBorder="1" applyAlignment="1">
      <alignment horizontal="center" vertical="center" wrapText="1"/>
    </xf>
    <xf numFmtId="2" fontId="47" fillId="18" borderId="73" xfId="15" applyNumberFormat="1" applyFont="1" applyFill="1" applyBorder="1" applyAlignment="1">
      <alignment horizontal="center" vertical="center" wrapText="1"/>
    </xf>
    <xf numFmtId="49" fontId="47" fillId="18" borderId="72" xfId="15" applyNumberFormat="1" applyFont="1" applyFill="1" applyBorder="1" applyAlignment="1">
      <alignment horizontal="center" vertical="center" wrapText="1"/>
    </xf>
    <xf numFmtId="0" fontId="60" fillId="0" borderId="0" xfId="11" applyFont="1" applyAlignment="1">
      <alignment horizontal="center" vertical="center" wrapText="1"/>
    </xf>
    <xf numFmtId="49" fontId="47" fillId="19" borderId="45" xfId="15" applyNumberFormat="1" applyFont="1" applyFill="1" applyBorder="1" applyAlignment="1" applyProtection="1">
      <alignment horizontal="left" vertical="center" wrapText="1" indent="2"/>
      <protection locked="0"/>
    </xf>
    <xf numFmtId="1" fontId="0" fillId="19" borderId="45" xfId="15" applyNumberFormat="1" applyFont="1" applyFill="1" applyBorder="1" applyAlignment="1" applyProtection="1">
      <alignment horizontal="center" vertical="center" wrapText="1"/>
      <protection locked="0"/>
    </xf>
    <xf numFmtId="49" fontId="0" fillId="19" borderId="45" xfId="15" applyNumberFormat="1" applyFont="1" applyFill="1" applyBorder="1" applyAlignment="1" applyProtection="1">
      <alignment horizontal="right" vertical="center" wrapText="1"/>
      <protection locked="0"/>
    </xf>
    <xf numFmtId="49" fontId="47" fillId="19" borderId="45" xfId="15" applyNumberFormat="1" applyFont="1" applyFill="1" applyBorder="1" applyAlignment="1" applyProtection="1">
      <alignment horizontal="right" vertical="center" wrapText="1"/>
      <protection locked="0"/>
    </xf>
    <xf numFmtId="4" fontId="47" fillId="19" borderId="45" xfId="15" applyNumberFormat="1" applyFont="1" applyFill="1" applyBorder="1" applyAlignment="1" applyProtection="1">
      <alignment horizontal="right" vertical="center" wrapText="1"/>
      <protection locked="0"/>
    </xf>
    <xf numFmtId="4" fontId="55" fillId="16" borderId="45" xfId="15" applyNumberFormat="1" applyFont="1" applyFill="1" applyBorder="1" applyAlignment="1">
      <alignment horizontal="right" vertical="center" wrapText="1"/>
    </xf>
    <xf numFmtId="49" fontId="55" fillId="17" borderId="45" xfId="15" applyNumberFormat="1" applyFont="1" applyFill="1" applyBorder="1" applyAlignment="1" applyProtection="1">
      <alignment horizontal="left" vertical="center" wrapText="1"/>
      <protection locked="0"/>
    </xf>
    <xf numFmtId="49" fontId="0" fillId="19" borderId="45" xfId="15" applyNumberFormat="1" applyFont="1" applyFill="1" applyBorder="1" applyAlignment="1" applyProtection="1">
      <alignment horizontal="left" vertical="center" wrapText="1" indent="2"/>
      <protection locked="0"/>
    </xf>
    <xf numFmtId="0" fontId="0" fillId="0" borderId="79" xfId="0" applyBorder="1" applyAlignment="1">
      <alignment vertical="top"/>
    </xf>
    <xf numFmtId="0" fontId="47" fillId="0" borderId="79" xfId="15" applyFont="1" applyBorder="1" applyAlignment="1">
      <alignment horizontal="center" vertical="center" wrapText="1"/>
    </xf>
    <xf numFmtId="2" fontId="47" fillId="0" borderId="79" xfId="15" applyNumberFormat="1" applyFont="1" applyBorder="1" applyAlignment="1">
      <alignment horizontal="center" vertical="center" wrapText="1"/>
    </xf>
    <xf numFmtId="49" fontId="47" fillId="0" borderId="79" xfId="15" applyNumberFormat="1" applyFont="1" applyBorder="1" applyAlignment="1">
      <alignment horizontal="center" vertical="center" wrapText="1"/>
    </xf>
    <xf numFmtId="49" fontId="0" fillId="0" borderId="45" xfId="15" applyNumberFormat="1" applyFont="1" applyBorder="1" applyAlignment="1">
      <alignment horizontal="center" vertical="center"/>
    </xf>
    <xf numFmtId="0" fontId="62" fillId="0" borderId="71" xfId="0" applyFont="1" applyBorder="1" applyAlignment="1">
      <alignment horizontal="center" wrapText="1"/>
    </xf>
    <xf numFmtId="0" fontId="54" fillId="0" borderId="73" xfId="0" applyFont="1" applyBorder="1" applyAlignment="1">
      <alignment vertical="top"/>
    </xf>
    <xf numFmtId="0" fontId="54" fillId="0" borderId="72" xfId="0" applyFont="1" applyBorder="1" applyAlignment="1">
      <alignment vertical="top"/>
    </xf>
    <xf numFmtId="0" fontId="64" fillId="0" borderId="0" xfId="12" applyFont="1" applyBorder="1" applyAlignment="1" applyProtection="1">
      <alignment horizontal="left" vertical="center" indent="1"/>
    </xf>
    <xf numFmtId="0" fontId="0" fillId="0" borderId="0" xfId="0" applyAlignment="1">
      <alignment horizontal="left" vertical="center" indent="1"/>
    </xf>
    <xf numFmtId="0" fontId="54" fillId="0" borderId="0" xfId="15" applyFont="1" applyAlignment="1">
      <alignment horizontal="left" vertical="top"/>
    </xf>
    <xf numFmtId="0" fontId="0" fillId="0" borderId="0" xfId="15" applyFont="1" applyAlignment="1">
      <alignment horizontal="left" vertical="center" indent="1"/>
    </xf>
    <xf numFmtId="0" fontId="54" fillId="0" borderId="0" xfId="0" applyFont="1" applyAlignment="1">
      <alignment horizontal="left" vertical="top"/>
    </xf>
    <xf numFmtId="0" fontId="0" fillId="8" borderId="0" xfId="0" applyFill="1"/>
    <xf numFmtId="0" fontId="0" fillId="13" borderId="0" xfId="0" applyFill="1"/>
    <xf numFmtId="0" fontId="0" fillId="9" borderId="0" xfId="0" applyFill="1"/>
    <xf numFmtId="0" fontId="0" fillId="7" borderId="0" xfId="0" applyFill="1"/>
    <xf numFmtId="0" fontId="0" fillId="9" borderId="9" xfId="0" applyFill="1" applyBorder="1"/>
    <xf numFmtId="0" fontId="66" fillId="0" borderId="41" xfId="0" applyFont="1" applyBorder="1" applyAlignment="1">
      <alignment horizontal="center" vertical="center"/>
    </xf>
    <xf numFmtId="4" fontId="66" fillId="0" borderId="9" xfId="14" applyNumberFormat="1" applyFont="1" applyBorder="1" applyAlignment="1">
      <alignment horizontal="left" vertical="center" wrapText="1"/>
    </xf>
    <xf numFmtId="167" fontId="66" fillId="8" borderId="9" xfId="14" applyNumberFormat="1" applyFont="1" applyFill="1" applyBorder="1" applyAlignment="1">
      <alignment horizontal="center" vertical="center" wrapText="1"/>
    </xf>
    <xf numFmtId="167" fontId="66" fillId="0" borderId="9" xfId="14" applyNumberFormat="1" applyFont="1" applyBorder="1" applyAlignment="1">
      <alignment horizontal="center" vertical="center" wrapText="1"/>
    </xf>
    <xf numFmtId="167" fontId="67" fillId="13" borderId="9" xfId="14" applyNumberFormat="1" applyFont="1" applyFill="1" applyBorder="1" applyAlignment="1">
      <alignment horizontal="center" vertical="center" wrapText="1"/>
    </xf>
    <xf numFmtId="167" fontId="67" fillId="9" borderId="9" xfId="14" applyNumberFormat="1" applyFont="1" applyFill="1" applyBorder="1" applyAlignment="1">
      <alignment horizontal="center" vertical="center" wrapText="1"/>
    </xf>
    <xf numFmtId="167" fontId="66" fillId="13" borderId="9" xfId="14" applyNumberFormat="1" applyFont="1" applyFill="1" applyBorder="1" applyAlignment="1">
      <alignment horizontal="center" vertical="center" wrapText="1"/>
    </xf>
    <xf numFmtId="167" fontId="66" fillId="9" borderId="9" xfId="14" applyNumberFormat="1" applyFont="1" applyFill="1" applyBorder="1" applyAlignment="1">
      <alignment horizontal="center" vertical="center" wrapText="1"/>
    </xf>
    <xf numFmtId="167" fontId="66" fillId="7" borderId="9" xfId="14" applyNumberFormat="1" applyFont="1" applyFill="1" applyBorder="1" applyAlignment="1">
      <alignment horizontal="center" vertical="center" wrapText="1"/>
    </xf>
    <xf numFmtId="167" fontId="66" fillId="13" borderId="33" xfId="14" applyNumberFormat="1" applyFont="1" applyFill="1" applyBorder="1" applyAlignment="1">
      <alignment horizontal="center" vertical="center" wrapText="1"/>
    </xf>
    <xf numFmtId="0" fontId="66" fillId="9" borderId="33" xfId="0" applyFont="1" applyFill="1" applyBorder="1" applyAlignment="1">
      <alignment horizontal="center" vertical="center" wrapText="1"/>
    </xf>
    <xf numFmtId="167" fontId="66" fillId="8" borderId="33" xfId="0" applyNumberFormat="1" applyFont="1" applyFill="1" applyBorder="1" applyAlignment="1">
      <alignment horizontal="center" vertical="center"/>
    </xf>
    <xf numFmtId="167" fontId="66" fillId="7" borderId="9" xfId="0" applyNumberFormat="1" applyFont="1" applyFill="1" applyBorder="1" applyAlignment="1">
      <alignment horizontal="center" vertical="center"/>
    </xf>
    <xf numFmtId="0" fontId="66" fillId="12" borderId="41" xfId="0" applyFont="1" applyFill="1" applyBorder="1" applyAlignment="1">
      <alignment horizontal="center" vertical="center"/>
    </xf>
    <xf numFmtId="0" fontId="66" fillId="0" borderId="9" xfId="0" applyFont="1" applyBorder="1" applyAlignment="1">
      <alignment wrapText="1"/>
    </xf>
    <xf numFmtId="167" fontId="66" fillId="8" borderId="9" xfId="0" applyNumberFormat="1" applyFont="1" applyFill="1" applyBorder="1" applyAlignment="1">
      <alignment horizontal="center" vertical="center" wrapText="1"/>
    </xf>
    <xf numFmtId="167" fontId="66" fillId="0" borderId="9" xfId="0" applyNumberFormat="1" applyFont="1" applyBorder="1" applyAlignment="1">
      <alignment horizontal="center" vertical="center" wrapText="1"/>
    </xf>
    <xf numFmtId="167" fontId="66" fillId="13" borderId="9" xfId="0" applyNumberFormat="1" applyFont="1" applyFill="1" applyBorder="1" applyAlignment="1">
      <alignment horizontal="center" vertical="center" wrapText="1"/>
    </xf>
    <xf numFmtId="167" fontId="66" fillId="9" borderId="9" xfId="0" applyNumberFormat="1" applyFont="1" applyFill="1" applyBorder="1" applyAlignment="1">
      <alignment horizontal="center" vertical="center" wrapText="1"/>
    </xf>
    <xf numFmtId="167" fontId="66" fillId="7" borderId="9" xfId="0" applyNumberFormat="1" applyFont="1" applyFill="1" applyBorder="1" applyAlignment="1">
      <alignment horizontal="center" vertical="center" wrapText="1"/>
    </xf>
    <xf numFmtId="167" fontId="66" fillId="13" borderId="33" xfId="0" applyNumberFormat="1" applyFont="1" applyFill="1" applyBorder="1" applyAlignment="1">
      <alignment horizontal="center" vertical="center" wrapText="1"/>
    </xf>
    <xf numFmtId="167" fontId="66" fillId="9" borderId="33" xfId="0" applyNumberFormat="1" applyFont="1" applyFill="1" applyBorder="1" applyAlignment="1">
      <alignment horizontal="center" vertical="center" wrapText="1"/>
    </xf>
    <xf numFmtId="0" fontId="66" fillId="0" borderId="9" xfId="0" applyFont="1" applyBorder="1" applyAlignment="1">
      <alignment vertical="center" wrapText="1"/>
    </xf>
    <xf numFmtId="0" fontId="68" fillId="0" borderId="0" xfId="0" applyFont="1" applyAlignment="1">
      <alignment wrapText="1"/>
    </xf>
    <xf numFmtId="0" fontId="66" fillId="0" borderId="0" xfId="0" applyFont="1" applyAlignment="1">
      <alignment wrapText="1"/>
    </xf>
    <xf numFmtId="167" fontId="66" fillId="8" borderId="9" xfId="0" applyNumberFormat="1" applyFont="1" applyFill="1" applyBorder="1" applyAlignment="1">
      <alignment horizontal="center" vertical="center"/>
    </xf>
    <xf numFmtId="167" fontId="66" fillId="0" borderId="9" xfId="0" applyNumberFormat="1" applyFont="1" applyBorder="1" applyAlignment="1">
      <alignment horizontal="center" vertical="center"/>
    </xf>
    <xf numFmtId="167" fontId="66" fillId="13" borderId="9" xfId="0" applyNumberFormat="1" applyFont="1" applyFill="1" applyBorder="1" applyAlignment="1">
      <alignment horizontal="center" vertical="center"/>
    </xf>
    <xf numFmtId="167" fontId="66" fillId="9" borderId="9" xfId="0" applyNumberFormat="1" applyFont="1" applyFill="1" applyBorder="1" applyAlignment="1">
      <alignment horizontal="center" vertical="center"/>
    </xf>
    <xf numFmtId="167" fontId="66" fillId="13" borderId="33" xfId="0" applyNumberFormat="1" applyFont="1" applyFill="1" applyBorder="1" applyAlignment="1">
      <alignment horizontal="center" vertical="center"/>
    </xf>
    <xf numFmtId="0" fontId="66" fillId="0" borderId="9" xfId="0" applyFont="1" applyBorder="1" applyAlignment="1">
      <alignment horizontal="center" vertical="center"/>
    </xf>
    <xf numFmtId="0" fontId="65" fillId="0" borderId="9" xfId="0" applyFont="1" applyBorder="1" applyAlignment="1">
      <alignment vertical="center"/>
    </xf>
    <xf numFmtId="0" fontId="65" fillId="8" borderId="9" xfId="0" applyFont="1" applyFill="1" applyBorder="1" applyAlignment="1">
      <alignment vertical="center"/>
    </xf>
    <xf numFmtId="167" fontId="65" fillId="13" borderId="9" xfId="0" applyNumberFormat="1" applyFont="1" applyFill="1" applyBorder="1" applyAlignment="1">
      <alignment vertical="center"/>
    </xf>
    <xf numFmtId="167" fontId="65" fillId="0" borderId="9" xfId="0" applyNumberFormat="1" applyFont="1" applyBorder="1" applyAlignment="1">
      <alignment vertical="center"/>
    </xf>
    <xf numFmtId="167" fontId="65" fillId="9" borderId="9" xfId="0" applyNumberFormat="1" applyFont="1" applyFill="1" applyBorder="1" applyAlignment="1">
      <alignment vertical="center"/>
    </xf>
    <xf numFmtId="167" fontId="65" fillId="13" borderId="33" xfId="0" applyNumberFormat="1" applyFont="1" applyFill="1" applyBorder="1" applyAlignment="1">
      <alignment vertical="center"/>
    </xf>
    <xf numFmtId="0" fontId="0" fillId="12" borderId="9" xfId="0" applyFill="1" applyBorder="1" applyAlignment="1">
      <alignment horizontal="center" vertical="center"/>
    </xf>
    <xf numFmtId="0" fontId="69" fillId="0" borderId="9" xfId="0" applyFont="1" applyBorder="1" applyAlignment="1">
      <alignment vertical="center" wrapText="1"/>
    </xf>
    <xf numFmtId="0" fontId="66" fillId="8" borderId="9" xfId="0" applyFont="1" applyFill="1" applyBorder="1" applyAlignment="1">
      <alignment horizontal="center" vertical="center" wrapText="1"/>
    </xf>
    <xf numFmtId="0" fontId="66" fillId="0" borderId="9" xfId="0" applyFont="1" applyBorder="1" applyAlignment="1">
      <alignment horizontal="center" vertical="center" wrapText="1"/>
    </xf>
    <xf numFmtId="0" fontId="66" fillId="13" borderId="9" xfId="0" applyFont="1" applyFill="1" applyBorder="1" applyAlignment="1">
      <alignment horizontal="center" vertical="center" wrapText="1"/>
    </xf>
    <xf numFmtId="0" fontId="66" fillId="9" borderId="9" xfId="0" applyFont="1" applyFill="1" applyBorder="1" applyAlignment="1">
      <alignment horizontal="center" vertical="center" wrapText="1"/>
    </xf>
    <xf numFmtId="0" fontId="66" fillId="7" borderId="9" xfId="0" applyFont="1" applyFill="1" applyBorder="1" applyAlignment="1">
      <alignment horizontal="center" vertical="center" wrapText="1"/>
    </xf>
    <xf numFmtId="0" fontId="66" fillId="13" borderId="33" xfId="0" applyFont="1" applyFill="1" applyBorder="1" applyAlignment="1">
      <alignment horizontal="center" vertical="center" wrapText="1"/>
    </xf>
    <xf numFmtId="0" fontId="66" fillId="9" borderId="33" xfId="0" applyFont="1" applyFill="1" applyBorder="1" applyAlignment="1">
      <alignment vertical="center" wrapText="1"/>
    </xf>
    <xf numFmtId="167" fontId="0" fillId="7" borderId="9" xfId="0" applyNumberFormat="1" applyFill="1" applyBorder="1"/>
    <xf numFmtId="0" fontId="0" fillId="0" borderId="9" xfId="0" applyBorder="1" applyAlignment="1">
      <alignment horizontal="center" vertical="center"/>
    </xf>
    <xf numFmtId="0" fontId="66" fillId="9" borderId="33" xfId="0" applyFont="1" applyFill="1" applyBorder="1" applyAlignment="1">
      <alignment horizontal="center" vertical="center"/>
    </xf>
    <xf numFmtId="0" fontId="66" fillId="9" borderId="33" xfId="0" applyFont="1" applyFill="1" applyBorder="1"/>
    <xf numFmtId="0" fontId="65" fillId="0" borderId="9" xfId="0" applyFont="1" applyBorder="1"/>
    <xf numFmtId="167" fontId="65" fillId="8" borderId="9" xfId="0" applyNumberFormat="1" applyFont="1" applyFill="1" applyBorder="1" applyAlignment="1">
      <alignment horizontal="center" vertical="center"/>
    </xf>
    <xf numFmtId="167" fontId="65" fillId="0" borderId="9" xfId="0" applyNumberFormat="1" applyFont="1" applyBorder="1" applyAlignment="1">
      <alignment horizontal="center" vertical="center"/>
    </xf>
    <xf numFmtId="167" fontId="65" fillId="13" borderId="9" xfId="0" applyNumberFormat="1" applyFont="1" applyFill="1" applyBorder="1" applyAlignment="1">
      <alignment horizontal="center" vertical="center"/>
    </xf>
    <xf numFmtId="167" fontId="65" fillId="9" borderId="9" xfId="0" applyNumberFormat="1" applyFont="1" applyFill="1" applyBorder="1" applyAlignment="1">
      <alignment horizontal="center" vertical="center"/>
    </xf>
    <xf numFmtId="167" fontId="65" fillId="13" borderId="33" xfId="0" applyNumberFormat="1" applyFont="1" applyFill="1" applyBorder="1" applyAlignment="1">
      <alignment horizontal="center" vertical="center"/>
    </xf>
    <xf numFmtId="0" fontId="65" fillId="0" borderId="9" xfId="0" applyFont="1" applyBorder="1" applyAlignment="1">
      <alignment vertical="center" wrapText="1"/>
    </xf>
    <xf numFmtId="167" fontId="65" fillId="8" borderId="9" xfId="0" applyNumberFormat="1" applyFont="1" applyFill="1" applyBorder="1" applyAlignment="1">
      <alignment horizontal="center"/>
    </xf>
    <xf numFmtId="167" fontId="65" fillId="0" borderId="9" xfId="0" applyNumberFormat="1" applyFont="1" applyBorder="1" applyAlignment="1">
      <alignment horizontal="center"/>
    </xf>
    <xf numFmtId="167" fontId="65" fillId="13" borderId="9" xfId="0" applyNumberFormat="1" applyFont="1" applyFill="1" applyBorder="1" applyAlignment="1">
      <alignment horizontal="center"/>
    </xf>
    <xf numFmtId="167" fontId="65" fillId="9" borderId="9" xfId="0" applyNumberFormat="1" applyFont="1" applyFill="1" applyBorder="1" applyAlignment="1">
      <alignment horizontal="center"/>
    </xf>
    <xf numFmtId="167" fontId="65" fillId="13" borderId="33" xfId="0" applyNumberFormat="1" applyFont="1" applyFill="1" applyBorder="1" applyAlignment="1">
      <alignment horizontal="center"/>
    </xf>
    <xf numFmtId="167" fontId="0" fillId="8" borderId="0" xfId="0" applyNumberFormat="1" applyFill="1"/>
    <xf numFmtId="0" fontId="49" fillId="0" borderId="17" xfId="1" applyFont="1" applyFill="1" applyBorder="1" applyAlignment="1">
      <alignment horizontal="center" vertical="center"/>
    </xf>
    <xf numFmtId="165" fontId="52" fillId="0" borderId="9" xfId="1" applyNumberFormat="1" applyFont="1" applyFill="1" applyBorder="1" applyAlignment="1">
      <alignment horizontal="center" vertical="center"/>
    </xf>
    <xf numFmtId="0" fontId="52" fillId="0" borderId="17" xfId="1" applyFont="1" applyFill="1" applyBorder="1" applyAlignment="1">
      <alignment horizontal="center" vertical="center"/>
    </xf>
    <xf numFmtId="165" fontId="49" fillId="0" borderId="9" xfId="1" applyNumberFormat="1" applyFont="1" applyFill="1" applyBorder="1" applyAlignment="1">
      <alignment horizontal="center" vertical="center"/>
    </xf>
    <xf numFmtId="0" fontId="1" fillId="0" borderId="0" xfId="17"/>
    <xf numFmtId="0" fontId="66" fillId="0" borderId="9" xfId="17" applyFont="1" applyBorder="1" applyAlignment="1">
      <alignment wrapText="1"/>
    </xf>
    <xf numFmtId="0" fontId="66" fillId="0" borderId="9" xfId="17" applyFont="1" applyBorder="1" applyAlignment="1">
      <alignment horizontal="center" vertical="center"/>
    </xf>
    <xf numFmtId="167" fontId="65" fillId="0" borderId="9" xfId="17" applyNumberFormat="1" applyFont="1" applyBorder="1" applyAlignment="1">
      <alignment horizontal="center" vertical="center"/>
    </xf>
    <xf numFmtId="0" fontId="65" fillId="0" borderId="9" xfId="17" applyFont="1" applyBorder="1" applyAlignment="1">
      <alignment vertical="center"/>
    </xf>
    <xf numFmtId="0" fontId="65" fillId="0" borderId="9" xfId="17" applyFont="1" applyBorder="1"/>
    <xf numFmtId="0" fontId="66" fillId="0" borderId="41" xfId="17" applyFont="1" applyBorder="1" applyAlignment="1">
      <alignment horizontal="center" vertical="center"/>
    </xf>
    <xf numFmtId="0" fontId="1" fillId="0" borderId="9" xfId="17" applyBorder="1" applyAlignment="1">
      <alignment horizontal="center" vertical="center"/>
    </xf>
    <xf numFmtId="0" fontId="65" fillId="0" borderId="9" xfId="17" applyFont="1" applyBorder="1" applyAlignment="1">
      <alignment vertical="center" wrapText="1"/>
    </xf>
    <xf numFmtId="167" fontId="65" fillId="0" borderId="9" xfId="17" applyNumberFormat="1" applyFont="1" applyBorder="1" applyAlignment="1">
      <alignment horizontal="center"/>
    </xf>
    <xf numFmtId="0" fontId="66" fillId="12" borderId="41" xfId="17" applyFont="1" applyFill="1" applyBorder="1" applyAlignment="1">
      <alignment horizontal="center" vertical="center"/>
    </xf>
    <xf numFmtId="0" fontId="1" fillId="12" borderId="9" xfId="17" applyFill="1" applyBorder="1" applyAlignment="1">
      <alignment horizontal="center" vertical="center"/>
    </xf>
    <xf numFmtId="167" fontId="65" fillId="0" borderId="9" xfId="17" applyNumberFormat="1" applyFont="1" applyBorder="1" applyAlignment="1">
      <alignment vertical="center"/>
    </xf>
    <xf numFmtId="167" fontId="66" fillId="0" borderId="9" xfId="17" applyNumberFormat="1" applyFont="1" applyBorder="1" applyAlignment="1">
      <alignment horizontal="center" vertical="center"/>
    </xf>
    <xf numFmtId="167" fontId="66" fillId="0" borderId="9" xfId="14" applyNumberFormat="1" applyFont="1" applyBorder="1" applyAlignment="1">
      <alignment horizontal="center" vertical="center" wrapText="1"/>
    </xf>
    <xf numFmtId="167" fontId="66" fillId="0" borderId="9" xfId="17" applyNumberFormat="1" applyFont="1" applyBorder="1" applyAlignment="1">
      <alignment horizontal="center" vertical="center" wrapText="1"/>
    </xf>
    <xf numFmtId="0" fontId="66" fillId="0" borderId="9" xfId="17" applyFont="1" applyBorder="1" applyAlignment="1">
      <alignment horizontal="center" vertical="center" wrapText="1"/>
    </xf>
    <xf numFmtId="0" fontId="66" fillId="0" borderId="9" xfId="17" applyFont="1" applyBorder="1" applyAlignment="1">
      <alignment vertical="center" wrapText="1"/>
    </xf>
    <xf numFmtId="0" fontId="69" fillId="0" borderId="9" xfId="17" applyFont="1" applyBorder="1" applyAlignment="1">
      <alignment vertical="center" wrapText="1"/>
    </xf>
    <xf numFmtId="167" fontId="66" fillId="8" borderId="9" xfId="14" applyNumberFormat="1" applyFont="1" applyFill="1" applyBorder="1" applyAlignment="1">
      <alignment horizontal="center" vertical="center" wrapText="1"/>
    </xf>
    <xf numFmtId="167" fontId="66" fillId="8" borderId="9" xfId="17" applyNumberFormat="1" applyFont="1" applyFill="1" applyBorder="1" applyAlignment="1">
      <alignment horizontal="center" vertical="center" wrapText="1"/>
    </xf>
    <xf numFmtId="167" fontId="66" fillId="8" borderId="9" xfId="17" applyNumberFormat="1" applyFont="1" applyFill="1" applyBorder="1" applyAlignment="1">
      <alignment horizontal="center" vertical="center"/>
    </xf>
    <xf numFmtId="0" fontId="65" fillId="8" borderId="9" xfId="17" applyFont="1" applyFill="1" applyBorder="1" applyAlignment="1">
      <alignment vertical="center"/>
    </xf>
    <xf numFmtId="0" fontId="66" fillId="8" borderId="9" xfId="17" applyFont="1" applyFill="1" applyBorder="1" applyAlignment="1">
      <alignment horizontal="center" vertical="center" wrapText="1"/>
    </xf>
    <xf numFmtId="167" fontId="65" fillId="8" borderId="9" xfId="17" applyNumberFormat="1" applyFont="1" applyFill="1" applyBorder="1" applyAlignment="1">
      <alignment horizontal="center" vertical="center"/>
    </xf>
    <xf numFmtId="167" fontId="65" fillId="8" borderId="9" xfId="17" applyNumberFormat="1" applyFont="1" applyFill="1" applyBorder="1" applyAlignment="1">
      <alignment horizontal="center"/>
    </xf>
    <xf numFmtId="167" fontId="67" fillId="13" borderId="9" xfId="14" applyNumberFormat="1" applyFont="1" applyFill="1" applyBorder="1" applyAlignment="1">
      <alignment horizontal="center" vertical="center" wrapText="1"/>
    </xf>
    <xf numFmtId="167" fontId="66" fillId="13" borderId="9" xfId="17" applyNumberFormat="1" applyFont="1" applyFill="1" applyBorder="1" applyAlignment="1">
      <alignment horizontal="center" vertical="center" wrapText="1"/>
    </xf>
    <xf numFmtId="167" fontId="66" fillId="13" borderId="9" xfId="17" applyNumberFormat="1" applyFont="1" applyFill="1" applyBorder="1" applyAlignment="1">
      <alignment horizontal="center" vertical="center"/>
    </xf>
    <xf numFmtId="167" fontId="65" fillId="13" borderId="9" xfId="17" applyNumberFormat="1" applyFont="1" applyFill="1" applyBorder="1" applyAlignment="1">
      <alignment vertical="center"/>
    </xf>
    <xf numFmtId="0" fontId="66" fillId="13" borderId="9" xfId="17" applyFont="1" applyFill="1" applyBorder="1" applyAlignment="1">
      <alignment horizontal="center" vertical="center" wrapText="1"/>
    </xf>
    <xf numFmtId="167" fontId="65" fillId="13" borderId="9" xfId="17" applyNumberFormat="1" applyFont="1" applyFill="1" applyBorder="1" applyAlignment="1">
      <alignment horizontal="center" vertical="center"/>
    </xf>
    <xf numFmtId="167" fontId="65" fillId="13" borderId="9" xfId="17" applyNumberFormat="1" applyFont="1" applyFill="1" applyBorder="1" applyAlignment="1">
      <alignment horizontal="center"/>
    </xf>
    <xf numFmtId="167" fontId="66" fillId="13" borderId="9" xfId="14" applyNumberFormat="1" applyFont="1" applyFill="1" applyBorder="1" applyAlignment="1">
      <alignment horizontal="center" vertical="center" wrapText="1"/>
    </xf>
    <xf numFmtId="167" fontId="67" fillId="9" borderId="9" xfId="14" applyNumberFormat="1" applyFont="1" applyFill="1" applyBorder="1" applyAlignment="1">
      <alignment horizontal="center" vertical="center" wrapText="1"/>
    </xf>
    <xf numFmtId="167" fontId="66" fillId="9" borderId="9" xfId="17" applyNumberFormat="1" applyFont="1" applyFill="1" applyBorder="1" applyAlignment="1">
      <alignment horizontal="center" vertical="center" wrapText="1"/>
    </xf>
    <xf numFmtId="167" fontId="66" fillId="9" borderId="9" xfId="17" applyNumberFormat="1" applyFont="1" applyFill="1" applyBorder="1" applyAlignment="1">
      <alignment horizontal="center" vertical="center"/>
    </xf>
    <xf numFmtId="0" fontId="66" fillId="9" borderId="9" xfId="17" applyFont="1" applyFill="1" applyBorder="1" applyAlignment="1">
      <alignment horizontal="center" vertical="center" wrapText="1"/>
    </xf>
    <xf numFmtId="167" fontId="66" fillId="9" borderId="9" xfId="14" applyNumberFormat="1" applyFont="1" applyFill="1" applyBorder="1" applyAlignment="1">
      <alignment horizontal="center" vertical="center" wrapText="1"/>
    </xf>
    <xf numFmtId="167" fontId="65" fillId="9" borderId="9" xfId="17" applyNumberFormat="1" applyFont="1" applyFill="1" applyBorder="1" applyAlignment="1">
      <alignment vertical="center"/>
    </xf>
    <xf numFmtId="167" fontId="65" fillId="9" borderId="9" xfId="17" applyNumberFormat="1" applyFont="1" applyFill="1" applyBorder="1" applyAlignment="1">
      <alignment horizontal="center" vertical="center"/>
    </xf>
    <xf numFmtId="167" fontId="65" fillId="9" borderId="9" xfId="17" applyNumberFormat="1" applyFont="1" applyFill="1" applyBorder="1" applyAlignment="1">
      <alignment horizontal="center"/>
    </xf>
    <xf numFmtId="167" fontId="66" fillId="13" borderId="33" xfId="14" applyNumberFormat="1" applyFont="1" applyFill="1" applyBorder="1" applyAlignment="1">
      <alignment horizontal="center" vertical="center" wrapText="1"/>
    </xf>
    <xf numFmtId="167" fontId="66" fillId="13" borderId="33" xfId="17" applyNumberFormat="1" applyFont="1" applyFill="1" applyBorder="1" applyAlignment="1">
      <alignment horizontal="center" vertical="center" wrapText="1"/>
    </xf>
    <xf numFmtId="167" fontId="66" fillId="13" borderId="33" xfId="17" applyNumberFormat="1" applyFont="1" applyFill="1" applyBorder="1" applyAlignment="1">
      <alignment horizontal="center" vertical="center"/>
    </xf>
    <xf numFmtId="167" fontId="65" fillId="13" borderId="33" xfId="17" applyNumberFormat="1" applyFont="1" applyFill="1" applyBorder="1" applyAlignment="1">
      <alignment vertical="center"/>
    </xf>
    <xf numFmtId="0" fontId="66" fillId="13" borderId="33" xfId="17" applyFont="1" applyFill="1" applyBorder="1" applyAlignment="1">
      <alignment horizontal="center" vertical="center" wrapText="1"/>
    </xf>
    <xf numFmtId="167" fontId="65" fillId="13" borderId="33" xfId="17" applyNumberFormat="1" applyFont="1" applyFill="1" applyBorder="1" applyAlignment="1">
      <alignment horizontal="center" vertical="center"/>
    </xf>
    <xf numFmtId="167" fontId="65" fillId="13" borderId="33" xfId="17" applyNumberFormat="1" applyFont="1" applyFill="1" applyBorder="1" applyAlignment="1">
      <alignment horizontal="center"/>
    </xf>
    <xf numFmtId="167" fontId="66" fillId="7" borderId="9" xfId="14" applyNumberFormat="1" applyFont="1" applyFill="1" applyBorder="1" applyAlignment="1">
      <alignment horizontal="center" vertical="center" wrapText="1"/>
    </xf>
    <xf numFmtId="167" fontId="66" fillId="7" borderId="9" xfId="17" applyNumberFormat="1" applyFont="1" applyFill="1" applyBorder="1" applyAlignment="1">
      <alignment horizontal="center" vertical="center" wrapText="1"/>
    </xf>
    <xf numFmtId="167" fontId="66" fillId="7" borderId="9" xfId="17" applyNumberFormat="1" applyFont="1" applyFill="1" applyBorder="1" applyAlignment="1">
      <alignment horizontal="center" vertical="center"/>
    </xf>
    <xf numFmtId="0" fontId="66" fillId="7" borderId="9" xfId="17" applyFont="1" applyFill="1" applyBorder="1" applyAlignment="1">
      <alignment horizontal="center" vertical="center" wrapText="1"/>
    </xf>
    <xf numFmtId="167" fontId="1" fillId="8" borderId="0" xfId="17" applyNumberFormat="1" applyFill="1"/>
    <xf numFmtId="0" fontId="66" fillId="9" borderId="33" xfId="17" applyFont="1" applyFill="1" applyBorder="1" applyAlignment="1">
      <alignment horizontal="center" vertical="center" wrapText="1"/>
    </xf>
    <xf numFmtId="167" fontId="66" fillId="9" borderId="33" xfId="17" applyNumberFormat="1" applyFont="1" applyFill="1" applyBorder="1" applyAlignment="1">
      <alignment horizontal="center" vertical="center" wrapText="1"/>
    </xf>
    <xf numFmtId="0" fontId="66" fillId="9" borderId="33" xfId="17" applyFont="1" applyFill="1" applyBorder="1" applyAlignment="1">
      <alignment vertical="center" wrapText="1"/>
    </xf>
    <xf numFmtId="0" fontId="66" fillId="9" borderId="33" xfId="17" applyFont="1" applyFill="1" applyBorder="1" applyAlignment="1">
      <alignment horizontal="center" vertical="center"/>
    </xf>
    <xf numFmtId="0" fontId="66" fillId="9" borderId="33" xfId="17" applyFont="1" applyFill="1" applyBorder="1"/>
    <xf numFmtId="167" fontId="66" fillId="8" borderId="33" xfId="17" applyNumberFormat="1" applyFont="1" applyFill="1" applyBorder="1" applyAlignment="1">
      <alignment horizontal="center" vertical="center"/>
    </xf>
    <xf numFmtId="167" fontId="1" fillId="7" borderId="9" xfId="17" applyNumberFormat="1" applyFill="1" applyBorder="1"/>
    <xf numFmtId="167" fontId="1" fillId="13" borderId="0" xfId="17" applyNumberFormat="1" applyFill="1"/>
    <xf numFmtId="4" fontId="66" fillId="3" borderId="9" xfId="14" applyNumberFormat="1" applyFont="1" applyFill="1" applyBorder="1" applyAlignment="1">
      <alignment horizontal="left" vertical="center" wrapText="1"/>
    </xf>
    <xf numFmtId="0" fontId="66" fillId="3" borderId="9" xfId="17" applyFont="1" applyFill="1" applyBorder="1" applyAlignment="1">
      <alignment wrapText="1"/>
    </xf>
    <xf numFmtId="0" fontId="66" fillId="3" borderId="9" xfId="17" applyFont="1" applyFill="1" applyBorder="1" applyAlignment="1">
      <alignment vertical="center" wrapText="1"/>
    </xf>
    <xf numFmtId="0" fontId="68" fillId="3" borderId="0" xfId="17" applyFont="1" applyFill="1" applyAlignment="1">
      <alignment wrapText="1"/>
    </xf>
    <xf numFmtId="0" fontId="66" fillId="3" borderId="0" xfId="17" applyFont="1" applyFill="1" applyAlignment="1">
      <alignment wrapText="1"/>
    </xf>
    <xf numFmtId="0" fontId="69" fillId="3" borderId="9" xfId="17" applyFont="1" applyFill="1" applyBorder="1" applyAlignment="1">
      <alignment vertical="center" wrapText="1"/>
    </xf>
    <xf numFmtId="167" fontId="93" fillId="8" borderId="9" xfId="14" applyNumberFormat="1" applyFont="1" applyFill="1" applyBorder="1" applyAlignment="1">
      <alignment horizontal="center" vertical="center" wrapText="1"/>
    </xf>
    <xf numFmtId="167" fontId="93" fillId="13" borderId="9" xfId="14" applyNumberFormat="1" applyFont="1" applyFill="1" applyBorder="1" applyAlignment="1">
      <alignment horizontal="center" vertical="center" wrapText="1"/>
    </xf>
    <xf numFmtId="167" fontId="93" fillId="8" borderId="9" xfId="17" applyNumberFormat="1" applyFont="1" applyFill="1" applyBorder="1" applyAlignment="1">
      <alignment horizontal="center" vertical="center" wrapText="1"/>
    </xf>
    <xf numFmtId="167" fontId="93" fillId="13" borderId="9" xfId="17" applyNumberFormat="1" applyFont="1" applyFill="1" applyBorder="1" applyAlignment="1">
      <alignment horizontal="center" vertical="center" wrapText="1"/>
    </xf>
    <xf numFmtId="167" fontId="93" fillId="13" borderId="9" xfId="17" applyNumberFormat="1" applyFont="1" applyFill="1" applyBorder="1" applyAlignment="1">
      <alignment horizontal="center" vertical="center"/>
    </xf>
    <xf numFmtId="0" fontId="0" fillId="0" borderId="9" xfId="0" applyBorder="1" applyAlignment="1">
      <alignment horizontal="center" vertical="center"/>
    </xf>
    <xf numFmtId="167" fontId="94" fillId="0" borderId="9" xfId="0" applyNumberFormat="1" applyFont="1" applyBorder="1" applyAlignment="1">
      <alignment horizontal="center" vertical="center" wrapText="1"/>
    </xf>
    <xf numFmtId="0" fontId="0" fillId="0" borderId="9" xfId="0" applyBorder="1" applyAlignment="1">
      <alignment horizontal="center" vertical="center" wrapText="1"/>
    </xf>
    <xf numFmtId="0" fontId="94" fillId="0" borderId="9" xfId="0" applyFont="1" applyBorder="1" applyAlignment="1">
      <alignment wrapText="1"/>
    </xf>
    <xf numFmtId="0" fontId="0" fillId="0" borderId="9" xfId="0" applyBorder="1" applyAlignment="1">
      <alignment wrapText="1"/>
    </xf>
    <xf numFmtId="0" fontId="0" fillId="0" borderId="9" xfId="0" applyBorder="1"/>
    <xf numFmtId="0" fontId="94" fillId="0" borderId="9" xfId="0" applyFont="1" applyBorder="1" applyAlignment="1">
      <alignment horizontal="center" vertical="center" wrapText="1"/>
    </xf>
    <xf numFmtId="0" fontId="0" fillId="0" borderId="9" xfId="0" applyBorder="1" applyAlignment="1">
      <alignment horizontal="center"/>
    </xf>
    <xf numFmtId="167" fontId="0" fillId="0" borderId="9" xfId="0" applyNumberFormat="1" applyBorder="1" applyAlignment="1">
      <alignment horizontal="center" vertical="center"/>
    </xf>
    <xf numFmtId="167" fontId="0" fillId="0" borderId="9" xfId="0" applyNumberFormat="1" applyBorder="1"/>
    <xf numFmtId="0" fontId="95" fillId="0" borderId="9" xfId="0" applyFont="1" applyBorder="1"/>
    <xf numFmtId="0" fontId="95" fillId="0" borderId="84" xfId="0" applyFont="1" applyBorder="1" applyAlignment="1">
      <alignment vertical="center" wrapText="1"/>
    </xf>
    <xf numFmtId="0" fontId="0" fillId="0" borderId="9" xfId="0" applyBorder="1" applyAlignment="1">
      <alignment vertical="center" wrapText="1"/>
    </xf>
    <xf numFmtId="0" fontId="95" fillId="0" borderId="9" xfId="0" applyFont="1" applyBorder="1" applyAlignment="1">
      <alignment wrapText="1"/>
    </xf>
    <xf numFmtId="0" fontId="0" fillId="0" borderId="9" xfId="0" applyBorder="1" applyAlignment="1">
      <alignment vertical="center"/>
    </xf>
    <xf numFmtId="167" fontId="0" fillId="0" borderId="0" xfId="0" applyNumberFormat="1"/>
    <xf numFmtId="2" fontId="0" fillId="0" borderId="0" xfId="0" applyNumberFormat="1"/>
    <xf numFmtId="167" fontId="70" fillId="0" borderId="0" xfId="0" applyNumberFormat="1" applyFont="1"/>
    <xf numFmtId="0" fontId="70" fillId="0" borderId="0" xfId="0" applyFont="1" applyAlignment="1">
      <alignment horizontal="center"/>
    </xf>
    <xf numFmtId="0" fontId="16" fillId="0" borderId="48" xfId="0" applyFont="1" applyBorder="1" applyAlignment="1">
      <alignment horizontal="center" vertical="center" wrapText="1"/>
    </xf>
    <xf numFmtId="0" fontId="96" fillId="0" borderId="48" xfId="0" applyFont="1" applyBorder="1" applyAlignment="1">
      <alignment horizontal="center" vertical="center" wrapText="1"/>
    </xf>
    <xf numFmtId="0" fontId="0" fillId="0" borderId="0" xfId="0" applyAlignment="1">
      <alignment wrapText="1"/>
    </xf>
    <xf numFmtId="0" fontId="17" fillId="5" borderId="48" xfId="0" applyFont="1" applyFill="1" applyBorder="1" applyAlignment="1">
      <alignment horizontal="center" vertical="center" wrapText="1"/>
    </xf>
    <xf numFmtId="4" fontId="17" fillId="5" borderId="49" xfId="0" applyNumberFormat="1" applyFont="1" applyFill="1" applyBorder="1" applyAlignment="1">
      <alignment vertical="top" wrapText="1"/>
    </xf>
    <xf numFmtId="4" fontId="0" fillId="0" borderId="0" xfId="0" applyNumberFormat="1"/>
    <xf numFmtId="0" fontId="96" fillId="15" borderId="48" xfId="0" applyFont="1" applyFill="1" applyBorder="1" applyAlignment="1">
      <alignment horizontal="right" vertical="center" wrapText="1"/>
    </xf>
    <xf numFmtId="4" fontId="45" fillId="0" borderId="49" xfId="0" applyNumberFormat="1" applyFont="1" applyBorder="1" applyAlignment="1">
      <alignment vertical="top" wrapText="1"/>
    </xf>
    <xf numFmtId="4" fontId="17" fillId="42" borderId="49" xfId="0" applyNumberFormat="1" applyFont="1" applyFill="1" applyBorder="1" applyAlignment="1">
      <alignment vertical="top" wrapText="1"/>
    </xf>
    <xf numFmtId="4" fontId="96" fillId="15" borderId="49" xfId="0" applyNumberFormat="1" applyFont="1" applyFill="1" applyBorder="1" applyAlignment="1">
      <alignment vertical="top" wrapText="1"/>
    </xf>
    <xf numFmtId="4" fontId="45" fillId="43" borderId="49" xfId="0" applyNumberFormat="1" applyFont="1" applyFill="1" applyBorder="1" applyAlignment="1">
      <alignment vertical="top" wrapText="1"/>
    </xf>
    <xf numFmtId="0" fontId="8" fillId="44" borderId="0" xfId="0" applyFont="1" applyFill="1"/>
    <xf numFmtId="0" fontId="0" fillId="44" borderId="0" xfId="0" applyFill="1"/>
    <xf numFmtId="4" fontId="0" fillId="44" borderId="0" xfId="0" applyNumberFormat="1" applyFill="1"/>
    <xf numFmtId="0" fontId="8" fillId="0" borderId="0" xfId="0" applyFont="1"/>
    <xf numFmtId="4" fontId="8" fillId="0" borderId="0" xfId="0" applyNumberFormat="1" applyFont="1"/>
    <xf numFmtId="0" fontId="49" fillId="0" borderId="24" xfId="1" applyFont="1" applyBorder="1" applyAlignment="1">
      <alignment horizontal="center"/>
    </xf>
    <xf numFmtId="0" fontId="49" fillId="0" borderId="25" xfId="1" applyFont="1" applyBorder="1" applyAlignment="1">
      <alignment horizontal="center"/>
    </xf>
    <xf numFmtId="0" fontId="49" fillId="0" borderId="7" xfId="1" applyFont="1" applyBorder="1" applyAlignment="1">
      <alignment horizontal="center"/>
    </xf>
    <xf numFmtId="0" fontId="49" fillId="0" borderId="26" xfId="1" applyFont="1" applyBorder="1" applyAlignment="1">
      <alignment horizontal="center"/>
    </xf>
    <xf numFmtId="0" fontId="50" fillId="0" borderId="4" xfId="1" applyFont="1" applyBorder="1" applyAlignment="1">
      <alignment horizontal="center" vertical="center" wrapText="1"/>
    </xf>
    <xf numFmtId="0" fontId="50" fillId="0" borderId="5" xfId="1" applyFont="1" applyBorder="1" applyAlignment="1">
      <alignment horizontal="center" vertical="center" wrapText="1"/>
    </xf>
    <xf numFmtId="0" fontId="50" fillId="0" borderId="13" xfId="1" applyFont="1" applyBorder="1" applyAlignment="1">
      <alignment horizontal="center" vertical="center" wrapText="1"/>
    </xf>
    <xf numFmtId="0" fontId="50" fillId="0" borderId="14" xfId="1" applyFont="1" applyBorder="1" applyAlignment="1">
      <alignment horizontal="center" vertical="center" wrapText="1"/>
    </xf>
    <xf numFmtId="0" fontId="50" fillId="0" borderId="6" xfId="1" applyFont="1" applyBorder="1" applyAlignment="1">
      <alignment horizontal="center" vertical="center" wrapText="1"/>
    </xf>
    <xf numFmtId="0" fontId="50" fillId="0" borderId="7" xfId="1" applyFont="1" applyBorder="1" applyAlignment="1">
      <alignment horizontal="center" vertical="center" wrapText="1"/>
    </xf>
    <xf numFmtId="0" fontId="50" fillId="0" borderId="15" xfId="1" applyFont="1" applyBorder="1" applyAlignment="1">
      <alignment horizontal="center" vertical="center" wrapText="1"/>
    </xf>
    <xf numFmtId="0" fontId="50" fillId="0" borderId="1" xfId="1" applyFont="1" applyBorder="1" applyAlignment="1">
      <alignment horizontal="center" vertical="center" wrapText="1"/>
    </xf>
    <xf numFmtId="0" fontId="50" fillId="0" borderId="8" xfId="1" applyFont="1" applyBorder="1" applyAlignment="1">
      <alignment horizontal="center" vertical="center" wrapText="1"/>
    </xf>
    <xf numFmtId="0" fontId="50" fillId="0" borderId="16" xfId="1" applyFont="1" applyBorder="1" applyAlignment="1">
      <alignment horizontal="center" vertical="center" wrapText="1"/>
    </xf>
    <xf numFmtId="0" fontId="50" fillId="0" borderId="10" xfId="1" applyFont="1" applyBorder="1" applyAlignment="1">
      <alignment horizontal="center" vertical="center" wrapText="1"/>
    </xf>
    <xf numFmtId="0" fontId="50" fillId="0" borderId="11" xfId="1" applyFont="1" applyBorder="1" applyAlignment="1">
      <alignment horizontal="center" vertical="center" wrapText="1"/>
    </xf>
    <xf numFmtId="49" fontId="49" fillId="0" borderId="31" xfId="1" applyNumberFormat="1" applyFont="1" applyBorder="1" applyAlignment="1">
      <alignment horizontal="center" vertical="center"/>
    </xf>
    <xf numFmtId="49" fontId="49" fillId="0" borderId="32" xfId="1" applyNumberFormat="1" applyFont="1" applyBorder="1" applyAlignment="1">
      <alignment horizontal="center" vertical="center"/>
    </xf>
    <xf numFmtId="0" fontId="49" fillId="0" borderId="33" xfId="1" applyFont="1" applyBorder="1" applyAlignment="1">
      <alignment horizontal="left" vertical="center" wrapText="1" indent="1"/>
    </xf>
    <xf numFmtId="0" fontId="49" fillId="0" borderId="34" xfId="1" applyFont="1" applyBorder="1" applyAlignment="1">
      <alignment horizontal="left" vertical="center" wrapText="1" indent="1"/>
    </xf>
    <xf numFmtId="0" fontId="49" fillId="0" borderId="32" xfId="1" applyFont="1" applyBorder="1" applyAlignment="1">
      <alignment horizontal="left" vertical="center" wrapText="1" indent="1"/>
    </xf>
    <xf numFmtId="49" fontId="49" fillId="0" borderId="1" xfId="1" applyNumberFormat="1" applyFont="1" applyBorder="1" applyAlignment="1">
      <alignment horizontal="center"/>
    </xf>
    <xf numFmtId="0" fontId="49" fillId="0" borderId="2" xfId="1" applyFont="1" applyBorder="1" applyAlignment="1">
      <alignment horizontal="center" vertical="top"/>
    </xf>
    <xf numFmtId="0" fontId="49" fillId="0" borderId="0" xfId="1" applyFont="1" applyAlignment="1">
      <alignment horizontal="center" vertical="top"/>
    </xf>
    <xf numFmtId="0" fontId="49" fillId="0" borderId="3" xfId="1" applyFont="1" applyBorder="1" applyAlignment="1">
      <alignment horizontal="center" vertical="center"/>
    </xf>
    <xf numFmtId="0" fontId="49" fillId="0" borderId="0" xfId="1" applyFont="1" applyAlignment="1">
      <alignment horizontal="center" vertical="center"/>
    </xf>
    <xf numFmtId="0" fontId="50" fillId="0" borderId="12" xfId="1" applyFont="1" applyBorder="1" applyAlignment="1">
      <alignment horizontal="center" vertical="center" wrapText="1"/>
    </xf>
    <xf numFmtId="0" fontId="51" fillId="0" borderId="18" xfId="1" applyFont="1" applyBorder="1" applyAlignment="1">
      <alignment horizontal="center" vertical="top"/>
    </xf>
    <xf numFmtId="0" fontId="51" fillId="0" borderId="19" xfId="1" applyFont="1" applyBorder="1" applyAlignment="1">
      <alignment horizontal="center" vertical="top"/>
    </xf>
    <xf numFmtId="0" fontId="51" fillId="0" borderId="20" xfId="1" applyFont="1" applyBorder="1" applyAlignment="1">
      <alignment horizontal="center" vertical="top"/>
    </xf>
    <xf numFmtId="0" fontId="51" fillId="0" borderId="21" xfId="1" applyFont="1" applyBorder="1" applyAlignment="1">
      <alignment horizontal="center" vertical="top"/>
    </xf>
    <xf numFmtId="49" fontId="49" fillId="2" borderId="27" xfId="1" applyNumberFormat="1" applyFont="1" applyFill="1" applyBorder="1" applyAlignment="1">
      <alignment horizontal="center" vertical="center"/>
    </xf>
    <xf numFmtId="49" fontId="49" fillId="2" borderId="11" xfId="1" applyNumberFormat="1" applyFont="1" applyFill="1" applyBorder="1" applyAlignment="1">
      <alignment horizontal="center" vertical="center"/>
    </xf>
    <xf numFmtId="0" fontId="49" fillId="2" borderId="10" xfId="1" applyFont="1" applyFill="1" applyBorder="1" applyAlignment="1">
      <alignment horizontal="left" vertical="center" wrapText="1"/>
    </xf>
    <xf numFmtId="0" fontId="49" fillId="2" borderId="28" xfId="1" applyFont="1" applyFill="1" applyBorder="1" applyAlignment="1">
      <alignment horizontal="left" vertical="center" wrapText="1"/>
    </xf>
    <xf numFmtId="0" fontId="49" fillId="2" borderId="11" xfId="1" applyFont="1" applyFill="1" applyBorder="1" applyAlignment="1">
      <alignment horizontal="left" vertical="center" wrapText="1"/>
    </xf>
    <xf numFmtId="49" fontId="49" fillId="2" borderId="31" xfId="1" applyNumberFormat="1" applyFont="1" applyFill="1" applyBorder="1" applyAlignment="1">
      <alignment horizontal="center" vertical="center"/>
    </xf>
    <xf numFmtId="49" fontId="49" fillId="2" borderId="32" xfId="1" applyNumberFormat="1" applyFont="1" applyFill="1" applyBorder="1" applyAlignment="1">
      <alignment horizontal="center" vertical="center"/>
    </xf>
    <xf numFmtId="0" fontId="49" fillId="2" borderId="33" xfId="1" applyFont="1" applyFill="1" applyBorder="1" applyAlignment="1">
      <alignment horizontal="left" vertical="center" wrapText="1"/>
    </xf>
    <xf numFmtId="0" fontId="49" fillId="2" borderId="34" xfId="1" applyFont="1" applyFill="1" applyBorder="1" applyAlignment="1">
      <alignment horizontal="left" vertical="center" wrapText="1"/>
    </xf>
    <xf numFmtId="0" fontId="49" fillId="2" borderId="32" xfId="1" applyFont="1" applyFill="1" applyBorder="1" applyAlignment="1">
      <alignment horizontal="left" vertical="center" wrapText="1"/>
    </xf>
    <xf numFmtId="0" fontId="49" fillId="0" borderId="33" xfId="1" applyFont="1" applyBorder="1" applyAlignment="1">
      <alignment horizontal="left" vertical="center" wrapText="1" indent="2"/>
    </xf>
    <xf numFmtId="0" fontId="49" fillId="0" borderId="34" xfId="1" applyFont="1" applyBorder="1" applyAlignment="1">
      <alignment horizontal="left" vertical="center" wrapText="1" indent="2"/>
    </xf>
    <xf numFmtId="0" fontId="49" fillId="0" borderId="32" xfId="1" applyFont="1" applyBorder="1" applyAlignment="1">
      <alignment horizontal="left" vertical="center" wrapText="1" indent="2"/>
    </xf>
    <xf numFmtId="0" fontId="49" fillId="0" borderId="33" xfId="1" applyFont="1" applyBorder="1" applyAlignment="1">
      <alignment horizontal="left" vertical="center" wrapText="1" indent="3"/>
    </xf>
    <xf numFmtId="0" fontId="49" fillId="0" borderId="34" xfId="1" applyFont="1" applyBorder="1" applyAlignment="1">
      <alignment horizontal="left" vertical="center" wrapText="1" indent="3"/>
    </xf>
    <xf numFmtId="0" fontId="49" fillId="0" borderId="32" xfId="1" applyFont="1" applyBorder="1" applyAlignment="1">
      <alignment horizontal="left" vertical="center" wrapText="1" indent="3"/>
    </xf>
    <xf numFmtId="0" fontId="49" fillId="0" borderId="33" xfId="1" applyFont="1" applyBorder="1" applyAlignment="1">
      <alignment horizontal="left" vertical="center" wrapText="1" indent="4"/>
    </xf>
    <xf numFmtId="0" fontId="49" fillId="0" borderId="34" xfId="1" applyFont="1" applyBorder="1" applyAlignment="1">
      <alignment horizontal="left" vertical="center" wrapText="1" indent="4"/>
    </xf>
    <xf numFmtId="0" fontId="49" fillId="0" borderId="32" xfId="1" applyFont="1" applyBorder="1" applyAlignment="1">
      <alignment horizontal="left" vertical="center" wrapText="1" indent="4"/>
    </xf>
    <xf numFmtId="49" fontId="52" fillId="0" borderId="31" xfId="1" applyNumberFormat="1" applyFont="1" applyBorder="1" applyAlignment="1">
      <alignment horizontal="center" vertical="center"/>
    </xf>
    <xf numFmtId="49" fontId="52" fillId="0" borderId="32" xfId="1" applyNumberFormat="1" applyFont="1" applyBorder="1" applyAlignment="1">
      <alignment horizontal="center" vertical="center"/>
    </xf>
    <xf numFmtId="0" fontId="52" fillId="0" borderId="33" xfId="1" applyFont="1" applyBorder="1" applyAlignment="1">
      <alignment horizontal="left" vertical="center" wrapText="1" indent="1"/>
    </xf>
    <xf numFmtId="0" fontId="52" fillId="0" borderId="34" xfId="1" applyFont="1" applyBorder="1" applyAlignment="1">
      <alignment horizontal="left" vertical="center" wrapText="1" indent="1"/>
    </xf>
    <xf numFmtId="0" fontId="52" fillId="0" borderId="32" xfId="1" applyFont="1" applyBorder="1" applyAlignment="1">
      <alignment horizontal="left" vertical="center" wrapText="1" indent="1"/>
    </xf>
    <xf numFmtId="49" fontId="49" fillId="0" borderId="36" xfId="1" applyNumberFormat="1" applyFont="1" applyBorder="1" applyAlignment="1">
      <alignment horizontal="center" vertical="center"/>
    </xf>
    <xf numFmtId="49" fontId="49" fillId="0" borderId="37" xfId="1" applyNumberFormat="1" applyFont="1" applyBorder="1" applyAlignment="1">
      <alignment horizontal="center" vertical="center"/>
    </xf>
    <xf numFmtId="0" fontId="49" fillId="0" borderId="35" xfId="1" applyFont="1" applyBorder="1" applyAlignment="1">
      <alignment horizontal="left" vertical="center" wrapText="1" indent="2"/>
    </xf>
    <xf numFmtId="0" fontId="49" fillId="0" borderId="2" xfId="1" applyFont="1" applyBorder="1" applyAlignment="1">
      <alignment horizontal="left" vertical="center" wrapText="1" indent="2"/>
    </xf>
    <xf numFmtId="0" fontId="49" fillId="0" borderId="37" xfId="1" applyFont="1" applyBorder="1" applyAlignment="1">
      <alignment horizontal="left" vertical="center" wrapText="1" indent="2"/>
    </xf>
    <xf numFmtId="49" fontId="49" fillId="0" borderId="31" xfId="1" applyNumberFormat="1" applyFont="1" applyFill="1" applyBorder="1" applyAlignment="1">
      <alignment horizontal="center" vertical="center"/>
    </xf>
    <xf numFmtId="49" fontId="49" fillId="0" borderId="32" xfId="1" applyNumberFormat="1" applyFont="1" applyFill="1" applyBorder="1" applyAlignment="1">
      <alignment horizontal="center" vertical="center"/>
    </xf>
    <xf numFmtId="0" fontId="49" fillId="0" borderId="33" xfId="1" applyFont="1" applyFill="1" applyBorder="1" applyAlignment="1">
      <alignment horizontal="left" vertical="center" wrapText="1" indent="1"/>
    </xf>
    <xf numFmtId="0" fontId="49" fillId="0" borderId="34" xfId="1" applyFont="1" applyFill="1" applyBorder="1" applyAlignment="1">
      <alignment horizontal="left" vertical="center" wrapText="1" indent="1"/>
    </xf>
    <xf numFmtId="0" fontId="49" fillId="0" borderId="32" xfId="1" applyFont="1" applyFill="1" applyBorder="1" applyAlignment="1">
      <alignment horizontal="left" vertical="center" wrapText="1" indent="1"/>
    </xf>
    <xf numFmtId="49" fontId="49" fillId="0" borderId="13" xfId="1" applyNumberFormat="1" applyFont="1" applyBorder="1" applyAlignment="1">
      <alignment horizontal="center" vertical="center"/>
    </xf>
    <xf numFmtId="49" fontId="49" fillId="0" borderId="14" xfId="1" applyNumberFormat="1" applyFont="1" applyBorder="1" applyAlignment="1">
      <alignment horizontal="center" vertical="center"/>
    </xf>
    <xf numFmtId="0" fontId="49" fillId="0" borderId="15" xfId="1" applyFont="1" applyBorder="1" applyAlignment="1">
      <alignment horizontal="left" vertical="center" wrapText="1" indent="1"/>
    </xf>
    <xf numFmtId="0" fontId="49" fillId="0" borderId="1" xfId="1" applyFont="1" applyBorder="1" applyAlignment="1">
      <alignment horizontal="left" vertical="center" wrapText="1" indent="1"/>
    </xf>
    <xf numFmtId="0" fontId="49" fillId="0" borderId="14" xfId="1" applyFont="1" applyBorder="1" applyAlignment="1">
      <alignment horizontal="left" vertical="center" wrapText="1" indent="1"/>
    </xf>
    <xf numFmtId="0" fontId="49" fillId="0" borderId="33" xfId="1" applyFont="1" applyFill="1" applyBorder="1" applyAlignment="1">
      <alignment horizontal="left" vertical="center" wrapText="1" indent="2"/>
    </xf>
    <xf numFmtId="0" fontId="49" fillId="0" borderId="34" xfId="1" applyFont="1" applyFill="1" applyBorder="1" applyAlignment="1">
      <alignment horizontal="left" vertical="center" wrapText="1" indent="2"/>
    </xf>
    <xf numFmtId="0" fontId="49" fillId="0" borderId="32" xfId="1" applyFont="1" applyFill="1" applyBorder="1" applyAlignment="1">
      <alignment horizontal="left" vertical="center" wrapText="1" indent="2"/>
    </xf>
    <xf numFmtId="49" fontId="49" fillId="0" borderId="18" xfId="1" applyNumberFormat="1" applyFont="1" applyBorder="1" applyAlignment="1">
      <alignment horizontal="center" vertical="center"/>
    </xf>
    <xf numFmtId="49" fontId="49" fillId="0" borderId="19" xfId="1" applyNumberFormat="1" applyFont="1" applyBorder="1" applyAlignment="1">
      <alignment horizontal="center" vertical="center"/>
    </xf>
    <xf numFmtId="0" fontId="49" fillId="0" borderId="20" xfId="1" applyFont="1" applyBorder="1" applyAlignment="1">
      <alignment horizontal="left" vertical="center" wrapText="1" indent="1"/>
    </xf>
    <xf numFmtId="0" fontId="49" fillId="0" borderId="21" xfId="1" applyFont="1" applyBorder="1" applyAlignment="1">
      <alignment horizontal="left" vertical="center" wrapText="1" indent="1"/>
    </xf>
    <xf numFmtId="0" fontId="49" fillId="0" borderId="19" xfId="1" applyFont="1" applyBorder="1" applyAlignment="1">
      <alignment horizontal="left" vertical="center" wrapText="1" indent="1"/>
    </xf>
    <xf numFmtId="0" fontId="49" fillId="0" borderId="40" xfId="1" applyFont="1" applyBorder="1" applyAlignment="1">
      <alignment horizontal="center"/>
    </xf>
    <xf numFmtId="49" fontId="49" fillId="2" borderId="18" xfId="1" applyNumberFormat="1" applyFont="1" applyFill="1" applyBorder="1" applyAlignment="1">
      <alignment horizontal="center" vertical="center"/>
    </xf>
    <xf numFmtId="49" fontId="49" fillId="2" borderId="19" xfId="1" applyNumberFormat="1" applyFont="1" applyFill="1" applyBorder="1" applyAlignment="1">
      <alignment horizontal="center" vertical="center"/>
    </xf>
    <xf numFmtId="0" fontId="49" fillId="2" borderId="20" xfId="1" applyFont="1" applyFill="1" applyBorder="1" applyAlignment="1">
      <alignment horizontal="left" vertical="center" wrapText="1"/>
    </xf>
    <xf numFmtId="0" fontId="49" fillId="2" borderId="21" xfId="1" applyFont="1" applyFill="1" applyBorder="1" applyAlignment="1">
      <alignment horizontal="left" vertical="center" wrapText="1"/>
    </xf>
    <xf numFmtId="0" fontId="49" fillId="2" borderId="19" xfId="1" applyFont="1" applyFill="1" applyBorder="1" applyAlignment="1">
      <alignment horizontal="left" vertical="center" wrapText="1"/>
    </xf>
    <xf numFmtId="0" fontId="49" fillId="0" borderId="20" xfId="1" applyFont="1" applyBorder="1" applyAlignment="1">
      <alignment horizontal="left" vertical="center" wrapText="1" indent="3"/>
    </xf>
    <xf numFmtId="0" fontId="49" fillId="0" borderId="21" xfId="1" applyFont="1" applyBorder="1" applyAlignment="1">
      <alignment horizontal="left" vertical="center" wrapText="1" indent="3"/>
    </xf>
    <xf numFmtId="0" fontId="49" fillId="0" borderId="19" xfId="1" applyFont="1" applyBorder="1" applyAlignment="1">
      <alignment horizontal="left" vertical="center" wrapText="1" indent="3"/>
    </xf>
    <xf numFmtId="49" fontId="49" fillId="0" borderId="27" xfId="1" applyNumberFormat="1" applyFont="1" applyBorder="1" applyAlignment="1">
      <alignment horizontal="left" vertical="center" wrapText="1"/>
    </xf>
    <xf numFmtId="49" fontId="49" fillId="0" borderId="28" xfId="1" applyNumberFormat="1" applyFont="1" applyBorder="1" applyAlignment="1">
      <alignment horizontal="left" vertical="center" wrapText="1"/>
    </xf>
    <xf numFmtId="49" fontId="49" fillId="0" borderId="11" xfId="1" applyNumberFormat="1" applyFont="1" applyBorder="1" applyAlignment="1">
      <alignment horizontal="left" vertical="center" wrapText="1"/>
    </xf>
    <xf numFmtId="49" fontId="49" fillId="2" borderId="36" xfId="1" applyNumberFormat="1" applyFont="1" applyFill="1" applyBorder="1" applyAlignment="1">
      <alignment horizontal="center" vertical="center"/>
    </xf>
    <xf numFmtId="49" fontId="49" fillId="2" borderId="37" xfId="1" applyNumberFormat="1" applyFont="1" applyFill="1" applyBorder="1" applyAlignment="1">
      <alignment horizontal="center" vertical="center"/>
    </xf>
    <xf numFmtId="0" fontId="49" fillId="2" borderId="35" xfId="1" applyFont="1" applyFill="1" applyBorder="1" applyAlignment="1">
      <alignment horizontal="left" vertical="center" wrapText="1"/>
    </xf>
    <xf numFmtId="0" fontId="49" fillId="2" borderId="2" xfId="1" applyFont="1" applyFill="1" applyBorder="1" applyAlignment="1">
      <alignment horizontal="left" vertical="center" wrapText="1"/>
    </xf>
    <xf numFmtId="0" fontId="49" fillId="2" borderId="37" xfId="1" applyFont="1" applyFill="1" applyBorder="1" applyAlignment="1">
      <alignment horizontal="left" vertical="center" wrapText="1"/>
    </xf>
    <xf numFmtId="49" fontId="49" fillId="0" borderId="24" xfId="1" applyNumberFormat="1" applyFont="1" applyBorder="1" applyAlignment="1">
      <alignment horizontal="center" vertical="center"/>
    </xf>
    <xf numFmtId="49" fontId="49" fillId="0" borderId="25" xfId="1" applyNumberFormat="1" applyFont="1" applyBorder="1" applyAlignment="1">
      <alignment horizontal="center" vertical="center"/>
    </xf>
    <xf numFmtId="49" fontId="49" fillId="0" borderId="40" xfId="1" applyNumberFormat="1" applyFont="1" applyBorder="1" applyAlignment="1">
      <alignment horizontal="center" vertical="center"/>
    </xf>
    <xf numFmtId="0" fontId="49" fillId="0" borderId="4" xfId="1" applyFont="1" applyBorder="1" applyAlignment="1">
      <alignment horizontal="center" vertical="center" wrapText="1"/>
    </xf>
    <xf numFmtId="0" fontId="49" fillId="0" borderId="5" xfId="1" applyFont="1" applyBorder="1" applyAlignment="1">
      <alignment horizontal="center" vertical="center" wrapText="1"/>
    </xf>
    <xf numFmtId="0" fontId="49" fillId="0" borderId="13" xfId="1" applyFont="1" applyBorder="1" applyAlignment="1">
      <alignment horizontal="center" vertical="center" wrapText="1"/>
    </xf>
    <xf numFmtId="0" fontId="49" fillId="0" borderId="14" xfId="1" applyFont="1" applyBorder="1" applyAlignment="1">
      <alignment horizontal="center" vertical="center" wrapText="1"/>
    </xf>
    <xf numFmtId="0" fontId="49" fillId="0" borderId="6" xfId="1" applyFont="1" applyBorder="1" applyAlignment="1">
      <alignment horizontal="center" vertical="center" wrapText="1"/>
    </xf>
    <xf numFmtId="0" fontId="49" fillId="0" borderId="7" xfId="1" applyFont="1" applyBorder="1" applyAlignment="1">
      <alignment horizontal="center" vertical="center" wrapText="1"/>
    </xf>
    <xf numFmtId="0" fontId="49" fillId="0" borderId="15" xfId="1" applyFont="1" applyBorder="1" applyAlignment="1">
      <alignment horizontal="center" vertical="center" wrapText="1"/>
    </xf>
    <xf numFmtId="0" fontId="49" fillId="0" borderId="1" xfId="1" applyFont="1" applyBorder="1" applyAlignment="1">
      <alignment horizontal="center" vertical="center" wrapText="1"/>
    </xf>
    <xf numFmtId="0" fontId="49" fillId="0" borderId="8" xfId="1" applyFont="1" applyBorder="1" applyAlignment="1">
      <alignment horizontal="center" vertical="center" wrapText="1"/>
    </xf>
    <xf numFmtId="0" fontId="49" fillId="0" borderId="16" xfId="1" applyFont="1" applyBorder="1" applyAlignment="1">
      <alignment horizontal="center" vertical="center" wrapText="1"/>
    </xf>
    <xf numFmtId="0" fontId="49" fillId="0" borderId="33" xfId="1" applyFont="1" applyBorder="1" applyAlignment="1">
      <alignment horizontal="left" vertical="center" wrapText="1" indent="5"/>
    </xf>
    <xf numFmtId="0" fontId="49" fillId="0" borderId="34" xfId="1" applyFont="1" applyBorder="1" applyAlignment="1">
      <alignment horizontal="left" vertical="center" wrapText="1" indent="5"/>
    </xf>
    <xf numFmtId="0" fontId="49" fillId="0" borderId="32" xfId="1" applyFont="1" applyBorder="1" applyAlignment="1">
      <alignment horizontal="left" vertical="center" wrapText="1" indent="5"/>
    </xf>
    <xf numFmtId="49" fontId="49" fillId="2" borderId="13" xfId="1" applyNumberFormat="1" applyFont="1" applyFill="1" applyBorder="1" applyAlignment="1">
      <alignment horizontal="center" vertical="center"/>
    </xf>
    <xf numFmtId="49" fontId="49" fillId="2" borderId="14" xfId="1" applyNumberFormat="1" applyFont="1" applyFill="1" applyBorder="1" applyAlignment="1">
      <alignment horizontal="center" vertical="center"/>
    </xf>
    <xf numFmtId="0" fontId="49" fillId="2" borderId="15" xfId="1" applyFont="1" applyFill="1" applyBorder="1" applyAlignment="1">
      <alignment horizontal="left" vertical="center" wrapText="1"/>
    </xf>
    <xf numFmtId="0" fontId="49" fillId="2" borderId="1" xfId="1" applyFont="1" applyFill="1" applyBorder="1" applyAlignment="1">
      <alignment horizontal="left" vertical="center" wrapText="1"/>
    </xf>
    <xf numFmtId="0" fontId="49" fillId="2" borderId="14" xfId="1" applyFont="1" applyFill="1" applyBorder="1" applyAlignment="1">
      <alignment horizontal="left" vertical="center" wrapText="1"/>
    </xf>
    <xf numFmtId="0" fontId="49" fillId="0" borderId="20" xfId="1" applyFont="1" applyBorder="1" applyAlignment="1">
      <alignment horizontal="left" vertical="center" wrapText="1" indent="2"/>
    </xf>
    <xf numFmtId="0" fontId="49" fillId="0" borderId="21" xfId="1" applyFont="1" applyBorder="1" applyAlignment="1">
      <alignment horizontal="left" vertical="center" wrapText="1" indent="2"/>
    </xf>
    <xf numFmtId="0" fontId="49" fillId="0" borderId="19" xfId="1" applyFont="1" applyBorder="1" applyAlignment="1">
      <alignment horizontal="left" vertical="center" wrapText="1" indent="2"/>
    </xf>
    <xf numFmtId="0" fontId="0" fillId="0" borderId="0" xfId="0" applyAlignment="1">
      <alignment horizontal="center" vertical="top"/>
    </xf>
    <xf numFmtId="49" fontId="63" fillId="0" borderId="79" xfId="0" applyNumberFormat="1" applyFont="1" applyBorder="1" applyAlignment="1">
      <alignment horizontal="left" vertical="center" indent="1"/>
    </xf>
    <xf numFmtId="0" fontId="63" fillId="0" borderId="79" xfId="0" applyFont="1" applyBorder="1" applyAlignment="1">
      <alignment horizontal="left" vertical="center" indent="1"/>
    </xf>
    <xf numFmtId="49" fontId="55" fillId="0" borderId="74" xfId="15" applyNumberFormat="1" applyFont="1" applyBorder="1" applyAlignment="1">
      <alignment horizontal="center" vertical="center" wrapText="1"/>
    </xf>
    <xf numFmtId="49" fontId="55" fillId="0" borderId="75" xfId="15" applyNumberFormat="1" applyFont="1" applyBorder="1" applyAlignment="1">
      <alignment horizontal="center" vertical="center" wrapText="1"/>
    </xf>
    <xf numFmtId="49" fontId="55" fillId="0" borderId="80" xfId="15" applyNumberFormat="1" applyFont="1" applyBorder="1" applyAlignment="1">
      <alignment horizontal="center" vertical="center" wrapText="1"/>
    </xf>
    <xf numFmtId="49" fontId="55" fillId="0" borderId="81" xfId="15" applyNumberFormat="1" applyFont="1" applyBorder="1" applyAlignment="1">
      <alignment horizontal="center" vertical="center" wrapText="1"/>
    </xf>
    <xf numFmtId="0" fontId="55" fillId="0" borderId="74" xfId="15" applyFont="1" applyBorder="1" applyAlignment="1">
      <alignment horizontal="center" vertical="center" wrapText="1"/>
    </xf>
    <xf numFmtId="0" fontId="55" fillId="0" borderId="75" xfId="15" applyFont="1" applyBorder="1" applyAlignment="1">
      <alignment horizontal="center" vertical="center" wrapText="1"/>
    </xf>
    <xf numFmtId="0" fontId="55" fillId="0" borderId="80" xfId="15" applyFont="1" applyBorder="1" applyAlignment="1">
      <alignment horizontal="center" vertical="center" wrapText="1"/>
    </xf>
    <xf numFmtId="0" fontId="55" fillId="0" borderId="81" xfId="15" applyFont="1" applyBorder="1" applyAlignment="1">
      <alignment horizontal="center" vertical="center" wrapText="1"/>
    </xf>
    <xf numFmtId="49" fontId="55" fillId="0" borderId="71" xfId="15" applyNumberFormat="1" applyFont="1" applyBorder="1" applyAlignment="1">
      <alignment horizontal="center" vertical="center" wrapText="1"/>
    </xf>
    <xf numFmtId="49" fontId="55" fillId="0" borderId="73" xfId="15" applyNumberFormat="1" applyFont="1" applyBorder="1" applyAlignment="1">
      <alignment horizontal="center" vertical="center" wrapText="1"/>
    </xf>
    <xf numFmtId="49" fontId="55" fillId="0" borderId="72" xfId="15" applyNumberFormat="1" applyFont="1" applyBorder="1" applyAlignment="1">
      <alignment horizontal="center" vertical="center" wrapText="1"/>
    </xf>
    <xf numFmtId="49" fontId="55" fillId="0" borderId="71" xfId="16" applyFont="1" applyBorder="1" applyAlignment="1">
      <alignment horizontal="center" vertical="center" wrapText="1"/>
    </xf>
    <xf numFmtId="49" fontId="55" fillId="0" borderId="72" xfId="16" applyFont="1" applyBorder="1" applyAlignment="1">
      <alignment horizontal="center" vertical="center" wrapText="1"/>
    </xf>
    <xf numFmtId="0" fontId="47" fillId="0" borderId="0" xfId="15" applyFont="1" applyAlignment="1">
      <alignment horizontal="left" indent="1"/>
    </xf>
    <xf numFmtId="0" fontId="0" fillId="0" borderId="0" xfId="0" applyAlignment="1">
      <alignment horizontal="left" indent="1"/>
    </xf>
    <xf numFmtId="49" fontId="55" fillId="0" borderId="70" xfId="15" applyNumberFormat="1" applyFont="1" applyBorder="1" applyAlignment="1">
      <alignment horizontal="center" vertical="center" wrapText="1"/>
    </xf>
    <xf numFmtId="49" fontId="55" fillId="0" borderId="76" xfId="15" applyNumberFormat="1" applyFont="1" applyBorder="1" applyAlignment="1">
      <alignment horizontal="center" vertical="center" wrapText="1"/>
    </xf>
    <xf numFmtId="49" fontId="55" fillId="0" borderId="83" xfId="15" applyNumberFormat="1" applyFont="1" applyBorder="1" applyAlignment="1">
      <alignment horizontal="center" vertical="center" wrapText="1"/>
    </xf>
    <xf numFmtId="49" fontId="55" fillId="0" borderId="77" xfId="15" applyNumberFormat="1" applyFont="1" applyBorder="1" applyAlignment="1">
      <alignment horizontal="center" vertical="center" wrapText="1"/>
    </xf>
    <xf numFmtId="49" fontId="55" fillId="0" borderId="78" xfId="15" applyNumberFormat="1" applyFont="1" applyBorder="1" applyAlignment="1">
      <alignment horizontal="center" vertical="center" wrapText="1"/>
    </xf>
    <xf numFmtId="49" fontId="55" fillId="0" borderId="74" xfId="16" applyFont="1" applyBorder="1" applyAlignment="1">
      <alignment horizontal="center" vertical="center" wrapText="1"/>
    </xf>
    <xf numFmtId="49" fontId="55" fillId="0" borderId="75" xfId="16" applyFont="1" applyBorder="1" applyAlignment="1">
      <alignment horizontal="center" vertical="center" wrapText="1"/>
    </xf>
    <xf numFmtId="49" fontId="55" fillId="0" borderId="80" xfId="16" applyFont="1" applyBorder="1" applyAlignment="1">
      <alignment horizontal="center" vertical="center" wrapText="1"/>
    </xf>
    <xf numFmtId="49" fontId="55" fillId="0" borderId="81" xfId="16" applyFont="1" applyBorder="1" applyAlignment="1">
      <alignment horizontal="center" vertical="center" wrapText="1"/>
    </xf>
    <xf numFmtId="0" fontId="55" fillId="0" borderId="70" xfId="15" applyFont="1" applyBorder="1" applyAlignment="1">
      <alignment horizontal="center" vertical="center" wrapText="1"/>
    </xf>
    <xf numFmtId="0" fontId="55" fillId="0" borderId="76" xfId="15" applyFont="1" applyBorder="1" applyAlignment="1">
      <alignment horizontal="center" vertical="center" wrapText="1"/>
    </xf>
    <xf numFmtId="0" fontId="55" fillId="0" borderId="83" xfId="15" applyFont="1" applyBorder="1" applyAlignment="1">
      <alignment horizontal="center" vertical="center" wrapText="1"/>
    </xf>
    <xf numFmtId="49" fontId="55" fillId="0" borderId="79" xfId="15" applyNumberFormat="1" applyFont="1" applyBorder="1" applyAlignment="1">
      <alignment horizontal="center" vertical="center" wrapText="1"/>
    </xf>
    <xf numFmtId="49" fontId="55" fillId="0" borderId="82" xfId="15" applyNumberFormat="1" applyFont="1" applyBorder="1" applyAlignment="1">
      <alignment horizontal="center" vertical="center" wrapText="1"/>
    </xf>
    <xf numFmtId="0" fontId="65" fillId="13" borderId="35" xfId="0" applyFont="1" applyFill="1" applyBorder="1" applyAlignment="1">
      <alignment horizontal="center" vertical="center" wrapText="1"/>
    </xf>
    <xf numFmtId="0" fontId="65" fillId="13" borderId="15" xfId="0" applyFont="1" applyFill="1" applyBorder="1" applyAlignment="1">
      <alignment horizontal="center" vertical="center" wrapText="1"/>
    </xf>
    <xf numFmtId="0" fontId="65" fillId="9" borderId="35" xfId="0" applyFont="1" applyFill="1" applyBorder="1" applyAlignment="1">
      <alignment horizontal="center" vertical="center" wrapText="1"/>
    </xf>
    <xf numFmtId="0" fontId="65" fillId="9" borderId="15" xfId="0" applyFont="1" applyFill="1" applyBorder="1" applyAlignment="1">
      <alignment horizontal="center" vertical="center" wrapText="1"/>
    </xf>
    <xf numFmtId="0" fontId="65" fillId="8" borderId="35" xfId="0" applyFont="1" applyFill="1" applyBorder="1" applyAlignment="1">
      <alignment horizontal="center" vertical="center" wrapText="1"/>
    </xf>
    <xf numFmtId="0" fontId="65" fillId="8" borderId="15" xfId="0" applyFont="1" applyFill="1" applyBorder="1" applyAlignment="1">
      <alignment horizontal="center" vertical="center" wrapText="1"/>
    </xf>
    <xf numFmtId="0" fontId="65" fillId="7" borderId="9" xfId="0" applyFont="1" applyFill="1" applyBorder="1" applyAlignment="1">
      <alignment horizontal="center" vertical="center" wrapText="1"/>
    </xf>
    <xf numFmtId="0" fontId="65" fillId="13" borderId="39" xfId="0" applyFont="1" applyFill="1" applyBorder="1" applyAlignment="1">
      <alignment horizontal="center" vertical="center" wrapText="1"/>
    </xf>
    <xf numFmtId="0" fontId="65" fillId="13" borderId="41" xfId="0" applyFont="1" applyFill="1" applyBorder="1" applyAlignment="1">
      <alignment horizontal="center" vertical="center" wrapText="1"/>
    </xf>
    <xf numFmtId="0" fontId="65" fillId="9" borderId="39" xfId="0" applyFont="1" applyFill="1" applyBorder="1" applyAlignment="1">
      <alignment horizontal="center" vertical="center" wrapText="1"/>
    </xf>
    <xf numFmtId="0" fontId="65" fillId="9" borderId="41" xfId="0" applyFont="1" applyFill="1" applyBorder="1" applyAlignment="1">
      <alignment horizontal="center" vertical="center" wrapText="1"/>
    </xf>
    <xf numFmtId="0" fontId="65" fillId="8" borderId="39" xfId="0" applyFont="1" applyFill="1" applyBorder="1" applyAlignment="1">
      <alignment horizontal="center" vertical="center" wrapText="1"/>
    </xf>
    <xf numFmtId="0" fontId="65" fillId="8" borderId="41" xfId="0" applyFont="1" applyFill="1" applyBorder="1" applyAlignment="1">
      <alignment horizontal="center" vertical="center" wrapText="1"/>
    </xf>
    <xf numFmtId="0" fontId="65" fillId="7" borderId="39" xfId="0" applyFont="1" applyFill="1" applyBorder="1" applyAlignment="1">
      <alignment horizontal="center" vertical="center" wrapText="1"/>
    </xf>
    <xf numFmtId="0" fontId="65" fillId="7" borderId="41" xfId="0" applyFont="1" applyFill="1" applyBorder="1" applyAlignment="1">
      <alignment horizontal="center" vertical="center" wrapText="1"/>
    </xf>
    <xf numFmtId="2" fontId="65" fillId="0" borderId="39" xfId="0" applyNumberFormat="1" applyFont="1" applyBorder="1" applyAlignment="1">
      <alignment horizontal="center" vertical="center" wrapText="1"/>
    </xf>
    <xf numFmtId="2" fontId="65" fillId="0" borderId="41" xfId="0" applyNumberFormat="1" applyFont="1" applyBorder="1" applyAlignment="1">
      <alignment horizontal="center" vertical="center" wrapText="1"/>
    </xf>
    <xf numFmtId="0" fontId="65" fillId="0" borderId="39" xfId="0" applyFont="1" applyBorder="1" applyAlignment="1">
      <alignment horizontal="center" vertical="center"/>
    </xf>
    <xf numFmtId="0" fontId="65" fillId="0" borderId="41" xfId="0" applyFont="1" applyBorder="1" applyAlignment="1">
      <alignment horizontal="center" vertical="center"/>
    </xf>
    <xf numFmtId="2" fontId="65" fillId="13" borderId="39" xfId="0" applyNumberFormat="1" applyFont="1" applyFill="1" applyBorder="1" applyAlignment="1">
      <alignment horizontal="center" vertical="center" wrapText="1"/>
    </xf>
    <xf numFmtId="2" fontId="65" fillId="13" borderId="41" xfId="0" applyNumberFormat="1" applyFont="1" applyFill="1" applyBorder="1" applyAlignment="1">
      <alignment horizontal="center" vertical="center" wrapText="1"/>
    </xf>
    <xf numFmtId="2" fontId="65" fillId="9" borderId="39" xfId="0" applyNumberFormat="1" applyFont="1" applyFill="1" applyBorder="1" applyAlignment="1">
      <alignment horizontal="center" vertical="center" wrapText="1"/>
    </xf>
    <xf numFmtId="2" fontId="65" fillId="9" borderId="41" xfId="0" applyNumberFormat="1" applyFont="1" applyFill="1" applyBorder="1" applyAlignment="1">
      <alignment horizontal="center" vertical="center" wrapText="1"/>
    </xf>
    <xf numFmtId="0" fontId="65" fillId="8" borderId="35" xfId="17" applyFont="1" applyFill="1" applyBorder="1" applyAlignment="1">
      <alignment horizontal="center" vertical="center" wrapText="1"/>
    </xf>
    <xf numFmtId="0" fontId="65" fillId="8" borderId="15" xfId="17" applyFont="1" applyFill="1" applyBorder="1" applyAlignment="1">
      <alignment horizontal="center" vertical="center" wrapText="1"/>
    </xf>
    <xf numFmtId="0" fontId="65" fillId="7" borderId="9" xfId="17" applyFont="1" applyFill="1" applyBorder="1" applyAlignment="1">
      <alignment horizontal="center" vertical="center" wrapText="1"/>
    </xf>
    <xf numFmtId="0" fontId="65" fillId="9" borderId="35" xfId="17" applyFont="1" applyFill="1" applyBorder="1" applyAlignment="1">
      <alignment horizontal="center" vertical="center" wrapText="1"/>
    </xf>
    <xf numFmtId="0" fontId="65" fillId="9" borderId="15" xfId="17" applyFont="1" applyFill="1" applyBorder="1" applyAlignment="1">
      <alignment horizontal="center" vertical="center" wrapText="1"/>
    </xf>
    <xf numFmtId="2" fontId="65" fillId="9" borderId="39" xfId="17" applyNumberFormat="1" applyFont="1" applyFill="1" applyBorder="1" applyAlignment="1">
      <alignment horizontal="center" vertical="center" wrapText="1"/>
    </xf>
    <xf numFmtId="2" fontId="65" fillId="9" borderId="41" xfId="17" applyNumberFormat="1" applyFont="1" applyFill="1" applyBorder="1" applyAlignment="1">
      <alignment horizontal="center" vertical="center" wrapText="1"/>
    </xf>
    <xf numFmtId="0" fontId="65" fillId="9" borderId="39" xfId="17" applyFont="1" applyFill="1" applyBorder="1" applyAlignment="1">
      <alignment horizontal="center" vertical="center" wrapText="1"/>
    </xf>
    <xf numFmtId="0" fontId="65" fillId="9" borderId="41" xfId="17" applyFont="1" applyFill="1" applyBorder="1" applyAlignment="1">
      <alignment horizontal="center" vertical="center" wrapText="1"/>
    </xf>
    <xf numFmtId="2" fontId="65" fillId="0" borderId="39" xfId="17" applyNumberFormat="1" applyFont="1" applyBorder="1" applyAlignment="1">
      <alignment horizontal="center" vertical="center" wrapText="1"/>
    </xf>
    <xf numFmtId="2" fontId="65" fillId="0" borderId="41" xfId="17" applyNumberFormat="1" applyFont="1" applyBorder="1" applyAlignment="1">
      <alignment horizontal="center" vertical="center" wrapText="1"/>
    </xf>
    <xf numFmtId="0" fontId="65" fillId="13" borderId="35" xfId="17" applyFont="1" applyFill="1" applyBorder="1" applyAlignment="1">
      <alignment horizontal="center" vertical="center" wrapText="1"/>
    </xf>
    <xf numFmtId="0" fontId="65" fillId="13" borderId="15" xfId="17" applyFont="1" applyFill="1" applyBorder="1" applyAlignment="1">
      <alignment horizontal="center" vertical="center" wrapText="1"/>
    </xf>
    <xf numFmtId="0" fontId="65" fillId="13" borderId="39" xfId="17" applyFont="1" applyFill="1" applyBorder="1" applyAlignment="1">
      <alignment horizontal="center" vertical="center" wrapText="1"/>
    </xf>
    <xf numFmtId="0" fontId="65" fillId="13" borderId="41" xfId="17" applyFont="1" applyFill="1" applyBorder="1" applyAlignment="1">
      <alignment horizontal="center" vertical="center" wrapText="1"/>
    </xf>
    <xf numFmtId="0" fontId="65" fillId="0" borderId="39" xfId="17" applyFont="1" applyBorder="1" applyAlignment="1">
      <alignment horizontal="center" vertical="center"/>
    </xf>
    <xf numFmtId="0" fontId="65" fillId="0" borderId="41" xfId="17" applyFont="1" applyBorder="1" applyAlignment="1">
      <alignment horizontal="center" vertical="center"/>
    </xf>
    <xf numFmtId="0" fontId="65" fillId="8" borderId="39" xfId="17" applyFont="1" applyFill="1" applyBorder="1" applyAlignment="1">
      <alignment horizontal="center" vertical="center" wrapText="1"/>
    </xf>
    <xf numFmtId="0" fontId="65" fillId="8" borderId="41" xfId="17" applyFont="1" applyFill="1" applyBorder="1" applyAlignment="1">
      <alignment horizontal="center" vertical="center" wrapText="1"/>
    </xf>
    <xf numFmtId="2" fontId="65" fillId="13" borderId="39" xfId="17" applyNumberFormat="1" applyFont="1" applyFill="1" applyBorder="1" applyAlignment="1">
      <alignment horizontal="center" vertical="center" wrapText="1"/>
    </xf>
    <xf numFmtId="2" fontId="65" fillId="13" borderId="41" xfId="17" applyNumberFormat="1" applyFont="1" applyFill="1" applyBorder="1" applyAlignment="1">
      <alignment horizontal="center" vertical="center" wrapText="1"/>
    </xf>
    <xf numFmtId="0" fontId="65" fillId="7" borderId="39" xfId="17" applyFont="1" applyFill="1" applyBorder="1" applyAlignment="1">
      <alignment horizontal="center" vertical="center" wrapText="1"/>
    </xf>
    <xf numFmtId="0" fontId="65" fillId="7" borderId="41" xfId="17" applyFont="1" applyFill="1" applyBorder="1" applyAlignment="1">
      <alignment horizontal="center" vertical="center" wrapText="1"/>
    </xf>
    <xf numFmtId="0" fontId="70" fillId="0" borderId="0" xfId="0" applyFont="1" applyAlignment="1">
      <alignment horizontal="center"/>
    </xf>
    <xf numFmtId="0" fontId="0" fillId="0" borderId="9" xfId="0" applyBorder="1" applyAlignment="1">
      <alignment horizontal="center"/>
    </xf>
    <xf numFmtId="0" fontId="0" fillId="0" borderId="9" xfId="0" applyBorder="1" applyAlignment="1">
      <alignment horizontal="center" vertical="center"/>
    </xf>
    <xf numFmtId="0" fontId="94" fillId="0" borderId="9" xfId="0" applyFont="1" applyBorder="1" applyAlignment="1">
      <alignment horizontal="center" vertical="center" wrapText="1"/>
    </xf>
    <xf numFmtId="0" fontId="96" fillId="0" borderId="0" xfId="0" applyFont="1" applyAlignment="1">
      <alignment horizontal="center" vertical="center" wrapText="1"/>
    </xf>
    <xf numFmtId="0" fontId="45" fillId="0" borderId="9" xfId="2" applyFont="1" applyBorder="1" applyAlignment="1">
      <alignment horizontal="center" vertical="center"/>
    </xf>
    <xf numFmtId="0" fontId="14" fillId="0" borderId="0" xfId="2" applyFont="1" applyAlignment="1">
      <alignment horizontal="center" vertical="top" wrapText="1"/>
    </xf>
    <xf numFmtId="0" fontId="14" fillId="0" borderId="0" xfId="2" applyFont="1" applyAlignment="1">
      <alignment horizontal="center" vertical="center" wrapText="1"/>
    </xf>
    <xf numFmtId="0" fontId="14" fillId="0" borderId="0" xfId="2" applyFont="1" applyAlignment="1">
      <alignment horizontal="center" vertical="top"/>
    </xf>
    <xf numFmtId="0" fontId="11" fillId="0" borderId="0" xfId="2" applyFont="1" applyAlignment="1">
      <alignment horizontal="left" vertical="center" wrapText="1"/>
    </xf>
    <xf numFmtId="0" fontId="11" fillId="0" borderId="1" xfId="2" applyFont="1" applyBorder="1" applyAlignment="1">
      <alignment horizontal="left" vertical="center" wrapText="1"/>
    </xf>
    <xf numFmtId="0" fontId="11" fillId="0" borderId="34" xfId="2" applyFont="1" applyBorder="1" applyAlignment="1">
      <alignment horizontal="left" vertical="center" wrapText="1"/>
    </xf>
    <xf numFmtId="0" fontId="11" fillId="0" borderId="28" xfId="2" applyFont="1" applyBorder="1" applyAlignment="1">
      <alignment vertical="center" wrapText="1"/>
    </xf>
    <xf numFmtId="0" fontId="14" fillId="0" borderId="2" xfId="2" applyFont="1" applyBorder="1" applyAlignment="1">
      <alignment horizontal="center" vertical="center" wrapText="1"/>
    </xf>
    <xf numFmtId="0" fontId="11" fillId="0" borderId="39" xfId="2" applyFont="1" applyBorder="1" applyAlignment="1">
      <alignment horizontal="left" vertical="center" wrapText="1"/>
    </xf>
    <xf numFmtId="0" fontId="11" fillId="0" borderId="34" xfId="2" applyFont="1" applyBorder="1" applyAlignment="1">
      <alignment wrapText="1"/>
    </xf>
    <xf numFmtId="0" fontId="11" fillId="0" borderId="7" xfId="2" applyFont="1" applyBorder="1" applyAlignment="1">
      <alignment vertical="center" wrapText="1"/>
    </xf>
    <xf numFmtId="0" fontId="14" fillId="0" borderId="34" xfId="2" applyFont="1" applyBorder="1" applyAlignment="1">
      <alignment vertical="center" wrapText="1"/>
    </xf>
    <xf numFmtId="0" fontId="11" fillId="0" borderId="9" xfId="2" applyFont="1" applyBorder="1" applyAlignment="1">
      <alignment horizontal="center" vertical="center"/>
    </xf>
    <xf numFmtId="0" fontId="14" fillId="0" borderId="47" xfId="2" applyFont="1" applyBorder="1" applyAlignment="1">
      <alignment horizontal="center" vertical="top" wrapText="1"/>
    </xf>
    <xf numFmtId="0" fontId="14" fillId="0" borderId="47" xfId="2" applyFont="1" applyBorder="1" applyAlignment="1">
      <alignment horizontal="center" vertical="center" wrapText="1"/>
    </xf>
    <xf numFmtId="0" fontId="11" fillId="0" borderId="47" xfId="2" applyFont="1" applyBorder="1" applyAlignment="1">
      <alignment horizontal="left" vertical="center" wrapText="1"/>
    </xf>
    <xf numFmtId="0" fontId="11" fillId="0" borderId="9" xfId="2" applyFont="1" applyBorder="1" applyAlignment="1">
      <alignment horizontal="left" vertical="center" wrapText="1"/>
    </xf>
    <xf numFmtId="0" fontId="11" fillId="0" borderId="30" xfId="2" applyFont="1" applyBorder="1" applyAlignment="1">
      <alignment vertical="center" wrapText="1"/>
    </xf>
    <xf numFmtId="0" fontId="14" fillId="0" borderId="39" xfId="2" applyFont="1" applyBorder="1" applyAlignment="1">
      <alignment horizontal="center" vertical="center" wrapText="1"/>
    </xf>
    <xf numFmtId="0" fontId="11" fillId="0" borderId="39" xfId="2" applyFont="1" applyBorder="1" applyAlignment="1">
      <alignment vertical="center" wrapText="1"/>
    </xf>
    <xf numFmtId="0" fontId="14" fillId="0" borderId="9" xfId="2" applyFont="1" applyBorder="1" applyAlignment="1">
      <alignment vertical="center" wrapText="1"/>
    </xf>
    <xf numFmtId="0" fontId="11" fillId="0" borderId="41" xfId="2" applyFont="1" applyBorder="1" applyAlignment="1">
      <alignment vertical="center" wrapText="1"/>
    </xf>
    <xf numFmtId="0" fontId="11" fillId="0" borderId="9" xfId="2" applyFont="1" applyBorder="1" applyAlignment="1">
      <alignment vertical="center" wrapText="1"/>
    </xf>
    <xf numFmtId="0" fontId="45" fillId="0" borderId="9" xfId="9" applyFont="1" applyBorder="1" applyAlignment="1">
      <alignment wrapText="1"/>
    </xf>
    <xf numFmtId="0" fontId="6" fillId="0" borderId="39" xfId="9" applyFont="1" applyBorder="1" applyAlignment="1">
      <alignment horizontal="center" wrapText="1"/>
    </xf>
    <xf numFmtId="0" fontId="45" fillId="0" borderId="41" xfId="9" applyFont="1" applyBorder="1" applyAlignment="1">
      <alignment wrapText="1"/>
    </xf>
    <xf numFmtId="0" fontId="11" fillId="0" borderId="9" xfId="9" applyFont="1" applyBorder="1" applyAlignment="1">
      <alignment horizontal="center" vertical="center"/>
    </xf>
    <xf numFmtId="0" fontId="6" fillId="0" borderId="9" xfId="9" applyFont="1" applyBorder="1" applyAlignment="1">
      <alignment wrapText="1"/>
    </xf>
    <xf numFmtId="0" fontId="32" fillId="4" borderId="43" xfId="7" applyFont="1" applyFill="1" applyBorder="1" applyAlignment="1">
      <alignment horizontal="center" vertical="top"/>
    </xf>
    <xf numFmtId="0" fontId="32" fillId="4" borderId="44" xfId="7" applyFont="1" applyFill="1" applyBorder="1" applyAlignment="1">
      <alignment horizontal="center" vertical="top"/>
    </xf>
    <xf numFmtId="0" fontId="18" fillId="0" borderId="0" xfId="7" applyFont="1" applyAlignment="1">
      <alignment vertical="top" wrapText="1"/>
    </xf>
    <xf numFmtId="0" fontId="18" fillId="0" borderId="0" xfId="7" applyFont="1" applyAlignment="1">
      <alignment horizontal="center" vertical="top" wrapText="1"/>
    </xf>
    <xf numFmtId="0" fontId="5" fillId="0" borderId="0" xfId="7" applyAlignment="1">
      <alignment horizontal="center" wrapText="1"/>
    </xf>
    <xf numFmtId="0" fontId="32" fillId="4" borderId="42" xfId="7" applyFont="1" applyFill="1" applyBorder="1" applyAlignment="1">
      <alignment horizontal="center" vertical="top"/>
    </xf>
    <xf numFmtId="0" fontId="31" fillId="4" borderId="43" xfId="7" applyFont="1" applyFill="1" applyBorder="1" applyAlignment="1">
      <alignment vertical="top" wrapText="1"/>
    </xf>
    <xf numFmtId="0" fontId="31" fillId="4" borderId="44" xfId="7" applyFont="1" applyFill="1" applyBorder="1" applyAlignment="1">
      <alignment vertical="top" wrapText="1"/>
    </xf>
    <xf numFmtId="0" fontId="8" fillId="0" borderId="0" xfId="7" applyFont="1" applyAlignment="1">
      <alignment vertical="top" wrapText="1"/>
    </xf>
    <xf numFmtId="0" fontId="8" fillId="0" borderId="0" xfId="7" applyFont="1" applyAlignment="1">
      <alignment horizontal="center" vertical="top" wrapText="1"/>
    </xf>
    <xf numFmtId="0" fontId="10" fillId="4" borderId="42" xfId="7" applyFont="1" applyFill="1" applyBorder="1" applyAlignment="1">
      <alignment horizontal="center" vertical="top"/>
    </xf>
    <xf numFmtId="0" fontId="9" fillId="4" borderId="43" xfId="7" applyFont="1" applyFill="1" applyBorder="1" applyAlignment="1">
      <alignment vertical="top" wrapText="1"/>
    </xf>
    <xf numFmtId="0" fontId="9" fillId="4" borderId="44" xfId="7" applyFont="1" applyFill="1" applyBorder="1" applyAlignment="1">
      <alignment vertical="top" wrapText="1"/>
    </xf>
    <xf numFmtId="0" fontId="10" fillId="4" borderId="43" xfId="7" applyFont="1" applyFill="1" applyBorder="1" applyAlignment="1">
      <alignment horizontal="center" vertical="top"/>
    </xf>
    <xf numFmtId="0" fontId="10" fillId="4" borderId="44" xfId="7" applyFont="1" applyFill="1" applyBorder="1" applyAlignment="1">
      <alignment horizontal="center" vertical="top"/>
    </xf>
    <xf numFmtId="0" fontId="8" fillId="0" borderId="0" xfId="2" applyFont="1" applyAlignment="1">
      <alignment vertical="top" wrapText="1"/>
    </xf>
    <xf numFmtId="0" fontId="8" fillId="0" borderId="0" xfId="2" applyFont="1" applyAlignment="1">
      <alignment horizontal="center" vertical="top" wrapText="1"/>
    </xf>
    <xf numFmtId="0" fontId="5" fillId="0" borderId="0" xfId="2" applyAlignment="1">
      <alignment horizontal="center" wrapText="1"/>
    </xf>
    <xf numFmtId="0" fontId="10" fillId="4" borderId="42" xfId="2" applyFont="1" applyFill="1" applyBorder="1" applyAlignment="1">
      <alignment horizontal="center" vertical="top"/>
    </xf>
    <xf numFmtId="0" fontId="9" fillId="4" borderId="43" xfId="2" applyFont="1" applyFill="1" applyBorder="1" applyAlignment="1">
      <alignment vertical="top" wrapText="1"/>
    </xf>
    <xf numFmtId="0" fontId="9" fillId="4" borderId="44" xfId="2" applyFont="1" applyFill="1" applyBorder="1" applyAlignment="1">
      <alignment vertical="top" wrapText="1"/>
    </xf>
    <xf numFmtId="0" fontId="10" fillId="4" borderId="43" xfId="2" applyFont="1" applyFill="1" applyBorder="1" applyAlignment="1">
      <alignment horizontal="center" vertical="top"/>
    </xf>
    <xf numFmtId="0" fontId="10" fillId="4" borderId="44" xfId="2" applyFont="1" applyFill="1" applyBorder="1" applyAlignment="1">
      <alignment horizontal="center" vertical="top"/>
    </xf>
    <xf numFmtId="0" fontId="6" fillId="0" borderId="0" xfId="3" applyFont="1" applyAlignment="1">
      <alignment horizontal="center" vertical="center"/>
    </xf>
    <xf numFmtId="0" fontId="14" fillId="0" borderId="2" xfId="3" applyFont="1" applyBorder="1" applyAlignment="1">
      <alignment horizontal="right" vertical="center"/>
    </xf>
    <xf numFmtId="0" fontId="27" fillId="0" borderId="0" xfId="3" applyFont="1" applyAlignment="1">
      <alignment horizontal="center" vertical="center"/>
    </xf>
    <xf numFmtId="0" fontId="15" fillId="0" borderId="0" xfId="1" applyFont="1" applyAlignment="1">
      <alignment horizontal="center"/>
    </xf>
    <xf numFmtId="0" fontId="18" fillId="0" borderId="53" xfId="5" applyFont="1" applyBorder="1" applyAlignment="1">
      <alignment horizontal="center" wrapText="1"/>
    </xf>
    <xf numFmtId="0" fontId="8" fillId="0" borderId="53" xfId="5" applyBorder="1" applyAlignment="1">
      <alignment horizontal="center" wrapText="1"/>
    </xf>
    <xf numFmtId="0" fontId="16" fillId="6" borderId="51" xfId="5" applyFont="1" applyFill="1" applyBorder="1" applyAlignment="1">
      <alignment horizontal="center" vertical="center" wrapText="1"/>
    </xf>
    <xf numFmtId="0" fontId="16" fillId="6" borderId="54" xfId="5" applyFont="1" applyFill="1" applyBorder="1" applyAlignment="1">
      <alignment horizontal="center" vertical="center" wrapText="1"/>
    </xf>
    <xf numFmtId="4" fontId="16" fillId="6" borderId="50" xfId="5" applyNumberFormat="1" applyFont="1" applyFill="1" applyBorder="1" applyAlignment="1">
      <alignment horizontal="center" vertical="center" wrapText="1"/>
    </xf>
    <xf numFmtId="3" fontId="16" fillId="6" borderId="52" xfId="5" applyNumberFormat="1" applyFont="1" applyFill="1" applyBorder="1" applyAlignment="1">
      <alignment horizontal="center" vertical="center" wrapText="1"/>
    </xf>
    <xf numFmtId="0" fontId="8" fillId="0" borderId="53" xfId="5" applyBorder="1" applyAlignment="1">
      <alignment horizontal="center"/>
    </xf>
    <xf numFmtId="0" fontId="19" fillId="7" borderId="53" xfId="5" applyFont="1" applyFill="1" applyBorder="1" applyAlignment="1">
      <alignment horizontal="center" wrapText="1"/>
    </xf>
    <xf numFmtId="0" fontId="16" fillId="6" borderId="50" xfId="5" applyFont="1" applyFill="1" applyBorder="1" applyAlignment="1">
      <alignment horizontal="center" vertical="center" wrapText="1"/>
    </xf>
    <xf numFmtId="49" fontId="36" fillId="0" borderId="0" xfId="8" applyNumberFormat="1" applyFont="1" applyAlignment="1" applyProtection="1">
      <alignment horizontal="center"/>
      <protection locked="0"/>
    </xf>
    <xf numFmtId="49" fontId="38" fillId="0" borderId="9" xfId="8" applyNumberFormat="1" applyFont="1" applyBorder="1" applyAlignment="1">
      <alignment horizontal="center" vertical="center"/>
    </xf>
    <xf numFmtId="0" fontId="38" fillId="0" borderId="9" xfId="8" applyFont="1" applyBorder="1" applyAlignment="1">
      <alignment horizontal="center" vertical="center" wrapText="1"/>
    </xf>
    <xf numFmtId="0" fontId="38" fillId="0" borderId="33" xfId="8" applyFont="1" applyBorder="1" applyAlignment="1" applyProtection="1">
      <alignment horizontal="center" wrapText="1"/>
      <protection locked="0"/>
    </xf>
    <xf numFmtId="0" fontId="38" fillId="0" borderId="34" xfId="8" applyFont="1" applyBorder="1" applyAlignment="1" applyProtection="1">
      <alignment horizontal="center" wrapText="1"/>
      <protection locked="0"/>
    </xf>
    <xf numFmtId="0" fontId="38" fillId="0" borderId="32" xfId="8" applyFont="1" applyBorder="1" applyAlignment="1" applyProtection="1">
      <alignment horizontal="center" wrapText="1"/>
      <protection locked="0"/>
    </xf>
  </cellXfs>
  <cellStyles count="272">
    <cellStyle name="20% - Акцент1 2" xfId="39" xr:uid="{E748B33F-1245-40B4-ADB5-25B27E1179A4}"/>
    <cellStyle name="20% - Акцент2 2" xfId="40" xr:uid="{49C42149-0F5B-450C-812E-4A992AE8E8F6}"/>
    <cellStyle name="20% - Акцент3 2" xfId="41" xr:uid="{8FEC520B-A4E6-4D05-82AA-3B909504058E}"/>
    <cellStyle name="20% - Акцент4 2" xfId="42" xr:uid="{1905D038-C8E9-4ED7-8B75-9649B1442C4C}"/>
    <cellStyle name="20% - Акцент5 2" xfId="43" xr:uid="{2F5F48E0-837F-407D-9452-B100FEB75A20}"/>
    <cellStyle name="20% - Акцент6 2" xfId="44" xr:uid="{0EDDED85-549D-4041-8A73-D325E4EFD845}"/>
    <cellStyle name="40% - Акцент1 2" xfId="45" xr:uid="{7245BA54-87B6-4EB7-868D-B576C2939435}"/>
    <cellStyle name="40% - Акцент2 2" xfId="46" xr:uid="{B1BB542B-8097-4B46-AFD7-0A134318DFF7}"/>
    <cellStyle name="40% - Акцент3 2" xfId="47" xr:uid="{F09C3CFE-681A-4C2C-B5D2-A58BC0866B14}"/>
    <cellStyle name="40% - Акцент4 2" xfId="48" xr:uid="{6329CA22-CC61-4257-AFCF-46C1DF70EDAE}"/>
    <cellStyle name="40% - Акцент5 2" xfId="49" xr:uid="{62900E62-0CAF-49B4-8BB3-0FD371484DD8}"/>
    <cellStyle name="40% - Акцент6 2" xfId="50" xr:uid="{D0CA4375-3844-4C6D-9772-F0E084E4F73D}"/>
    <cellStyle name="60% - Акцент1 2" xfId="51" xr:uid="{6F9FAA27-34E7-4D77-A07F-708CC93A56DC}"/>
    <cellStyle name="60% - Акцент2 2" xfId="52" xr:uid="{2794CF19-9E35-4D59-A08C-49CCD25427D0}"/>
    <cellStyle name="60% - Акцент3 2" xfId="53" xr:uid="{9212EAE9-610C-4F86-B336-AE0B57D18114}"/>
    <cellStyle name="60% - Акцент4 2" xfId="54" xr:uid="{7356C0BF-E5B6-4F5B-B7FD-1CCBC24FE580}"/>
    <cellStyle name="60% - Акцент5 2" xfId="55" xr:uid="{95CAF6BE-363E-4B7E-855C-028E4A4D8981}"/>
    <cellStyle name="60% - Акцент6 2" xfId="56" xr:uid="{C7ADA4DF-B5B3-4E4D-BD0E-AC67F50D6B34}"/>
    <cellStyle name="Normal 2" xfId="57" xr:uid="{53F74332-11F7-4C2E-965B-399D14F22BB9}"/>
    <cellStyle name="Акцент1 2" xfId="58" xr:uid="{ACBBF7C3-DC8D-4A5E-AC5A-B2AAE7B9A13B}"/>
    <cellStyle name="Акцент2 2" xfId="59" xr:uid="{9381E5BA-FD0F-4729-8923-E46813AF3643}"/>
    <cellStyle name="Акцент3 2" xfId="60" xr:uid="{8D4B6FB8-C60D-49E2-9F91-5DFEB41AB45C}"/>
    <cellStyle name="Акцент4 2" xfId="61" xr:uid="{D38047AE-FA21-4158-8B75-66240AD91133}"/>
    <cellStyle name="Акцент5 2" xfId="62" xr:uid="{64F8AC16-5F38-4C2A-BED0-617AB575DFCC}"/>
    <cellStyle name="Акцент6 2" xfId="63" xr:uid="{1C0662A1-3F50-437F-BF0F-D29B9AF159D6}"/>
    <cellStyle name="Ввод  2" xfId="64" xr:uid="{2C3657A0-874F-463B-83E0-9C0C36398975}"/>
    <cellStyle name="Вывод 2" xfId="65" xr:uid="{F339AF29-2EC6-4F88-9F9C-7C91DD1B164C}"/>
    <cellStyle name="Вычисление 2" xfId="66" xr:uid="{4C23EAB7-048C-45F8-8E51-187797C10043}"/>
    <cellStyle name="Гиперссылка 2" xfId="12" xr:uid="{564FD281-D3D0-4FAD-A362-9DF2DD334905}"/>
    <cellStyle name="Заголовок 1 2" xfId="67" xr:uid="{75224132-F6C4-4FF8-BB59-A6A30EFB83F2}"/>
    <cellStyle name="Заголовок 2 2" xfId="68" xr:uid="{48DFD2EA-355B-47C4-A99E-3029EDAD4F7B}"/>
    <cellStyle name="Заголовок 3 2" xfId="69" xr:uid="{65E37D51-50FE-496E-8DA5-EA400A09FBA5}"/>
    <cellStyle name="Заголовок 4 2" xfId="70" xr:uid="{2EDE62C8-209B-4959-B9E9-0CC356C5B96A}"/>
    <cellStyle name="Итог 2" xfId="71" xr:uid="{C9ADAA7B-1308-40E7-99F1-BDEC8265918A}"/>
    <cellStyle name="Контрольная ячейка 2" xfId="72" xr:uid="{7CE98DF6-2BF2-4178-8AF2-B4D9D7AC36A2}"/>
    <cellStyle name="Название 2" xfId="73" xr:uid="{B433674A-A9AE-481F-852A-3975BF1C1F9A}"/>
    <cellStyle name="Нейтральный 2" xfId="74" xr:uid="{B2857928-8CAD-44C4-B389-3B070DEE1462}"/>
    <cellStyle name="Обычный" xfId="0" builtinId="0"/>
    <cellStyle name="Обычный 10" xfId="17" xr:uid="{19943257-5BD9-4152-A54E-9B668950063A}"/>
    <cellStyle name="Обычный 12 2" xfId="75" xr:uid="{09BDB451-BBD3-4DC7-ACD1-805D68E0EDAB}"/>
    <cellStyle name="Обычный 14" xfId="11" xr:uid="{38690F31-5D46-4B36-8420-98C8C31F1594}"/>
    <cellStyle name="Обычный 2" xfId="1" xr:uid="{89FB346E-FF0D-4171-8C98-83504C3EAAD0}"/>
    <cellStyle name="Обычный 2 2" xfId="6" xr:uid="{41C4DC93-CBE4-4598-93EF-824E43BF5C4A}"/>
    <cellStyle name="Обычный 2 2 2" xfId="24" xr:uid="{E2D8A51A-04DC-4859-A6AA-15E633FAC5D5}"/>
    <cellStyle name="Обычный 2 2 2 2" xfId="21" xr:uid="{46D21A92-119E-4379-A224-29A7CD1E664C}"/>
    <cellStyle name="Обычный 2 2 2 2 2" xfId="27" xr:uid="{37E213B0-1FCA-4C05-A71A-5B86DADF4F39}"/>
    <cellStyle name="Обычный 2 26 2" xfId="76" xr:uid="{BE4D41FB-C730-4DFA-84E4-BABE36425B95}"/>
    <cellStyle name="Обычный 2 3" xfId="261" xr:uid="{3732A597-FAA0-481D-B84E-DE72A7EDDB93}"/>
    <cellStyle name="Обычный 2 4" xfId="18" xr:uid="{01D4B729-1EA8-4D54-942E-71733E448A69}"/>
    <cellStyle name="Обычный 213" xfId="28" xr:uid="{3CA5BEF6-427F-4BD2-80AE-256766F33479}"/>
    <cellStyle name="Обычный 213 2" xfId="264" xr:uid="{8ABCBAEB-D79C-4980-B02E-1EEBA823E120}"/>
    <cellStyle name="Обычный 217" xfId="30" xr:uid="{54D4376A-F576-4BC2-AB8A-ADD2041AF431}"/>
    <cellStyle name="Обычный 217 2" xfId="265" xr:uid="{5BABB5F9-44AA-4D60-B574-FFE90729B357}"/>
    <cellStyle name="Обычный 218" xfId="31" xr:uid="{7D672BF0-2B2F-47FC-9E3D-7A0257B9C69E}"/>
    <cellStyle name="Обычный 218 2" xfId="266" xr:uid="{21FAFE04-956C-43B1-B7F3-6BA52CE2FC35}"/>
    <cellStyle name="Обычный 221" xfId="32" xr:uid="{CA26637B-4E8D-4146-B59E-97FA3C06BCFC}"/>
    <cellStyle name="Обычный 221 2" xfId="267" xr:uid="{350558B3-50CC-472B-9F11-5D374FB5504D}"/>
    <cellStyle name="Обычный 228" xfId="33" xr:uid="{4CD09EBC-75EE-4F34-BE4F-1B5248C8E30E}"/>
    <cellStyle name="Обычный 228 2" xfId="268" xr:uid="{EDE2BD73-E510-4131-9831-D717891B980B}"/>
    <cellStyle name="Обычный 230" xfId="34" xr:uid="{0BF57797-BA84-48A2-A305-3B20188229E3}"/>
    <cellStyle name="Обычный 230 2" xfId="269" xr:uid="{934095E2-AA84-4D22-A4AE-7830911E03FF}"/>
    <cellStyle name="Обычный 3" xfId="5" xr:uid="{0FEE7976-A916-455E-B56D-1EA93C4BC661}"/>
    <cellStyle name="Обычный 3 2" xfId="26" xr:uid="{C0E8CA89-2C8B-4A6E-A12F-60CDAE522F50}"/>
    <cellStyle name="Обычный 3 2 2" xfId="271" xr:uid="{0BACB59D-D1DD-4992-AC96-FF7EA120F187}"/>
    <cellStyle name="Обычный 3 2 2 2" xfId="77" xr:uid="{D923569B-4D6A-4432-B13A-3B515543EF34}"/>
    <cellStyle name="Обычный 3 2 3" xfId="263" xr:uid="{CE31AC06-FE89-466C-962C-4417535CC988}"/>
    <cellStyle name="Обычный 3 21" xfId="78" xr:uid="{56D96364-A937-41E3-9D82-E37288E7034E}"/>
    <cellStyle name="Обычный 3 3" xfId="37" xr:uid="{ED641F45-B768-43AE-8E8B-321133A78B10}"/>
    <cellStyle name="Обычный 3 4" xfId="20" xr:uid="{546C140E-2F67-4A84-A724-E21324499BFB}"/>
    <cellStyle name="Обычный 4" xfId="8" xr:uid="{8CB169F9-EDC3-419C-8B8D-A2A587F6DE6A}"/>
    <cellStyle name="Обычный 4 2" xfId="79" xr:uid="{BE6A4CF9-B037-42E0-A175-520736F8FC41}"/>
    <cellStyle name="Обычный 4 3" xfId="23" xr:uid="{1101699C-D59B-4E6D-BE6C-F673B8956BC3}"/>
    <cellStyle name="Обычный 5" xfId="10" xr:uid="{6C182D66-786D-4957-8E4E-8C6DF0A42DD4}"/>
    <cellStyle name="Обычный 5 2" xfId="22" xr:uid="{9875B894-2B55-417E-8EC0-371DF53057D7}"/>
    <cellStyle name="Обычный 6" xfId="13" xr:uid="{C1D49504-249F-4AA6-9BA0-D5083F935E19}"/>
    <cellStyle name="Обычный 6 10" xfId="38" xr:uid="{3E4995B5-8649-461C-B0FF-2DCA9720D80C}"/>
    <cellStyle name="Обычный 6 2" xfId="80" xr:uid="{A3B6D4FF-9DB4-4B14-973F-989D25FEEDCD}"/>
    <cellStyle name="Обычный 6 2 2" xfId="81" xr:uid="{991AFF8B-969E-4812-85A7-7360829857AD}"/>
    <cellStyle name="Обычный 6 2 2 2" xfId="82" xr:uid="{CB5ED120-E7C3-4409-AD4D-02CE9D912850}"/>
    <cellStyle name="Обычный 6 2 2 2 2" xfId="83" xr:uid="{8791D81E-1663-45A3-954A-6C25AEAE9DEE}"/>
    <cellStyle name="Обычный 6 2 2 2 2 2" xfId="84" xr:uid="{DACA24DD-4845-48A3-A18D-7EE43A9BE9CF}"/>
    <cellStyle name="Обычный 6 2 2 2 2 2 2" xfId="85" xr:uid="{0D4A655D-25D2-4326-9760-F097F6C02BBF}"/>
    <cellStyle name="Обычный 6 2 2 2 2 2 3" xfId="86" xr:uid="{6516B091-4379-4ACF-8E40-5596EF236A54}"/>
    <cellStyle name="Обычный 6 2 2 2 2 3" xfId="87" xr:uid="{6DE44035-30FD-41DF-930E-EF3A00DAE4AC}"/>
    <cellStyle name="Обычный 6 2 2 2 2 4" xfId="88" xr:uid="{91F9E2A8-2516-48BB-B30E-54461704D953}"/>
    <cellStyle name="Обычный 6 2 2 2 3" xfId="89" xr:uid="{7C010FBD-F057-4C67-B08B-61572FABBAAA}"/>
    <cellStyle name="Обычный 6 2 2 2 3 2" xfId="90" xr:uid="{50BD54EB-9D13-44D7-96F2-4FEA57A4ACF4}"/>
    <cellStyle name="Обычный 6 2 2 2 3 3" xfId="91" xr:uid="{E996134A-4CC6-4D75-990D-165B353B34D5}"/>
    <cellStyle name="Обычный 6 2 2 2 4" xfId="92" xr:uid="{9EBA8E8D-399E-4B6C-A86D-33922CC97DAF}"/>
    <cellStyle name="Обычный 6 2 2 2 5" xfId="93" xr:uid="{E69E943C-C35E-4FBF-8BB1-60089B2C153B}"/>
    <cellStyle name="Обычный 6 2 2 3" xfId="94" xr:uid="{39E94F1C-88C9-4D53-8EFE-4809718BFB89}"/>
    <cellStyle name="Обычный 6 2 2 3 2" xfId="95" xr:uid="{4B0F07DF-A982-4B3F-AAB0-11491C887115}"/>
    <cellStyle name="Обычный 6 2 2 3 2 2" xfId="96" xr:uid="{F64C169C-11B4-42A9-AF30-6E45BF2283DE}"/>
    <cellStyle name="Обычный 6 2 2 3 2 3" xfId="97" xr:uid="{DB783FBD-78C3-46B9-ABD8-F08D03D62E66}"/>
    <cellStyle name="Обычный 6 2 2 3 3" xfId="98" xr:uid="{5D65A48C-34D4-4DD7-B4CD-148E954767BF}"/>
    <cellStyle name="Обычный 6 2 2 3 4" xfId="99" xr:uid="{F69D6DE4-46CF-44B1-91FD-FB519F18F8F2}"/>
    <cellStyle name="Обычный 6 2 2 4" xfId="100" xr:uid="{D594E16D-78DC-4E33-86FD-A9CF2FA0664B}"/>
    <cellStyle name="Обычный 6 2 2 4 2" xfId="101" xr:uid="{F550DE21-56BE-4594-BF98-0B151747CDC9}"/>
    <cellStyle name="Обычный 6 2 2 4 2 2" xfId="102" xr:uid="{5958977F-68C7-4931-9A88-3B77F9DCE6A9}"/>
    <cellStyle name="Обычный 6 2 2 4 2 3" xfId="103" xr:uid="{AFC43CDF-1500-43AB-9695-CB6CD10C5596}"/>
    <cellStyle name="Обычный 6 2 2 4 3" xfId="104" xr:uid="{968B000C-0581-4B61-BE50-CD8C0E564580}"/>
    <cellStyle name="Обычный 6 2 2 4 4" xfId="105" xr:uid="{1A373D6B-8A4F-47EC-98A3-BC84682804D9}"/>
    <cellStyle name="Обычный 6 2 2 5" xfId="106" xr:uid="{AC559D1E-C1EB-41AD-A922-D91C7B98C2C9}"/>
    <cellStyle name="Обычный 6 2 2 5 2" xfId="107" xr:uid="{DCB4BF26-FBF9-4AD4-8E54-7D24E436F6D6}"/>
    <cellStyle name="Обычный 6 2 2 5 3" xfId="108" xr:uid="{640AC545-4D1A-4B8E-B772-33AB022DD097}"/>
    <cellStyle name="Обычный 6 2 2 6" xfId="109" xr:uid="{0A7E7F05-CF2C-4817-AF9D-22E6F72A48B4}"/>
    <cellStyle name="Обычный 6 2 2 7" xfId="110" xr:uid="{D6EB1315-0301-42E3-BA70-4AB95840444E}"/>
    <cellStyle name="Обычный 6 2 2 8" xfId="111" xr:uid="{D36E2424-AFD6-4EDA-9DFA-3F20C822EB31}"/>
    <cellStyle name="Обычный 6 2 3" xfId="35" xr:uid="{185A4C19-82EC-4FFA-BBAD-06BF54F92F73}"/>
    <cellStyle name="Обычный 6 2 3 2" xfId="112" xr:uid="{2648BF67-F835-4450-97FE-34B2C40CF900}"/>
    <cellStyle name="Обычный 6 2 3 2 2" xfId="113" xr:uid="{337F3EC0-F170-4D56-86FE-969786949B16}"/>
    <cellStyle name="Обычный 6 2 3 2 2 2" xfId="114" xr:uid="{68DC3234-DA90-4670-BFF6-D6BE4FED2B8D}"/>
    <cellStyle name="Обычный 6 2 3 2 2 2 2" xfId="115" xr:uid="{FD41A02D-CEB5-4A0F-8683-8945C6FC10F1}"/>
    <cellStyle name="Обычный 6 2 3 2 2 2 3" xfId="116" xr:uid="{92C188C8-87A8-4F3C-A097-A415C30C55C5}"/>
    <cellStyle name="Обычный 6 2 3 2 2 3" xfId="117" xr:uid="{338883BF-4EE0-4DF6-8AED-FEACE88491A0}"/>
    <cellStyle name="Обычный 6 2 3 2 2 4" xfId="118" xr:uid="{23B947EE-3E15-4745-BC9B-9F9C903DDBB8}"/>
    <cellStyle name="Обычный 6 2 3 2 3" xfId="119" xr:uid="{907D9B58-2009-4EF9-B0AD-6F9268C28217}"/>
    <cellStyle name="Обычный 6 2 3 2 3 2" xfId="120" xr:uid="{9955E08E-67D7-416B-9457-83CF66F37926}"/>
    <cellStyle name="Обычный 6 2 3 2 3 3" xfId="121" xr:uid="{D7EF9BBB-6B12-4904-9326-DB13B60040EB}"/>
    <cellStyle name="Обычный 6 2 3 2 4" xfId="122" xr:uid="{5E066B6D-0383-4DCF-8307-8F098B93133A}"/>
    <cellStyle name="Обычный 6 2 3 2 5" xfId="123" xr:uid="{10E86DE8-29D9-4B88-99DE-0FA2C6DD08D3}"/>
    <cellStyle name="Обычный 6 2 3 3" xfId="124" xr:uid="{1CD49159-6F97-438B-8DB6-7E5A158F0063}"/>
    <cellStyle name="Обычный 6 2 3 3 2" xfId="125" xr:uid="{30B57F24-906A-41A2-9E43-562F92D50D05}"/>
    <cellStyle name="Обычный 6 2 3 3 2 2" xfId="126" xr:uid="{9CA908A8-2CBF-46D8-8294-832CBC4D8D94}"/>
    <cellStyle name="Обычный 6 2 3 3 2 3" xfId="127" xr:uid="{4B292A08-91C8-44B4-AEC7-B1106A7FD52E}"/>
    <cellStyle name="Обычный 6 2 3 3 3" xfId="128" xr:uid="{71FCEF3A-C44D-4A42-9785-FD8E94B7718E}"/>
    <cellStyle name="Обычный 6 2 3 3 4" xfId="129" xr:uid="{065984C6-B71E-4C06-9E03-72364B44F523}"/>
    <cellStyle name="Обычный 6 2 3 4" xfId="130" xr:uid="{6D954252-8AE9-48F8-ACA6-9658710AADDA}"/>
    <cellStyle name="Обычный 6 2 3 4 2" xfId="131" xr:uid="{EB00BE8F-F65E-4A73-BA88-EE0C00703836}"/>
    <cellStyle name="Обычный 6 2 3 4 2 2" xfId="132" xr:uid="{88389E1C-C9F0-487F-99D2-D274EA1488D6}"/>
    <cellStyle name="Обычный 6 2 3 4 2 3" xfId="133" xr:uid="{F93D2F3A-AADF-46AB-ACEF-DF4B38F4FD6E}"/>
    <cellStyle name="Обычный 6 2 3 4 3" xfId="134" xr:uid="{05304BA6-FEFE-4C15-9DEE-958CA75CF5F4}"/>
    <cellStyle name="Обычный 6 2 3 4 4" xfId="135" xr:uid="{80C7CF05-DEBF-4ECD-9DE7-EC5EC19EA726}"/>
    <cellStyle name="Обычный 6 2 3 5" xfId="136" xr:uid="{CC8D84A8-CD38-406E-B613-BBEA8004877C}"/>
    <cellStyle name="Обычный 6 2 3 5 2" xfId="137" xr:uid="{B53FD832-9CB7-4F05-AFDD-FBF01C60D849}"/>
    <cellStyle name="Обычный 6 2 3 5 3" xfId="138" xr:uid="{EFF76412-2A7B-4554-B854-E3BDB4B4522B}"/>
    <cellStyle name="Обычный 6 2 3 6" xfId="139" xr:uid="{019F26E4-8C4C-495F-86B5-8131D229D498}"/>
    <cellStyle name="Обычный 6 2 3 7" xfId="140" xr:uid="{FFC30A04-1FDD-4D63-9467-AD2C67A195D7}"/>
    <cellStyle name="Обычный 6 2 3 8" xfId="141" xr:uid="{67A19EC6-533F-4641-ABB3-0D82581CB642}"/>
    <cellStyle name="Обычный 6 2 3 9" xfId="259" xr:uid="{BAC25D09-EDF9-4612-ADD7-E7648D6EB122}"/>
    <cellStyle name="Обычный 6 2 4" xfId="142" xr:uid="{373DD49B-04C4-4B24-8FCB-8F2A2DCEDC21}"/>
    <cellStyle name="Обычный 6 2 4 2" xfId="143" xr:uid="{83403EB7-2451-4E7D-BB83-2C82929A44E9}"/>
    <cellStyle name="Обычный 6 2 4 2 2" xfId="144" xr:uid="{C5D04F87-A3F7-4D55-A234-C5CD130ABAA7}"/>
    <cellStyle name="Обычный 6 2 4 2 3" xfId="145" xr:uid="{757B194A-AC2A-4119-94AA-E4AD053CFF17}"/>
    <cellStyle name="Обычный 6 2 4 3" xfId="146" xr:uid="{3CA64AFE-637E-4421-AD5D-D56D8FD5CF6E}"/>
    <cellStyle name="Обычный 6 2 4 4" xfId="147" xr:uid="{3509053E-62CC-4CF2-806B-6B91B879834C}"/>
    <cellStyle name="Обычный 6 2 5" xfId="148" xr:uid="{E8D61052-E8F4-445A-B88E-2FA9483E99C9}"/>
    <cellStyle name="Обычный 6 2 5 2" xfId="149" xr:uid="{88FBEBF1-18A4-459D-8825-010162BFB570}"/>
    <cellStyle name="Обычный 6 2 5 2 2" xfId="150" xr:uid="{E4712B06-9B8C-4CF4-8337-985E82347FDE}"/>
    <cellStyle name="Обычный 6 2 5 2 3" xfId="151" xr:uid="{16E0FB94-8755-4F78-810D-DAD41033B4E7}"/>
    <cellStyle name="Обычный 6 2 5 3" xfId="152" xr:uid="{BC5AD4B0-EA86-485F-8CCB-1FEC7AF84901}"/>
    <cellStyle name="Обычный 6 2 5 4" xfId="153" xr:uid="{B57A126C-BA2C-40B0-955B-584E97EADB11}"/>
    <cellStyle name="Обычный 6 2 6" xfId="154" xr:uid="{DD196F82-E7F5-4D75-B674-683665A066F1}"/>
    <cellStyle name="Обычный 6 2 6 2" xfId="155" xr:uid="{CDEC2B15-76BE-4CDB-A3CB-A90FBE48D67E}"/>
    <cellStyle name="Обычный 6 2 6 3" xfId="156" xr:uid="{E1624BCD-9C55-46AA-A493-7058927AFBE1}"/>
    <cellStyle name="Обычный 6 2 7" xfId="157" xr:uid="{AE95C368-7D00-4CCC-9F4A-BFFBE6EBDDDE}"/>
    <cellStyle name="Обычный 6 2 8" xfId="158" xr:uid="{D744CBA4-08F1-4DF3-88F7-EF782E0B66B2}"/>
    <cellStyle name="Обычный 6 2 9" xfId="159" xr:uid="{11BD0A45-5B55-403B-A268-C438C070ED29}"/>
    <cellStyle name="Обычный 6 3" xfId="160" xr:uid="{BECC0B46-6BE0-4947-8757-E753E3E713AD}"/>
    <cellStyle name="Обычный 6 3 2" xfId="161" xr:uid="{3D3FCD76-CAE0-4D5C-978C-276F8A338CDB}"/>
    <cellStyle name="Обычный 6 3 2 2" xfId="162" xr:uid="{566D417F-59D8-42A4-B27B-799C2F1863AB}"/>
    <cellStyle name="Обычный 6 3 2 3" xfId="163" xr:uid="{2492DBAD-E6FC-47AA-8A45-0BAC8EAD0A4C}"/>
    <cellStyle name="Обычный 6 3 3" xfId="164" xr:uid="{F2F04BF3-3DE9-4133-B41F-7F07C204BEFD}"/>
    <cellStyle name="Обычный 6 3 4" xfId="165" xr:uid="{A4DFD9BD-B721-42EB-BDEC-5F098B700369}"/>
    <cellStyle name="Обычный 6 4" xfId="166" xr:uid="{DF03F4B7-F990-42EE-8AC3-CC750FBB2175}"/>
    <cellStyle name="Обычный 6 4 2" xfId="167" xr:uid="{C3D04E99-B70F-4911-A49E-D10021D5439F}"/>
    <cellStyle name="Обычный 6 4 2 2" xfId="168" xr:uid="{E3CA7F6C-01C9-4CE6-9BCF-B2311F1D398B}"/>
    <cellStyle name="Обычный 6 4 2 3" xfId="169" xr:uid="{76E1472E-F5D3-4899-85A5-A544D0EDD4DE}"/>
    <cellStyle name="Обычный 6 4 3" xfId="170" xr:uid="{3A181CAD-DF7B-4E5D-B9EA-281108B810FA}"/>
    <cellStyle name="Обычный 6 4 4" xfId="171" xr:uid="{F0639CC6-35C9-4108-95F1-68E10547B2DA}"/>
    <cellStyle name="Обычный 6 5" xfId="172" xr:uid="{6442825A-8738-4AB4-B65B-738EA62DCA15}"/>
    <cellStyle name="Обычный 6 5 2" xfId="173" xr:uid="{190E9CE6-AA9A-423E-B2D6-B52BAE492137}"/>
    <cellStyle name="Обычный 6 5 3" xfId="174" xr:uid="{62BEDBBB-F35A-4533-B783-A4307E73D61E}"/>
    <cellStyle name="Обычный 6 6" xfId="175" xr:uid="{FE7B96C3-FC80-45D6-8FBA-F36C3889ABC1}"/>
    <cellStyle name="Обычный 6 7" xfId="176" xr:uid="{59B933D2-9215-44FA-B2A9-A56843899A98}"/>
    <cellStyle name="Обычный 6 8" xfId="177" xr:uid="{C4C90CE9-5D2E-4284-B55F-65D85F8E55A4}"/>
    <cellStyle name="Обычный 6 9" xfId="260" xr:uid="{09936F3B-2A30-4B9E-9DE0-41907DF96AD2}"/>
    <cellStyle name="Обычный 7" xfId="14" xr:uid="{F17FE8C6-20B5-4D61-83C3-44C7D6ADF9B6}"/>
    <cellStyle name="Обычный 7 2" xfId="178" xr:uid="{3B07FB52-CDD1-4161-80DC-702F6F3ABCF2}"/>
    <cellStyle name="Обычный 7 2 2" xfId="179" xr:uid="{1F8668E2-341D-449A-B7D3-DA78F4A4D9F6}"/>
    <cellStyle name="Обычный 7 2 2 2" xfId="180" xr:uid="{9074FD53-A759-419D-BAB7-C280A64F1EA7}"/>
    <cellStyle name="Обычный 7 2 2 2 2" xfId="181" xr:uid="{0D225811-A8FB-40B9-B372-28942DF48AB5}"/>
    <cellStyle name="Обычный 7 2 2 2 3" xfId="182" xr:uid="{0A5D3EFB-AD4F-4BF8-B401-70F0560C816A}"/>
    <cellStyle name="Обычный 7 2 2 3" xfId="183" xr:uid="{11395089-C315-4F5F-948A-2701F07894AE}"/>
    <cellStyle name="Обычный 7 2 2 4" xfId="184" xr:uid="{F6ABC342-5B18-4CAB-A996-EA75245EFDC4}"/>
    <cellStyle name="Обычный 7 2 3" xfId="185" xr:uid="{CCB05F3B-906A-4D2B-AA1F-20ADA2B3A7E3}"/>
    <cellStyle name="Обычный 7 2 3 2" xfId="186" xr:uid="{EB45B4D0-8585-42F4-9A0F-BB186F2E4A61}"/>
    <cellStyle name="Обычный 7 2 3 2 2" xfId="187" xr:uid="{9BA7BFEC-7E43-403D-813F-DB4CAB86EBB0}"/>
    <cellStyle name="Обычный 7 2 3 2 3" xfId="188" xr:uid="{4DBE4ADE-3E96-4F8C-874C-05309735F4C6}"/>
    <cellStyle name="Обычный 7 2 3 3" xfId="189" xr:uid="{E59732EF-AC0A-4CBF-B57E-7F434CB2A252}"/>
    <cellStyle name="Обычный 7 2 3 4" xfId="190" xr:uid="{D1575A5D-1F6A-4FC8-AF9C-69E77D99A973}"/>
    <cellStyle name="Обычный 7 2 4" xfId="191" xr:uid="{896A9596-23E4-48CE-A2AB-938ED4729CE5}"/>
    <cellStyle name="Обычный 7 2 4 2" xfId="192" xr:uid="{AD205D5C-7F3E-4491-B75F-B9257E45E9DC}"/>
    <cellStyle name="Обычный 7 2 4 3" xfId="193" xr:uid="{BFCF29DA-0695-49DB-965C-8DD151A34DDF}"/>
    <cellStyle name="Обычный 7 2 5" xfId="194" xr:uid="{897BE1BB-5513-4FC0-A159-4BB286C97DFE}"/>
    <cellStyle name="Обычный 7 2 6" xfId="195" xr:uid="{E35564A7-50B6-4C45-80D1-1A57DF9F092F}"/>
    <cellStyle name="Обычный 7 2 7" xfId="196" xr:uid="{02539659-E3F3-4196-B1F0-7546DEB2F61D}"/>
    <cellStyle name="Обычный 7 3" xfId="19" xr:uid="{84A73ACF-B0CC-477E-9487-4674839C4240}"/>
    <cellStyle name="Обычный 7 3 2" xfId="25" xr:uid="{58C986BA-ED22-486F-8B93-F553DF3DE5C8}"/>
    <cellStyle name="Обычный 7 3 7" xfId="29" xr:uid="{6C886CC6-9248-4FDE-BB05-9FA33D3864E2}"/>
    <cellStyle name="Обычный 8" xfId="197" xr:uid="{A7885DD4-7795-47B4-BB26-AC3F1D1D8375}"/>
    <cellStyle name="Обычный 9" xfId="198" xr:uid="{521AD4A0-0A11-47A9-8193-E486C8CD102B}"/>
    <cellStyle name="Обычный 9 2" xfId="199" xr:uid="{028E4A59-810E-4A3F-ABA2-70A74FFC539E}"/>
    <cellStyle name="Обычный 9 2 2" xfId="200" xr:uid="{20006304-39D7-44A2-A89E-7E983EA63DA9}"/>
    <cellStyle name="Обычный 9 2 2 2" xfId="201" xr:uid="{DDD5F088-7F27-445F-BC70-7DE8CD1B35F9}"/>
    <cellStyle name="Обычный 9 2 2 3" xfId="202" xr:uid="{5809ABD0-AFAA-435C-B690-BFDE8330DB92}"/>
    <cellStyle name="Обычный 9 2 2 4" xfId="203" xr:uid="{7705EFFC-8A93-4D16-A3DA-AA4264B5544B}"/>
    <cellStyle name="Обычный 9 2 3" xfId="204" xr:uid="{E8C72368-0640-47B5-927C-D277C9425ED2}"/>
    <cellStyle name="Обычный 9 2 4" xfId="205" xr:uid="{471AAAF5-BEB4-429C-BDF9-0B265D7A4328}"/>
    <cellStyle name="Обычный 9 3" xfId="206" xr:uid="{257CC83F-9B82-4A2F-AC51-2EFDE8E3C2E5}"/>
    <cellStyle name="Обычный 9 3 2" xfId="207" xr:uid="{DD7420E1-0A0A-45FE-B1E0-44F642229BD9}"/>
    <cellStyle name="Обычный 9 3 3" xfId="208" xr:uid="{E3D99AB8-D660-4D3D-B0BB-D3DDEDF5E9C6}"/>
    <cellStyle name="Обычный 9 3 4" xfId="209" xr:uid="{171E3886-9F60-4A3D-9FDC-E2E8B0BBDA60}"/>
    <cellStyle name="Обычный 9 4" xfId="210" xr:uid="{2FCE6628-0746-4D8E-B66B-7E4B5040D908}"/>
    <cellStyle name="Обычный 9 5" xfId="211" xr:uid="{03F0A279-3B64-4931-8A35-3A2FFE555D55}"/>
    <cellStyle name="Обычный_20E2" xfId="16" xr:uid="{8FC3A297-33FA-4AC2-B579-8689BA2A57C8}"/>
    <cellStyle name="Обычный_90.01" xfId="3" xr:uid="{65537265-588C-4551-BB99-9AC2A1569D32}"/>
    <cellStyle name="Обычный_90.02" xfId="7" xr:uid="{034CCA4B-2BAD-4FA9-837A-F281E6219FE1}"/>
    <cellStyle name="Обычный_Инвестиции Сети Сбыты ЭСО" xfId="15" xr:uid="{59812341-645C-4762-B782-804DCF788330}"/>
    <cellStyle name="Обычный_Лист2" xfId="9" xr:uid="{488BB27F-55D3-40E9-AE2D-8CFF9E3B603B}"/>
    <cellStyle name="Обычный_Лист3" xfId="2" xr:uid="{4208494D-EFC7-4CDA-9461-6078BEE2B9C3}"/>
    <cellStyle name="Плохой 2" xfId="212" xr:uid="{18FE8354-C8E4-414C-BC10-34D9501AA866}"/>
    <cellStyle name="Пояснение 2" xfId="213" xr:uid="{364D251A-9693-48C4-8FCF-E76E6B40E712}"/>
    <cellStyle name="Примечание 2" xfId="214" xr:uid="{01E36956-F0C1-4E1F-BAB8-99016CB79D46}"/>
    <cellStyle name="Процентный 2" xfId="4" xr:uid="{42C967F5-080E-47AE-8C80-097E9435A39B}"/>
    <cellStyle name="Процентный 2 2" xfId="270" xr:uid="{99856BAA-272C-4B60-B9A7-33D421E6CC98}"/>
    <cellStyle name="Процентный 2 3" xfId="36" xr:uid="{6CF51CF7-840C-4EBC-872C-AEE67E2C17CB}"/>
    <cellStyle name="Процентный 3" xfId="215" xr:uid="{AE378C3B-DE6B-4C4A-BC53-4C0176844BFC}"/>
    <cellStyle name="Связанная ячейка 2" xfId="216" xr:uid="{6ED713AB-502F-4EA1-90D1-80A3AB338DA6}"/>
    <cellStyle name="Стиль 1" xfId="217" xr:uid="{AE8EBE76-8A61-42BE-9E43-2102F9758817}"/>
    <cellStyle name="Текст предупреждения 2" xfId="218" xr:uid="{2724C6F4-84DE-46C2-9970-9D315B438348}"/>
    <cellStyle name="Финансовый 2" xfId="219" xr:uid="{8C576C47-F0F0-4BD8-96D8-D5DECC9D7ED9}"/>
    <cellStyle name="Финансовый 2 2" xfId="220" xr:uid="{9BB621A4-A806-4E8E-BB53-A0559EEA7E5A}"/>
    <cellStyle name="Финансовый 2 2 2" xfId="221" xr:uid="{777A2AA5-4455-43F7-8D1B-B18C3738F3AA}"/>
    <cellStyle name="Финансовый 2 2 2 2" xfId="222" xr:uid="{C3FF8D2C-431C-4C7A-8467-5F926CB5ED39}"/>
    <cellStyle name="Финансовый 2 2 2 2 2" xfId="223" xr:uid="{1CB8DFFC-C2B9-441A-A8A0-2D5D2D720386}"/>
    <cellStyle name="Финансовый 2 2 2 3" xfId="224" xr:uid="{CDAEE77E-5063-45B6-833A-73504D9D2EFC}"/>
    <cellStyle name="Финансовый 2 2 3" xfId="225" xr:uid="{E704B61E-DCEF-4DF8-A8AD-7733B4F98D80}"/>
    <cellStyle name="Финансовый 2 2 4" xfId="226" xr:uid="{EFD46398-9DE6-4183-A564-2F01B206E6D5}"/>
    <cellStyle name="Финансовый 2 3" xfId="227" xr:uid="{2C70E057-7006-4E0F-B8F5-99BFAAEE2D3E}"/>
    <cellStyle name="Финансовый 2 3 2" xfId="228" xr:uid="{B5E7AD16-1F4F-469B-8270-78F80F03BE26}"/>
    <cellStyle name="Финансовый 2 3 2 2" xfId="229" xr:uid="{14D3C2FC-6389-4803-8271-5F668186609C}"/>
    <cellStyle name="Финансовый 2 3 2 3" xfId="230" xr:uid="{E9F1A747-ADD6-4E89-89A7-044A932EECD6}"/>
    <cellStyle name="Финансовый 2 3 3" xfId="231" xr:uid="{538F287B-313E-446D-B276-1D0027E88F64}"/>
    <cellStyle name="Финансовый 2 3 4" xfId="232" xr:uid="{C9FA018B-2E9A-4B00-BD69-91A2EED1E243}"/>
    <cellStyle name="Финансовый 2 4" xfId="233" xr:uid="{AC36C35B-7C8E-418C-8CC7-C37E64561D8A}"/>
    <cellStyle name="Финансовый 2 4 2" xfId="234" xr:uid="{1F289D5D-B97D-43F3-9C15-8A04C8D0F3E6}"/>
    <cellStyle name="Финансовый 2 4 3" xfId="235" xr:uid="{A379F9D8-3B38-480B-ADFC-8A0074CFEB25}"/>
    <cellStyle name="Финансовый 2 5" xfId="236" xr:uid="{5DDAE11E-6952-4065-BB59-06BC86ED12C0}"/>
    <cellStyle name="Финансовый 2 6" xfId="237" xr:uid="{4EDA677A-FD16-45A8-8F2C-35B28AA28DFA}"/>
    <cellStyle name="Финансовый 2 7" xfId="238" xr:uid="{543264BF-BF1B-4A09-94A5-81D23C566894}"/>
    <cellStyle name="Финансовый 2 8" xfId="262" xr:uid="{8DD07977-A6CF-4C55-AD08-DBF2FDB090D5}"/>
    <cellStyle name="Финансовый 3" xfId="239" xr:uid="{B880D5ED-4A31-42D3-9E92-4C654DF183B5}"/>
    <cellStyle name="Финансовый 3 2" xfId="240" xr:uid="{418811D7-1D8B-4BCF-837E-F0716811F6ED}"/>
    <cellStyle name="Финансовый 3 2 2" xfId="241" xr:uid="{5850E696-CA88-4542-8895-F27B5A5EDE5F}"/>
    <cellStyle name="Финансовый 3 2 2 2" xfId="242" xr:uid="{0525B761-605C-40FB-84E2-CD21FDF64626}"/>
    <cellStyle name="Финансовый 3 2 2 3" xfId="243" xr:uid="{0843CDD7-00EE-4EE9-9D52-E7D4079AC73D}"/>
    <cellStyle name="Финансовый 3 2 3" xfId="244" xr:uid="{A02F7F88-6758-4095-9372-854934BD7E79}"/>
    <cellStyle name="Финансовый 3 2 4" xfId="245" xr:uid="{6E98715C-CD38-4319-A3CD-51D8646FB82A}"/>
    <cellStyle name="Финансовый 3 3" xfId="246" xr:uid="{34D31F9B-6E3F-4662-AD38-9046C00475E7}"/>
    <cellStyle name="Финансовый 3 3 2" xfId="247" xr:uid="{C4DC7F95-6B1C-4564-ACA3-F474AB2AE58B}"/>
    <cellStyle name="Финансовый 3 3 2 2" xfId="248" xr:uid="{160B6938-15B6-4BAB-B3A8-EA759EFCC607}"/>
    <cellStyle name="Финансовый 3 3 2 3" xfId="249" xr:uid="{668F1262-0625-4DEB-AE24-96D5838AF66A}"/>
    <cellStyle name="Финансовый 3 3 3" xfId="250" xr:uid="{082F9884-62E2-4ABE-991B-6293F9935657}"/>
    <cellStyle name="Финансовый 3 3 4" xfId="251" xr:uid="{F4B9F897-87B5-4747-A2C8-7308AB7E6C0E}"/>
    <cellStyle name="Финансовый 3 4" xfId="252" xr:uid="{8988901D-BE3B-459A-87C5-640E129FC3DB}"/>
    <cellStyle name="Финансовый 3 4 2" xfId="253" xr:uid="{54588574-7E01-44FD-857F-D55292FC919F}"/>
    <cellStyle name="Финансовый 3 4 3" xfId="254" xr:uid="{380D89B1-F7EB-4DF1-857F-73E459B5E191}"/>
    <cellStyle name="Финансовый 3 5" xfId="255" xr:uid="{C3A5EF3B-BDA6-4435-A743-261D81958D6B}"/>
    <cellStyle name="Финансовый 3 6" xfId="256" xr:uid="{C59232AD-E6F3-40B7-8F57-C57D1A054936}"/>
    <cellStyle name="Финансовый 3 7" xfId="257" xr:uid="{8706505A-1C78-42E0-A17E-B3AB2BD87557}"/>
    <cellStyle name="Хороший 2" xfId="258" xr:uid="{96708024-C7B0-4ACD-A1DF-468F9FFF0CCD}"/>
  </cellStyles>
  <dxfs count="2">
    <dxf>
      <font>
        <color rgb="FF9C0006"/>
      </font>
      <fill>
        <patternFill>
          <bgColor rgb="FFFFC7CE"/>
        </patternFill>
      </fill>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40C99-7DF0-43ED-BD9C-58B313FA6F79}">
  <sheetPr codeName="Лист1"/>
  <dimension ref="A1:T458"/>
  <sheetViews>
    <sheetView tabSelected="1" view="pageBreakPreview" topLeftCell="A16" zoomScale="130" zoomScaleNormal="100" zoomScaleSheetLayoutView="130" workbookViewId="0">
      <pane xSplit="8" ySplit="5" topLeftCell="I288" activePane="bottomRight" state="frozen"/>
      <selection activeCell="A16" sqref="A16"/>
      <selection pane="topRight" activeCell="I16" sqref="I16"/>
      <selection pane="bottomLeft" activeCell="A20" sqref="A20"/>
      <selection pane="bottomRight" activeCell="M266" sqref="M266"/>
    </sheetView>
  </sheetViews>
  <sheetFormatPr defaultRowHeight="12.75" outlineLevelRow="1" x14ac:dyDescent="0.2"/>
  <cols>
    <col min="1" max="1" width="1.42578125" style="386" customWidth="1"/>
    <col min="2" max="2" width="3.42578125" style="386" customWidth="1"/>
    <col min="3" max="3" width="11.42578125" style="386" customWidth="1"/>
    <col min="4" max="4" width="7.28515625" style="386" customWidth="1"/>
    <col min="5" max="5" width="14" style="386" customWidth="1"/>
    <col min="6" max="6" width="6.42578125" style="386" customWidth="1"/>
    <col min="7" max="7" width="4.5703125" style="386" customWidth="1"/>
    <col min="8" max="8" width="9" style="387" customWidth="1"/>
    <col min="9" max="9" width="7.7109375" style="387" customWidth="1"/>
    <col min="10" max="10" width="7.140625" style="387" bestFit="1" customWidth="1"/>
    <col min="11" max="11" width="6.42578125" style="387" customWidth="1"/>
    <col min="12" max="12" width="5.7109375" style="387" customWidth="1"/>
    <col min="13" max="13" width="11.42578125" style="387" customWidth="1"/>
    <col min="14" max="14" width="11.140625" style="387" customWidth="1"/>
    <col min="15" max="15" width="11.42578125" style="387" customWidth="1"/>
    <col min="16" max="16" width="11.5703125" style="387" customWidth="1"/>
    <col min="17" max="17" width="12.28515625" style="387" customWidth="1"/>
    <col min="18" max="18" width="13.42578125" style="387" customWidth="1"/>
    <col min="19" max="252" width="9.140625" style="386"/>
    <col min="253" max="253" width="1.42578125" style="386" customWidth="1"/>
    <col min="254" max="254" width="3.42578125" style="386" customWidth="1"/>
    <col min="255" max="255" width="11.42578125" style="386" customWidth="1"/>
    <col min="256" max="256" width="7.28515625" style="386" customWidth="1"/>
    <col min="257" max="257" width="14" style="386" customWidth="1"/>
    <col min="258" max="258" width="6.42578125" style="386" customWidth="1"/>
    <col min="259" max="259" width="4.5703125" style="386" customWidth="1"/>
    <col min="260" max="260" width="6.140625" style="386" customWidth="1"/>
    <col min="261" max="261" width="7.5703125" style="386" customWidth="1"/>
    <col min="262" max="262" width="6.7109375" style="386" customWidth="1"/>
    <col min="263" max="263" width="8.5703125" style="386" customWidth="1"/>
    <col min="264" max="264" width="9.5703125" style="386" customWidth="1"/>
    <col min="265" max="265" width="8.7109375" style="386" customWidth="1"/>
    <col min="266" max="266" width="9.28515625" style="386" customWidth="1"/>
    <col min="267" max="267" width="8.7109375" style="386" customWidth="1"/>
    <col min="268" max="272" width="9.28515625" style="386" customWidth="1"/>
    <col min="273" max="273" width="8.7109375" style="386" customWidth="1"/>
    <col min="274" max="274" width="9.28515625" style="386" customWidth="1"/>
    <col min="275" max="508" width="9.140625" style="386"/>
    <col min="509" max="509" width="1.42578125" style="386" customWidth="1"/>
    <col min="510" max="510" width="3.42578125" style="386" customWidth="1"/>
    <col min="511" max="511" width="11.42578125" style="386" customWidth="1"/>
    <col min="512" max="512" width="7.28515625" style="386" customWidth="1"/>
    <col min="513" max="513" width="14" style="386" customWidth="1"/>
    <col min="514" max="514" width="6.42578125" style="386" customWidth="1"/>
    <col min="515" max="515" width="4.5703125" style="386" customWidth="1"/>
    <col min="516" max="516" width="6.140625" style="386" customWidth="1"/>
    <col min="517" max="517" width="7.5703125" style="386" customWidth="1"/>
    <col min="518" max="518" width="6.7109375" style="386" customWidth="1"/>
    <col min="519" max="519" width="8.5703125" style="386" customWidth="1"/>
    <col min="520" max="520" width="9.5703125" style="386" customWidth="1"/>
    <col min="521" max="521" width="8.7109375" style="386" customWidth="1"/>
    <col min="522" max="522" width="9.28515625" style="386" customWidth="1"/>
    <col min="523" max="523" width="8.7109375" style="386" customWidth="1"/>
    <col min="524" max="528" width="9.28515625" style="386" customWidth="1"/>
    <col min="529" max="529" width="8.7109375" style="386" customWidth="1"/>
    <col min="530" max="530" width="9.28515625" style="386" customWidth="1"/>
    <col min="531" max="764" width="9.140625" style="386"/>
    <col min="765" max="765" width="1.42578125" style="386" customWidth="1"/>
    <col min="766" max="766" width="3.42578125" style="386" customWidth="1"/>
    <col min="767" max="767" width="11.42578125" style="386" customWidth="1"/>
    <col min="768" max="768" width="7.28515625" style="386" customWidth="1"/>
    <col min="769" max="769" width="14" style="386" customWidth="1"/>
    <col min="770" max="770" width="6.42578125" style="386" customWidth="1"/>
    <col min="771" max="771" width="4.5703125" style="386" customWidth="1"/>
    <col min="772" max="772" width="6.140625" style="386" customWidth="1"/>
    <col min="773" max="773" width="7.5703125" style="386" customWidth="1"/>
    <col min="774" max="774" width="6.7109375" style="386" customWidth="1"/>
    <col min="775" max="775" width="8.5703125" style="386" customWidth="1"/>
    <col min="776" max="776" width="9.5703125" style="386" customWidth="1"/>
    <col min="777" max="777" width="8.7109375" style="386" customWidth="1"/>
    <col min="778" max="778" width="9.28515625" style="386" customWidth="1"/>
    <col min="779" max="779" width="8.7109375" style="386" customWidth="1"/>
    <col min="780" max="784" width="9.28515625" style="386" customWidth="1"/>
    <col min="785" max="785" width="8.7109375" style="386" customWidth="1"/>
    <col min="786" max="786" width="9.28515625" style="386" customWidth="1"/>
    <col min="787" max="1020" width="9.140625" style="386"/>
    <col min="1021" max="1021" width="1.42578125" style="386" customWidth="1"/>
    <col min="1022" max="1022" width="3.42578125" style="386" customWidth="1"/>
    <col min="1023" max="1023" width="11.42578125" style="386" customWidth="1"/>
    <col min="1024" max="1024" width="7.28515625" style="386" customWidth="1"/>
    <col min="1025" max="1025" width="14" style="386" customWidth="1"/>
    <col min="1026" max="1026" width="6.42578125" style="386" customWidth="1"/>
    <col min="1027" max="1027" width="4.5703125" style="386" customWidth="1"/>
    <col min="1028" max="1028" width="6.140625" style="386" customWidth="1"/>
    <col min="1029" max="1029" width="7.5703125" style="386" customWidth="1"/>
    <col min="1030" max="1030" width="6.7109375" style="386" customWidth="1"/>
    <col min="1031" max="1031" width="8.5703125" style="386" customWidth="1"/>
    <col min="1032" max="1032" width="9.5703125" style="386" customWidth="1"/>
    <col min="1033" max="1033" width="8.7109375" style="386" customWidth="1"/>
    <col min="1034" max="1034" width="9.28515625" style="386" customWidth="1"/>
    <col min="1035" max="1035" width="8.7109375" style="386" customWidth="1"/>
    <col min="1036" max="1040" width="9.28515625" style="386" customWidth="1"/>
    <col min="1041" max="1041" width="8.7109375" style="386" customWidth="1"/>
    <col min="1042" max="1042" width="9.28515625" style="386" customWidth="1"/>
    <col min="1043" max="1276" width="9.140625" style="386"/>
    <col min="1277" max="1277" width="1.42578125" style="386" customWidth="1"/>
    <col min="1278" max="1278" width="3.42578125" style="386" customWidth="1"/>
    <col min="1279" max="1279" width="11.42578125" style="386" customWidth="1"/>
    <col min="1280" max="1280" width="7.28515625" style="386" customWidth="1"/>
    <col min="1281" max="1281" width="14" style="386" customWidth="1"/>
    <col min="1282" max="1282" width="6.42578125" style="386" customWidth="1"/>
    <col min="1283" max="1283" width="4.5703125" style="386" customWidth="1"/>
    <col min="1284" max="1284" width="6.140625" style="386" customWidth="1"/>
    <col min="1285" max="1285" width="7.5703125" style="386" customWidth="1"/>
    <col min="1286" max="1286" width="6.7109375" style="386" customWidth="1"/>
    <col min="1287" max="1287" width="8.5703125" style="386" customWidth="1"/>
    <col min="1288" max="1288" width="9.5703125" style="386" customWidth="1"/>
    <col min="1289" max="1289" width="8.7109375" style="386" customWidth="1"/>
    <col min="1290" max="1290" width="9.28515625" style="386" customWidth="1"/>
    <col min="1291" max="1291" width="8.7109375" style="386" customWidth="1"/>
    <col min="1292" max="1296" width="9.28515625" style="386" customWidth="1"/>
    <col min="1297" max="1297" width="8.7109375" style="386" customWidth="1"/>
    <col min="1298" max="1298" width="9.28515625" style="386" customWidth="1"/>
    <col min="1299" max="1532" width="9.140625" style="386"/>
    <col min="1533" max="1533" width="1.42578125" style="386" customWidth="1"/>
    <col min="1534" max="1534" width="3.42578125" style="386" customWidth="1"/>
    <col min="1535" max="1535" width="11.42578125" style="386" customWidth="1"/>
    <col min="1536" max="1536" width="7.28515625" style="386" customWidth="1"/>
    <col min="1537" max="1537" width="14" style="386" customWidth="1"/>
    <col min="1538" max="1538" width="6.42578125" style="386" customWidth="1"/>
    <col min="1539" max="1539" width="4.5703125" style="386" customWidth="1"/>
    <col min="1540" max="1540" width="6.140625" style="386" customWidth="1"/>
    <col min="1541" max="1541" width="7.5703125" style="386" customWidth="1"/>
    <col min="1542" max="1542" width="6.7109375" style="386" customWidth="1"/>
    <col min="1543" max="1543" width="8.5703125" style="386" customWidth="1"/>
    <col min="1544" max="1544" width="9.5703125" style="386" customWidth="1"/>
    <col min="1545" max="1545" width="8.7109375" style="386" customWidth="1"/>
    <col min="1546" max="1546" width="9.28515625" style="386" customWidth="1"/>
    <col min="1547" max="1547" width="8.7109375" style="386" customWidth="1"/>
    <col min="1548" max="1552" width="9.28515625" style="386" customWidth="1"/>
    <col min="1553" max="1553" width="8.7109375" style="386" customWidth="1"/>
    <col min="1554" max="1554" width="9.28515625" style="386" customWidth="1"/>
    <col min="1555" max="1788" width="9.140625" style="386"/>
    <col min="1789" max="1789" width="1.42578125" style="386" customWidth="1"/>
    <col min="1790" max="1790" width="3.42578125" style="386" customWidth="1"/>
    <col min="1791" max="1791" width="11.42578125" style="386" customWidth="1"/>
    <col min="1792" max="1792" width="7.28515625" style="386" customWidth="1"/>
    <col min="1793" max="1793" width="14" style="386" customWidth="1"/>
    <col min="1794" max="1794" width="6.42578125" style="386" customWidth="1"/>
    <col min="1795" max="1795" width="4.5703125" style="386" customWidth="1"/>
    <col min="1796" max="1796" width="6.140625" style="386" customWidth="1"/>
    <col min="1797" max="1797" width="7.5703125" style="386" customWidth="1"/>
    <col min="1798" max="1798" width="6.7109375" style="386" customWidth="1"/>
    <col min="1799" max="1799" width="8.5703125" style="386" customWidth="1"/>
    <col min="1800" max="1800" width="9.5703125" style="386" customWidth="1"/>
    <col min="1801" max="1801" width="8.7109375" style="386" customWidth="1"/>
    <col min="1802" max="1802" width="9.28515625" style="386" customWidth="1"/>
    <col min="1803" max="1803" width="8.7109375" style="386" customWidth="1"/>
    <col min="1804" max="1808" width="9.28515625" style="386" customWidth="1"/>
    <col min="1809" max="1809" width="8.7109375" style="386" customWidth="1"/>
    <col min="1810" max="1810" width="9.28515625" style="386" customWidth="1"/>
    <col min="1811" max="2044" width="9.140625" style="386"/>
    <col min="2045" max="2045" width="1.42578125" style="386" customWidth="1"/>
    <col min="2046" max="2046" width="3.42578125" style="386" customWidth="1"/>
    <col min="2047" max="2047" width="11.42578125" style="386" customWidth="1"/>
    <col min="2048" max="2048" width="7.28515625" style="386" customWidth="1"/>
    <col min="2049" max="2049" width="14" style="386" customWidth="1"/>
    <col min="2050" max="2050" width="6.42578125" style="386" customWidth="1"/>
    <col min="2051" max="2051" width="4.5703125" style="386" customWidth="1"/>
    <col min="2052" max="2052" width="6.140625" style="386" customWidth="1"/>
    <col min="2053" max="2053" width="7.5703125" style="386" customWidth="1"/>
    <col min="2054" max="2054" width="6.7109375" style="386" customWidth="1"/>
    <col min="2055" max="2055" width="8.5703125" style="386" customWidth="1"/>
    <col min="2056" max="2056" width="9.5703125" style="386" customWidth="1"/>
    <col min="2057" max="2057" width="8.7109375" style="386" customWidth="1"/>
    <col min="2058" max="2058" width="9.28515625" style="386" customWidth="1"/>
    <col min="2059" max="2059" width="8.7109375" style="386" customWidth="1"/>
    <col min="2060" max="2064" width="9.28515625" style="386" customWidth="1"/>
    <col min="2065" max="2065" width="8.7109375" style="386" customWidth="1"/>
    <col min="2066" max="2066" width="9.28515625" style="386" customWidth="1"/>
    <col min="2067" max="2300" width="9.140625" style="386"/>
    <col min="2301" max="2301" width="1.42578125" style="386" customWidth="1"/>
    <col min="2302" max="2302" width="3.42578125" style="386" customWidth="1"/>
    <col min="2303" max="2303" width="11.42578125" style="386" customWidth="1"/>
    <col min="2304" max="2304" width="7.28515625" style="386" customWidth="1"/>
    <col min="2305" max="2305" width="14" style="386" customWidth="1"/>
    <col min="2306" max="2306" width="6.42578125" style="386" customWidth="1"/>
    <col min="2307" max="2307" width="4.5703125" style="386" customWidth="1"/>
    <col min="2308" max="2308" width="6.140625" style="386" customWidth="1"/>
    <col min="2309" max="2309" width="7.5703125" style="386" customWidth="1"/>
    <col min="2310" max="2310" width="6.7109375" style="386" customWidth="1"/>
    <col min="2311" max="2311" width="8.5703125" style="386" customWidth="1"/>
    <col min="2312" max="2312" width="9.5703125" style="386" customWidth="1"/>
    <col min="2313" max="2313" width="8.7109375" style="386" customWidth="1"/>
    <col min="2314" max="2314" width="9.28515625" style="386" customWidth="1"/>
    <col min="2315" max="2315" width="8.7109375" style="386" customWidth="1"/>
    <col min="2316" max="2320" width="9.28515625" style="386" customWidth="1"/>
    <col min="2321" max="2321" width="8.7109375" style="386" customWidth="1"/>
    <col min="2322" max="2322" width="9.28515625" style="386" customWidth="1"/>
    <col min="2323" max="2556" width="9.140625" style="386"/>
    <col min="2557" max="2557" width="1.42578125" style="386" customWidth="1"/>
    <col min="2558" max="2558" width="3.42578125" style="386" customWidth="1"/>
    <col min="2559" max="2559" width="11.42578125" style="386" customWidth="1"/>
    <col min="2560" max="2560" width="7.28515625" style="386" customWidth="1"/>
    <col min="2561" max="2561" width="14" style="386" customWidth="1"/>
    <col min="2562" max="2562" width="6.42578125" style="386" customWidth="1"/>
    <col min="2563" max="2563" width="4.5703125" style="386" customWidth="1"/>
    <col min="2564" max="2564" width="6.140625" style="386" customWidth="1"/>
    <col min="2565" max="2565" width="7.5703125" style="386" customWidth="1"/>
    <col min="2566" max="2566" width="6.7109375" style="386" customWidth="1"/>
    <col min="2567" max="2567" width="8.5703125" style="386" customWidth="1"/>
    <col min="2568" max="2568" width="9.5703125" style="386" customWidth="1"/>
    <col min="2569" max="2569" width="8.7109375" style="386" customWidth="1"/>
    <col min="2570" max="2570" width="9.28515625" style="386" customWidth="1"/>
    <col min="2571" max="2571" width="8.7109375" style="386" customWidth="1"/>
    <col min="2572" max="2576" width="9.28515625" style="386" customWidth="1"/>
    <col min="2577" max="2577" width="8.7109375" style="386" customWidth="1"/>
    <col min="2578" max="2578" width="9.28515625" style="386" customWidth="1"/>
    <col min="2579" max="2812" width="9.140625" style="386"/>
    <col min="2813" max="2813" width="1.42578125" style="386" customWidth="1"/>
    <col min="2814" max="2814" width="3.42578125" style="386" customWidth="1"/>
    <col min="2815" max="2815" width="11.42578125" style="386" customWidth="1"/>
    <col min="2816" max="2816" width="7.28515625" style="386" customWidth="1"/>
    <col min="2817" max="2817" width="14" style="386" customWidth="1"/>
    <col min="2818" max="2818" width="6.42578125" style="386" customWidth="1"/>
    <col min="2819" max="2819" width="4.5703125" style="386" customWidth="1"/>
    <col min="2820" max="2820" width="6.140625" style="386" customWidth="1"/>
    <col min="2821" max="2821" width="7.5703125" style="386" customWidth="1"/>
    <col min="2822" max="2822" width="6.7109375" style="386" customWidth="1"/>
    <col min="2823" max="2823" width="8.5703125" style="386" customWidth="1"/>
    <col min="2824" max="2824" width="9.5703125" style="386" customWidth="1"/>
    <col min="2825" max="2825" width="8.7109375" style="386" customWidth="1"/>
    <col min="2826" max="2826" width="9.28515625" style="386" customWidth="1"/>
    <col min="2827" max="2827" width="8.7109375" style="386" customWidth="1"/>
    <col min="2828" max="2832" width="9.28515625" style="386" customWidth="1"/>
    <col min="2833" max="2833" width="8.7109375" style="386" customWidth="1"/>
    <col min="2834" max="2834" width="9.28515625" style="386" customWidth="1"/>
    <col min="2835" max="3068" width="9.140625" style="386"/>
    <col min="3069" max="3069" width="1.42578125" style="386" customWidth="1"/>
    <col min="3070" max="3070" width="3.42578125" style="386" customWidth="1"/>
    <col min="3071" max="3071" width="11.42578125" style="386" customWidth="1"/>
    <col min="3072" max="3072" width="7.28515625" style="386" customWidth="1"/>
    <col min="3073" max="3073" width="14" style="386" customWidth="1"/>
    <col min="3074" max="3074" width="6.42578125" style="386" customWidth="1"/>
    <col min="3075" max="3075" width="4.5703125" style="386" customWidth="1"/>
    <col min="3076" max="3076" width="6.140625" style="386" customWidth="1"/>
    <col min="3077" max="3077" width="7.5703125" style="386" customWidth="1"/>
    <col min="3078" max="3078" width="6.7109375" style="386" customWidth="1"/>
    <col min="3079" max="3079" width="8.5703125" style="386" customWidth="1"/>
    <col min="3080" max="3080" width="9.5703125" style="386" customWidth="1"/>
    <col min="3081" max="3081" width="8.7109375" style="386" customWidth="1"/>
    <col min="3082" max="3082" width="9.28515625" style="386" customWidth="1"/>
    <col min="3083" max="3083" width="8.7109375" style="386" customWidth="1"/>
    <col min="3084" max="3088" width="9.28515625" style="386" customWidth="1"/>
    <col min="3089" max="3089" width="8.7109375" style="386" customWidth="1"/>
    <col min="3090" max="3090" width="9.28515625" style="386" customWidth="1"/>
    <col min="3091" max="3324" width="9.140625" style="386"/>
    <col min="3325" max="3325" width="1.42578125" style="386" customWidth="1"/>
    <col min="3326" max="3326" width="3.42578125" style="386" customWidth="1"/>
    <col min="3327" max="3327" width="11.42578125" style="386" customWidth="1"/>
    <col min="3328" max="3328" width="7.28515625" style="386" customWidth="1"/>
    <col min="3329" max="3329" width="14" style="386" customWidth="1"/>
    <col min="3330" max="3330" width="6.42578125" style="386" customWidth="1"/>
    <col min="3331" max="3331" width="4.5703125" style="386" customWidth="1"/>
    <col min="3332" max="3332" width="6.140625" style="386" customWidth="1"/>
    <col min="3333" max="3333" width="7.5703125" style="386" customWidth="1"/>
    <col min="3334" max="3334" width="6.7109375" style="386" customWidth="1"/>
    <col min="3335" max="3335" width="8.5703125" style="386" customWidth="1"/>
    <col min="3336" max="3336" width="9.5703125" style="386" customWidth="1"/>
    <col min="3337" max="3337" width="8.7109375" style="386" customWidth="1"/>
    <col min="3338" max="3338" width="9.28515625" style="386" customWidth="1"/>
    <col min="3339" max="3339" width="8.7109375" style="386" customWidth="1"/>
    <col min="3340" max="3344" width="9.28515625" style="386" customWidth="1"/>
    <col min="3345" max="3345" width="8.7109375" style="386" customWidth="1"/>
    <col min="3346" max="3346" width="9.28515625" style="386" customWidth="1"/>
    <col min="3347" max="3580" width="9.140625" style="386"/>
    <col min="3581" max="3581" width="1.42578125" style="386" customWidth="1"/>
    <col min="3582" max="3582" width="3.42578125" style="386" customWidth="1"/>
    <col min="3583" max="3583" width="11.42578125" style="386" customWidth="1"/>
    <col min="3584" max="3584" width="7.28515625" style="386" customWidth="1"/>
    <col min="3585" max="3585" width="14" style="386" customWidth="1"/>
    <col min="3586" max="3586" width="6.42578125" style="386" customWidth="1"/>
    <col min="3587" max="3587" width="4.5703125" style="386" customWidth="1"/>
    <col min="3588" max="3588" width="6.140625" style="386" customWidth="1"/>
    <col min="3589" max="3589" width="7.5703125" style="386" customWidth="1"/>
    <col min="3590" max="3590" width="6.7109375" style="386" customWidth="1"/>
    <col min="3591" max="3591" width="8.5703125" style="386" customWidth="1"/>
    <col min="3592" max="3592" width="9.5703125" style="386" customWidth="1"/>
    <col min="3593" max="3593" width="8.7109375" style="386" customWidth="1"/>
    <col min="3594" max="3594" width="9.28515625" style="386" customWidth="1"/>
    <col min="3595" max="3595" width="8.7109375" style="386" customWidth="1"/>
    <col min="3596" max="3600" width="9.28515625" style="386" customWidth="1"/>
    <col min="3601" max="3601" width="8.7109375" style="386" customWidth="1"/>
    <col min="3602" max="3602" width="9.28515625" style="386" customWidth="1"/>
    <col min="3603" max="3836" width="9.140625" style="386"/>
    <col min="3837" max="3837" width="1.42578125" style="386" customWidth="1"/>
    <col min="3838" max="3838" width="3.42578125" style="386" customWidth="1"/>
    <col min="3839" max="3839" width="11.42578125" style="386" customWidth="1"/>
    <col min="3840" max="3840" width="7.28515625" style="386" customWidth="1"/>
    <col min="3841" max="3841" width="14" style="386" customWidth="1"/>
    <col min="3842" max="3842" width="6.42578125" style="386" customWidth="1"/>
    <col min="3843" max="3843" width="4.5703125" style="386" customWidth="1"/>
    <col min="3844" max="3844" width="6.140625" style="386" customWidth="1"/>
    <col min="3845" max="3845" width="7.5703125" style="386" customWidth="1"/>
    <col min="3846" max="3846" width="6.7109375" style="386" customWidth="1"/>
    <col min="3847" max="3847" width="8.5703125" style="386" customWidth="1"/>
    <col min="3848" max="3848" width="9.5703125" style="386" customWidth="1"/>
    <col min="3849" max="3849" width="8.7109375" style="386" customWidth="1"/>
    <col min="3850" max="3850" width="9.28515625" style="386" customWidth="1"/>
    <col min="3851" max="3851" width="8.7109375" style="386" customWidth="1"/>
    <col min="3852" max="3856" width="9.28515625" style="386" customWidth="1"/>
    <col min="3857" max="3857" width="8.7109375" style="386" customWidth="1"/>
    <col min="3858" max="3858" width="9.28515625" style="386" customWidth="1"/>
    <col min="3859" max="4092" width="9.140625" style="386"/>
    <col min="4093" max="4093" width="1.42578125" style="386" customWidth="1"/>
    <col min="4094" max="4094" width="3.42578125" style="386" customWidth="1"/>
    <col min="4095" max="4095" width="11.42578125" style="386" customWidth="1"/>
    <col min="4096" max="4096" width="7.28515625" style="386" customWidth="1"/>
    <col min="4097" max="4097" width="14" style="386" customWidth="1"/>
    <col min="4098" max="4098" width="6.42578125" style="386" customWidth="1"/>
    <col min="4099" max="4099" width="4.5703125" style="386" customWidth="1"/>
    <col min="4100" max="4100" width="6.140625" style="386" customWidth="1"/>
    <col min="4101" max="4101" width="7.5703125" style="386" customWidth="1"/>
    <col min="4102" max="4102" width="6.7109375" style="386" customWidth="1"/>
    <col min="4103" max="4103" width="8.5703125" style="386" customWidth="1"/>
    <col min="4104" max="4104" width="9.5703125" style="386" customWidth="1"/>
    <col min="4105" max="4105" width="8.7109375" style="386" customWidth="1"/>
    <col min="4106" max="4106" width="9.28515625" style="386" customWidth="1"/>
    <col min="4107" max="4107" width="8.7109375" style="386" customWidth="1"/>
    <col min="4108" max="4112" width="9.28515625" style="386" customWidth="1"/>
    <col min="4113" max="4113" width="8.7109375" style="386" customWidth="1"/>
    <col min="4114" max="4114" width="9.28515625" style="386" customWidth="1"/>
    <col min="4115" max="4348" width="9.140625" style="386"/>
    <col min="4349" max="4349" width="1.42578125" style="386" customWidth="1"/>
    <col min="4350" max="4350" width="3.42578125" style="386" customWidth="1"/>
    <col min="4351" max="4351" width="11.42578125" style="386" customWidth="1"/>
    <col min="4352" max="4352" width="7.28515625" style="386" customWidth="1"/>
    <col min="4353" max="4353" width="14" style="386" customWidth="1"/>
    <col min="4354" max="4354" width="6.42578125" style="386" customWidth="1"/>
    <col min="4355" max="4355" width="4.5703125" style="386" customWidth="1"/>
    <col min="4356" max="4356" width="6.140625" style="386" customWidth="1"/>
    <col min="4357" max="4357" width="7.5703125" style="386" customWidth="1"/>
    <col min="4358" max="4358" width="6.7109375" style="386" customWidth="1"/>
    <col min="4359" max="4359" width="8.5703125" style="386" customWidth="1"/>
    <col min="4360" max="4360" width="9.5703125" style="386" customWidth="1"/>
    <col min="4361" max="4361" width="8.7109375" style="386" customWidth="1"/>
    <col min="4362" max="4362" width="9.28515625" style="386" customWidth="1"/>
    <col min="4363" max="4363" width="8.7109375" style="386" customWidth="1"/>
    <col min="4364" max="4368" width="9.28515625" style="386" customWidth="1"/>
    <col min="4369" max="4369" width="8.7109375" style="386" customWidth="1"/>
    <col min="4370" max="4370" width="9.28515625" style="386" customWidth="1"/>
    <col min="4371" max="4604" width="9.140625" style="386"/>
    <col min="4605" max="4605" width="1.42578125" style="386" customWidth="1"/>
    <col min="4606" max="4606" width="3.42578125" style="386" customWidth="1"/>
    <col min="4607" max="4607" width="11.42578125" style="386" customWidth="1"/>
    <col min="4608" max="4608" width="7.28515625" style="386" customWidth="1"/>
    <col min="4609" max="4609" width="14" style="386" customWidth="1"/>
    <col min="4610" max="4610" width="6.42578125" style="386" customWidth="1"/>
    <col min="4611" max="4611" width="4.5703125" style="386" customWidth="1"/>
    <col min="4612" max="4612" width="6.140625" style="386" customWidth="1"/>
    <col min="4613" max="4613" width="7.5703125" style="386" customWidth="1"/>
    <col min="4614" max="4614" width="6.7109375" style="386" customWidth="1"/>
    <col min="4615" max="4615" width="8.5703125" style="386" customWidth="1"/>
    <col min="4616" max="4616" width="9.5703125" style="386" customWidth="1"/>
    <col min="4617" max="4617" width="8.7109375" style="386" customWidth="1"/>
    <col min="4618" max="4618" width="9.28515625" style="386" customWidth="1"/>
    <col min="4619" max="4619" width="8.7109375" style="386" customWidth="1"/>
    <col min="4620" max="4624" width="9.28515625" style="386" customWidth="1"/>
    <col min="4625" max="4625" width="8.7109375" style="386" customWidth="1"/>
    <col min="4626" max="4626" width="9.28515625" style="386" customWidth="1"/>
    <col min="4627" max="4860" width="9.140625" style="386"/>
    <col min="4861" max="4861" width="1.42578125" style="386" customWidth="1"/>
    <col min="4862" max="4862" width="3.42578125" style="386" customWidth="1"/>
    <col min="4863" max="4863" width="11.42578125" style="386" customWidth="1"/>
    <col min="4864" max="4864" width="7.28515625" style="386" customWidth="1"/>
    <col min="4865" max="4865" width="14" style="386" customWidth="1"/>
    <col min="4866" max="4866" width="6.42578125" style="386" customWidth="1"/>
    <col min="4867" max="4867" width="4.5703125" style="386" customWidth="1"/>
    <col min="4868" max="4868" width="6.140625" style="386" customWidth="1"/>
    <col min="4869" max="4869" width="7.5703125" style="386" customWidth="1"/>
    <col min="4870" max="4870" width="6.7109375" style="386" customWidth="1"/>
    <col min="4871" max="4871" width="8.5703125" style="386" customWidth="1"/>
    <col min="4872" max="4872" width="9.5703125" style="386" customWidth="1"/>
    <col min="4873" max="4873" width="8.7109375" style="386" customWidth="1"/>
    <col min="4874" max="4874" width="9.28515625" style="386" customWidth="1"/>
    <col min="4875" max="4875" width="8.7109375" style="386" customWidth="1"/>
    <col min="4876" max="4880" width="9.28515625" style="386" customWidth="1"/>
    <col min="4881" max="4881" width="8.7109375" style="386" customWidth="1"/>
    <col min="4882" max="4882" width="9.28515625" style="386" customWidth="1"/>
    <col min="4883" max="5116" width="9.140625" style="386"/>
    <col min="5117" max="5117" width="1.42578125" style="386" customWidth="1"/>
    <col min="5118" max="5118" width="3.42578125" style="386" customWidth="1"/>
    <col min="5119" max="5119" width="11.42578125" style="386" customWidth="1"/>
    <col min="5120" max="5120" width="7.28515625" style="386" customWidth="1"/>
    <col min="5121" max="5121" width="14" style="386" customWidth="1"/>
    <col min="5122" max="5122" width="6.42578125" style="386" customWidth="1"/>
    <col min="5123" max="5123" width="4.5703125" style="386" customWidth="1"/>
    <col min="5124" max="5124" width="6.140625" style="386" customWidth="1"/>
    <col min="5125" max="5125" width="7.5703125" style="386" customWidth="1"/>
    <col min="5126" max="5126" width="6.7109375" style="386" customWidth="1"/>
    <col min="5127" max="5127" width="8.5703125" style="386" customWidth="1"/>
    <col min="5128" max="5128" width="9.5703125" style="386" customWidth="1"/>
    <col min="5129" max="5129" width="8.7109375" style="386" customWidth="1"/>
    <col min="5130" max="5130" width="9.28515625" style="386" customWidth="1"/>
    <col min="5131" max="5131" width="8.7109375" style="386" customWidth="1"/>
    <col min="5132" max="5136" width="9.28515625" style="386" customWidth="1"/>
    <col min="5137" max="5137" width="8.7109375" style="386" customWidth="1"/>
    <col min="5138" max="5138" width="9.28515625" style="386" customWidth="1"/>
    <col min="5139" max="5372" width="9.140625" style="386"/>
    <col min="5373" max="5373" width="1.42578125" style="386" customWidth="1"/>
    <col min="5374" max="5374" width="3.42578125" style="386" customWidth="1"/>
    <col min="5375" max="5375" width="11.42578125" style="386" customWidth="1"/>
    <col min="5376" max="5376" width="7.28515625" style="386" customWidth="1"/>
    <col min="5377" max="5377" width="14" style="386" customWidth="1"/>
    <col min="5378" max="5378" width="6.42578125" style="386" customWidth="1"/>
    <col min="5379" max="5379" width="4.5703125" style="386" customWidth="1"/>
    <col min="5380" max="5380" width="6.140625" style="386" customWidth="1"/>
    <col min="5381" max="5381" width="7.5703125" style="386" customWidth="1"/>
    <col min="5382" max="5382" width="6.7109375" style="386" customWidth="1"/>
    <col min="5383" max="5383" width="8.5703125" style="386" customWidth="1"/>
    <col min="5384" max="5384" width="9.5703125" style="386" customWidth="1"/>
    <col min="5385" max="5385" width="8.7109375" style="386" customWidth="1"/>
    <col min="5386" max="5386" width="9.28515625" style="386" customWidth="1"/>
    <col min="5387" max="5387" width="8.7109375" style="386" customWidth="1"/>
    <col min="5388" max="5392" width="9.28515625" style="386" customWidth="1"/>
    <col min="5393" max="5393" width="8.7109375" style="386" customWidth="1"/>
    <col min="5394" max="5394" width="9.28515625" style="386" customWidth="1"/>
    <col min="5395" max="5628" width="9.140625" style="386"/>
    <col min="5629" max="5629" width="1.42578125" style="386" customWidth="1"/>
    <col min="5630" max="5630" width="3.42578125" style="386" customWidth="1"/>
    <col min="5631" max="5631" width="11.42578125" style="386" customWidth="1"/>
    <col min="5632" max="5632" width="7.28515625" style="386" customWidth="1"/>
    <col min="5633" max="5633" width="14" style="386" customWidth="1"/>
    <col min="5634" max="5634" width="6.42578125" style="386" customWidth="1"/>
    <col min="5635" max="5635" width="4.5703125" style="386" customWidth="1"/>
    <col min="5636" max="5636" width="6.140625" style="386" customWidth="1"/>
    <col min="5637" max="5637" width="7.5703125" style="386" customWidth="1"/>
    <col min="5638" max="5638" width="6.7109375" style="386" customWidth="1"/>
    <col min="5639" max="5639" width="8.5703125" style="386" customWidth="1"/>
    <col min="5640" max="5640" width="9.5703125" style="386" customWidth="1"/>
    <col min="5641" max="5641" width="8.7109375" style="386" customWidth="1"/>
    <col min="5642" max="5642" width="9.28515625" style="386" customWidth="1"/>
    <col min="5643" max="5643" width="8.7109375" style="386" customWidth="1"/>
    <col min="5644" max="5648" width="9.28515625" style="386" customWidth="1"/>
    <col min="5649" max="5649" width="8.7109375" style="386" customWidth="1"/>
    <col min="5650" max="5650" width="9.28515625" style="386" customWidth="1"/>
    <col min="5651" max="5884" width="9.140625" style="386"/>
    <col min="5885" max="5885" width="1.42578125" style="386" customWidth="1"/>
    <col min="5886" max="5886" width="3.42578125" style="386" customWidth="1"/>
    <col min="5887" max="5887" width="11.42578125" style="386" customWidth="1"/>
    <col min="5888" max="5888" width="7.28515625" style="386" customWidth="1"/>
    <col min="5889" max="5889" width="14" style="386" customWidth="1"/>
    <col min="5890" max="5890" width="6.42578125" style="386" customWidth="1"/>
    <col min="5891" max="5891" width="4.5703125" style="386" customWidth="1"/>
    <col min="5892" max="5892" width="6.140625" style="386" customWidth="1"/>
    <col min="5893" max="5893" width="7.5703125" style="386" customWidth="1"/>
    <col min="5894" max="5894" width="6.7109375" style="386" customWidth="1"/>
    <col min="5895" max="5895" width="8.5703125" style="386" customWidth="1"/>
    <col min="5896" max="5896" width="9.5703125" style="386" customWidth="1"/>
    <col min="5897" max="5897" width="8.7109375" style="386" customWidth="1"/>
    <col min="5898" max="5898" width="9.28515625" style="386" customWidth="1"/>
    <col min="5899" max="5899" width="8.7109375" style="386" customWidth="1"/>
    <col min="5900" max="5904" width="9.28515625" style="386" customWidth="1"/>
    <col min="5905" max="5905" width="8.7109375" style="386" customWidth="1"/>
    <col min="5906" max="5906" width="9.28515625" style="386" customWidth="1"/>
    <col min="5907" max="6140" width="9.140625" style="386"/>
    <col min="6141" max="6141" width="1.42578125" style="386" customWidth="1"/>
    <col min="6142" max="6142" width="3.42578125" style="386" customWidth="1"/>
    <col min="6143" max="6143" width="11.42578125" style="386" customWidth="1"/>
    <col min="6144" max="6144" width="7.28515625" style="386" customWidth="1"/>
    <col min="6145" max="6145" width="14" style="386" customWidth="1"/>
    <col min="6146" max="6146" width="6.42578125" style="386" customWidth="1"/>
    <col min="6147" max="6147" width="4.5703125" style="386" customWidth="1"/>
    <col min="6148" max="6148" width="6.140625" style="386" customWidth="1"/>
    <col min="6149" max="6149" width="7.5703125" style="386" customWidth="1"/>
    <col min="6150" max="6150" width="6.7109375" style="386" customWidth="1"/>
    <col min="6151" max="6151" width="8.5703125" style="386" customWidth="1"/>
    <col min="6152" max="6152" width="9.5703125" style="386" customWidth="1"/>
    <col min="6153" max="6153" width="8.7109375" style="386" customWidth="1"/>
    <col min="6154" max="6154" width="9.28515625" style="386" customWidth="1"/>
    <col min="6155" max="6155" width="8.7109375" style="386" customWidth="1"/>
    <col min="6156" max="6160" width="9.28515625" style="386" customWidth="1"/>
    <col min="6161" max="6161" width="8.7109375" style="386" customWidth="1"/>
    <col min="6162" max="6162" width="9.28515625" style="386" customWidth="1"/>
    <col min="6163" max="6396" width="9.140625" style="386"/>
    <col min="6397" max="6397" width="1.42578125" style="386" customWidth="1"/>
    <col min="6398" max="6398" width="3.42578125" style="386" customWidth="1"/>
    <col min="6399" max="6399" width="11.42578125" style="386" customWidth="1"/>
    <col min="6400" max="6400" width="7.28515625" style="386" customWidth="1"/>
    <col min="6401" max="6401" width="14" style="386" customWidth="1"/>
    <col min="6402" max="6402" width="6.42578125" style="386" customWidth="1"/>
    <col min="6403" max="6403" width="4.5703125" style="386" customWidth="1"/>
    <col min="6404" max="6404" width="6.140625" style="386" customWidth="1"/>
    <col min="6405" max="6405" width="7.5703125" style="386" customWidth="1"/>
    <col min="6406" max="6406" width="6.7109375" style="386" customWidth="1"/>
    <col min="6407" max="6407" width="8.5703125" style="386" customWidth="1"/>
    <col min="6408" max="6408" width="9.5703125" style="386" customWidth="1"/>
    <col min="6409" max="6409" width="8.7109375" style="386" customWidth="1"/>
    <col min="6410" max="6410" width="9.28515625" style="386" customWidth="1"/>
    <col min="6411" max="6411" width="8.7109375" style="386" customWidth="1"/>
    <col min="6412" max="6416" width="9.28515625" style="386" customWidth="1"/>
    <col min="6417" max="6417" width="8.7109375" style="386" customWidth="1"/>
    <col min="6418" max="6418" width="9.28515625" style="386" customWidth="1"/>
    <col min="6419" max="6652" width="9.140625" style="386"/>
    <col min="6653" max="6653" width="1.42578125" style="386" customWidth="1"/>
    <col min="6654" max="6654" width="3.42578125" style="386" customWidth="1"/>
    <col min="6655" max="6655" width="11.42578125" style="386" customWidth="1"/>
    <col min="6656" max="6656" width="7.28515625" style="386" customWidth="1"/>
    <col min="6657" max="6657" width="14" style="386" customWidth="1"/>
    <col min="6658" max="6658" width="6.42578125" style="386" customWidth="1"/>
    <col min="6659" max="6659" width="4.5703125" style="386" customWidth="1"/>
    <col min="6660" max="6660" width="6.140625" style="386" customWidth="1"/>
    <col min="6661" max="6661" width="7.5703125" style="386" customWidth="1"/>
    <col min="6662" max="6662" width="6.7109375" style="386" customWidth="1"/>
    <col min="6663" max="6663" width="8.5703125" style="386" customWidth="1"/>
    <col min="6664" max="6664" width="9.5703125" style="386" customWidth="1"/>
    <col min="6665" max="6665" width="8.7109375" style="386" customWidth="1"/>
    <col min="6666" max="6666" width="9.28515625" style="386" customWidth="1"/>
    <col min="6667" max="6667" width="8.7109375" style="386" customWidth="1"/>
    <col min="6668" max="6672" width="9.28515625" style="386" customWidth="1"/>
    <col min="6673" max="6673" width="8.7109375" style="386" customWidth="1"/>
    <col min="6674" max="6674" width="9.28515625" style="386" customWidth="1"/>
    <col min="6675" max="6908" width="9.140625" style="386"/>
    <col min="6909" max="6909" width="1.42578125" style="386" customWidth="1"/>
    <col min="6910" max="6910" width="3.42578125" style="386" customWidth="1"/>
    <col min="6911" max="6911" width="11.42578125" style="386" customWidth="1"/>
    <col min="6912" max="6912" width="7.28515625" style="386" customWidth="1"/>
    <col min="6913" max="6913" width="14" style="386" customWidth="1"/>
    <col min="6914" max="6914" width="6.42578125" style="386" customWidth="1"/>
    <col min="6915" max="6915" width="4.5703125" style="386" customWidth="1"/>
    <col min="6916" max="6916" width="6.140625" style="386" customWidth="1"/>
    <col min="6917" max="6917" width="7.5703125" style="386" customWidth="1"/>
    <col min="6918" max="6918" width="6.7109375" style="386" customWidth="1"/>
    <col min="6919" max="6919" width="8.5703125" style="386" customWidth="1"/>
    <col min="6920" max="6920" width="9.5703125" style="386" customWidth="1"/>
    <col min="6921" max="6921" width="8.7109375" style="386" customWidth="1"/>
    <col min="6922" max="6922" width="9.28515625" style="386" customWidth="1"/>
    <col min="6923" max="6923" width="8.7109375" style="386" customWidth="1"/>
    <col min="6924" max="6928" width="9.28515625" style="386" customWidth="1"/>
    <col min="6929" max="6929" width="8.7109375" style="386" customWidth="1"/>
    <col min="6930" max="6930" width="9.28515625" style="386" customWidth="1"/>
    <col min="6931" max="7164" width="9.140625" style="386"/>
    <col min="7165" max="7165" width="1.42578125" style="386" customWidth="1"/>
    <col min="7166" max="7166" width="3.42578125" style="386" customWidth="1"/>
    <col min="7167" max="7167" width="11.42578125" style="386" customWidth="1"/>
    <col min="7168" max="7168" width="7.28515625" style="386" customWidth="1"/>
    <col min="7169" max="7169" width="14" style="386" customWidth="1"/>
    <col min="7170" max="7170" width="6.42578125" style="386" customWidth="1"/>
    <col min="7171" max="7171" width="4.5703125" style="386" customWidth="1"/>
    <col min="7172" max="7172" width="6.140625" style="386" customWidth="1"/>
    <col min="7173" max="7173" width="7.5703125" style="386" customWidth="1"/>
    <col min="7174" max="7174" width="6.7109375" style="386" customWidth="1"/>
    <col min="7175" max="7175" width="8.5703125" style="386" customWidth="1"/>
    <col min="7176" max="7176" width="9.5703125" style="386" customWidth="1"/>
    <col min="7177" max="7177" width="8.7109375" style="386" customWidth="1"/>
    <col min="7178" max="7178" width="9.28515625" style="386" customWidth="1"/>
    <col min="7179" max="7179" width="8.7109375" style="386" customWidth="1"/>
    <col min="7180" max="7184" width="9.28515625" style="386" customWidth="1"/>
    <col min="7185" max="7185" width="8.7109375" style="386" customWidth="1"/>
    <col min="7186" max="7186" width="9.28515625" style="386" customWidth="1"/>
    <col min="7187" max="7420" width="9.140625" style="386"/>
    <col min="7421" max="7421" width="1.42578125" style="386" customWidth="1"/>
    <col min="7422" max="7422" width="3.42578125" style="386" customWidth="1"/>
    <col min="7423" max="7423" width="11.42578125" style="386" customWidth="1"/>
    <col min="7424" max="7424" width="7.28515625" style="386" customWidth="1"/>
    <col min="7425" max="7425" width="14" style="386" customWidth="1"/>
    <col min="7426" max="7426" width="6.42578125" style="386" customWidth="1"/>
    <col min="7427" max="7427" width="4.5703125" style="386" customWidth="1"/>
    <col min="7428" max="7428" width="6.140625" style="386" customWidth="1"/>
    <col min="7429" max="7429" width="7.5703125" style="386" customWidth="1"/>
    <col min="7430" max="7430" width="6.7109375" style="386" customWidth="1"/>
    <col min="7431" max="7431" width="8.5703125" style="386" customWidth="1"/>
    <col min="7432" max="7432" width="9.5703125" style="386" customWidth="1"/>
    <col min="7433" max="7433" width="8.7109375" style="386" customWidth="1"/>
    <col min="7434" max="7434" width="9.28515625" style="386" customWidth="1"/>
    <col min="7435" max="7435" width="8.7109375" style="386" customWidth="1"/>
    <col min="7436" max="7440" width="9.28515625" style="386" customWidth="1"/>
    <col min="7441" max="7441" width="8.7109375" style="386" customWidth="1"/>
    <col min="7442" max="7442" width="9.28515625" style="386" customWidth="1"/>
    <col min="7443" max="7676" width="9.140625" style="386"/>
    <col min="7677" max="7677" width="1.42578125" style="386" customWidth="1"/>
    <col min="7678" max="7678" width="3.42578125" style="386" customWidth="1"/>
    <col min="7679" max="7679" width="11.42578125" style="386" customWidth="1"/>
    <col min="7680" max="7680" width="7.28515625" style="386" customWidth="1"/>
    <col min="7681" max="7681" width="14" style="386" customWidth="1"/>
    <col min="7682" max="7682" width="6.42578125" style="386" customWidth="1"/>
    <col min="7683" max="7683" width="4.5703125" style="386" customWidth="1"/>
    <col min="7684" max="7684" width="6.140625" style="386" customWidth="1"/>
    <col min="7685" max="7685" width="7.5703125" style="386" customWidth="1"/>
    <col min="7686" max="7686" width="6.7109375" style="386" customWidth="1"/>
    <col min="7687" max="7687" width="8.5703125" style="386" customWidth="1"/>
    <col min="7688" max="7688" width="9.5703125" style="386" customWidth="1"/>
    <col min="7689" max="7689" width="8.7109375" style="386" customWidth="1"/>
    <col min="7690" max="7690" width="9.28515625" style="386" customWidth="1"/>
    <col min="7691" max="7691" width="8.7109375" style="386" customWidth="1"/>
    <col min="7692" max="7696" width="9.28515625" style="386" customWidth="1"/>
    <col min="7697" max="7697" width="8.7109375" style="386" customWidth="1"/>
    <col min="7698" max="7698" width="9.28515625" style="386" customWidth="1"/>
    <col min="7699" max="7932" width="9.140625" style="386"/>
    <col min="7933" max="7933" width="1.42578125" style="386" customWidth="1"/>
    <col min="7934" max="7934" width="3.42578125" style="386" customWidth="1"/>
    <col min="7935" max="7935" width="11.42578125" style="386" customWidth="1"/>
    <col min="7936" max="7936" width="7.28515625" style="386" customWidth="1"/>
    <col min="7937" max="7937" width="14" style="386" customWidth="1"/>
    <col min="7938" max="7938" width="6.42578125" style="386" customWidth="1"/>
    <col min="7939" max="7939" width="4.5703125" style="386" customWidth="1"/>
    <col min="7940" max="7940" width="6.140625" style="386" customWidth="1"/>
    <col min="7941" max="7941" width="7.5703125" style="386" customWidth="1"/>
    <col min="7942" max="7942" width="6.7109375" style="386" customWidth="1"/>
    <col min="7943" max="7943" width="8.5703125" style="386" customWidth="1"/>
    <col min="7944" max="7944" width="9.5703125" style="386" customWidth="1"/>
    <col min="7945" max="7945" width="8.7109375" style="386" customWidth="1"/>
    <col min="7946" max="7946" width="9.28515625" style="386" customWidth="1"/>
    <col min="7947" max="7947" width="8.7109375" style="386" customWidth="1"/>
    <col min="7948" max="7952" width="9.28515625" style="386" customWidth="1"/>
    <col min="7953" max="7953" width="8.7109375" style="386" customWidth="1"/>
    <col min="7954" max="7954" width="9.28515625" style="386" customWidth="1"/>
    <col min="7955" max="8188" width="9.140625" style="386"/>
    <col min="8189" max="8189" width="1.42578125" style="386" customWidth="1"/>
    <col min="8190" max="8190" width="3.42578125" style="386" customWidth="1"/>
    <col min="8191" max="8191" width="11.42578125" style="386" customWidth="1"/>
    <col min="8192" max="8192" width="7.28515625" style="386" customWidth="1"/>
    <col min="8193" max="8193" width="14" style="386" customWidth="1"/>
    <col min="8194" max="8194" width="6.42578125" style="386" customWidth="1"/>
    <col min="8195" max="8195" width="4.5703125" style="386" customWidth="1"/>
    <col min="8196" max="8196" width="6.140625" style="386" customWidth="1"/>
    <col min="8197" max="8197" width="7.5703125" style="386" customWidth="1"/>
    <col min="8198" max="8198" width="6.7109375" style="386" customWidth="1"/>
    <col min="8199" max="8199" width="8.5703125" style="386" customWidth="1"/>
    <col min="8200" max="8200" width="9.5703125" style="386" customWidth="1"/>
    <col min="8201" max="8201" width="8.7109375" style="386" customWidth="1"/>
    <col min="8202" max="8202" width="9.28515625" style="386" customWidth="1"/>
    <col min="8203" max="8203" width="8.7109375" style="386" customWidth="1"/>
    <col min="8204" max="8208" width="9.28515625" style="386" customWidth="1"/>
    <col min="8209" max="8209" width="8.7109375" style="386" customWidth="1"/>
    <col min="8210" max="8210" width="9.28515625" style="386" customWidth="1"/>
    <col min="8211" max="8444" width="9.140625" style="386"/>
    <col min="8445" max="8445" width="1.42578125" style="386" customWidth="1"/>
    <col min="8446" max="8446" width="3.42578125" style="386" customWidth="1"/>
    <col min="8447" max="8447" width="11.42578125" style="386" customWidth="1"/>
    <col min="8448" max="8448" width="7.28515625" style="386" customWidth="1"/>
    <col min="8449" max="8449" width="14" style="386" customWidth="1"/>
    <col min="8450" max="8450" width="6.42578125" style="386" customWidth="1"/>
    <col min="8451" max="8451" width="4.5703125" style="386" customWidth="1"/>
    <col min="8452" max="8452" width="6.140625" style="386" customWidth="1"/>
    <col min="8453" max="8453" width="7.5703125" style="386" customWidth="1"/>
    <col min="8454" max="8454" width="6.7109375" style="386" customWidth="1"/>
    <col min="8455" max="8455" width="8.5703125" style="386" customWidth="1"/>
    <col min="8456" max="8456" width="9.5703125" style="386" customWidth="1"/>
    <col min="8457" max="8457" width="8.7109375" style="386" customWidth="1"/>
    <col min="8458" max="8458" width="9.28515625" style="386" customWidth="1"/>
    <col min="8459" max="8459" width="8.7109375" style="386" customWidth="1"/>
    <col min="8460" max="8464" width="9.28515625" style="386" customWidth="1"/>
    <col min="8465" max="8465" width="8.7109375" style="386" customWidth="1"/>
    <col min="8466" max="8466" width="9.28515625" style="386" customWidth="1"/>
    <col min="8467" max="8700" width="9.140625" style="386"/>
    <col min="8701" max="8701" width="1.42578125" style="386" customWidth="1"/>
    <col min="8702" max="8702" width="3.42578125" style="386" customWidth="1"/>
    <col min="8703" max="8703" width="11.42578125" style="386" customWidth="1"/>
    <col min="8704" max="8704" width="7.28515625" style="386" customWidth="1"/>
    <col min="8705" max="8705" width="14" style="386" customWidth="1"/>
    <col min="8706" max="8706" width="6.42578125" style="386" customWidth="1"/>
    <col min="8707" max="8707" width="4.5703125" style="386" customWidth="1"/>
    <col min="8708" max="8708" width="6.140625" style="386" customWidth="1"/>
    <col min="8709" max="8709" width="7.5703125" style="386" customWidth="1"/>
    <col min="8710" max="8710" width="6.7109375" style="386" customWidth="1"/>
    <col min="8711" max="8711" width="8.5703125" style="386" customWidth="1"/>
    <col min="8712" max="8712" width="9.5703125" style="386" customWidth="1"/>
    <col min="8713" max="8713" width="8.7109375" style="386" customWidth="1"/>
    <col min="8714" max="8714" width="9.28515625" style="386" customWidth="1"/>
    <col min="8715" max="8715" width="8.7109375" style="386" customWidth="1"/>
    <col min="8716" max="8720" width="9.28515625" style="386" customWidth="1"/>
    <col min="8721" max="8721" width="8.7109375" style="386" customWidth="1"/>
    <col min="8722" max="8722" width="9.28515625" style="386" customWidth="1"/>
    <col min="8723" max="8956" width="9.140625" style="386"/>
    <col min="8957" max="8957" width="1.42578125" style="386" customWidth="1"/>
    <col min="8958" max="8958" width="3.42578125" style="386" customWidth="1"/>
    <col min="8959" max="8959" width="11.42578125" style="386" customWidth="1"/>
    <col min="8960" max="8960" width="7.28515625" style="386" customWidth="1"/>
    <col min="8961" max="8961" width="14" style="386" customWidth="1"/>
    <col min="8962" max="8962" width="6.42578125" style="386" customWidth="1"/>
    <col min="8963" max="8963" width="4.5703125" style="386" customWidth="1"/>
    <col min="8964" max="8964" width="6.140625" style="386" customWidth="1"/>
    <col min="8965" max="8965" width="7.5703125" style="386" customWidth="1"/>
    <col min="8966" max="8966" width="6.7109375" style="386" customWidth="1"/>
    <col min="8967" max="8967" width="8.5703125" style="386" customWidth="1"/>
    <col min="8968" max="8968" width="9.5703125" style="386" customWidth="1"/>
    <col min="8969" max="8969" width="8.7109375" style="386" customWidth="1"/>
    <col min="8970" max="8970" width="9.28515625" style="386" customWidth="1"/>
    <col min="8971" max="8971" width="8.7109375" style="386" customWidth="1"/>
    <col min="8972" max="8976" width="9.28515625" style="386" customWidth="1"/>
    <col min="8977" max="8977" width="8.7109375" style="386" customWidth="1"/>
    <col min="8978" max="8978" width="9.28515625" style="386" customWidth="1"/>
    <col min="8979" max="9212" width="9.140625" style="386"/>
    <col min="9213" max="9213" width="1.42578125" style="386" customWidth="1"/>
    <col min="9214" max="9214" width="3.42578125" style="386" customWidth="1"/>
    <col min="9215" max="9215" width="11.42578125" style="386" customWidth="1"/>
    <col min="9216" max="9216" width="7.28515625" style="386" customWidth="1"/>
    <col min="9217" max="9217" width="14" style="386" customWidth="1"/>
    <col min="9218" max="9218" width="6.42578125" style="386" customWidth="1"/>
    <col min="9219" max="9219" width="4.5703125" style="386" customWidth="1"/>
    <col min="9220" max="9220" width="6.140625" style="386" customWidth="1"/>
    <col min="9221" max="9221" width="7.5703125" style="386" customWidth="1"/>
    <col min="9222" max="9222" width="6.7109375" style="386" customWidth="1"/>
    <col min="9223" max="9223" width="8.5703125" style="386" customWidth="1"/>
    <col min="9224" max="9224" width="9.5703125" style="386" customWidth="1"/>
    <col min="9225" max="9225" width="8.7109375" style="386" customWidth="1"/>
    <col min="9226" max="9226" width="9.28515625" style="386" customWidth="1"/>
    <col min="9227" max="9227" width="8.7109375" style="386" customWidth="1"/>
    <col min="9228" max="9232" width="9.28515625" style="386" customWidth="1"/>
    <col min="9233" max="9233" width="8.7109375" style="386" customWidth="1"/>
    <col min="9234" max="9234" width="9.28515625" style="386" customWidth="1"/>
    <col min="9235" max="9468" width="9.140625" style="386"/>
    <col min="9469" max="9469" width="1.42578125" style="386" customWidth="1"/>
    <col min="9470" max="9470" width="3.42578125" style="386" customWidth="1"/>
    <col min="9471" max="9471" width="11.42578125" style="386" customWidth="1"/>
    <col min="9472" max="9472" width="7.28515625" style="386" customWidth="1"/>
    <col min="9473" max="9473" width="14" style="386" customWidth="1"/>
    <col min="9474" max="9474" width="6.42578125" style="386" customWidth="1"/>
    <col min="9475" max="9475" width="4.5703125" style="386" customWidth="1"/>
    <col min="9476" max="9476" width="6.140625" style="386" customWidth="1"/>
    <col min="9477" max="9477" width="7.5703125" style="386" customWidth="1"/>
    <col min="9478" max="9478" width="6.7109375" style="386" customWidth="1"/>
    <col min="9479" max="9479" width="8.5703125" style="386" customWidth="1"/>
    <col min="9480" max="9480" width="9.5703125" style="386" customWidth="1"/>
    <col min="9481" max="9481" width="8.7109375" style="386" customWidth="1"/>
    <col min="9482" max="9482" width="9.28515625" style="386" customWidth="1"/>
    <col min="9483" max="9483" width="8.7109375" style="386" customWidth="1"/>
    <col min="9484" max="9488" width="9.28515625" style="386" customWidth="1"/>
    <col min="9489" max="9489" width="8.7109375" style="386" customWidth="1"/>
    <col min="9490" max="9490" width="9.28515625" style="386" customWidth="1"/>
    <col min="9491" max="9724" width="9.140625" style="386"/>
    <col min="9725" max="9725" width="1.42578125" style="386" customWidth="1"/>
    <col min="9726" max="9726" width="3.42578125" style="386" customWidth="1"/>
    <col min="9727" max="9727" width="11.42578125" style="386" customWidth="1"/>
    <col min="9728" max="9728" width="7.28515625" style="386" customWidth="1"/>
    <col min="9729" max="9729" width="14" style="386" customWidth="1"/>
    <col min="9730" max="9730" width="6.42578125" style="386" customWidth="1"/>
    <col min="9731" max="9731" width="4.5703125" style="386" customWidth="1"/>
    <col min="9732" max="9732" width="6.140625" style="386" customWidth="1"/>
    <col min="9733" max="9733" width="7.5703125" style="386" customWidth="1"/>
    <col min="9734" max="9734" width="6.7109375" style="386" customWidth="1"/>
    <col min="9735" max="9735" width="8.5703125" style="386" customWidth="1"/>
    <col min="9736" max="9736" width="9.5703125" style="386" customWidth="1"/>
    <col min="9737" max="9737" width="8.7109375" style="386" customWidth="1"/>
    <col min="9738" max="9738" width="9.28515625" style="386" customWidth="1"/>
    <col min="9739" max="9739" width="8.7109375" style="386" customWidth="1"/>
    <col min="9740" max="9744" width="9.28515625" style="386" customWidth="1"/>
    <col min="9745" max="9745" width="8.7109375" style="386" customWidth="1"/>
    <col min="9746" max="9746" width="9.28515625" style="386" customWidth="1"/>
    <col min="9747" max="9980" width="9.140625" style="386"/>
    <col min="9981" max="9981" width="1.42578125" style="386" customWidth="1"/>
    <col min="9982" max="9982" width="3.42578125" style="386" customWidth="1"/>
    <col min="9983" max="9983" width="11.42578125" style="386" customWidth="1"/>
    <col min="9984" max="9984" width="7.28515625" style="386" customWidth="1"/>
    <col min="9985" max="9985" width="14" style="386" customWidth="1"/>
    <col min="9986" max="9986" width="6.42578125" style="386" customWidth="1"/>
    <col min="9987" max="9987" width="4.5703125" style="386" customWidth="1"/>
    <col min="9988" max="9988" width="6.140625" style="386" customWidth="1"/>
    <col min="9989" max="9989" width="7.5703125" style="386" customWidth="1"/>
    <col min="9990" max="9990" width="6.7109375" style="386" customWidth="1"/>
    <col min="9991" max="9991" width="8.5703125" style="386" customWidth="1"/>
    <col min="9992" max="9992" width="9.5703125" style="386" customWidth="1"/>
    <col min="9993" max="9993" width="8.7109375" style="386" customWidth="1"/>
    <col min="9994" max="9994" width="9.28515625" style="386" customWidth="1"/>
    <col min="9995" max="9995" width="8.7109375" style="386" customWidth="1"/>
    <col min="9996" max="10000" width="9.28515625" style="386" customWidth="1"/>
    <col min="10001" max="10001" width="8.7109375" style="386" customWidth="1"/>
    <col min="10002" max="10002" width="9.28515625" style="386" customWidth="1"/>
    <col min="10003" max="10236" width="9.140625" style="386"/>
    <col min="10237" max="10237" width="1.42578125" style="386" customWidth="1"/>
    <col min="10238" max="10238" width="3.42578125" style="386" customWidth="1"/>
    <col min="10239" max="10239" width="11.42578125" style="386" customWidth="1"/>
    <col min="10240" max="10240" width="7.28515625" style="386" customWidth="1"/>
    <col min="10241" max="10241" width="14" style="386" customWidth="1"/>
    <col min="10242" max="10242" width="6.42578125" style="386" customWidth="1"/>
    <col min="10243" max="10243" width="4.5703125" style="386" customWidth="1"/>
    <col min="10244" max="10244" width="6.140625" style="386" customWidth="1"/>
    <col min="10245" max="10245" width="7.5703125" style="386" customWidth="1"/>
    <col min="10246" max="10246" width="6.7109375" style="386" customWidth="1"/>
    <col min="10247" max="10247" width="8.5703125" style="386" customWidth="1"/>
    <col min="10248" max="10248" width="9.5703125" style="386" customWidth="1"/>
    <col min="10249" max="10249" width="8.7109375" style="386" customWidth="1"/>
    <col min="10250" max="10250" width="9.28515625" style="386" customWidth="1"/>
    <col min="10251" max="10251" width="8.7109375" style="386" customWidth="1"/>
    <col min="10252" max="10256" width="9.28515625" style="386" customWidth="1"/>
    <col min="10257" max="10257" width="8.7109375" style="386" customWidth="1"/>
    <col min="10258" max="10258" width="9.28515625" style="386" customWidth="1"/>
    <col min="10259" max="10492" width="9.140625" style="386"/>
    <col min="10493" max="10493" width="1.42578125" style="386" customWidth="1"/>
    <col min="10494" max="10494" width="3.42578125" style="386" customWidth="1"/>
    <col min="10495" max="10495" width="11.42578125" style="386" customWidth="1"/>
    <col min="10496" max="10496" width="7.28515625" style="386" customWidth="1"/>
    <col min="10497" max="10497" width="14" style="386" customWidth="1"/>
    <col min="10498" max="10498" width="6.42578125" style="386" customWidth="1"/>
    <col min="10499" max="10499" width="4.5703125" style="386" customWidth="1"/>
    <col min="10500" max="10500" width="6.140625" style="386" customWidth="1"/>
    <col min="10501" max="10501" width="7.5703125" style="386" customWidth="1"/>
    <col min="10502" max="10502" width="6.7109375" style="386" customWidth="1"/>
    <col min="10503" max="10503" width="8.5703125" style="386" customWidth="1"/>
    <col min="10504" max="10504" width="9.5703125" style="386" customWidth="1"/>
    <col min="10505" max="10505" width="8.7109375" style="386" customWidth="1"/>
    <col min="10506" max="10506" width="9.28515625" style="386" customWidth="1"/>
    <col min="10507" max="10507" width="8.7109375" style="386" customWidth="1"/>
    <col min="10508" max="10512" width="9.28515625" style="386" customWidth="1"/>
    <col min="10513" max="10513" width="8.7109375" style="386" customWidth="1"/>
    <col min="10514" max="10514" width="9.28515625" style="386" customWidth="1"/>
    <col min="10515" max="10748" width="9.140625" style="386"/>
    <col min="10749" max="10749" width="1.42578125" style="386" customWidth="1"/>
    <col min="10750" max="10750" width="3.42578125" style="386" customWidth="1"/>
    <col min="10751" max="10751" width="11.42578125" style="386" customWidth="1"/>
    <col min="10752" max="10752" width="7.28515625" style="386" customWidth="1"/>
    <col min="10753" max="10753" width="14" style="386" customWidth="1"/>
    <col min="10754" max="10754" width="6.42578125" style="386" customWidth="1"/>
    <col min="10755" max="10755" width="4.5703125" style="386" customWidth="1"/>
    <col min="10756" max="10756" width="6.140625" style="386" customWidth="1"/>
    <col min="10757" max="10757" width="7.5703125" style="386" customWidth="1"/>
    <col min="10758" max="10758" width="6.7109375" style="386" customWidth="1"/>
    <col min="10759" max="10759" width="8.5703125" style="386" customWidth="1"/>
    <col min="10760" max="10760" width="9.5703125" style="386" customWidth="1"/>
    <col min="10761" max="10761" width="8.7109375" style="386" customWidth="1"/>
    <col min="10762" max="10762" width="9.28515625" style="386" customWidth="1"/>
    <col min="10763" max="10763" width="8.7109375" style="386" customWidth="1"/>
    <col min="10764" max="10768" width="9.28515625" style="386" customWidth="1"/>
    <col min="10769" max="10769" width="8.7109375" style="386" customWidth="1"/>
    <col min="10770" max="10770" width="9.28515625" style="386" customWidth="1"/>
    <col min="10771" max="11004" width="9.140625" style="386"/>
    <col min="11005" max="11005" width="1.42578125" style="386" customWidth="1"/>
    <col min="11006" max="11006" width="3.42578125" style="386" customWidth="1"/>
    <col min="11007" max="11007" width="11.42578125" style="386" customWidth="1"/>
    <col min="11008" max="11008" width="7.28515625" style="386" customWidth="1"/>
    <col min="11009" max="11009" width="14" style="386" customWidth="1"/>
    <col min="11010" max="11010" width="6.42578125" style="386" customWidth="1"/>
    <col min="11011" max="11011" width="4.5703125" style="386" customWidth="1"/>
    <col min="11012" max="11012" width="6.140625" style="386" customWidth="1"/>
    <col min="11013" max="11013" width="7.5703125" style="386" customWidth="1"/>
    <col min="11014" max="11014" width="6.7109375" style="386" customWidth="1"/>
    <col min="11015" max="11015" width="8.5703125" style="386" customWidth="1"/>
    <col min="11016" max="11016" width="9.5703125" style="386" customWidth="1"/>
    <col min="11017" max="11017" width="8.7109375" style="386" customWidth="1"/>
    <col min="11018" max="11018" width="9.28515625" style="386" customWidth="1"/>
    <col min="11019" max="11019" width="8.7109375" style="386" customWidth="1"/>
    <col min="11020" max="11024" width="9.28515625" style="386" customWidth="1"/>
    <col min="11025" max="11025" width="8.7109375" style="386" customWidth="1"/>
    <col min="11026" max="11026" width="9.28515625" style="386" customWidth="1"/>
    <col min="11027" max="11260" width="9.140625" style="386"/>
    <col min="11261" max="11261" width="1.42578125" style="386" customWidth="1"/>
    <col min="11262" max="11262" width="3.42578125" style="386" customWidth="1"/>
    <col min="11263" max="11263" width="11.42578125" style="386" customWidth="1"/>
    <col min="11264" max="11264" width="7.28515625" style="386" customWidth="1"/>
    <col min="11265" max="11265" width="14" style="386" customWidth="1"/>
    <col min="11266" max="11266" width="6.42578125" style="386" customWidth="1"/>
    <col min="11267" max="11267" width="4.5703125" style="386" customWidth="1"/>
    <col min="11268" max="11268" width="6.140625" style="386" customWidth="1"/>
    <col min="11269" max="11269" width="7.5703125" style="386" customWidth="1"/>
    <col min="11270" max="11270" width="6.7109375" style="386" customWidth="1"/>
    <col min="11271" max="11271" width="8.5703125" style="386" customWidth="1"/>
    <col min="11272" max="11272" width="9.5703125" style="386" customWidth="1"/>
    <col min="11273" max="11273" width="8.7109375" style="386" customWidth="1"/>
    <col min="11274" max="11274" width="9.28515625" style="386" customWidth="1"/>
    <col min="11275" max="11275" width="8.7109375" style="386" customWidth="1"/>
    <col min="11276" max="11280" width="9.28515625" style="386" customWidth="1"/>
    <col min="11281" max="11281" width="8.7109375" style="386" customWidth="1"/>
    <col min="11282" max="11282" width="9.28515625" style="386" customWidth="1"/>
    <col min="11283" max="11516" width="9.140625" style="386"/>
    <col min="11517" max="11517" width="1.42578125" style="386" customWidth="1"/>
    <col min="11518" max="11518" width="3.42578125" style="386" customWidth="1"/>
    <col min="11519" max="11519" width="11.42578125" style="386" customWidth="1"/>
    <col min="11520" max="11520" width="7.28515625" style="386" customWidth="1"/>
    <col min="11521" max="11521" width="14" style="386" customWidth="1"/>
    <col min="11522" max="11522" width="6.42578125" style="386" customWidth="1"/>
    <col min="11523" max="11523" width="4.5703125" style="386" customWidth="1"/>
    <col min="11524" max="11524" width="6.140625" style="386" customWidth="1"/>
    <col min="11525" max="11525" width="7.5703125" style="386" customWidth="1"/>
    <col min="11526" max="11526" width="6.7109375" style="386" customWidth="1"/>
    <col min="11527" max="11527" width="8.5703125" style="386" customWidth="1"/>
    <col min="11528" max="11528" width="9.5703125" style="386" customWidth="1"/>
    <col min="11529" max="11529" width="8.7109375" style="386" customWidth="1"/>
    <col min="11530" max="11530" width="9.28515625" style="386" customWidth="1"/>
    <col min="11531" max="11531" width="8.7109375" style="386" customWidth="1"/>
    <col min="11532" max="11536" width="9.28515625" style="386" customWidth="1"/>
    <col min="11537" max="11537" width="8.7109375" style="386" customWidth="1"/>
    <col min="11538" max="11538" width="9.28515625" style="386" customWidth="1"/>
    <col min="11539" max="11772" width="9.140625" style="386"/>
    <col min="11773" max="11773" width="1.42578125" style="386" customWidth="1"/>
    <col min="11774" max="11774" width="3.42578125" style="386" customWidth="1"/>
    <col min="11775" max="11775" width="11.42578125" style="386" customWidth="1"/>
    <col min="11776" max="11776" width="7.28515625" style="386" customWidth="1"/>
    <col min="11777" max="11777" width="14" style="386" customWidth="1"/>
    <col min="11778" max="11778" width="6.42578125" style="386" customWidth="1"/>
    <col min="11779" max="11779" width="4.5703125" style="386" customWidth="1"/>
    <col min="11780" max="11780" width="6.140625" style="386" customWidth="1"/>
    <col min="11781" max="11781" width="7.5703125" style="386" customWidth="1"/>
    <col min="11782" max="11782" width="6.7109375" style="386" customWidth="1"/>
    <col min="11783" max="11783" width="8.5703125" style="386" customWidth="1"/>
    <col min="11784" max="11784" width="9.5703125" style="386" customWidth="1"/>
    <col min="11785" max="11785" width="8.7109375" style="386" customWidth="1"/>
    <col min="11786" max="11786" width="9.28515625" style="386" customWidth="1"/>
    <col min="11787" max="11787" width="8.7109375" style="386" customWidth="1"/>
    <col min="11788" max="11792" width="9.28515625" style="386" customWidth="1"/>
    <col min="11793" max="11793" width="8.7109375" style="386" customWidth="1"/>
    <col min="11794" max="11794" width="9.28515625" style="386" customWidth="1"/>
    <col min="11795" max="12028" width="9.140625" style="386"/>
    <col min="12029" max="12029" width="1.42578125" style="386" customWidth="1"/>
    <col min="12030" max="12030" width="3.42578125" style="386" customWidth="1"/>
    <col min="12031" max="12031" width="11.42578125" style="386" customWidth="1"/>
    <col min="12032" max="12032" width="7.28515625" style="386" customWidth="1"/>
    <col min="12033" max="12033" width="14" style="386" customWidth="1"/>
    <col min="12034" max="12034" width="6.42578125" style="386" customWidth="1"/>
    <col min="12035" max="12035" width="4.5703125" style="386" customWidth="1"/>
    <col min="12036" max="12036" width="6.140625" style="386" customWidth="1"/>
    <col min="12037" max="12037" width="7.5703125" style="386" customWidth="1"/>
    <col min="12038" max="12038" width="6.7109375" style="386" customWidth="1"/>
    <col min="12039" max="12039" width="8.5703125" style="386" customWidth="1"/>
    <col min="12040" max="12040" width="9.5703125" style="386" customWidth="1"/>
    <col min="12041" max="12041" width="8.7109375" style="386" customWidth="1"/>
    <col min="12042" max="12042" width="9.28515625" style="386" customWidth="1"/>
    <col min="12043" max="12043" width="8.7109375" style="386" customWidth="1"/>
    <col min="12044" max="12048" width="9.28515625" style="386" customWidth="1"/>
    <col min="12049" max="12049" width="8.7109375" style="386" customWidth="1"/>
    <col min="12050" max="12050" width="9.28515625" style="386" customWidth="1"/>
    <col min="12051" max="12284" width="9.140625" style="386"/>
    <col min="12285" max="12285" width="1.42578125" style="386" customWidth="1"/>
    <col min="12286" max="12286" width="3.42578125" style="386" customWidth="1"/>
    <col min="12287" max="12287" width="11.42578125" style="386" customWidth="1"/>
    <col min="12288" max="12288" width="7.28515625" style="386" customWidth="1"/>
    <col min="12289" max="12289" width="14" style="386" customWidth="1"/>
    <col min="12290" max="12290" width="6.42578125" style="386" customWidth="1"/>
    <col min="12291" max="12291" width="4.5703125" style="386" customWidth="1"/>
    <col min="12292" max="12292" width="6.140625" style="386" customWidth="1"/>
    <col min="12293" max="12293" width="7.5703125" style="386" customWidth="1"/>
    <col min="12294" max="12294" width="6.7109375" style="386" customWidth="1"/>
    <col min="12295" max="12295" width="8.5703125" style="386" customWidth="1"/>
    <col min="12296" max="12296" width="9.5703125" style="386" customWidth="1"/>
    <col min="12297" max="12297" width="8.7109375" style="386" customWidth="1"/>
    <col min="12298" max="12298" width="9.28515625" style="386" customWidth="1"/>
    <col min="12299" max="12299" width="8.7109375" style="386" customWidth="1"/>
    <col min="12300" max="12304" width="9.28515625" style="386" customWidth="1"/>
    <col min="12305" max="12305" width="8.7109375" style="386" customWidth="1"/>
    <col min="12306" max="12306" width="9.28515625" style="386" customWidth="1"/>
    <col min="12307" max="12540" width="9.140625" style="386"/>
    <col min="12541" max="12541" width="1.42578125" style="386" customWidth="1"/>
    <col min="12542" max="12542" width="3.42578125" style="386" customWidth="1"/>
    <col min="12543" max="12543" width="11.42578125" style="386" customWidth="1"/>
    <col min="12544" max="12544" width="7.28515625" style="386" customWidth="1"/>
    <col min="12545" max="12545" width="14" style="386" customWidth="1"/>
    <col min="12546" max="12546" width="6.42578125" style="386" customWidth="1"/>
    <col min="12547" max="12547" width="4.5703125" style="386" customWidth="1"/>
    <col min="12548" max="12548" width="6.140625" style="386" customWidth="1"/>
    <col min="12549" max="12549" width="7.5703125" style="386" customWidth="1"/>
    <col min="12550" max="12550" width="6.7109375" style="386" customWidth="1"/>
    <col min="12551" max="12551" width="8.5703125" style="386" customWidth="1"/>
    <col min="12552" max="12552" width="9.5703125" style="386" customWidth="1"/>
    <col min="12553" max="12553" width="8.7109375" style="386" customWidth="1"/>
    <col min="12554" max="12554" width="9.28515625" style="386" customWidth="1"/>
    <col min="12555" max="12555" width="8.7109375" style="386" customWidth="1"/>
    <col min="12556" max="12560" width="9.28515625" style="386" customWidth="1"/>
    <col min="12561" max="12561" width="8.7109375" style="386" customWidth="1"/>
    <col min="12562" max="12562" width="9.28515625" style="386" customWidth="1"/>
    <col min="12563" max="12796" width="9.140625" style="386"/>
    <col min="12797" max="12797" width="1.42578125" style="386" customWidth="1"/>
    <col min="12798" max="12798" width="3.42578125" style="386" customWidth="1"/>
    <col min="12799" max="12799" width="11.42578125" style="386" customWidth="1"/>
    <col min="12800" max="12800" width="7.28515625" style="386" customWidth="1"/>
    <col min="12801" max="12801" width="14" style="386" customWidth="1"/>
    <col min="12802" max="12802" width="6.42578125" style="386" customWidth="1"/>
    <col min="12803" max="12803" width="4.5703125" style="386" customWidth="1"/>
    <col min="12804" max="12804" width="6.140625" style="386" customWidth="1"/>
    <col min="12805" max="12805" width="7.5703125" style="386" customWidth="1"/>
    <col min="12806" max="12806" width="6.7109375" style="386" customWidth="1"/>
    <col min="12807" max="12807" width="8.5703125" style="386" customWidth="1"/>
    <col min="12808" max="12808" width="9.5703125" style="386" customWidth="1"/>
    <col min="12809" max="12809" width="8.7109375" style="386" customWidth="1"/>
    <col min="12810" max="12810" width="9.28515625" style="386" customWidth="1"/>
    <col min="12811" max="12811" width="8.7109375" style="386" customWidth="1"/>
    <col min="12812" max="12816" width="9.28515625" style="386" customWidth="1"/>
    <col min="12817" max="12817" width="8.7109375" style="386" customWidth="1"/>
    <col min="12818" max="12818" width="9.28515625" style="386" customWidth="1"/>
    <col min="12819" max="13052" width="9.140625" style="386"/>
    <col min="13053" max="13053" width="1.42578125" style="386" customWidth="1"/>
    <col min="13054" max="13054" width="3.42578125" style="386" customWidth="1"/>
    <col min="13055" max="13055" width="11.42578125" style="386" customWidth="1"/>
    <col min="13056" max="13056" width="7.28515625" style="386" customWidth="1"/>
    <col min="13057" max="13057" width="14" style="386" customWidth="1"/>
    <col min="13058" max="13058" width="6.42578125" style="386" customWidth="1"/>
    <col min="13059" max="13059" width="4.5703125" style="386" customWidth="1"/>
    <col min="13060" max="13060" width="6.140625" style="386" customWidth="1"/>
    <col min="13061" max="13061" width="7.5703125" style="386" customWidth="1"/>
    <col min="13062" max="13062" width="6.7109375" style="386" customWidth="1"/>
    <col min="13063" max="13063" width="8.5703125" style="386" customWidth="1"/>
    <col min="13064" max="13064" width="9.5703125" style="386" customWidth="1"/>
    <col min="13065" max="13065" width="8.7109375" style="386" customWidth="1"/>
    <col min="13066" max="13066" width="9.28515625" style="386" customWidth="1"/>
    <col min="13067" max="13067" width="8.7109375" style="386" customWidth="1"/>
    <col min="13068" max="13072" width="9.28515625" style="386" customWidth="1"/>
    <col min="13073" max="13073" width="8.7109375" style="386" customWidth="1"/>
    <col min="13074" max="13074" width="9.28515625" style="386" customWidth="1"/>
    <col min="13075" max="13308" width="9.140625" style="386"/>
    <col min="13309" max="13309" width="1.42578125" style="386" customWidth="1"/>
    <col min="13310" max="13310" width="3.42578125" style="386" customWidth="1"/>
    <col min="13311" max="13311" width="11.42578125" style="386" customWidth="1"/>
    <col min="13312" max="13312" width="7.28515625" style="386" customWidth="1"/>
    <col min="13313" max="13313" width="14" style="386" customWidth="1"/>
    <col min="13314" max="13314" width="6.42578125" style="386" customWidth="1"/>
    <col min="13315" max="13315" width="4.5703125" style="386" customWidth="1"/>
    <col min="13316" max="13316" width="6.140625" style="386" customWidth="1"/>
    <col min="13317" max="13317" width="7.5703125" style="386" customWidth="1"/>
    <col min="13318" max="13318" width="6.7109375" style="386" customWidth="1"/>
    <col min="13319" max="13319" width="8.5703125" style="386" customWidth="1"/>
    <col min="13320" max="13320" width="9.5703125" style="386" customWidth="1"/>
    <col min="13321" max="13321" width="8.7109375" style="386" customWidth="1"/>
    <col min="13322" max="13322" width="9.28515625" style="386" customWidth="1"/>
    <col min="13323" max="13323" width="8.7109375" style="386" customWidth="1"/>
    <col min="13324" max="13328" width="9.28515625" style="386" customWidth="1"/>
    <col min="13329" max="13329" width="8.7109375" style="386" customWidth="1"/>
    <col min="13330" max="13330" width="9.28515625" style="386" customWidth="1"/>
    <col min="13331" max="13564" width="9.140625" style="386"/>
    <col min="13565" max="13565" width="1.42578125" style="386" customWidth="1"/>
    <col min="13566" max="13566" width="3.42578125" style="386" customWidth="1"/>
    <col min="13567" max="13567" width="11.42578125" style="386" customWidth="1"/>
    <col min="13568" max="13568" width="7.28515625" style="386" customWidth="1"/>
    <col min="13569" max="13569" width="14" style="386" customWidth="1"/>
    <col min="13570" max="13570" width="6.42578125" style="386" customWidth="1"/>
    <col min="13571" max="13571" width="4.5703125" style="386" customWidth="1"/>
    <col min="13572" max="13572" width="6.140625" style="386" customWidth="1"/>
    <col min="13573" max="13573" width="7.5703125" style="386" customWidth="1"/>
    <col min="13574" max="13574" width="6.7109375" style="386" customWidth="1"/>
    <col min="13575" max="13575" width="8.5703125" style="386" customWidth="1"/>
    <col min="13576" max="13576" width="9.5703125" style="386" customWidth="1"/>
    <col min="13577" max="13577" width="8.7109375" style="386" customWidth="1"/>
    <col min="13578" max="13578" width="9.28515625" style="386" customWidth="1"/>
    <col min="13579" max="13579" width="8.7109375" style="386" customWidth="1"/>
    <col min="13580" max="13584" width="9.28515625" style="386" customWidth="1"/>
    <col min="13585" max="13585" width="8.7109375" style="386" customWidth="1"/>
    <col min="13586" max="13586" width="9.28515625" style="386" customWidth="1"/>
    <col min="13587" max="13820" width="9.140625" style="386"/>
    <col min="13821" max="13821" width="1.42578125" style="386" customWidth="1"/>
    <col min="13822" max="13822" width="3.42578125" style="386" customWidth="1"/>
    <col min="13823" max="13823" width="11.42578125" style="386" customWidth="1"/>
    <col min="13824" max="13824" width="7.28515625" style="386" customWidth="1"/>
    <col min="13825" max="13825" width="14" style="386" customWidth="1"/>
    <col min="13826" max="13826" width="6.42578125" style="386" customWidth="1"/>
    <col min="13827" max="13827" width="4.5703125" style="386" customWidth="1"/>
    <col min="13828" max="13828" width="6.140625" style="386" customWidth="1"/>
    <col min="13829" max="13829" width="7.5703125" style="386" customWidth="1"/>
    <col min="13830" max="13830" width="6.7109375" style="386" customWidth="1"/>
    <col min="13831" max="13831" width="8.5703125" style="386" customWidth="1"/>
    <col min="13832" max="13832" width="9.5703125" style="386" customWidth="1"/>
    <col min="13833" max="13833" width="8.7109375" style="386" customWidth="1"/>
    <col min="13834" max="13834" width="9.28515625" style="386" customWidth="1"/>
    <col min="13835" max="13835" width="8.7109375" style="386" customWidth="1"/>
    <col min="13836" max="13840" width="9.28515625" style="386" customWidth="1"/>
    <col min="13841" max="13841" width="8.7109375" style="386" customWidth="1"/>
    <col min="13842" max="13842" width="9.28515625" style="386" customWidth="1"/>
    <col min="13843" max="14076" width="9.140625" style="386"/>
    <col min="14077" max="14077" width="1.42578125" style="386" customWidth="1"/>
    <col min="14078" max="14078" width="3.42578125" style="386" customWidth="1"/>
    <col min="14079" max="14079" width="11.42578125" style="386" customWidth="1"/>
    <col min="14080" max="14080" width="7.28515625" style="386" customWidth="1"/>
    <col min="14081" max="14081" width="14" style="386" customWidth="1"/>
    <col min="14082" max="14082" width="6.42578125" style="386" customWidth="1"/>
    <col min="14083" max="14083" width="4.5703125" style="386" customWidth="1"/>
    <col min="14084" max="14084" width="6.140625" style="386" customWidth="1"/>
    <col min="14085" max="14085" width="7.5703125" style="386" customWidth="1"/>
    <col min="14086" max="14086" width="6.7109375" style="386" customWidth="1"/>
    <col min="14087" max="14087" width="8.5703125" style="386" customWidth="1"/>
    <col min="14088" max="14088" width="9.5703125" style="386" customWidth="1"/>
    <col min="14089" max="14089" width="8.7109375" style="386" customWidth="1"/>
    <col min="14090" max="14090" width="9.28515625" style="386" customWidth="1"/>
    <col min="14091" max="14091" width="8.7109375" style="386" customWidth="1"/>
    <col min="14092" max="14096" width="9.28515625" style="386" customWidth="1"/>
    <col min="14097" max="14097" width="8.7109375" style="386" customWidth="1"/>
    <col min="14098" max="14098" width="9.28515625" style="386" customWidth="1"/>
    <col min="14099" max="14332" width="9.140625" style="386"/>
    <col min="14333" max="14333" width="1.42578125" style="386" customWidth="1"/>
    <col min="14334" max="14334" width="3.42578125" style="386" customWidth="1"/>
    <col min="14335" max="14335" width="11.42578125" style="386" customWidth="1"/>
    <col min="14336" max="14336" width="7.28515625" style="386" customWidth="1"/>
    <col min="14337" max="14337" width="14" style="386" customWidth="1"/>
    <col min="14338" max="14338" width="6.42578125" style="386" customWidth="1"/>
    <col min="14339" max="14339" width="4.5703125" style="386" customWidth="1"/>
    <col min="14340" max="14340" width="6.140625" style="386" customWidth="1"/>
    <col min="14341" max="14341" width="7.5703125" style="386" customWidth="1"/>
    <col min="14342" max="14342" width="6.7109375" style="386" customWidth="1"/>
    <col min="14343" max="14343" width="8.5703125" style="386" customWidth="1"/>
    <col min="14344" max="14344" width="9.5703125" style="386" customWidth="1"/>
    <col min="14345" max="14345" width="8.7109375" style="386" customWidth="1"/>
    <col min="14346" max="14346" width="9.28515625" style="386" customWidth="1"/>
    <col min="14347" max="14347" width="8.7109375" style="386" customWidth="1"/>
    <col min="14348" max="14352" width="9.28515625" style="386" customWidth="1"/>
    <col min="14353" max="14353" width="8.7109375" style="386" customWidth="1"/>
    <col min="14354" max="14354" width="9.28515625" style="386" customWidth="1"/>
    <col min="14355" max="14588" width="9.140625" style="386"/>
    <col min="14589" max="14589" width="1.42578125" style="386" customWidth="1"/>
    <col min="14590" max="14590" width="3.42578125" style="386" customWidth="1"/>
    <col min="14591" max="14591" width="11.42578125" style="386" customWidth="1"/>
    <col min="14592" max="14592" width="7.28515625" style="386" customWidth="1"/>
    <col min="14593" max="14593" width="14" style="386" customWidth="1"/>
    <col min="14594" max="14594" width="6.42578125" style="386" customWidth="1"/>
    <col min="14595" max="14595" width="4.5703125" style="386" customWidth="1"/>
    <col min="14596" max="14596" width="6.140625" style="386" customWidth="1"/>
    <col min="14597" max="14597" width="7.5703125" style="386" customWidth="1"/>
    <col min="14598" max="14598" width="6.7109375" style="386" customWidth="1"/>
    <col min="14599" max="14599" width="8.5703125" style="386" customWidth="1"/>
    <col min="14600" max="14600" width="9.5703125" style="386" customWidth="1"/>
    <col min="14601" max="14601" width="8.7109375" style="386" customWidth="1"/>
    <col min="14602" max="14602" width="9.28515625" style="386" customWidth="1"/>
    <col min="14603" max="14603" width="8.7109375" style="386" customWidth="1"/>
    <col min="14604" max="14608" width="9.28515625" style="386" customWidth="1"/>
    <col min="14609" max="14609" width="8.7109375" style="386" customWidth="1"/>
    <col min="14610" max="14610" width="9.28515625" style="386" customWidth="1"/>
    <col min="14611" max="14844" width="9.140625" style="386"/>
    <col min="14845" max="14845" width="1.42578125" style="386" customWidth="1"/>
    <col min="14846" max="14846" width="3.42578125" style="386" customWidth="1"/>
    <col min="14847" max="14847" width="11.42578125" style="386" customWidth="1"/>
    <col min="14848" max="14848" width="7.28515625" style="386" customWidth="1"/>
    <col min="14849" max="14849" width="14" style="386" customWidth="1"/>
    <col min="14850" max="14850" width="6.42578125" style="386" customWidth="1"/>
    <col min="14851" max="14851" width="4.5703125" style="386" customWidth="1"/>
    <col min="14852" max="14852" width="6.140625" style="386" customWidth="1"/>
    <col min="14853" max="14853" width="7.5703125" style="386" customWidth="1"/>
    <col min="14854" max="14854" width="6.7109375" style="386" customWidth="1"/>
    <col min="14855" max="14855" width="8.5703125" style="386" customWidth="1"/>
    <col min="14856" max="14856" width="9.5703125" style="386" customWidth="1"/>
    <col min="14857" max="14857" width="8.7109375" style="386" customWidth="1"/>
    <col min="14858" max="14858" width="9.28515625" style="386" customWidth="1"/>
    <col min="14859" max="14859" width="8.7109375" style="386" customWidth="1"/>
    <col min="14860" max="14864" width="9.28515625" style="386" customWidth="1"/>
    <col min="14865" max="14865" width="8.7109375" style="386" customWidth="1"/>
    <col min="14866" max="14866" width="9.28515625" style="386" customWidth="1"/>
    <col min="14867" max="15100" width="9.140625" style="386"/>
    <col min="15101" max="15101" width="1.42578125" style="386" customWidth="1"/>
    <col min="15102" max="15102" width="3.42578125" style="386" customWidth="1"/>
    <col min="15103" max="15103" width="11.42578125" style="386" customWidth="1"/>
    <col min="15104" max="15104" width="7.28515625" style="386" customWidth="1"/>
    <col min="15105" max="15105" width="14" style="386" customWidth="1"/>
    <col min="15106" max="15106" width="6.42578125" style="386" customWidth="1"/>
    <col min="15107" max="15107" width="4.5703125" style="386" customWidth="1"/>
    <col min="15108" max="15108" width="6.140625" style="386" customWidth="1"/>
    <col min="15109" max="15109" width="7.5703125" style="386" customWidth="1"/>
    <col min="15110" max="15110" width="6.7109375" style="386" customWidth="1"/>
    <col min="15111" max="15111" width="8.5703125" style="386" customWidth="1"/>
    <col min="15112" max="15112" width="9.5703125" style="386" customWidth="1"/>
    <col min="15113" max="15113" width="8.7109375" style="386" customWidth="1"/>
    <col min="15114" max="15114" width="9.28515625" style="386" customWidth="1"/>
    <col min="15115" max="15115" width="8.7109375" style="386" customWidth="1"/>
    <col min="15116" max="15120" width="9.28515625" style="386" customWidth="1"/>
    <col min="15121" max="15121" width="8.7109375" style="386" customWidth="1"/>
    <col min="15122" max="15122" width="9.28515625" style="386" customWidth="1"/>
    <col min="15123" max="15356" width="9.140625" style="386"/>
    <col min="15357" max="15357" width="1.42578125" style="386" customWidth="1"/>
    <col min="15358" max="15358" width="3.42578125" style="386" customWidth="1"/>
    <col min="15359" max="15359" width="11.42578125" style="386" customWidth="1"/>
    <col min="15360" max="15360" width="7.28515625" style="386" customWidth="1"/>
    <col min="15361" max="15361" width="14" style="386" customWidth="1"/>
    <col min="15362" max="15362" width="6.42578125" style="386" customWidth="1"/>
    <col min="15363" max="15363" width="4.5703125" style="386" customWidth="1"/>
    <col min="15364" max="15364" width="6.140625" style="386" customWidth="1"/>
    <col min="15365" max="15365" width="7.5703125" style="386" customWidth="1"/>
    <col min="15366" max="15366" width="6.7109375" style="386" customWidth="1"/>
    <col min="15367" max="15367" width="8.5703125" style="386" customWidth="1"/>
    <col min="15368" max="15368" width="9.5703125" style="386" customWidth="1"/>
    <col min="15369" max="15369" width="8.7109375" style="386" customWidth="1"/>
    <col min="15370" max="15370" width="9.28515625" style="386" customWidth="1"/>
    <col min="15371" max="15371" width="8.7109375" style="386" customWidth="1"/>
    <col min="15372" max="15376" width="9.28515625" style="386" customWidth="1"/>
    <col min="15377" max="15377" width="8.7109375" style="386" customWidth="1"/>
    <col min="15378" max="15378" width="9.28515625" style="386" customWidth="1"/>
    <col min="15379" max="15612" width="9.140625" style="386"/>
    <col min="15613" max="15613" width="1.42578125" style="386" customWidth="1"/>
    <col min="15614" max="15614" width="3.42578125" style="386" customWidth="1"/>
    <col min="15615" max="15615" width="11.42578125" style="386" customWidth="1"/>
    <col min="15616" max="15616" width="7.28515625" style="386" customWidth="1"/>
    <col min="15617" max="15617" width="14" style="386" customWidth="1"/>
    <col min="15618" max="15618" width="6.42578125" style="386" customWidth="1"/>
    <col min="15619" max="15619" width="4.5703125" style="386" customWidth="1"/>
    <col min="15620" max="15620" width="6.140625" style="386" customWidth="1"/>
    <col min="15621" max="15621" width="7.5703125" style="386" customWidth="1"/>
    <col min="15622" max="15622" width="6.7109375" style="386" customWidth="1"/>
    <col min="15623" max="15623" width="8.5703125" style="386" customWidth="1"/>
    <col min="15624" max="15624" width="9.5703125" style="386" customWidth="1"/>
    <col min="15625" max="15625" width="8.7109375" style="386" customWidth="1"/>
    <col min="15626" max="15626" width="9.28515625" style="386" customWidth="1"/>
    <col min="15627" max="15627" width="8.7109375" style="386" customWidth="1"/>
    <col min="15628" max="15632" width="9.28515625" style="386" customWidth="1"/>
    <col min="15633" max="15633" width="8.7109375" style="386" customWidth="1"/>
    <col min="15634" max="15634" width="9.28515625" style="386" customWidth="1"/>
    <col min="15635" max="15868" width="9.140625" style="386"/>
    <col min="15869" max="15869" width="1.42578125" style="386" customWidth="1"/>
    <col min="15870" max="15870" width="3.42578125" style="386" customWidth="1"/>
    <col min="15871" max="15871" width="11.42578125" style="386" customWidth="1"/>
    <col min="15872" max="15872" width="7.28515625" style="386" customWidth="1"/>
    <col min="15873" max="15873" width="14" style="386" customWidth="1"/>
    <col min="15874" max="15874" width="6.42578125" style="386" customWidth="1"/>
    <col min="15875" max="15875" width="4.5703125" style="386" customWidth="1"/>
    <col min="15876" max="15876" width="6.140625" style="386" customWidth="1"/>
    <col min="15877" max="15877" width="7.5703125" style="386" customWidth="1"/>
    <col min="15878" max="15878" width="6.7109375" style="386" customWidth="1"/>
    <col min="15879" max="15879" width="8.5703125" style="386" customWidth="1"/>
    <col min="15880" max="15880" width="9.5703125" style="386" customWidth="1"/>
    <col min="15881" max="15881" width="8.7109375" style="386" customWidth="1"/>
    <col min="15882" max="15882" width="9.28515625" style="386" customWidth="1"/>
    <col min="15883" max="15883" width="8.7109375" style="386" customWidth="1"/>
    <col min="15884" max="15888" width="9.28515625" style="386" customWidth="1"/>
    <col min="15889" max="15889" width="8.7109375" style="386" customWidth="1"/>
    <col min="15890" max="15890" width="9.28515625" style="386" customWidth="1"/>
    <col min="15891" max="16124" width="9.140625" style="386"/>
    <col min="16125" max="16125" width="1.42578125" style="386" customWidth="1"/>
    <col min="16126" max="16126" width="3.42578125" style="386" customWidth="1"/>
    <col min="16127" max="16127" width="11.42578125" style="386" customWidth="1"/>
    <col min="16128" max="16128" width="7.28515625" style="386" customWidth="1"/>
    <col min="16129" max="16129" width="14" style="386" customWidth="1"/>
    <col min="16130" max="16130" width="6.42578125" style="386" customWidth="1"/>
    <col min="16131" max="16131" width="4.5703125" style="386" customWidth="1"/>
    <col min="16132" max="16132" width="6.140625" style="386" customWidth="1"/>
    <col min="16133" max="16133" width="7.5703125" style="386" customWidth="1"/>
    <col min="16134" max="16134" width="6.7109375" style="386" customWidth="1"/>
    <col min="16135" max="16135" width="8.5703125" style="386" customWidth="1"/>
    <col min="16136" max="16136" width="9.5703125" style="386" customWidth="1"/>
    <col min="16137" max="16137" width="8.7109375" style="386" customWidth="1"/>
    <col min="16138" max="16138" width="9.28515625" style="386" customWidth="1"/>
    <col min="16139" max="16139" width="8.7109375" style="386" customWidth="1"/>
    <col min="16140" max="16144" width="9.28515625" style="386" customWidth="1"/>
    <col min="16145" max="16145" width="8.7109375" style="386" customWidth="1"/>
    <col min="16146" max="16146" width="9.28515625" style="386" customWidth="1"/>
    <col min="16147" max="16384" width="9.140625" style="386"/>
  </cols>
  <sheetData>
    <row r="1" spans="1:18" x14ac:dyDescent="0.2">
      <c r="R1" s="388" t="s">
        <v>0</v>
      </c>
    </row>
    <row r="2" spans="1:18" x14ac:dyDescent="0.2">
      <c r="Q2" s="388"/>
      <c r="R2" s="388" t="s">
        <v>1</v>
      </c>
    </row>
    <row r="3" spans="1:18" x14ac:dyDescent="0.2">
      <c r="Q3" s="388"/>
      <c r="R3" s="388" t="s">
        <v>2</v>
      </c>
    </row>
    <row r="5" spans="1:18" s="389" customFormat="1" x14ac:dyDescent="0.2">
      <c r="H5" s="390" t="s">
        <v>3</v>
      </c>
      <c r="I5" s="391" t="s">
        <v>4</v>
      </c>
      <c r="J5" s="391"/>
      <c r="K5" s="391"/>
      <c r="L5" s="391"/>
      <c r="M5" s="391"/>
      <c r="N5" s="391"/>
      <c r="O5" s="391"/>
      <c r="P5" s="391"/>
      <c r="Q5" s="391"/>
      <c r="R5" s="392"/>
    </row>
    <row r="7" spans="1:18" x14ac:dyDescent="0.2">
      <c r="A7" s="393" t="s">
        <v>5</v>
      </c>
      <c r="B7" s="393"/>
      <c r="C7" s="393"/>
      <c r="D7" s="739" t="s">
        <v>6</v>
      </c>
      <c r="E7" s="739"/>
      <c r="F7" s="739"/>
      <c r="G7" s="393"/>
      <c r="H7" s="393"/>
      <c r="I7" s="393"/>
      <c r="J7" s="393"/>
      <c r="K7" s="393"/>
      <c r="L7" s="393"/>
      <c r="M7" s="393"/>
      <c r="N7" s="393"/>
      <c r="O7" s="393"/>
      <c r="P7" s="393"/>
      <c r="Q7" s="393"/>
      <c r="R7" s="393"/>
    </row>
    <row r="8" spans="1:18" x14ac:dyDescent="0.2">
      <c r="A8" s="393"/>
      <c r="B8" s="393"/>
      <c r="C8" s="393"/>
      <c r="D8" s="740" t="s">
        <v>7</v>
      </c>
      <c r="E8" s="740"/>
      <c r="F8" s="740"/>
      <c r="G8" s="393"/>
      <c r="H8" s="393"/>
      <c r="I8" s="393"/>
      <c r="J8" s="393"/>
      <c r="K8" s="393"/>
      <c r="L8" s="393"/>
      <c r="M8" s="393"/>
      <c r="N8" s="393"/>
      <c r="O8" s="393"/>
      <c r="P8" s="393"/>
      <c r="Q8" s="393"/>
      <c r="R8" s="393"/>
    </row>
    <row r="9" spans="1:18" x14ac:dyDescent="0.2">
      <c r="A9" s="393"/>
      <c r="B9" s="393"/>
      <c r="D9" s="388" t="s">
        <v>8</v>
      </c>
      <c r="E9" s="739" t="s">
        <v>9</v>
      </c>
      <c r="F9" s="739"/>
      <c r="G9" s="393"/>
      <c r="H9" s="393"/>
      <c r="I9" s="393"/>
      <c r="J9" s="393"/>
      <c r="K9" s="393"/>
      <c r="L9" s="393"/>
      <c r="M9" s="393"/>
      <c r="N9" s="393"/>
      <c r="O9" s="393"/>
      <c r="P9" s="393"/>
      <c r="Q9" s="393"/>
      <c r="R9" s="393"/>
    </row>
    <row r="10" spans="1:18" x14ac:dyDescent="0.2">
      <c r="A10" s="393"/>
      <c r="B10" s="393"/>
      <c r="D10" s="393"/>
      <c r="E10" s="388" t="s">
        <v>10</v>
      </c>
      <c r="F10" s="394"/>
      <c r="G10" s="393" t="s">
        <v>11</v>
      </c>
      <c r="H10" s="393"/>
      <c r="I10" s="393"/>
      <c r="J10" s="393"/>
      <c r="K10" s="393"/>
      <c r="L10" s="393"/>
      <c r="M10" s="393"/>
      <c r="N10" s="393"/>
      <c r="O10" s="393"/>
      <c r="P10" s="393"/>
      <c r="Q10" s="393"/>
      <c r="R10" s="393"/>
    </row>
    <row r="11" spans="1:18" x14ac:dyDescent="0.2">
      <c r="A11" s="393"/>
      <c r="B11" s="393"/>
      <c r="C11" s="393"/>
      <c r="D11" s="393"/>
      <c r="E11" s="393"/>
      <c r="F11" s="393"/>
      <c r="G11" s="393"/>
      <c r="H11" s="393"/>
      <c r="I11" s="393"/>
      <c r="J11" s="393"/>
      <c r="K11" s="393"/>
      <c r="L11" s="393"/>
      <c r="M11" s="393"/>
      <c r="N11" s="393"/>
      <c r="O11" s="393"/>
      <c r="P11" s="393"/>
      <c r="Q11" s="393"/>
      <c r="R11" s="393"/>
    </row>
    <row r="12" spans="1:18" x14ac:dyDescent="0.2">
      <c r="A12" s="393" t="s">
        <v>12</v>
      </c>
      <c r="B12" s="393"/>
      <c r="C12" s="393"/>
      <c r="D12" s="393"/>
      <c r="E12" s="393"/>
      <c r="F12" s="393"/>
      <c r="G12" s="393"/>
      <c r="H12" s="393"/>
      <c r="I12" s="393"/>
      <c r="J12" s="393"/>
      <c r="K12" s="393"/>
      <c r="L12" s="393"/>
      <c r="M12" s="393"/>
      <c r="N12" s="393"/>
      <c r="O12" s="393"/>
      <c r="P12" s="393"/>
      <c r="Q12" s="393"/>
      <c r="R12" s="393"/>
    </row>
    <row r="13" spans="1:18" x14ac:dyDescent="0.2">
      <c r="A13" s="393" t="s">
        <v>13</v>
      </c>
      <c r="B13" s="739"/>
      <c r="C13" s="739"/>
      <c r="D13" s="739"/>
      <c r="E13" s="739"/>
      <c r="F13" s="739"/>
      <c r="G13" s="393"/>
      <c r="H13" s="393"/>
      <c r="I13" s="393"/>
      <c r="J13" s="393"/>
      <c r="K13" s="393"/>
      <c r="L13" s="393"/>
      <c r="M13" s="393"/>
      <c r="N13" s="393"/>
      <c r="O13" s="393"/>
      <c r="P13" s="393"/>
      <c r="Q13" s="393"/>
      <c r="R13" s="393"/>
    </row>
    <row r="14" spans="1:18" x14ac:dyDescent="0.2">
      <c r="B14" s="741" t="s">
        <v>14</v>
      </c>
      <c r="C14" s="741"/>
      <c r="D14" s="741"/>
      <c r="E14" s="741"/>
      <c r="F14" s="741"/>
      <c r="G14" s="395"/>
      <c r="H14" s="393"/>
      <c r="I14" s="393"/>
      <c r="J14" s="393"/>
      <c r="K14" s="393"/>
      <c r="L14" s="393"/>
      <c r="M14" s="393"/>
      <c r="N14" s="393"/>
      <c r="O14" s="393"/>
      <c r="P14" s="393"/>
      <c r="Q14" s="393"/>
      <c r="R14" s="393"/>
    </row>
    <row r="15" spans="1:18" s="396" customFormat="1" ht="13.5" thickBot="1" x14ac:dyDescent="0.3">
      <c r="A15" s="742" t="s">
        <v>15</v>
      </c>
      <c r="B15" s="742"/>
      <c r="C15" s="742"/>
      <c r="D15" s="742"/>
      <c r="E15" s="742"/>
      <c r="F15" s="742"/>
      <c r="G15" s="742"/>
      <c r="H15" s="742"/>
      <c r="I15" s="743"/>
      <c r="J15" s="743"/>
      <c r="K15" s="742"/>
      <c r="L15" s="742"/>
      <c r="M15" s="742"/>
      <c r="N15" s="742"/>
      <c r="O15" s="742"/>
      <c r="P15" s="742"/>
      <c r="Q15" s="742"/>
      <c r="R15" s="742"/>
    </row>
    <row r="16" spans="1:18" s="389" customFormat="1" ht="25.5" x14ac:dyDescent="0.2">
      <c r="A16" s="722" t="s">
        <v>16</v>
      </c>
      <c r="B16" s="723"/>
      <c r="C16" s="726" t="s">
        <v>17</v>
      </c>
      <c r="D16" s="727"/>
      <c r="E16" s="727"/>
      <c r="F16" s="727"/>
      <c r="G16" s="723"/>
      <c r="H16" s="730" t="s">
        <v>18</v>
      </c>
      <c r="I16" s="397" t="s">
        <v>19</v>
      </c>
      <c r="J16" s="397" t="s">
        <v>20</v>
      </c>
      <c r="K16" s="397" t="s">
        <v>21</v>
      </c>
      <c r="L16" s="397" t="s">
        <v>22</v>
      </c>
      <c r="M16" s="732" t="s">
        <v>23</v>
      </c>
      <c r="N16" s="733"/>
      <c r="O16" s="732" t="s">
        <v>24</v>
      </c>
      <c r="P16" s="733"/>
      <c r="Q16" s="732" t="s">
        <v>25</v>
      </c>
      <c r="R16" s="744"/>
    </row>
    <row r="17" spans="1:19" s="389" customFormat="1" ht="64.5" customHeight="1" x14ac:dyDescent="0.2">
      <c r="A17" s="724"/>
      <c r="B17" s="725"/>
      <c r="C17" s="728"/>
      <c r="D17" s="729"/>
      <c r="E17" s="729"/>
      <c r="F17" s="729"/>
      <c r="G17" s="725"/>
      <c r="H17" s="731"/>
      <c r="I17" s="397" t="s">
        <v>26</v>
      </c>
      <c r="J17" s="397" t="s">
        <v>26</v>
      </c>
      <c r="K17" s="397" t="s">
        <v>26</v>
      </c>
      <c r="L17" s="397" t="s">
        <v>26</v>
      </c>
      <c r="M17" s="397" t="s">
        <v>27</v>
      </c>
      <c r="N17" s="397" t="s">
        <v>28</v>
      </c>
      <c r="O17" s="397" t="s">
        <v>27</v>
      </c>
      <c r="P17" s="397" t="s">
        <v>28</v>
      </c>
      <c r="Q17" s="397" t="s">
        <v>27</v>
      </c>
      <c r="R17" s="398" t="s">
        <v>28</v>
      </c>
      <c r="S17" s="399"/>
    </row>
    <row r="18" spans="1:19" s="402" customFormat="1" ht="13.5" thickBot="1" x14ac:dyDescent="0.3">
      <c r="A18" s="745">
        <v>1</v>
      </c>
      <c r="B18" s="746"/>
      <c r="C18" s="747">
        <v>2</v>
      </c>
      <c r="D18" s="748"/>
      <c r="E18" s="748"/>
      <c r="F18" s="748"/>
      <c r="G18" s="746"/>
      <c r="H18" s="400">
        <v>3</v>
      </c>
      <c r="I18" s="401">
        <v>4</v>
      </c>
      <c r="J18" s="401">
        <v>5</v>
      </c>
      <c r="K18" s="401">
        <v>6</v>
      </c>
      <c r="L18" s="401">
        <v>7</v>
      </c>
      <c r="M18" s="401">
        <v>8</v>
      </c>
      <c r="N18" s="401">
        <v>9</v>
      </c>
      <c r="O18" s="401">
        <v>10</v>
      </c>
      <c r="P18" s="401">
        <v>11</v>
      </c>
      <c r="Q18" s="401">
        <v>12</v>
      </c>
      <c r="R18" s="401">
        <v>13</v>
      </c>
    </row>
    <row r="19" spans="1:19" s="402" customFormat="1" ht="13.5" thickBot="1" x14ac:dyDescent="0.3">
      <c r="A19" s="403"/>
      <c r="B19" s="404"/>
      <c r="C19" s="404"/>
      <c r="D19" s="404"/>
      <c r="E19" s="404"/>
      <c r="F19" s="404"/>
      <c r="G19" s="404"/>
      <c r="H19" s="404"/>
      <c r="I19" s="405">
        <v>-5.3290705182007514E-15</v>
      </c>
      <c r="J19" s="406"/>
      <c r="K19" s="406"/>
      <c r="L19" s="406"/>
      <c r="M19" s="406">
        <v>1.0512000000000001</v>
      </c>
      <c r="N19" s="406"/>
      <c r="O19" s="406">
        <v>1.0401</v>
      </c>
      <c r="P19" s="406"/>
      <c r="Q19" s="406"/>
      <c r="R19" s="406"/>
    </row>
    <row r="20" spans="1:19" s="407" customFormat="1" ht="13.5" thickBot="1" x14ac:dyDescent="0.25">
      <c r="A20" s="718" t="s">
        <v>29</v>
      </c>
      <c r="B20" s="719"/>
      <c r="C20" s="719"/>
      <c r="D20" s="719"/>
      <c r="E20" s="719"/>
      <c r="F20" s="719"/>
      <c r="G20" s="719"/>
      <c r="H20" s="719"/>
      <c r="I20" s="720"/>
      <c r="J20" s="720"/>
      <c r="K20" s="720"/>
      <c r="L20" s="720"/>
      <c r="M20" s="720"/>
      <c r="N20" s="720"/>
      <c r="O20" s="720"/>
      <c r="P20" s="720"/>
      <c r="Q20" s="720"/>
      <c r="R20" s="721"/>
    </row>
    <row r="21" spans="1:19" s="411" customFormat="1" x14ac:dyDescent="0.25">
      <c r="A21" s="749" t="s">
        <v>30</v>
      </c>
      <c r="B21" s="750"/>
      <c r="C21" s="751" t="s">
        <v>31</v>
      </c>
      <c r="D21" s="752"/>
      <c r="E21" s="752"/>
      <c r="F21" s="752"/>
      <c r="G21" s="753"/>
      <c r="H21" s="408" t="s">
        <v>32</v>
      </c>
      <c r="I21" s="409">
        <v>510.07401710000005</v>
      </c>
      <c r="J21" s="409">
        <v>588.75226957666666</v>
      </c>
      <c r="K21" s="409">
        <v>639.20650974166676</v>
      </c>
      <c r="L21" s="409">
        <v>651.66313162699998</v>
      </c>
      <c r="M21" s="409">
        <v>685.02828396630252</v>
      </c>
      <c r="N21" s="409">
        <v>685.02828396630252</v>
      </c>
      <c r="O21" s="409">
        <v>712.49791815335118</v>
      </c>
      <c r="P21" s="409">
        <v>712.41563007490515</v>
      </c>
      <c r="Q21" s="410">
        <v>1397.5262021196538</v>
      </c>
      <c r="R21" s="410">
        <v>1397.4439140412078</v>
      </c>
    </row>
    <row r="22" spans="1:19" s="396" customFormat="1" outlineLevel="1" x14ac:dyDescent="0.25">
      <c r="A22" s="734" t="s">
        <v>33</v>
      </c>
      <c r="B22" s="735"/>
      <c r="C22" s="736" t="s">
        <v>34</v>
      </c>
      <c r="D22" s="737"/>
      <c r="E22" s="737"/>
      <c r="F22" s="737"/>
      <c r="G22" s="738"/>
      <c r="H22" s="412" t="s">
        <v>32</v>
      </c>
      <c r="I22" s="413">
        <v>503.85934240000006</v>
      </c>
      <c r="J22" s="413">
        <v>579.78970365166674</v>
      </c>
      <c r="K22" s="413">
        <v>625.68125511666676</v>
      </c>
      <c r="L22" s="413">
        <v>634.40259675200002</v>
      </c>
      <c r="M22" s="413">
        <v>666.88400970570251</v>
      </c>
      <c r="N22" s="413">
        <v>666.88400970570251</v>
      </c>
      <c r="O22" s="413">
        <v>693.62605849490114</v>
      </c>
      <c r="P22" s="413">
        <v>693.62605849490114</v>
      </c>
      <c r="Q22" s="414">
        <v>1360.5100682006037</v>
      </c>
      <c r="R22" s="415">
        <v>1360.5100682006037</v>
      </c>
    </row>
    <row r="23" spans="1:19" s="396" customFormat="1" outlineLevel="1" x14ac:dyDescent="0.25">
      <c r="A23" s="734" t="s">
        <v>35</v>
      </c>
      <c r="B23" s="735"/>
      <c r="C23" s="736" t="s">
        <v>36</v>
      </c>
      <c r="D23" s="737"/>
      <c r="E23" s="737"/>
      <c r="F23" s="737"/>
      <c r="G23" s="738"/>
      <c r="H23" s="412" t="s">
        <v>32</v>
      </c>
      <c r="I23" s="416"/>
      <c r="J23" s="413"/>
      <c r="K23" s="416"/>
      <c r="L23" s="416"/>
      <c r="M23" s="416"/>
      <c r="N23" s="416"/>
      <c r="O23" s="416"/>
      <c r="P23" s="416"/>
      <c r="Q23" s="414"/>
      <c r="R23" s="415"/>
    </row>
    <row r="24" spans="1:19" s="396" customFormat="1" outlineLevel="1" x14ac:dyDescent="0.25">
      <c r="A24" s="734" t="s">
        <v>37</v>
      </c>
      <c r="B24" s="735"/>
      <c r="C24" s="736" t="s">
        <v>38</v>
      </c>
      <c r="D24" s="737"/>
      <c r="E24" s="737"/>
      <c r="F24" s="737"/>
      <c r="G24" s="738"/>
      <c r="H24" s="412" t="s">
        <v>32</v>
      </c>
      <c r="I24" s="416"/>
      <c r="J24" s="413"/>
      <c r="K24" s="416"/>
      <c r="L24" s="416"/>
      <c r="M24" s="416"/>
      <c r="N24" s="416"/>
      <c r="O24" s="416"/>
      <c r="P24" s="416"/>
      <c r="Q24" s="414"/>
      <c r="R24" s="415"/>
    </row>
    <row r="25" spans="1:19" s="396" customFormat="1" outlineLevel="1" x14ac:dyDescent="0.25">
      <c r="A25" s="734" t="s">
        <v>39</v>
      </c>
      <c r="B25" s="735"/>
      <c r="C25" s="736" t="s">
        <v>40</v>
      </c>
      <c r="D25" s="737"/>
      <c r="E25" s="737"/>
      <c r="F25" s="737"/>
      <c r="G25" s="738"/>
      <c r="H25" s="412" t="s">
        <v>32</v>
      </c>
      <c r="I25" s="413">
        <v>503.85934240000006</v>
      </c>
      <c r="J25" s="413">
        <v>579.78970365166674</v>
      </c>
      <c r="K25" s="413">
        <v>625.68125511666676</v>
      </c>
      <c r="L25" s="413">
        <v>634.40259675200002</v>
      </c>
      <c r="M25" s="413">
        <v>666.88400970570251</v>
      </c>
      <c r="N25" s="413">
        <v>666.88400970570251</v>
      </c>
      <c r="O25" s="413">
        <v>693.62605849490114</v>
      </c>
      <c r="P25" s="413">
        <v>693.62605849490114</v>
      </c>
      <c r="Q25" s="414">
        <v>1360.5100682006037</v>
      </c>
      <c r="R25" s="415">
        <v>1360.5100682006037</v>
      </c>
    </row>
    <row r="26" spans="1:19" s="396" customFormat="1" outlineLevel="1" x14ac:dyDescent="0.25">
      <c r="A26" s="734" t="s">
        <v>41</v>
      </c>
      <c r="B26" s="735"/>
      <c r="C26" s="736" t="s">
        <v>42</v>
      </c>
      <c r="D26" s="737"/>
      <c r="E26" s="737"/>
      <c r="F26" s="737"/>
      <c r="G26" s="738"/>
      <c r="H26" s="412" t="s">
        <v>32</v>
      </c>
      <c r="I26" s="413"/>
      <c r="J26" s="413"/>
      <c r="K26" s="413"/>
      <c r="L26" s="413"/>
      <c r="M26" s="413"/>
      <c r="N26" s="413"/>
      <c r="O26" s="413"/>
      <c r="P26" s="413"/>
      <c r="Q26" s="414"/>
      <c r="R26" s="415"/>
    </row>
    <row r="27" spans="1:19" s="396" customFormat="1" outlineLevel="1" x14ac:dyDescent="0.25">
      <c r="A27" s="734" t="s">
        <v>43</v>
      </c>
      <c r="B27" s="735"/>
      <c r="C27" s="736" t="s">
        <v>44</v>
      </c>
      <c r="D27" s="737"/>
      <c r="E27" s="737"/>
      <c r="F27" s="737"/>
      <c r="G27" s="738"/>
      <c r="H27" s="412" t="s">
        <v>32</v>
      </c>
      <c r="I27" s="413"/>
      <c r="J27" s="413"/>
      <c r="K27" s="413"/>
      <c r="L27" s="413"/>
      <c r="M27" s="413"/>
      <c r="N27" s="413"/>
      <c r="O27" s="413"/>
      <c r="P27" s="413"/>
      <c r="Q27" s="414"/>
      <c r="R27" s="415"/>
    </row>
    <row r="28" spans="1:19" s="396" customFormat="1" outlineLevel="1" x14ac:dyDescent="0.25">
      <c r="A28" s="734" t="s">
        <v>45</v>
      </c>
      <c r="B28" s="735"/>
      <c r="C28" s="736" t="s">
        <v>46</v>
      </c>
      <c r="D28" s="737"/>
      <c r="E28" s="737"/>
      <c r="F28" s="737"/>
      <c r="G28" s="738"/>
      <c r="H28" s="412" t="s">
        <v>32</v>
      </c>
      <c r="I28" s="416"/>
      <c r="J28" s="413"/>
      <c r="K28" s="416"/>
      <c r="L28" s="416"/>
      <c r="M28" s="416"/>
      <c r="N28" s="416"/>
      <c r="O28" s="416"/>
      <c r="P28" s="416"/>
      <c r="Q28" s="414"/>
      <c r="R28" s="415"/>
    </row>
    <row r="29" spans="1:19" s="396" customFormat="1" outlineLevel="1" x14ac:dyDescent="0.25">
      <c r="A29" s="734" t="s">
        <v>47</v>
      </c>
      <c r="B29" s="735"/>
      <c r="C29" s="736" t="s">
        <v>48</v>
      </c>
      <c r="D29" s="737"/>
      <c r="E29" s="737"/>
      <c r="F29" s="737"/>
      <c r="G29" s="738"/>
      <c r="H29" s="412" t="s">
        <v>32</v>
      </c>
      <c r="I29" s="413">
        <v>2.9987706666666671</v>
      </c>
      <c r="J29" s="413">
        <v>6.9570578166666674</v>
      </c>
      <c r="K29" s="413">
        <v>11.966859033333334</v>
      </c>
      <c r="L29" s="413">
        <v>15.308411795000001</v>
      </c>
      <c r="M29" s="413">
        <v>16.092202478904003</v>
      </c>
      <c r="N29" s="413">
        <v>16.092202478904003</v>
      </c>
      <c r="O29" s="413">
        <v>16.737499798308054</v>
      </c>
      <c r="P29" s="413">
        <v>16.737499798308054</v>
      </c>
      <c r="Q29" s="414">
        <v>32.829702277212057</v>
      </c>
      <c r="R29" s="415">
        <v>32.829702277212057</v>
      </c>
    </row>
    <row r="30" spans="1:19" s="396" customFormat="1" outlineLevel="1" x14ac:dyDescent="0.25">
      <c r="A30" s="734" t="s">
        <v>49</v>
      </c>
      <c r="B30" s="735"/>
      <c r="C30" s="736" t="s">
        <v>50</v>
      </c>
      <c r="D30" s="737"/>
      <c r="E30" s="737"/>
      <c r="F30" s="737"/>
      <c r="G30" s="738"/>
      <c r="H30" s="412" t="s">
        <v>32</v>
      </c>
      <c r="I30" s="416"/>
      <c r="J30" s="413"/>
      <c r="K30" s="416"/>
      <c r="L30" s="416"/>
      <c r="M30" s="416"/>
      <c r="N30" s="416"/>
      <c r="O30" s="416"/>
      <c r="P30" s="416"/>
      <c r="Q30" s="414"/>
      <c r="R30" s="415"/>
    </row>
    <row r="31" spans="1:19" s="396" customFormat="1" outlineLevel="1" x14ac:dyDescent="0.25">
      <c r="A31" s="734" t="s">
        <v>51</v>
      </c>
      <c r="B31" s="735"/>
      <c r="C31" s="736" t="s">
        <v>52</v>
      </c>
      <c r="D31" s="737"/>
      <c r="E31" s="737"/>
      <c r="F31" s="737"/>
      <c r="G31" s="738"/>
      <c r="H31" s="412" t="s">
        <v>32</v>
      </c>
      <c r="I31" s="416"/>
      <c r="J31" s="413"/>
      <c r="K31" s="416"/>
      <c r="L31" s="416"/>
      <c r="M31" s="416"/>
      <c r="N31" s="416"/>
      <c r="O31" s="416"/>
      <c r="P31" s="416"/>
      <c r="Q31" s="414"/>
      <c r="R31" s="415"/>
    </row>
    <row r="32" spans="1:19" s="396" customFormat="1" outlineLevel="1" x14ac:dyDescent="0.25">
      <c r="A32" s="734" t="s">
        <v>53</v>
      </c>
      <c r="B32" s="735"/>
      <c r="C32" s="736" t="s">
        <v>54</v>
      </c>
      <c r="D32" s="737"/>
      <c r="E32" s="737"/>
      <c r="F32" s="737"/>
      <c r="G32" s="738"/>
      <c r="H32" s="412" t="s">
        <v>32</v>
      </c>
      <c r="I32" s="416">
        <v>0</v>
      </c>
      <c r="J32" s="413">
        <v>0</v>
      </c>
      <c r="K32" s="416">
        <v>0</v>
      </c>
      <c r="L32" s="416"/>
      <c r="M32" s="413"/>
      <c r="N32" s="416"/>
      <c r="O32" s="413"/>
      <c r="P32" s="413"/>
      <c r="Q32" s="414"/>
      <c r="R32" s="415"/>
    </row>
    <row r="33" spans="1:19" s="396" customFormat="1" outlineLevel="1" x14ac:dyDescent="0.25">
      <c r="A33" s="734" t="s">
        <v>55</v>
      </c>
      <c r="B33" s="735"/>
      <c r="C33" s="759" t="s">
        <v>56</v>
      </c>
      <c r="D33" s="760"/>
      <c r="E33" s="760"/>
      <c r="F33" s="760"/>
      <c r="G33" s="761"/>
      <c r="H33" s="412" t="s">
        <v>32</v>
      </c>
      <c r="I33" s="416"/>
      <c r="J33" s="413"/>
      <c r="K33" s="416"/>
      <c r="L33" s="416"/>
      <c r="M33" s="416"/>
      <c r="N33" s="416"/>
      <c r="O33" s="416"/>
      <c r="P33" s="416"/>
      <c r="Q33" s="414"/>
      <c r="R33" s="415"/>
    </row>
    <row r="34" spans="1:19" s="396" customFormat="1" outlineLevel="1" x14ac:dyDescent="0.25">
      <c r="A34" s="734" t="s">
        <v>57</v>
      </c>
      <c r="B34" s="735"/>
      <c r="C34" s="759" t="s">
        <v>58</v>
      </c>
      <c r="D34" s="760"/>
      <c r="E34" s="760"/>
      <c r="F34" s="760"/>
      <c r="G34" s="761"/>
      <c r="H34" s="412" t="s">
        <v>32</v>
      </c>
      <c r="I34" s="416"/>
      <c r="J34" s="413"/>
      <c r="K34" s="416"/>
      <c r="L34" s="416"/>
      <c r="M34" s="416"/>
      <c r="N34" s="416"/>
      <c r="O34" s="416"/>
      <c r="P34" s="416"/>
      <c r="Q34" s="414"/>
      <c r="R34" s="415"/>
    </row>
    <row r="35" spans="1:19" s="396" customFormat="1" outlineLevel="1" x14ac:dyDescent="0.25">
      <c r="A35" s="734" t="s">
        <v>59</v>
      </c>
      <c r="B35" s="735"/>
      <c r="C35" s="736" t="s">
        <v>60</v>
      </c>
      <c r="D35" s="737"/>
      <c r="E35" s="737"/>
      <c r="F35" s="737"/>
      <c r="G35" s="738"/>
      <c r="H35" s="412" t="s">
        <v>32</v>
      </c>
      <c r="I35" s="413">
        <v>3.2159040333333335</v>
      </c>
      <c r="J35" s="413">
        <v>2.0055081083333333</v>
      </c>
      <c r="K35" s="413">
        <v>1.5583955916666665</v>
      </c>
      <c r="L35" s="413">
        <v>1.95212308</v>
      </c>
      <c r="M35" s="413">
        <v>2.0520717816960001</v>
      </c>
      <c r="N35" s="413">
        <v>2.0520717816960001</v>
      </c>
      <c r="O35" s="413">
        <v>2.13435986014201</v>
      </c>
      <c r="P35" s="413">
        <v>2.0520717816960001</v>
      </c>
      <c r="Q35" s="414">
        <v>4.1864316418380101</v>
      </c>
      <c r="R35" s="415">
        <v>4.1041435633920003</v>
      </c>
    </row>
    <row r="36" spans="1:19" s="411" customFormat="1" ht="54.75" customHeight="1" x14ac:dyDescent="0.25">
      <c r="A36" s="754" t="s">
        <v>61</v>
      </c>
      <c r="B36" s="755"/>
      <c r="C36" s="756" t="s">
        <v>62</v>
      </c>
      <c r="D36" s="757"/>
      <c r="E36" s="757"/>
      <c r="F36" s="757"/>
      <c r="G36" s="758"/>
      <c r="H36" s="417" t="s">
        <v>32</v>
      </c>
      <c r="I36" s="418">
        <v>550.26016649316534</v>
      </c>
      <c r="J36" s="418">
        <v>603.51323639450959</v>
      </c>
      <c r="K36" s="418">
        <v>657.35712580999996</v>
      </c>
      <c r="L36" s="418">
        <v>744.37557213954278</v>
      </c>
      <c r="M36" s="418">
        <v>788.29313415531783</v>
      </c>
      <c r="N36" s="418">
        <v>926.11127202865941</v>
      </c>
      <c r="O36" s="418">
        <v>819.90363828167392</v>
      </c>
      <c r="P36" s="418">
        <v>963.51114901114033</v>
      </c>
      <c r="Q36" s="419">
        <v>1608.1967724369915</v>
      </c>
      <c r="R36" s="419">
        <v>1889.6224210397995</v>
      </c>
      <c r="S36" s="420"/>
    </row>
    <row r="37" spans="1:19" s="396" customFormat="1" outlineLevel="1" x14ac:dyDescent="0.25">
      <c r="A37" s="734" t="s">
        <v>63</v>
      </c>
      <c r="B37" s="735"/>
      <c r="C37" s="736" t="s">
        <v>34</v>
      </c>
      <c r="D37" s="737"/>
      <c r="E37" s="737"/>
      <c r="F37" s="737"/>
      <c r="G37" s="738"/>
      <c r="H37" s="412" t="s">
        <v>32</v>
      </c>
      <c r="I37" s="413">
        <v>538.86703182316535</v>
      </c>
      <c r="J37" s="413">
        <v>588.21266087000004</v>
      </c>
      <c r="K37" s="413">
        <v>657.35712580999996</v>
      </c>
      <c r="L37" s="413">
        <v>744.37557213954278</v>
      </c>
      <c r="M37" s="413">
        <v>788.29313415531783</v>
      </c>
      <c r="N37" s="413">
        <v>926.11127202865941</v>
      </c>
      <c r="O37" s="413">
        <v>819.90363828167392</v>
      </c>
      <c r="P37" s="413">
        <v>963.51114901114033</v>
      </c>
      <c r="Q37" s="414">
        <v>1608.1967724369918</v>
      </c>
      <c r="R37" s="415">
        <v>1889.6224210397997</v>
      </c>
    </row>
    <row r="38" spans="1:19" s="396" customFormat="1" outlineLevel="1" x14ac:dyDescent="0.25">
      <c r="A38" s="734" t="s">
        <v>64</v>
      </c>
      <c r="B38" s="735"/>
      <c r="C38" s="759" t="s">
        <v>36</v>
      </c>
      <c r="D38" s="760"/>
      <c r="E38" s="760"/>
      <c r="F38" s="760"/>
      <c r="G38" s="761"/>
      <c r="H38" s="412" t="s">
        <v>32</v>
      </c>
      <c r="I38" s="416"/>
      <c r="J38" s="416"/>
      <c r="K38" s="413"/>
      <c r="L38" s="413"/>
      <c r="M38" s="416"/>
      <c r="N38" s="413"/>
      <c r="O38" s="416"/>
      <c r="P38" s="413"/>
      <c r="Q38" s="414"/>
      <c r="R38" s="415"/>
    </row>
    <row r="39" spans="1:19" s="396" customFormat="1" ht="25.5" customHeight="1" outlineLevel="1" x14ac:dyDescent="0.25">
      <c r="A39" s="734" t="s">
        <v>65</v>
      </c>
      <c r="B39" s="735"/>
      <c r="C39" s="759" t="s">
        <v>38</v>
      </c>
      <c r="D39" s="760"/>
      <c r="E39" s="760"/>
      <c r="F39" s="760"/>
      <c r="G39" s="761"/>
      <c r="H39" s="412" t="s">
        <v>32</v>
      </c>
      <c r="I39" s="416"/>
      <c r="J39" s="421"/>
      <c r="K39" s="413"/>
      <c r="L39" s="413"/>
      <c r="M39" s="421"/>
      <c r="N39" s="413"/>
      <c r="O39" s="421"/>
      <c r="P39" s="413"/>
      <c r="Q39" s="421"/>
      <c r="R39" s="421"/>
    </row>
    <row r="40" spans="1:19" s="396" customFormat="1" outlineLevel="1" x14ac:dyDescent="0.25">
      <c r="A40" s="734" t="s">
        <v>66</v>
      </c>
      <c r="B40" s="735"/>
      <c r="C40" s="759" t="s">
        <v>40</v>
      </c>
      <c r="D40" s="760"/>
      <c r="E40" s="760"/>
      <c r="F40" s="760"/>
      <c r="G40" s="761"/>
      <c r="H40" s="412" t="s">
        <v>32</v>
      </c>
      <c r="I40" s="413">
        <v>538.86703182316535</v>
      </c>
      <c r="J40" s="413">
        <v>588.21266087000004</v>
      </c>
      <c r="K40" s="413">
        <v>637.18411608999997</v>
      </c>
      <c r="L40" s="413">
        <v>723.20133530999976</v>
      </c>
      <c r="M40" s="413">
        <v>760.22924367787186</v>
      </c>
      <c r="N40" s="413">
        <v>760.22924367787186</v>
      </c>
      <c r="O40" s="413">
        <v>790.71443634935451</v>
      </c>
      <c r="P40" s="413">
        <v>790.71443634935451</v>
      </c>
      <c r="Q40" s="414">
        <v>1651.2374088152724</v>
      </c>
      <c r="R40" s="415">
        <v>1651.2374088152724</v>
      </c>
    </row>
    <row r="41" spans="1:19" s="396" customFormat="1" outlineLevel="1" x14ac:dyDescent="0.25">
      <c r="A41" s="734" t="s">
        <v>67</v>
      </c>
      <c r="B41" s="735"/>
      <c r="C41" s="736" t="s">
        <v>42</v>
      </c>
      <c r="D41" s="737"/>
      <c r="E41" s="737"/>
      <c r="F41" s="737"/>
      <c r="G41" s="738"/>
      <c r="H41" s="412" t="s">
        <v>32</v>
      </c>
      <c r="I41" s="413"/>
      <c r="J41" s="413"/>
      <c r="K41" s="413"/>
      <c r="L41" s="413"/>
      <c r="M41" s="413"/>
      <c r="N41" s="413"/>
      <c r="O41" s="413"/>
      <c r="P41" s="413"/>
      <c r="Q41" s="414"/>
      <c r="R41" s="415"/>
    </row>
    <row r="42" spans="1:19" s="396" customFormat="1" outlineLevel="1" x14ac:dyDescent="0.25">
      <c r="A42" s="734" t="s">
        <v>68</v>
      </c>
      <c r="B42" s="735"/>
      <c r="C42" s="736" t="s">
        <v>44</v>
      </c>
      <c r="D42" s="737"/>
      <c r="E42" s="737"/>
      <c r="F42" s="737"/>
      <c r="G42" s="738"/>
      <c r="H42" s="412" t="s">
        <v>32</v>
      </c>
      <c r="I42" s="413">
        <v>5.4746534600000007</v>
      </c>
      <c r="J42" s="413">
        <v>6.6962999999999999</v>
      </c>
      <c r="K42" s="413">
        <v>8.9203891200000012</v>
      </c>
      <c r="L42" s="413">
        <v>7.5713101100000006</v>
      </c>
      <c r="M42" s="413">
        <v>7.9589611876320019</v>
      </c>
      <c r="N42" s="413">
        <v>7.9589611876320019</v>
      </c>
      <c r="O42" s="413">
        <v>8.278115531256045</v>
      </c>
      <c r="P42" s="413">
        <v>8.278115531256045</v>
      </c>
      <c r="Q42" s="414">
        <v>16.237076718888048</v>
      </c>
      <c r="R42" s="415">
        <v>16.237076718888048</v>
      </c>
    </row>
    <row r="43" spans="1:19" s="396" customFormat="1" outlineLevel="1" x14ac:dyDescent="0.25">
      <c r="A43" s="734" t="s">
        <v>69</v>
      </c>
      <c r="B43" s="735"/>
      <c r="C43" s="736" t="s">
        <v>46</v>
      </c>
      <c r="D43" s="737"/>
      <c r="E43" s="737"/>
      <c r="F43" s="737"/>
      <c r="G43" s="738"/>
      <c r="H43" s="412" t="s">
        <v>32</v>
      </c>
      <c r="I43" s="413"/>
      <c r="J43" s="416"/>
      <c r="K43" s="413"/>
      <c r="L43" s="413"/>
      <c r="M43" s="416"/>
      <c r="N43" s="413"/>
      <c r="O43" s="416"/>
      <c r="P43" s="413"/>
      <c r="Q43" s="414"/>
      <c r="R43" s="415"/>
    </row>
    <row r="44" spans="1:19" s="396" customFormat="1" outlineLevel="1" x14ac:dyDescent="0.25">
      <c r="A44" s="734" t="s">
        <v>70</v>
      </c>
      <c r="B44" s="735"/>
      <c r="C44" s="736" t="s">
        <v>48</v>
      </c>
      <c r="D44" s="737"/>
      <c r="E44" s="737"/>
      <c r="F44" s="737"/>
      <c r="G44" s="738"/>
      <c r="H44" s="412" t="s">
        <v>32</v>
      </c>
      <c r="I44" s="413">
        <v>4.8293481299999996</v>
      </c>
      <c r="J44" s="413">
        <v>7.2268893800000003</v>
      </c>
      <c r="K44" s="413">
        <v>10.17302501</v>
      </c>
      <c r="L44" s="413">
        <v>12.497003080000001</v>
      </c>
      <c r="M44" s="413">
        <v>13.136849637696002</v>
      </c>
      <c r="N44" s="413">
        <v>13.136849637696002</v>
      </c>
      <c r="O44" s="413">
        <v>13.663637308167612</v>
      </c>
      <c r="P44" s="413">
        <v>13.663637308167612</v>
      </c>
      <c r="Q44" s="414">
        <v>26.800486945863614</v>
      </c>
      <c r="R44" s="415">
        <v>26.800486945863614</v>
      </c>
    </row>
    <row r="45" spans="1:19" s="396" customFormat="1" outlineLevel="1" x14ac:dyDescent="0.25">
      <c r="A45" s="734" t="s">
        <v>71</v>
      </c>
      <c r="B45" s="735"/>
      <c r="C45" s="736" t="s">
        <v>50</v>
      </c>
      <c r="D45" s="737"/>
      <c r="E45" s="737"/>
      <c r="F45" s="737"/>
      <c r="G45" s="738"/>
      <c r="H45" s="412" t="s">
        <v>32</v>
      </c>
      <c r="I45" s="413"/>
      <c r="J45" s="416"/>
      <c r="K45" s="413"/>
      <c r="L45" s="413"/>
      <c r="M45" s="416"/>
      <c r="N45" s="413"/>
      <c r="O45" s="416"/>
      <c r="P45" s="413"/>
      <c r="Q45" s="414"/>
      <c r="R45" s="415"/>
    </row>
    <row r="46" spans="1:19" s="396" customFormat="1" outlineLevel="1" x14ac:dyDescent="0.25">
      <c r="A46" s="734" t="s">
        <v>72</v>
      </c>
      <c r="B46" s="735"/>
      <c r="C46" s="736" t="s">
        <v>52</v>
      </c>
      <c r="D46" s="737"/>
      <c r="E46" s="737"/>
      <c r="F46" s="737"/>
      <c r="G46" s="738"/>
      <c r="H46" s="412" t="s">
        <v>32</v>
      </c>
      <c r="I46" s="416"/>
      <c r="J46" s="416"/>
      <c r="K46" s="413"/>
      <c r="L46" s="413"/>
      <c r="M46" s="416"/>
      <c r="N46" s="413"/>
      <c r="O46" s="416"/>
      <c r="P46" s="413"/>
      <c r="Q46" s="414"/>
      <c r="R46" s="415"/>
    </row>
    <row r="47" spans="1:19" s="396" customFormat="1" ht="18.75" customHeight="1" outlineLevel="1" x14ac:dyDescent="0.25">
      <c r="A47" s="734" t="s">
        <v>73</v>
      </c>
      <c r="B47" s="735"/>
      <c r="C47" s="736" t="s">
        <v>54</v>
      </c>
      <c r="D47" s="737"/>
      <c r="E47" s="737"/>
      <c r="F47" s="737"/>
      <c r="G47" s="738"/>
      <c r="H47" s="412" t="s">
        <v>32</v>
      </c>
      <c r="I47" s="416">
        <v>0</v>
      </c>
      <c r="J47" s="416">
        <v>0</v>
      </c>
      <c r="K47" s="413">
        <v>0</v>
      </c>
      <c r="L47" s="413"/>
      <c r="M47" s="416"/>
      <c r="N47" s="413"/>
      <c r="O47" s="416"/>
      <c r="P47" s="413"/>
      <c r="Q47" s="414"/>
      <c r="R47" s="415"/>
    </row>
    <row r="48" spans="1:19" s="396" customFormat="1" outlineLevel="1" x14ac:dyDescent="0.25">
      <c r="A48" s="734" t="s">
        <v>74</v>
      </c>
      <c r="B48" s="735"/>
      <c r="C48" s="759" t="s">
        <v>56</v>
      </c>
      <c r="D48" s="760"/>
      <c r="E48" s="760"/>
      <c r="F48" s="760"/>
      <c r="G48" s="761"/>
      <c r="H48" s="412" t="s">
        <v>32</v>
      </c>
      <c r="I48" s="416"/>
      <c r="J48" s="416"/>
      <c r="K48" s="413"/>
      <c r="L48" s="413"/>
      <c r="M48" s="416"/>
      <c r="N48" s="413"/>
      <c r="O48" s="416"/>
      <c r="P48" s="413"/>
      <c r="Q48" s="414"/>
      <c r="R48" s="415"/>
    </row>
    <row r="49" spans="1:18" s="396" customFormat="1" outlineLevel="1" x14ac:dyDescent="0.25">
      <c r="A49" s="734" t="s">
        <v>75</v>
      </c>
      <c r="B49" s="735"/>
      <c r="C49" s="759" t="s">
        <v>58</v>
      </c>
      <c r="D49" s="760"/>
      <c r="E49" s="760"/>
      <c r="F49" s="760"/>
      <c r="G49" s="761"/>
      <c r="H49" s="412" t="s">
        <v>32</v>
      </c>
      <c r="I49" s="416"/>
      <c r="J49" s="416"/>
      <c r="K49" s="413"/>
      <c r="L49" s="413"/>
      <c r="M49" s="416"/>
      <c r="N49" s="413"/>
      <c r="O49" s="416"/>
      <c r="P49" s="413"/>
      <c r="Q49" s="414"/>
      <c r="R49" s="415"/>
    </row>
    <row r="50" spans="1:18" s="396" customFormat="1" outlineLevel="1" x14ac:dyDescent="0.25">
      <c r="A50" s="734" t="s">
        <v>76</v>
      </c>
      <c r="B50" s="735"/>
      <c r="C50" s="736" t="s">
        <v>60</v>
      </c>
      <c r="D50" s="737"/>
      <c r="E50" s="737"/>
      <c r="F50" s="737"/>
      <c r="G50" s="738"/>
      <c r="H50" s="412" t="s">
        <v>32</v>
      </c>
      <c r="I50" s="413">
        <v>1.0891330799999999</v>
      </c>
      <c r="J50" s="413">
        <v>1.4106648099999999</v>
      </c>
      <c r="K50" s="413">
        <v>1.0670955900000001</v>
      </c>
      <c r="L50" s="413">
        <v>0.48231934999999998</v>
      </c>
      <c r="M50" s="413">
        <v>0.50701410072000008</v>
      </c>
      <c r="N50" s="413">
        <v>0.50701410072000008</v>
      </c>
      <c r="O50" s="413">
        <v>0.52734536615887206</v>
      </c>
      <c r="P50" s="413">
        <v>0.52734536615887206</v>
      </c>
      <c r="Q50" s="414">
        <v>1.0343594668788723</v>
      </c>
      <c r="R50" s="415">
        <v>1.0343594668788723</v>
      </c>
    </row>
    <row r="51" spans="1:18" s="396" customFormat="1" outlineLevel="1" x14ac:dyDescent="0.25">
      <c r="A51" s="734" t="s">
        <v>77</v>
      </c>
      <c r="B51" s="735"/>
      <c r="C51" s="736" t="s">
        <v>78</v>
      </c>
      <c r="D51" s="737"/>
      <c r="E51" s="737"/>
      <c r="F51" s="737"/>
      <c r="G51" s="738"/>
      <c r="H51" s="412" t="s">
        <v>32</v>
      </c>
      <c r="I51" s="413">
        <v>175.38435521140306</v>
      </c>
      <c r="J51" s="413">
        <v>194.68559599461815</v>
      </c>
      <c r="K51" s="413">
        <v>210.56180013993213</v>
      </c>
      <c r="L51" s="413">
        <v>229.22954941746332</v>
      </c>
      <c r="M51" s="413">
        <v>240.96610234763747</v>
      </c>
      <c r="N51" s="413">
        <v>240.96610234763747</v>
      </c>
      <c r="O51" s="413">
        <v>250.62884305177775</v>
      </c>
      <c r="P51" s="413">
        <v>250.62884305177775</v>
      </c>
      <c r="Q51" s="414">
        <v>491.59494539941522</v>
      </c>
      <c r="R51" s="415">
        <v>491.59494539941522</v>
      </c>
    </row>
    <row r="52" spans="1:18" s="396" customFormat="1" outlineLevel="1" x14ac:dyDescent="0.25">
      <c r="A52" s="734" t="s">
        <v>64</v>
      </c>
      <c r="B52" s="735"/>
      <c r="C52" s="759" t="s">
        <v>79</v>
      </c>
      <c r="D52" s="760"/>
      <c r="E52" s="760"/>
      <c r="F52" s="760"/>
      <c r="G52" s="761"/>
      <c r="H52" s="412" t="s">
        <v>32</v>
      </c>
      <c r="I52" s="413">
        <v>163.40327787654053</v>
      </c>
      <c r="J52" s="413">
        <v>179.10410304549208</v>
      </c>
      <c r="K52" s="413">
        <v>192.50407165994883</v>
      </c>
      <c r="L52" s="413">
        <v>211.29072326058849</v>
      </c>
      <c r="M52" s="413">
        <v>222.10880829153066</v>
      </c>
      <c r="N52" s="413">
        <v>222.10880829153066</v>
      </c>
      <c r="O52" s="413">
        <v>231.01537150402106</v>
      </c>
      <c r="P52" s="413">
        <v>231.01537150402106</v>
      </c>
      <c r="Q52" s="414">
        <v>453.12417979555175</v>
      </c>
      <c r="R52" s="415">
        <v>453.12417979555175</v>
      </c>
    </row>
    <row r="53" spans="1:18" s="396" customFormat="1" outlineLevel="1" x14ac:dyDescent="0.25">
      <c r="A53" s="734" t="s">
        <v>65</v>
      </c>
      <c r="B53" s="735"/>
      <c r="C53" s="759" t="s">
        <v>80</v>
      </c>
      <c r="D53" s="760"/>
      <c r="E53" s="760"/>
      <c r="F53" s="760"/>
      <c r="G53" s="761"/>
      <c r="H53" s="412" t="s">
        <v>32</v>
      </c>
      <c r="I53" s="416">
        <v>0</v>
      </c>
      <c r="J53" s="416">
        <v>0</v>
      </c>
      <c r="K53" s="413">
        <v>0</v>
      </c>
      <c r="L53" s="413"/>
      <c r="M53" s="413"/>
      <c r="N53" s="413"/>
      <c r="O53" s="416"/>
      <c r="P53" s="413"/>
      <c r="Q53" s="414"/>
      <c r="R53" s="415"/>
    </row>
    <row r="54" spans="1:18" s="396" customFormat="1" outlineLevel="1" x14ac:dyDescent="0.25">
      <c r="A54" s="734" t="s">
        <v>81</v>
      </c>
      <c r="B54" s="735"/>
      <c r="C54" s="762" t="s">
        <v>82</v>
      </c>
      <c r="D54" s="763"/>
      <c r="E54" s="763"/>
      <c r="F54" s="763"/>
      <c r="G54" s="764"/>
      <c r="H54" s="412" t="s">
        <v>32</v>
      </c>
      <c r="I54" s="416">
        <v>0</v>
      </c>
      <c r="J54" s="416">
        <v>0</v>
      </c>
      <c r="K54" s="413">
        <v>0</v>
      </c>
      <c r="L54" s="413"/>
      <c r="M54" s="413"/>
      <c r="N54" s="413"/>
      <c r="O54" s="416"/>
      <c r="P54" s="413"/>
      <c r="Q54" s="414"/>
      <c r="R54" s="415"/>
    </row>
    <row r="55" spans="1:18" s="396" customFormat="1" ht="17.25" customHeight="1" outlineLevel="1" x14ac:dyDescent="0.25">
      <c r="A55" s="734" t="s">
        <v>83</v>
      </c>
      <c r="B55" s="735"/>
      <c r="C55" s="765" t="s">
        <v>84</v>
      </c>
      <c r="D55" s="766"/>
      <c r="E55" s="766"/>
      <c r="F55" s="766"/>
      <c r="G55" s="767"/>
      <c r="H55" s="412" t="s">
        <v>32</v>
      </c>
      <c r="I55" s="416"/>
      <c r="J55" s="416"/>
      <c r="K55" s="413"/>
      <c r="L55" s="413"/>
      <c r="M55" s="416"/>
      <c r="N55" s="413"/>
      <c r="O55" s="416"/>
      <c r="P55" s="413"/>
      <c r="Q55" s="414"/>
      <c r="R55" s="415"/>
    </row>
    <row r="56" spans="1:18" s="396" customFormat="1" outlineLevel="1" x14ac:dyDescent="0.25">
      <c r="A56" s="734" t="s">
        <v>85</v>
      </c>
      <c r="B56" s="735"/>
      <c r="C56" s="765" t="s">
        <v>86</v>
      </c>
      <c r="D56" s="766"/>
      <c r="E56" s="766"/>
      <c r="F56" s="766"/>
      <c r="G56" s="767"/>
      <c r="H56" s="412" t="s">
        <v>32</v>
      </c>
      <c r="I56" s="416"/>
      <c r="J56" s="416"/>
      <c r="K56" s="413"/>
      <c r="L56" s="413"/>
      <c r="M56" s="416"/>
      <c r="N56" s="413"/>
      <c r="O56" s="416"/>
      <c r="P56" s="413"/>
      <c r="Q56" s="414"/>
      <c r="R56" s="415"/>
    </row>
    <row r="57" spans="1:18" s="396" customFormat="1" outlineLevel="1" x14ac:dyDescent="0.25">
      <c r="A57" s="734" t="s">
        <v>87</v>
      </c>
      <c r="B57" s="735"/>
      <c r="C57" s="762" t="s">
        <v>88</v>
      </c>
      <c r="D57" s="763"/>
      <c r="E57" s="763"/>
      <c r="F57" s="763"/>
      <c r="G57" s="764"/>
      <c r="H57" s="412" t="s">
        <v>32</v>
      </c>
      <c r="I57" s="416"/>
      <c r="J57" s="416"/>
      <c r="K57" s="413"/>
      <c r="L57" s="413"/>
      <c r="M57" s="416"/>
      <c r="N57" s="413"/>
      <c r="O57" s="416"/>
      <c r="P57" s="413"/>
      <c r="Q57" s="414"/>
      <c r="R57" s="415"/>
    </row>
    <row r="58" spans="1:18" s="396" customFormat="1" outlineLevel="1" x14ac:dyDescent="0.25">
      <c r="A58" s="734" t="s">
        <v>66</v>
      </c>
      <c r="B58" s="735"/>
      <c r="C58" s="759" t="s">
        <v>89</v>
      </c>
      <c r="D58" s="760"/>
      <c r="E58" s="760"/>
      <c r="F58" s="760"/>
      <c r="G58" s="761"/>
      <c r="H58" s="412" t="s">
        <v>32</v>
      </c>
      <c r="I58" s="413">
        <v>11.98107733486253</v>
      </c>
      <c r="J58" s="413">
        <v>15.581492949126067</v>
      </c>
      <c r="K58" s="413">
        <v>16.140955044874477</v>
      </c>
      <c r="L58" s="413">
        <v>15.875086027351172</v>
      </c>
      <c r="M58" s="413">
        <v>16.687890431951555</v>
      </c>
      <c r="N58" s="413">
        <v>16.687890431951555</v>
      </c>
      <c r="O58" s="413">
        <v>17.357074838272812</v>
      </c>
      <c r="P58" s="413">
        <v>17.357074838272812</v>
      </c>
      <c r="Q58" s="414">
        <v>34.044965270224367</v>
      </c>
      <c r="R58" s="415">
        <v>34.044965270224367</v>
      </c>
    </row>
    <row r="59" spans="1:18" s="396" customFormat="1" outlineLevel="1" x14ac:dyDescent="0.25">
      <c r="A59" s="734" t="s">
        <v>90</v>
      </c>
      <c r="B59" s="735"/>
      <c r="C59" s="759" t="s">
        <v>91</v>
      </c>
      <c r="D59" s="760"/>
      <c r="E59" s="760"/>
      <c r="F59" s="760"/>
      <c r="G59" s="761"/>
      <c r="H59" s="412" t="s">
        <v>32</v>
      </c>
      <c r="I59" s="413"/>
      <c r="J59" s="413"/>
      <c r="K59" s="413">
        <v>1.9167734351088177</v>
      </c>
      <c r="L59" s="413">
        <v>2.0637401295236746</v>
      </c>
      <c r="M59" s="413">
        <v>2.169403624155287</v>
      </c>
      <c r="N59" s="413">
        <v>2.169403624155287</v>
      </c>
      <c r="O59" s="413">
        <v>2.2563967094839139</v>
      </c>
      <c r="P59" s="413">
        <v>2.2563967094839139</v>
      </c>
      <c r="Q59" s="414">
        <v>4.4258003336392004</v>
      </c>
      <c r="R59" s="415">
        <v>4.4258003336392004</v>
      </c>
    </row>
    <row r="60" spans="1:18" s="396" customFormat="1" outlineLevel="1" x14ac:dyDescent="0.25">
      <c r="A60" s="734" t="s">
        <v>92</v>
      </c>
      <c r="B60" s="735"/>
      <c r="C60" s="736" t="s">
        <v>93</v>
      </c>
      <c r="D60" s="737"/>
      <c r="E60" s="737"/>
      <c r="F60" s="737"/>
      <c r="G60" s="738"/>
      <c r="H60" s="412" t="s">
        <v>32</v>
      </c>
      <c r="I60" s="413">
        <v>8.3065489355991993</v>
      </c>
      <c r="J60" s="413">
        <v>27.061843098015348</v>
      </c>
      <c r="K60" s="413">
        <v>39.080221574393534</v>
      </c>
      <c r="L60" s="413">
        <v>49.592801825908943</v>
      </c>
      <c r="M60" s="413">
        <v>52.131953279395489</v>
      </c>
      <c r="N60" s="413">
        <v>52.131953279395489</v>
      </c>
      <c r="O60" s="413">
        <v>54.222444605899248</v>
      </c>
      <c r="P60" s="413">
        <v>54.222444605899248</v>
      </c>
      <c r="Q60" s="414">
        <v>106.35439788529473</v>
      </c>
      <c r="R60" s="415">
        <v>106.35439788529473</v>
      </c>
    </row>
    <row r="61" spans="1:18" s="396" customFormat="1" outlineLevel="1" x14ac:dyDescent="0.25">
      <c r="A61" s="734" t="s">
        <v>94</v>
      </c>
      <c r="B61" s="735"/>
      <c r="C61" s="759" t="s">
        <v>95</v>
      </c>
      <c r="D61" s="760"/>
      <c r="E61" s="760"/>
      <c r="F61" s="760"/>
      <c r="G61" s="761"/>
      <c r="H61" s="412" t="s">
        <v>32</v>
      </c>
      <c r="I61" s="416"/>
      <c r="J61" s="416"/>
      <c r="K61" s="413"/>
      <c r="L61" s="413"/>
      <c r="M61" s="416"/>
      <c r="N61" s="413"/>
      <c r="O61" s="416"/>
      <c r="P61" s="413"/>
      <c r="Q61" s="414"/>
      <c r="R61" s="415"/>
    </row>
    <row r="62" spans="1:18" s="396" customFormat="1" ht="18" customHeight="1" outlineLevel="1" x14ac:dyDescent="0.25">
      <c r="A62" s="734" t="s">
        <v>96</v>
      </c>
      <c r="B62" s="735"/>
      <c r="C62" s="759" t="s">
        <v>97</v>
      </c>
      <c r="D62" s="760"/>
      <c r="E62" s="760"/>
      <c r="F62" s="760"/>
      <c r="G62" s="761"/>
      <c r="H62" s="412" t="s">
        <v>32</v>
      </c>
      <c r="I62" s="413"/>
      <c r="J62" s="413"/>
      <c r="K62" s="413">
        <v>8.9203891200000012</v>
      </c>
      <c r="L62" s="413">
        <v>7.5713101100000006</v>
      </c>
      <c r="M62" s="413">
        <v>7.9589611876320019</v>
      </c>
      <c r="N62" s="413">
        <v>7.9589611876320019</v>
      </c>
      <c r="O62" s="413">
        <v>8.278115531256045</v>
      </c>
      <c r="P62" s="413">
        <v>8.278115531256045</v>
      </c>
      <c r="Q62" s="414">
        <v>16.237076718888048</v>
      </c>
      <c r="R62" s="415">
        <v>16.237076718888048</v>
      </c>
    </row>
    <row r="63" spans="1:18" s="396" customFormat="1" outlineLevel="1" x14ac:dyDescent="0.25">
      <c r="A63" s="734" t="s">
        <v>98</v>
      </c>
      <c r="B63" s="735"/>
      <c r="C63" s="759" t="s">
        <v>99</v>
      </c>
      <c r="D63" s="760"/>
      <c r="E63" s="760"/>
      <c r="F63" s="760"/>
      <c r="G63" s="761"/>
      <c r="H63" s="412" t="s">
        <v>32</v>
      </c>
      <c r="I63" s="416"/>
      <c r="J63" s="416"/>
      <c r="K63" s="413"/>
      <c r="L63" s="413"/>
      <c r="M63" s="416"/>
      <c r="N63" s="413"/>
      <c r="O63" s="416"/>
      <c r="P63" s="413"/>
      <c r="Q63" s="414"/>
      <c r="R63" s="415"/>
    </row>
    <row r="64" spans="1:18" s="396" customFormat="1" outlineLevel="1" x14ac:dyDescent="0.25">
      <c r="A64" s="734" t="s">
        <v>100</v>
      </c>
      <c r="B64" s="735"/>
      <c r="C64" s="759" t="s">
        <v>101</v>
      </c>
      <c r="D64" s="760"/>
      <c r="E64" s="760"/>
      <c r="F64" s="760"/>
      <c r="G64" s="761"/>
      <c r="H64" s="412" t="s">
        <v>32</v>
      </c>
      <c r="I64" s="416"/>
      <c r="J64" s="416"/>
      <c r="K64" s="413"/>
      <c r="L64" s="413"/>
      <c r="M64" s="413"/>
      <c r="N64" s="413"/>
      <c r="O64" s="416"/>
      <c r="P64" s="413"/>
      <c r="Q64" s="414"/>
      <c r="R64" s="415"/>
    </row>
    <row r="65" spans="1:20" s="396" customFormat="1" outlineLevel="1" x14ac:dyDescent="0.25">
      <c r="A65" s="734" t="s">
        <v>102</v>
      </c>
      <c r="B65" s="735"/>
      <c r="C65" s="759" t="s">
        <v>103</v>
      </c>
      <c r="D65" s="760"/>
      <c r="E65" s="760"/>
      <c r="F65" s="760"/>
      <c r="G65" s="761"/>
      <c r="H65" s="412" t="s">
        <v>32</v>
      </c>
      <c r="I65" s="413">
        <v>8.3065489355991993</v>
      </c>
      <c r="J65" s="413">
        <v>27.061843098015348</v>
      </c>
      <c r="K65" s="413">
        <v>30.159832454393531</v>
      </c>
      <c r="L65" s="461">
        <v>42.021491715908944</v>
      </c>
      <c r="M65" s="413">
        <v>44.17299209176349</v>
      </c>
      <c r="N65" s="413">
        <v>44.17299209176349</v>
      </c>
      <c r="O65" s="413">
        <v>45.944329074643207</v>
      </c>
      <c r="P65" s="413">
        <v>45.944329074643207</v>
      </c>
      <c r="Q65" s="414">
        <v>90.117321166406697</v>
      </c>
      <c r="R65" s="415">
        <v>90.117321166406697</v>
      </c>
      <c r="S65" s="396" t="s">
        <v>3156</v>
      </c>
      <c r="T65" s="396" t="s">
        <v>1041</v>
      </c>
    </row>
    <row r="66" spans="1:20" s="396" customFormat="1" outlineLevel="1" x14ac:dyDescent="0.25">
      <c r="A66" s="734" t="s">
        <v>104</v>
      </c>
      <c r="B66" s="735"/>
      <c r="C66" s="736" t="s">
        <v>105</v>
      </c>
      <c r="D66" s="737"/>
      <c r="E66" s="737"/>
      <c r="F66" s="737"/>
      <c r="G66" s="738"/>
      <c r="H66" s="412" t="s">
        <v>32</v>
      </c>
      <c r="I66" s="413">
        <v>216.28917713405349</v>
      </c>
      <c r="J66" s="413">
        <v>223.43037011231721</v>
      </c>
      <c r="K66" s="413">
        <v>233.73200075675666</v>
      </c>
      <c r="L66" s="413">
        <v>288.73995149815869</v>
      </c>
      <c r="M66" s="413">
        <v>303.52343701486444</v>
      </c>
      <c r="N66" s="413">
        <v>303.52343701486444</v>
      </c>
      <c r="O66" s="413">
        <v>315.69472683916052</v>
      </c>
      <c r="P66" s="413">
        <v>315.69472683916052</v>
      </c>
      <c r="Q66" s="414">
        <v>619.21816385402497</v>
      </c>
      <c r="R66" s="415">
        <v>619.21816385402497</v>
      </c>
      <c r="S66" s="422">
        <v>192.69793789918918</v>
      </c>
      <c r="T66" s="422"/>
    </row>
    <row r="67" spans="1:20" s="425" customFormat="1" outlineLevel="1" x14ac:dyDescent="0.25">
      <c r="A67" s="768" t="s">
        <v>106</v>
      </c>
      <c r="B67" s="769"/>
      <c r="C67" s="770" t="s">
        <v>107</v>
      </c>
      <c r="D67" s="771"/>
      <c r="E67" s="771"/>
      <c r="F67" s="771"/>
      <c r="G67" s="772"/>
      <c r="H67" s="423" t="s">
        <v>32</v>
      </c>
      <c r="I67" s="424">
        <v>113.54758853947406</v>
      </c>
      <c r="J67" s="424">
        <v>122.22327792942555</v>
      </c>
      <c r="K67" s="413">
        <v>144.9713205380547</v>
      </c>
      <c r="L67" s="413">
        <v>152.04880539790193</v>
      </c>
      <c r="M67" s="413">
        <v>159.83370423427453</v>
      </c>
      <c r="N67" s="413">
        <v>159.83370423427453</v>
      </c>
      <c r="O67" s="413">
        <v>166.24303577406894</v>
      </c>
      <c r="P67" s="413">
        <v>166.24303577406894</v>
      </c>
      <c r="Q67" s="414">
        <v>326.07674000834345</v>
      </c>
      <c r="R67" s="415">
        <v>326.07674000834345</v>
      </c>
    </row>
    <row r="68" spans="1:20" s="396" customFormat="1" outlineLevel="1" x14ac:dyDescent="0.25">
      <c r="A68" s="734" t="s">
        <v>108</v>
      </c>
      <c r="B68" s="735"/>
      <c r="C68" s="736" t="s">
        <v>109</v>
      </c>
      <c r="D68" s="737"/>
      <c r="E68" s="737"/>
      <c r="F68" s="737"/>
      <c r="G68" s="738"/>
      <c r="H68" s="412" t="s">
        <v>32</v>
      </c>
      <c r="I68" s="413">
        <v>17.20749091309974</v>
      </c>
      <c r="J68" s="413">
        <v>17.136898662474042</v>
      </c>
      <c r="K68" s="413">
        <v>18.124403387958033</v>
      </c>
      <c r="L68" s="413">
        <v>18.027604123530843</v>
      </c>
      <c r="M68" s="413">
        <v>18.950617454655625</v>
      </c>
      <c r="N68" s="413">
        <v>18.950617454655625</v>
      </c>
      <c r="O68" s="413">
        <v>19.710537214587315</v>
      </c>
      <c r="P68" s="413">
        <v>19.710537214587315</v>
      </c>
      <c r="Q68" s="414">
        <v>38.66115466924294</v>
      </c>
      <c r="R68" s="415">
        <v>38.66115466924294</v>
      </c>
    </row>
    <row r="69" spans="1:20" s="396" customFormat="1" outlineLevel="1" x14ac:dyDescent="0.25">
      <c r="A69" s="734" t="s">
        <v>110</v>
      </c>
      <c r="B69" s="735"/>
      <c r="C69" s="759" t="s">
        <v>111</v>
      </c>
      <c r="D69" s="760"/>
      <c r="E69" s="760"/>
      <c r="F69" s="760"/>
      <c r="G69" s="761"/>
      <c r="H69" s="412" t="s">
        <v>32</v>
      </c>
      <c r="I69" s="413">
        <v>17.120894171451305</v>
      </c>
      <c r="J69" s="413">
        <v>17.074531278485836</v>
      </c>
      <c r="K69" s="413">
        <v>18.027954999999999</v>
      </c>
      <c r="L69" s="413">
        <v>17.839119701355148</v>
      </c>
      <c r="M69" s="413">
        <v>18.752482630064534</v>
      </c>
      <c r="N69" s="413">
        <v>18.752482630064534</v>
      </c>
      <c r="O69" s="413">
        <v>19.504457183530121</v>
      </c>
      <c r="P69" s="413">
        <v>19.504457183530121</v>
      </c>
      <c r="Q69" s="414">
        <v>38.256939813594656</v>
      </c>
      <c r="R69" s="415">
        <v>38.256939813594656</v>
      </c>
    </row>
    <row r="70" spans="1:20" s="396" customFormat="1" outlineLevel="1" x14ac:dyDescent="0.25">
      <c r="A70" s="734" t="s">
        <v>112</v>
      </c>
      <c r="B70" s="735"/>
      <c r="C70" s="759" t="s">
        <v>113</v>
      </c>
      <c r="D70" s="760"/>
      <c r="E70" s="760"/>
      <c r="F70" s="760"/>
      <c r="G70" s="761"/>
      <c r="H70" s="412" t="s">
        <v>32</v>
      </c>
      <c r="I70" s="413">
        <v>8.6596741648434547E-2</v>
      </c>
      <c r="J70" s="413">
        <v>6.2367383988207452E-2</v>
      </c>
      <c r="K70" s="413">
        <v>9.6448387958034731E-2</v>
      </c>
      <c r="L70" s="413">
        <v>0.18848442217569353</v>
      </c>
      <c r="M70" s="413">
        <v>0.19813482459108905</v>
      </c>
      <c r="N70" s="413">
        <v>0.19813482459108905</v>
      </c>
      <c r="O70" s="413">
        <v>0.20608003105719172</v>
      </c>
      <c r="P70" s="413">
        <v>0.20608003105719172</v>
      </c>
      <c r="Q70" s="414">
        <v>0.40421485564828075</v>
      </c>
      <c r="R70" s="415">
        <v>0.40421485564828075</v>
      </c>
    </row>
    <row r="71" spans="1:20" s="396" customFormat="1" outlineLevel="1" x14ac:dyDescent="0.25">
      <c r="A71" s="734" t="s">
        <v>114</v>
      </c>
      <c r="B71" s="735"/>
      <c r="C71" s="736" t="s">
        <v>115</v>
      </c>
      <c r="D71" s="737"/>
      <c r="E71" s="737"/>
      <c r="F71" s="737"/>
      <c r="G71" s="738"/>
      <c r="H71" s="412" t="s">
        <v>32</v>
      </c>
      <c r="I71" s="413">
        <v>15.982916187698335</v>
      </c>
      <c r="J71" s="413">
        <v>18.975250597659315</v>
      </c>
      <c r="K71" s="413">
        <v>10.88737941290497</v>
      </c>
      <c r="L71" s="413">
        <v>6.7368598765790528</v>
      </c>
      <c r="M71" s="413">
        <v>12.381787102259903</v>
      </c>
      <c r="N71" s="413">
        <v>12.381787102259903</v>
      </c>
      <c r="O71" s="413">
        <v>12.878296765060524</v>
      </c>
      <c r="P71" s="413">
        <v>12.878296765060524</v>
      </c>
      <c r="Q71" s="414">
        <v>25.260083867320425</v>
      </c>
      <c r="R71" s="415">
        <v>25.260083867320425</v>
      </c>
    </row>
    <row r="72" spans="1:20" s="396" customFormat="1" outlineLevel="1" x14ac:dyDescent="0.25">
      <c r="A72" s="734" t="s">
        <v>116</v>
      </c>
      <c r="B72" s="735"/>
      <c r="C72" s="759" t="s">
        <v>117</v>
      </c>
      <c r="D72" s="760"/>
      <c r="E72" s="760"/>
      <c r="F72" s="760"/>
      <c r="G72" s="761"/>
      <c r="H72" s="412" t="s">
        <v>32</v>
      </c>
      <c r="I72" s="413">
        <v>15.533638482791291</v>
      </c>
      <c r="J72" s="413">
        <v>17.996133383147729</v>
      </c>
      <c r="K72" s="413">
        <v>10.16908569290497</v>
      </c>
      <c r="L72" s="461">
        <v>5.9445095665790531</v>
      </c>
      <c r="M72" s="413">
        <v>6.2488684563879016</v>
      </c>
      <c r="N72" s="413">
        <v>6.2488684563879016</v>
      </c>
      <c r="O72" s="413">
        <v>6.4994480814890565</v>
      </c>
      <c r="P72" s="413">
        <v>6.4994480814890565</v>
      </c>
      <c r="Q72" s="414">
        <v>12.748316537876958</v>
      </c>
      <c r="R72" s="415">
        <v>12.748316537876958</v>
      </c>
    </row>
    <row r="73" spans="1:20" s="396" customFormat="1" outlineLevel="1" x14ac:dyDescent="0.25">
      <c r="A73" s="734" t="s">
        <v>118</v>
      </c>
      <c r="B73" s="735"/>
      <c r="C73" s="759" t="s">
        <v>119</v>
      </c>
      <c r="D73" s="760"/>
      <c r="E73" s="760"/>
      <c r="F73" s="760"/>
      <c r="G73" s="761"/>
      <c r="H73" s="412" t="s">
        <v>32</v>
      </c>
      <c r="I73" s="413">
        <v>0.44920568347409967</v>
      </c>
      <c r="J73" s="413">
        <v>0.48230464171458259</v>
      </c>
      <c r="K73" s="413">
        <v>0.71829372000000002</v>
      </c>
      <c r="L73" s="413">
        <v>0.79235031</v>
      </c>
      <c r="M73" s="413">
        <v>0.83291864587200015</v>
      </c>
      <c r="N73" s="413">
        <v>0.83291864587200015</v>
      </c>
      <c r="O73" s="413">
        <v>0.86631868357146735</v>
      </c>
      <c r="P73" s="413">
        <v>0.86631868357146735</v>
      </c>
      <c r="Q73" s="414">
        <v>1.6992373294434675</v>
      </c>
      <c r="R73" s="415">
        <v>1.6992373294434675</v>
      </c>
    </row>
    <row r="74" spans="1:20" s="396" customFormat="1" outlineLevel="1" x14ac:dyDescent="0.25">
      <c r="A74" s="734" t="s">
        <v>120</v>
      </c>
      <c r="B74" s="735"/>
      <c r="C74" s="759" t="s">
        <v>121</v>
      </c>
      <c r="D74" s="760"/>
      <c r="E74" s="760"/>
      <c r="F74" s="760"/>
      <c r="G74" s="761"/>
      <c r="H74" s="464" t="s">
        <v>32</v>
      </c>
      <c r="I74" s="413">
        <v>7.2021432944479699E-5</v>
      </c>
      <c r="J74" s="413">
        <v>0.49681257279700608</v>
      </c>
      <c r="K74" s="413"/>
      <c r="L74" s="413"/>
      <c r="M74" s="413">
        <v>5.3</v>
      </c>
      <c r="N74" s="413">
        <v>5.3</v>
      </c>
      <c r="O74" s="413">
        <v>5.5125299999999999</v>
      </c>
      <c r="P74" s="413">
        <v>5.5125299999999999</v>
      </c>
      <c r="Q74" s="414">
        <v>10.812529999999999</v>
      </c>
      <c r="R74" s="415">
        <v>10.812529999999999</v>
      </c>
    </row>
    <row r="75" spans="1:20" s="396" customFormat="1" outlineLevel="1" x14ac:dyDescent="0.25">
      <c r="A75" s="783" t="s">
        <v>122</v>
      </c>
      <c r="B75" s="784"/>
      <c r="C75" s="785" t="s">
        <v>123</v>
      </c>
      <c r="D75" s="786"/>
      <c r="E75" s="786"/>
      <c r="F75" s="786"/>
      <c r="G75" s="787"/>
      <c r="H75" s="463" t="s">
        <v>32</v>
      </c>
      <c r="I75" s="460">
        <v>3.5420895718374172</v>
      </c>
      <c r="J75" s="460">
        <v>0</v>
      </c>
      <c r="K75" s="460">
        <v>0</v>
      </c>
      <c r="L75" s="460"/>
      <c r="M75" s="460">
        <v>0.50553272223031243</v>
      </c>
      <c r="N75" s="460">
        <v>138.32367059557194</v>
      </c>
      <c r="O75" s="460">
        <v>0.5257540311195249</v>
      </c>
      <c r="P75" s="460">
        <v>144.13326476058597</v>
      </c>
      <c r="Q75" s="414">
        <v>1.0312867533498373</v>
      </c>
      <c r="R75" s="415">
        <v>282.45693535615794</v>
      </c>
    </row>
    <row r="76" spans="1:20" s="396" customFormat="1" outlineLevel="1" x14ac:dyDescent="0.25">
      <c r="A76" s="734" t="s">
        <v>124</v>
      </c>
      <c r="B76" s="735"/>
      <c r="C76" s="759" t="s">
        <v>125</v>
      </c>
      <c r="D76" s="760"/>
      <c r="E76" s="760"/>
      <c r="F76" s="760"/>
      <c r="G76" s="761"/>
      <c r="H76" s="412" t="s">
        <v>32</v>
      </c>
      <c r="I76" s="413">
        <v>3.5420895718374172</v>
      </c>
      <c r="J76" s="413">
        <v>0</v>
      </c>
      <c r="K76" s="413">
        <v>0</v>
      </c>
      <c r="L76" s="413"/>
      <c r="M76" s="413">
        <v>0.50553272223031243</v>
      </c>
      <c r="N76" s="413">
        <v>88.320485427286499</v>
      </c>
      <c r="O76" s="413">
        <v>0.5257540311195249</v>
      </c>
      <c r="P76" s="413">
        <v>92.029945815232537</v>
      </c>
      <c r="Q76" s="414">
        <v>1.0312867533498373</v>
      </c>
      <c r="R76" s="415">
        <v>180.35043124251905</v>
      </c>
    </row>
    <row r="77" spans="1:20" s="396" customFormat="1" outlineLevel="1" x14ac:dyDescent="0.25">
      <c r="A77" s="734" t="s">
        <v>126</v>
      </c>
      <c r="B77" s="735"/>
      <c r="C77" s="759" t="s">
        <v>127</v>
      </c>
      <c r="D77" s="760"/>
      <c r="E77" s="760"/>
      <c r="F77" s="760"/>
      <c r="G77" s="761"/>
      <c r="H77" s="412" t="s">
        <v>32</v>
      </c>
      <c r="I77" s="416"/>
      <c r="J77" s="416"/>
      <c r="K77" s="413"/>
      <c r="L77" s="413"/>
      <c r="M77" s="413">
        <v>0</v>
      </c>
      <c r="N77" s="413">
        <v>0</v>
      </c>
      <c r="O77" s="413">
        <v>0</v>
      </c>
      <c r="P77" s="413">
        <v>0</v>
      </c>
      <c r="Q77" s="414"/>
      <c r="R77" s="415"/>
    </row>
    <row r="78" spans="1:20" s="396" customFormat="1" ht="13.5" outlineLevel="1" thickBot="1" x14ac:dyDescent="0.3">
      <c r="A78" s="773" t="s">
        <v>128</v>
      </c>
      <c r="B78" s="774"/>
      <c r="C78" s="775" t="s">
        <v>129</v>
      </c>
      <c r="D78" s="776"/>
      <c r="E78" s="776"/>
      <c r="F78" s="776"/>
      <c r="G78" s="777"/>
      <c r="H78" s="426" t="s">
        <v>32</v>
      </c>
      <c r="I78" s="427"/>
      <c r="J78" s="428"/>
      <c r="K78" s="413"/>
      <c r="L78" s="413"/>
      <c r="M78" s="413">
        <v>0</v>
      </c>
      <c r="N78" s="413">
        <v>50.003185168285441</v>
      </c>
      <c r="O78" s="413">
        <v>0</v>
      </c>
      <c r="P78" s="413">
        <v>52.103318945353429</v>
      </c>
      <c r="Q78" s="414">
        <v>0</v>
      </c>
      <c r="R78" s="415">
        <v>102.10650411363886</v>
      </c>
    </row>
    <row r="79" spans="1:20" s="411" customFormat="1" x14ac:dyDescent="0.25">
      <c r="A79" s="749" t="s">
        <v>130</v>
      </c>
      <c r="B79" s="750"/>
      <c r="C79" s="751" t="s">
        <v>131</v>
      </c>
      <c r="D79" s="752"/>
      <c r="E79" s="752"/>
      <c r="F79" s="752"/>
      <c r="G79" s="753"/>
      <c r="H79" s="429" t="s">
        <v>32</v>
      </c>
      <c r="I79" s="409">
        <v>-40.186149393165294</v>
      </c>
      <c r="J79" s="409">
        <v>-14.760966817842927</v>
      </c>
      <c r="K79" s="409">
        <v>-18.150616068333193</v>
      </c>
      <c r="L79" s="409">
        <v>-92.712440512542798</v>
      </c>
      <c r="M79" s="409">
        <v>-103.26485018901531</v>
      </c>
      <c r="N79" s="409">
        <v>-241.08298806235689</v>
      </c>
      <c r="O79" s="409">
        <v>-107.40572012832274</v>
      </c>
      <c r="P79" s="409">
        <v>-251.09551893623518</v>
      </c>
      <c r="Q79" s="409">
        <v>-210.67057031733771</v>
      </c>
      <c r="R79" s="409">
        <v>-492.17850699859173</v>
      </c>
    </row>
    <row r="80" spans="1:20" s="396" customFormat="1" outlineLevel="1" x14ac:dyDescent="0.25">
      <c r="A80" s="778" t="s">
        <v>132</v>
      </c>
      <c r="B80" s="779"/>
      <c r="C80" s="780" t="s">
        <v>34</v>
      </c>
      <c r="D80" s="781"/>
      <c r="E80" s="781"/>
      <c r="F80" s="781"/>
      <c r="G80" s="782"/>
      <c r="H80" s="606" t="s">
        <v>32</v>
      </c>
      <c r="I80" s="461">
        <v>-35.007689423165289</v>
      </c>
      <c r="J80" s="461">
        <v>-8.4229572183332948</v>
      </c>
      <c r="K80" s="461">
        <v>-11.502860973333213</v>
      </c>
      <c r="L80" s="461"/>
      <c r="M80" s="413">
        <v>-55.018358056565603</v>
      </c>
      <c r="N80" s="413">
        <v>48.784321885048143</v>
      </c>
      <c r="O80" s="413">
        <v>-65.716867848811262</v>
      </c>
      <c r="P80" s="413">
        <v>50.833263404220133</v>
      </c>
      <c r="Q80" s="414">
        <v>-120.73522590537686</v>
      </c>
      <c r="R80" s="415">
        <v>99.617585289268277</v>
      </c>
    </row>
    <row r="81" spans="1:18" s="396" customFormat="1" outlineLevel="1" x14ac:dyDescent="0.25">
      <c r="A81" s="778" t="s">
        <v>133</v>
      </c>
      <c r="B81" s="779"/>
      <c r="C81" s="788" t="s">
        <v>36</v>
      </c>
      <c r="D81" s="789"/>
      <c r="E81" s="789"/>
      <c r="F81" s="789"/>
      <c r="G81" s="790"/>
      <c r="H81" s="606" t="s">
        <v>32</v>
      </c>
      <c r="I81" s="462"/>
      <c r="J81" s="462"/>
      <c r="K81" s="462"/>
      <c r="L81" s="462"/>
      <c r="M81" s="416"/>
      <c r="N81" s="416"/>
      <c r="O81" s="416"/>
      <c r="P81" s="416"/>
      <c r="Q81" s="413"/>
      <c r="R81" s="430"/>
    </row>
    <row r="82" spans="1:18" s="396" customFormat="1" outlineLevel="1" x14ac:dyDescent="0.25">
      <c r="A82" s="778" t="s">
        <v>134</v>
      </c>
      <c r="B82" s="779"/>
      <c r="C82" s="788" t="s">
        <v>38</v>
      </c>
      <c r="D82" s="789"/>
      <c r="E82" s="789"/>
      <c r="F82" s="789"/>
      <c r="G82" s="790"/>
      <c r="H82" s="606" t="s">
        <v>32</v>
      </c>
      <c r="I82" s="462"/>
      <c r="J82" s="462"/>
      <c r="K82" s="462"/>
      <c r="L82" s="462"/>
      <c r="M82" s="416"/>
      <c r="N82" s="416"/>
      <c r="O82" s="416"/>
      <c r="P82" s="416"/>
      <c r="Q82" s="413"/>
      <c r="R82" s="430"/>
    </row>
    <row r="83" spans="1:18" s="396" customFormat="1" outlineLevel="1" x14ac:dyDescent="0.25">
      <c r="A83" s="778" t="s">
        <v>135</v>
      </c>
      <c r="B83" s="779"/>
      <c r="C83" s="788" t="s">
        <v>40</v>
      </c>
      <c r="D83" s="789"/>
      <c r="E83" s="789"/>
      <c r="F83" s="789"/>
      <c r="G83" s="790"/>
      <c r="H83" s="606" t="s">
        <v>32</v>
      </c>
      <c r="I83" s="461">
        <v>-35.007689423165289</v>
      </c>
      <c r="J83" s="461">
        <v>-8.4229572183332948</v>
      </c>
      <c r="K83" s="461">
        <v>-11.502860973333213</v>
      </c>
      <c r="L83" s="461"/>
      <c r="M83" s="413">
        <v>-55.018358056565603</v>
      </c>
      <c r="N83" s="413">
        <v>48.784321885048143</v>
      </c>
      <c r="O83" s="413">
        <v>-65.716867848811262</v>
      </c>
      <c r="P83" s="413">
        <v>50.833263404220133</v>
      </c>
      <c r="Q83" s="414">
        <v>-120.73522590537686</v>
      </c>
      <c r="R83" s="415">
        <v>99.617585289268277</v>
      </c>
    </row>
    <row r="84" spans="1:18" s="396" customFormat="1" outlineLevel="1" x14ac:dyDescent="0.25">
      <c r="A84" s="778" t="s">
        <v>136</v>
      </c>
      <c r="B84" s="779"/>
      <c r="C84" s="780" t="s">
        <v>42</v>
      </c>
      <c r="D84" s="781"/>
      <c r="E84" s="781"/>
      <c r="F84" s="781"/>
      <c r="G84" s="782"/>
      <c r="H84" s="606" t="s">
        <v>32</v>
      </c>
      <c r="I84" s="461">
        <v>0</v>
      </c>
      <c r="J84" s="461">
        <v>0</v>
      </c>
      <c r="K84" s="461">
        <v>0</v>
      </c>
      <c r="L84" s="461"/>
      <c r="M84" s="413">
        <v>0</v>
      </c>
      <c r="N84" s="413">
        <v>0</v>
      </c>
      <c r="O84" s="413">
        <v>0</v>
      </c>
      <c r="P84" s="413">
        <v>0</v>
      </c>
      <c r="Q84" s="414">
        <v>0</v>
      </c>
      <c r="R84" s="415">
        <v>0</v>
      </c>
    </row>
    <row r="85" spans="1:18" s="396" customFormat="1" outlineLevel="1" x14ac:dyDescent="0.25">
      <c r="A85" s="778" t="s">
        <v>137</v>
      </c>
      <c r="B85" s="779"/>
      <c r="C85" s="780" t="s">
        <v>44</v>
      </c>
      <c r="D85" s="781"/>
      <c r="E85" s="781"/>
      <c r="F85" s="781"/>
      <c r="G85" s="782"/>
      <c r="H85" s="606" t="s">
        <v>32</v>
      </c>
      <c r="I85" s="461">
        <v>-5.4746534600000007</v>
      </c>
      <c r="J85" s="461">
        <v>-6.6962999999999999</v>
      </c>
      <c r="K85" s="461">
        <v>-8.9203891200000012</v>
      </c>
      <c r="L85" s="461"/>
      <c r="M85" s="413">
        <v>-5.3445549699999999</v>
      </c>
      <c r="N85" s="413">
        <v>-7.6365119191304265</v>
      </c>
      <c r="O85" s="413">
        <v>-5.3445549699999999</v>
      </c>
      <c r="P85" s="413">
        <v>-7.9572454197339049</v>
      </c>
      <c r="Q85" s="414">
        <v>-10.68910994</v>
      </c>
      <c r="R85" s="415">
        <v>-15.593757338864332</v>
      </c>
    </row>
    <row r="86" spans="1:18" s="396" customFormat="1" outlineLevel="1" x14ac:dyDescent="0.25">
      <c r="A86" s="778" t="s">
        <v>138</v>
      </c>
      <c r="B86" s="779"/>
      <c r="C86" s="780" t="s">
        <v>46</v>
      </c>
      <c r="D86" s="781"/>
      <c r="E86" s="781"/>
      <c r="F86" s="781"/>
      <c r="G86" s="782"/>
      <c r="H86" s="606" t="s">
        <v>32</v>
      </c>
      <c r="I86" s="462"/>
      <c r="J86" s="462"/>
      <c r="K86" s="462"/>
      <c r="L86" s="462"/>
      <c r="M86" s="416"/>
      <c r="N86" s="416"/>
      <c r="O86" s="416"/>
      <c r="P86" s="416"/>
      <c r="Q86" s="413"/>
      <c r="R86" s="430"/>
    </row>
    <row r="87" spans="1:18" s="396" customFormat="1" outlineLevel="1" x14ac:dyDescent="0.25">
      <c r="A87" s="778" t="s">
        <v>139</v>
      </c>
      <c r="B87" s="779"/>
      <c r="C87" s="780" t="s">
        <v>48</v>
      </c>
      <c r="D87" s="781"/>
      <c r="E87" s="781"/>
      <c r="F87" s="781"/>
      <c r="G87" s="782"/>
      <c r="H87" s="606" t="s">
        <v>32</v>
      </c>
      <c r="I87" s="461">
        <v>-1.8305774633333325</v>
      </c>
      <c r="J87" s="461">
        <v>-0.2698315633333328</v>
      </c>
      <c r="K87" s="461">
        <v>1.7938340233333339</v>
      </c>
      <c r="L87" s="461"/>
      <c r="M87" s="413">
        <v>-2.6057234886666665</v>
      </c>
      <c r="N87" s="413">
        <v>-13.233547143876727</v>
      </c>
      <c r="O87" s="413">
        <v>-2.5167785030133332</v>
      </c>
      <c r="P87" s="413">
        <v>-13.7105432922578</v>
      </c>
      <c r="Q87" s="414">
        <v>-5.1225019916800001</v>
      </c>
      <c r="R87" s="415">
        <v>-26.944090436134527</v>
      </c>
    </row>
    <row r="88" spans="1:18" s="396" customFormat="1" outlineLevel="1" x14ac:dyDescent="0.25">
      <c r="A88" s="778" t="s">
        <v>140</v>
      </c>
      <c r="B88" s="779"/>
      <c r="C88" s="780" t="s">
        <v>50</v>
      </c>
      <c r="D88" s="781"/>
      <c r="E88" s="781"/>
      <c r="F88" s="781"/>
      <c r="G88" s="782"/>
      <c r="H88" s="606" t="s">
        <v>32</v>
      </c>
      <c r="I88" s="462"/>
      <c r="J88" s="462"/>
      <c r="K88" s="462"/>
      <c r="L88" s="462"/>
      <c r="M88" s="416"/>
      <c r="N88" s="416"/>
      <c r="O88" s="416"/>
      <c r="P88" s="416"/>
      <c r="Q88" s="413"/>
      <c r="R88" s="430"/>
    </row>
    <row r="89" spans="1:18" s="396" customFormat="1" outlineLevel="1" x14ac:dyDescent="0.25">
      <c r="A89" s="778" t="s">
        <v>141</v>
      </c>
      <c r="B89" s="779"/>
      <c r="C89" s="780" t="s">
        <v>52</v>
      </c>
      <c r="D89" s="781"/>
      <c r="E89" s="781"/>
      <c r="F89" s="781"/>
      <c r="G89" s="782"/>
      <c r="H89" s="606" t="s">
        <v>32</v>
      </c>
      <c r="I89" s="462"/>
      <c r="J89" s="462"/>
      <c r="K89" s="462"/>
      <c r="L89" s="462"/>
      <c r="M89" s="416"/>
      <c r="N89" s="416"/>
      <c r="O89" s="416"/>
      <c r="P89" s="416"/>
      <c r="Q89" s="413"/>
      <c r="R89" s="430"/>
    </row>
    <row r="90" spans="1:18" s="396" customFormat="1" outlineLevel="1" x14ac:dyDescent="0.25">
      <c r="A90" s="778" t="s">
        <v>142</v>
      </c>
      <c r="B90" s="779"/>
      <c r="C90" s="780" t="s">
        <v>54</v>
      </c>
      <c r="D90" s="781"/>
      <c r="E90" s="781"/>
      <c r="F90" s="781"/>
      <c r="G90" s="782"/>
      <c r="H90" s="606" t="s">
        <v>32</v>
      </c>
      <c r="I90" s="462">
        <v>0</v>
      </c>
      <c r="J90" s="462">
        <v>0</v>
      </c>
      <c r="K90" s="462">
        <v>0</v>
      </c>
      <c r="L90" s="462"/>
      <c r="M90" s="416">
        <v>0</v>
      </c>
      <c r="N90" s="416">
        <v>0</v>
      </c>
      <c r="O90" s="416">
        <v>0</v>
      </c>
      <c r="P90" s="416">
        <v>0</v>
      </c>
      <c r="Q90" s="414">
        <v>0</v>
      </c>
      <c r="R90" s="415">
        <v>0</v>
      </c>
    </row>
    <row r="91" spans="1:18" s="396" customFormat="1" outlineLevel="1" x14ac:dyDescent="0.25">
      <c r="A91" s="778" t="s">
        <v>143</v>
      </c>
      <c r="B91" s="779"/>
      <c r="C91" s="788" t="s">
        <v>56</v>
      </c>
      <c r="D91" s="789"/>
      <c r="E91" s="789"/>
      <c r="F91" s="789"/>
      <c r="G91" s="790"/>
      <c r="H91" s="606" t="s">
        <v>32</v>
      </c>
      <c r="I91" s="462"/>
      <c r="J91" s="462"/>
      <c r="K91" s="462"/>
      <c r="L91" s="462"/>
      <c r="M91" s="416"/>
      <c r="N91" s="416"/>
      <c r="O91" s="416"/>
      <c r="P91" s="416"/>
      <c r="Q91" s="413"/>
      <c r="R91" s="430"/>
    </row>
    <row r="92" spans="1:18" s="396" customFormat="1" outlineLevel="1" x14ac:dyDescent="0.25">
      <c r="A92" s="778" t="s">
        <v>144</v>
      </c>
      <c r="B92" s="779"/>
      <c r="C92" s="788" t="s">
        <v>58</v>
      </c>
      <c r="D92" s="789"/>
      <c r="E92" s="789"/>
      <c r="F92" s="789"/>
      <c r="G92" s="790"/>
      <c r="H92" s="606" t="s">
        <v>32</v>
      </c>
      <c r="I92" s="462"/>
      <c r="J92" s="462"/>
      <c r="K92" s="462"/>
      <c r="L92" s="462"/>
      <c r="M92" s="416"/>
      <c r="N92" s="416"/>
      <c r="O92" s="416"/>
      <c r="P92" s="416"/>
      <c r="Q92" s="413"/>
      <c r="R92" s="430"/>
    </row>
    <row r="93" spans="1:18" s="396" customFormat="1" outlineLevel="1" x14ac:dyDescent="0.25">
      <c r="A93" s="778" t="s">
        <v>145</v>
      </c>
      <c r="B93" s="779"/>
      <c r="C93" s="780" t="s">
        <v>60</v>
      </c>
      <c r="D93" s="781"/>
      <c r="E93" s="781"/>
      <c r="F93" s="781"/>
      <c r="G93" s="782"/>
      <c r="H93" s="606" t="s">
        <v>32</v>
      </c>
      <c r="I93" s="461">
        <v>2.1267709533333337</v>
      </c>
      <c r="J93" s="461">
        <v>0.59484329833333338</v>
      </c>
      <c r="K93" s="461">
        <v>0.49130000166666643</v>
      </c>
      <c r="L93" s="461"/>
      <c r="M93" s="413">
        <v>2.658022301111111</v>
      </c>
      <c r="N93" s="413">
        <v>0.59827288963102498</v>
      </c>
      <c r="O93" s="413">
        <v>2.7833924279555564</v>
      </c>
      <c r="P93" s="413">
        <v>0.52931192204900479</v>
      </c>
      <c r="Q93" s="414">
        <v>5.4414147290666675</v>
      </c>
      <c r="R93" s="415">
        <v>1.1275848116800298</v>
      </c>
    </row>
    <row r="94" spans="1:18" s="411" customFormat="1" x14ac:dyDescent="0.25">
      <c r="A94" s="754" t="s">
        <v>146</v>
      </c>
      <c r="B94" s="755"/>
      <c r="C94" s="756" t="s">
        <v>147</v>
      </c>
      <c r="D94" s="757"/>
      <c r="E94" s="757"/>
      <c r="F94" s="757"/>
      <c r="G94" s="758"/>
      <c r="H94" s="417" t="s">
        <v>32</v>
      </c>
      <c r="I94" s="418">
        <v>43.775470700000028</v>
      </c>
      <c r="J94" s="418">
        <v>8.2075587200000051</v>
      </c>
      <c r="K94" s="418">
        <v>21.336677730000002</v>
      </c>
      <c r="L94" s="418">
        <v>70.947062740000007</v>
      </c>
      <c r="M94" s="418">
        <v>74.579552352288005</v>
      </c>
      <c r="N94" s="418">
        <v>74.579552352288005</v>
      </c>
      <c r="O94" s="418">
        <v>77.570192401614747</v>
      </c>
      <c r="P94" s="418">
        <v>77.570192401614747</v>
      </c>
      <c r="Q94" s="418">
        <v>152.14974475390275</v>
      </c>
      <c r="R94" s="418">
        <v>152.14974475390275</v>
      </c>
    </row>
    <row r="95" spans="1:18" s="396" customFormat="1" outlineLevel="1" x14ac:dyDescent="0.25">
      <c r="A95" s="734" t="s">
        <v>148</v>
      </c>
      <c r="B95" s="735"/>
      <c r="C95" s="736" t="s">
        <v>149</v>
      </c>
      <c r="D95" s="737"/>
      <c r="E95" s="737"/>
      <c r="F95" s="737"/>
      <c r="G95" s="738"/>
      <c r="H95" s="412" t="s">
        <v>32</v>
      </c>
      <c r="I95" s="413">
        <v>66.087167970000024</v>
      </c>
      <c r="J95" s="413">
        <v>37.212763019999997</v>
      </c>
      <c r="K95" s="413">
        <v>31.37405394</v>
      </c>
      <c r="L95" s="413">
        <v>82.44906125</v>
      </c>
      <c r="M95" s="413">
        <v>86.670453186000003</v>
      </c>
      <c r="N95" s="413">
        <v>86.670453186000003</v>
      </c>
      <c r="O95" s="413">
        <v>90.145938358758599</v>
      </c>
      <c r="P95" s="413">
        <v>90.145938358758599</v>
      </c>
      <c r="Q95" s="414">
        <v>176.8163915447586</v>
      </c>
      <c r="R95" s="415">
        <v>176.8163915447586</v>
      </c>
    </row>
    <row r="96" spans="1:18" s="396" customFormat="1" outlineLevel="1" x14ac:dyDescent="0.25">
      <c r="A96" s="734" t="s">
        <v>150</v>
      </c>
      <c r="B96" s="735"/>
      <c r="C96" s="759" t="s">
        <v>151</v>
      </c>
      <c r="D96" s="760"/>
      <c r="E96" s="760"/>
      <c r="F96" s="760"/>
      <c r="G96" s="761"/>
      <c r="H96" s="412" t="s">
        <v>32</v>
      </c>
      <c r="I96" s="416"/>
      <c r="J96" s="416"/>
      <c r="K96" s="416"/>
      <c r="L96" s="416"/>
      <c r="M96" s="416"/>
      <c r="N96" s="416"/>
      <c r="O96" s="416"/>
      <c r="P96" s="416"/>
      <c r="Q96" s="413"/>
      <c r="R96" s="430"/>
    </row>
    <row r="97" spans="1:18" s="396" customFormat="1" outlineLevel="1" x14ac:dyDescent="0.25">
      <c r="A97" s="734" t="s">
        <v>152</v>
      </c>
      <c r="B97" s="735"/>
      <c r="C97" s="759" t="s">
        <v>153</v>
      </c>
      <c r="D97" s="760"/>
      <c r="E97" s="760"/>
      <c r="F97" s="760"/>
      <c r="G97" s="761"/>
      <c r="H97" s="412" t="s">
        <v>32</v>
      </c>
      <c r="I97" s="413">
        <v>9.9874644900000025</v>
      </c>
      <c r="J97" s="413">
        <v>5.2639598900000006</v>
      </c>
      <c r="K97" s="413">
        <v>7.4061850199999997</v>
      </c>
      <c r="L97" s="413">
        <v>17.181814209999999</v>
      </c>
      <c r="M97" s="413">
        <v>18.061523097552001</v>
      </c>
      <c r="N97" s="413">
        <v>18.061523097552001</v>
      </c>
      <c r="O97" s="413">
        <v>18.785790173763836</v>
      </c>
      <c r="P97" s="413">
        <v>18.785790173763836</v>
      </c>
      <c r="Q97" s="414">
        <v>36.847313271315841</v>
      </c>
      <c r="R97" s="415">
        <v>36.847313271315841</v>
      </c>
    </row>
    <row r="98" spans="1:18" s="396" customFormat="1" outlineLevel="1" x14ac:dyDescent="0.25">
      <c r="A98" s="734" t="s">
        <v>154</v>
      </c>
      <c r="B98" s="735"/>
      <c r="C98" s="759" t="s">
        <v>155</v>
      </c>
      <c r="D98" s="760"/>
      <c r="E98" s="760"/>
      <c r="F98" s="760"/>
      <c r="G98" s="761"/>
      <c r="H98" s="412" t="s">
        <v>32</v>
      </c>
      <c r="I98" s="413">
        <v>0.49985626999999999</v>
      </c>
      <c r="J98" s="413">
        <v>2.1399259500000003</v>
      </c>
      <c r="K98" s="413">
        <v>0</v>
      </c>
      <c r="L98" s="413"/>
      <c r="M98" s="413"/>
      <c r="N98" s="413"/>
      <c r="O98" s="413"/>
      <c r="P98" s="413"/>
      <c r="Q98" s="414"/>
      <c r="R98" s="415"/>
    </row>
    <row r="99" spans="1:18" s="396" customFormat="1" outlineLevel="1" x14ac:dyDescent="0.25">
      <c r="A99" s="734" t="s">
        <v>156</v>
      </c>
      <c r="B99" s="735"/>
      <c r="C99" s="762" t="s">
        <v>157</v>
      </c>
      <c r="D99" s="763"/>
      <c r="E99" s="763"/>
      <c r="F99" s="763"/>
      <c r="G99" s="764"/>
      <c r="H99" s="412" t="s">
        <v>32</v>
      </c>
      <c r="I99" s="413">
        <v>0.49985626999999999</v>
      </c>
      <c r="J99" s="413">
        <v>2.1399259500000003</v>
      </c>
      <c r="K99" s="413">
        <v>0</v>
      </c>
      <c r="L99" s="413"/>
      <c r="M99" s="413"/>
      <c r="N99" s="413"/>
      <c r="O99" s="413"/>
      <c r="P99" s="413"/>
      <c r="Q99" s="414"/>
      <c r="R99" s="415"/>
    </row>
    <row r="100" spans="1:18" s="396" customFormat="1" outlineLevel="1" x14ac:dyDescent="0.25">
      <c r="A100" s="734" t="s">
        <v>158</v>
      </c>
      <c r="B100" s="735"/>
      <c r="C100" s="759" t="s">
        <v>159</v>
      </c>
      <c r="D100" s="760"/>
      <c r="E100" s="760"/>
      <c r="F100" s="760"/>
      <c r="G100" s="761"/>
      <c r="H100" s="412" t="s">
        <v>32</v>
      </c>
      <c r="I100" s="413">
        <v>55.599847210000014</v>
      </c>
      <c r="J100" s="413">
        <v>29.808877179999996</v>
      </c>
      <c r="K100" s="413">
        <v>23.967868920000001</v>
      </c>
      <c r="L100" s="413">
        <v>65.267247040000001</v>
      </c>
      <c r="M100" s="413">
        <v>68.608930088448005</v>
      </c>
      <c r="N100" s="413">
        <v>68.608930088448005</v>
      </c>
      <c r="O100" s="413">
        <v>71.36014818499477</v>
      </c>
      <c r="P100" s="413">
        <v>71.36014818499477</v>
      </c>
      <c r="Q100" s="414">
        <v>139.96907827344279</v>
      </c>
      <c r="R100" s="415">
        <v>139.96907827344279</v>
      </c>
    </row>
    <row r="101" spans="1:18" s="396" customFormat="1" outlineLevel="1" x14ac:dyDescent="0.25">
      <c r="A101" s="734" t="s">
        <v>160</v>
      </c>
      <c r="B101" s="735"/>
      <c r="C101" s="736" t="s">
        <v>115</v>
      </c>
      <c r="D101" s="737"/>
      <c r="E101" s="737"/>
      <c r="F101" s="737"/>
      <c r="G101" s="738"/>
      <c r="H101" s="412" t="s">
        <v>32</v>
      </c>
      <c r="I101" s="413">
        <v>22.311697269999996</v>
      </c>
      <c r="J101" s="413">
        <v>29.005204299999992</v>
      </c>
      <c r="K101" s="413">
        <v>10.037376209999998</v>
      </c>
      <c r="L101" s="413">
        <v>11.501998509999996</v>
      </c>
      <c r="M101" s="413">
        <v>12.090900833711999</v>
      </c>
      <c r="N101" s="413">
        <v>12.090900833711999</v>
      </c>
      <c r="O101" s="413">
        <v>12.57574595714385</v>
      </c>
      <c r="P101" s="413">
        <v>12.57574595714385</v>
      </c>
      <c r="Q101" s="414">
        <v>24.66664679085585</v>
      </c>
      <c r="R101" s="415">
        <v>24.66664679085585</v>
      </c>
    </row>
    <row r="102" spans="1:18" s="396" customFormat="1" outlineLevel="1" x14ac:dyDescent="0.25">
      <c r="A102" s="734" t="s">
        <v>161</v>
      </c>
      <c r="B102" s="735"/>
      <c r="C102" s="759" t="s">
        <v>162</v>
      </c>
      <c r="D102" s="760"/>
      <c r="E102" s="760"/>
      <c r="F102" s="760"/>
      <c r="G102" s="761"/>
      <c r="H102" s="412" t="s">
        <v>32</v>
      </c>
      <c r="I102" s="413">
        <v>2.3132504799999998</v>
      </c>
      <c r="J102" s="413">
        <v>2.7417927999999998</v>
      </c>
      <c r="K102" s="413">
        <v>2.39458992</v>
      </c>
      <c r="L102" s="461">
        <v>2.5012677399999994</v>
      </c>
      <c r="M102" s="413">
        <v>2.6293326482879995</v>
      </c>
      <c r="N102" s="413">
        <v>2.6293326482879995</v>
      </c>
      <c r="O102" s="413">
        <v>2.7347688874843485</v>
      </c>
      <c r="P102" s="413">
        <v>2.7347688874843485</v>
      </c>
      <c r="Q102" s="414">
        <v>5.3641015357723481</v>
      </c>
      <c r="R102" s="415">
        <v>5.3641015357723481</v>
      </c>
    </row>
    <row r="103" spans="1:18" s="396" customFormat="1" outlineLevel="1" x14ac:dyDescent="0.25">
      <c r="A103" s="734" t="s">
        <v>163</v>
      </c>
      <c r="B103" s="735"/>
      <c r="C103" s="759" t="s">
        <v>164</v>
      </c>
      <c r="D103" s="760"/>
      <c r="E103" s="760"/>
      <c r="F103" s="760"/>
      <c r="G103" s="761"/>
      <c r="H103" s="412" t="s">
        <v>32</v>
      </c>
      <c r="I103" s="416"/>
      <c r="J103" s="416"/>
      <c r="K103" s="416"/>
      <c r="L103" s="462"/>
      <c r="M103" s="416"/>
      <c r="N103" s="416"/>
      <c r="O103" s="416"/>
      <c r="P103" s="416"/>
      <c r="Q103" s="413"/>
      <c r="R103" s="430"/>
    </row>
    <row r="104" spans="1:18" s="396" customFormat="1" outlineLevel="1" x14ac:dyDescent="0.25">
      <c r="A104" s="734" t="s">
        <v>165</v>
      </c>
      <c r="B104" s="735"/>
      <c r="C104" s="759" t="s">
        <v>166</v>
      </c>
      <c r="D104" s="760"/>
      <c r="E104" s="760"/>
      <c r="F104" s="760"/>
      <c r="G104" s="761"/>
      <c r="H104" s="412" t="s">
        <v>32</v>
      </c>
      <c r="I104" s="413">
        <v>12.799107690000001</v>
      </c>
      <c r="J104" s="413">
        <v>17.170676759999999</v>
      </c>
      <c r="K104" s="413">
        <v>0.65635370999999998</v>
      </c>
      <c r="L104" s="461">
        <v>1.78376267</v>
      </c>
      <c r="M104" s="461">
        <v>1.8750913187040001</v>
      </c>
      <c r="N104" s="461">
        <v>1.8750913187040001</v>
      </c>
      <c r="O104" s="461">
        <v>1.9502824805840306</v>
      </c>
      <c r="P104" s="461">
        <v>1.9502824805840306</v>
      </c>
      <c r="Q104" s="414">
        <v>3.8253737992880308</v>
      </c>
      <c r="R104" s="415">
        <v>3.8253737992880308</v>
      </c>
    </row>
    <row r="105" spans="1:18" s="396" customFormat="1" outlineLevel="1" x14ac:dyDescent="0.25">
      <c r="A105" s="734" t="s">
        <v>167</v>
      </c>
      <c r="B105" s="735"/>
      <c r="C105" s="762" t="s">
        <v>157</v>
      </c>
      <c r="D105" s="763"/>
      <c r="E105" s="763"/>
      <c r="F105" s="763"/>
      <c r="G105" s="764"/>
      <c r="H105" s="412" t="s">
        <v>32</v>
      </c>
      <c r="I105" s="413">
        <v>12.799107690000001</v>
      </c>
      <c r="J105" s="413">
        <v>17.170676759999999</v>
      </c>
      <c r="K105" s="413">
        <v>0.65635370999999998</v>
      </c>
      <c r="L105" s="461">
        <v>1.78376267</v>
      </c>
      <c r="M105" s="413">
        <v>1.8750913187040001</v>
      </c>
      <c r="N105" s="413">
        <v>1.8750913187040001</v>
      </c>
      <c r="O105" s="413">
        <v>1.9502824805840306</v>
      </c>
      <c r="P105" s="413">
        <v>1.9502824805840306</v>
      </c>
      <c r="Q105" s="414">
        <v>3.8253737992880308</v>
      </c>
      <c r="R105" s="415">
        <v>3.8253737992880308</v>
      </c>
    </row>
    <row r="106" spans="1:18" s="396" customFormat="1" outlineLevel="1" x14ac:dyDescent="0.25">
      <c r="A106" s="734" t="s">
        <v>168</v>
      </c>
      <c r="B106" s="735"/>
      <c r="C106" s="759" t="s">
        <v>169</v>
      </c>
      <c r="D106" s="760"/>
      <c r="E106" s="760"/>
      <c r="F106" s="760"/>
      <c r="G106" s="761"/>
      <c r="H106" s="412" t="s">
        <v>32</v>
      </c>
      <c r="I106" s="413">
        <v>7.1993390999999942</v>
      </c>
      <c r="J106" s="413">
        <v>9.0927347399999938</v>
      </c>
      <c r="K106" s="413">
        <v>6.9864325799999989</v>
      </c>
      <c r="L106" s="461">
        <v>7.2169680999999981</v>
      </c>
      <c r="M106" s="413">
        <v>7.5864768667199991</v>
      </c>
      <c r="N106" s="413">
        <v>7.5864768667199991</v>
      </c>
      <c r="O106" s="413">
        <v>7.8906945890754709</v>
      </c>
      <c r="P106" s="413">
        <v>7.8906945890754709</v>
      </c>
      <c r="Q106" s="414">
        <v>15.477171455795471</v>
      </c>
      <c r="R106" s="415">
        <v>15.477171455795471</v>
      </c>
    </row>
    <row r="107" spans="1:18" s="411" customFormat="1" x14ac:dyDescent="0.25">
      <c r="A107" s="754" t="s">
        <v>170</v>
      </c>
      <c r="B107" s="755"/>
      <c r="C107" s="756" t="s">
        <v>171</v>
      </c>
      <c r="D107" s="757"/>
      <c r="E107" s="757"/>
      <c r="F107" s="757"/>
      <c r="G107" s="758"/>
      <c r="H107" s="417" t="s">
        <v>32</v>
      </c>
      <c r="I107" s="418">
        <v>3.5893213068347336</v>
      </c>
      <c r="J107" s="418">
        <v>-6.5534080978429223</v>
      </c>
      <c r="K107" s="418">
        <v>3.1860616616668089</v>
      </c>
      <c r="L107" s="418">
        <v>-21.765377772542791</v>
      </c>
      <c r="M107" s="418">
        <v>-28.685297836727301</v>
      </c>
      <c r="N107" s="418">
        <v>-166.50343571006889</v>
      </c>
      <c r="O107" s="418">
        <v>-29.835527726707994</v>
      </c>
      <c r="P107" s="418">
        <v>-173.52532653462043</v>
      </c>
      <c r="Q107" s="418">
        <v>-58.520825563434954</v>
      </c>
      <c r="R107" s="418">
        <v>-340.02876224468901</v>
      </c>
    </row>
    <row r="108" spans="1:18" s="396" customFormat="1" outlineLevel="1" x14ac:dyDescent="0.25">
      <c r="A108" s="734" t="s">
        <v>172</v>
      </c>
      <c r="B108" s="735"/>
      <c r="C108" s="736" t="s">
        <v>173</v>
      </c>
      <c r="D108" s="737"/>
      <c r="E108" s="737"/>
      <c r="F108" s="737"/>
      <c r="G108" s="738"/>
      <c r="H108" s="412" t="s">
        <v>32</v>
      </c>
      <c r="I108" s="416">
        <v>0</v>
      </c>
      <c r="J108" s="416">
        <v>0</v>
      </c>
      <c r="K108" s="416">
        <v>0</v>
      </c>
      <c r="L108" s="416"/>
      <c r="M108" s="416"/>
      <c r="N108" s="416"/>
      <c r="O108" s="416"/>
      <c r="P108" s="416"/>
      <c r="Q108" s="416"/>
      <c r="R108" s="416"/>
    </row>
    <row r="109" spans="1:18" s="396" customFormat="1" outlineLevel="1" x14ac:dyDescent="0.25">
      <c r="A109" s="734" t="s">
        <v>174</v>
      </c>
      <c r="B109" s="735"/>
      <c r="C109" s="759" t="s">
        <v>36</v>
      </c>
      <c r="D109" s="760"/>
      <c r="E109" s="760"/>
      <c r="F109" s="760"/>
      <c r="G109" s="761"/>
      <c r="H109" s="412" t="s">
        <v>32</v>
      </c>
      <c r="I109" s="416"/>
      <c r="J109" s="416"/>
      <c r="K109" s="416"/>
      <c r="L109" s="416"/>
      <c r="M109" s="416"/>
      <c r="N109" s="416"/>
      <c r="O109" s="416"/>
      <c r="P109" s="416"/>
      <c r="Q109" s="416"/>
      <c r="R109" s="412"/>
    </row>
    <row r="110" spans="1:18" s="396" customFormat="1" outlineLevel="1" x14ac:dyDescent="0.25">
      <c r="A110" s="734" t="s">
        <v>175</v>
      </c>
      <c r="B110" s="735"/>
      <c r="C110" s="759" t="s">
        <v>38</v>
      </c>
      <c r="D110" s="760"/>
      <c r="E110" s="760"/>
      <c r="F110" s="760"/>
      <c r="G110" s="761"/>
      <c r="H110" s="412" t="s">
        <v>32</v>
      </c>
      <c r="I110" s="416"/>
      <c r="J110" s="416"/>
      <c r="K110" s="416"/>
      <c r="L110" s="416"/>
      <c r="M110" s="416"/>
      <c r="N110" s="416"/>
      <c r="O110" s="416"/>
      <c r="P110" s="416"/>
      <c r="Q110" s="416"/>
      <c r="R110" s="412"/>
    </row>
    <row r="111" spans="1:18" s="396" customFormat="1" outlineLevel="1" x14ac:dyDescent="0.25">
      <c r="A111" s="734" t="s">
        <v>176</v>
      </c>
      <c r="B111" s="735"/>
      <c r="C111" s="759" t="s">
        <v>40</v>
      </c>
      <c r="D111" s="760"/>
      <c r="E111" s="760"/>
      <c r="F111" s="760"/>
      <c r="G111" s="761"/>
      <c r="H111" s="412" t="s">
        <v>32</v>
      </c>
      <c r="I111" s="416"/>
      <c r="J111" s="416"/>
      <c r="K111" s="416"/>
      <c r="L111" s="416"/>
      <c r="M111" s="416"/>
      <c r="N111" s="416"/>
      <c r="O111" s="416"/>
      <c r="P111" s="416"/>
      <c r="Q111" s="416"/>
      <c r="R111" s="412"/>
    </row>
    <row r="112" spans="1:18" s="396" customFormat="1" outlineLevel="1" x14ac:dyDescent="0.25">
      <c r="A112" s="734" t="s">
        <v>177</v>
      </c>
      <c r="B112" s="735"/>
      <c r="C112" s="736" t="s">
        <v>42</v>
      </c>
      <c r="D112" s="737"/>
      <c r="E112" s="737"/>
      <c r="F112" s="737"/>
      <c r="G112" s="738"/>
      <c r="H112" s="412" t="s">
        <v>32</v>
      </c>
      <c r="I112" s="416"/>
      <c r="J112" s="416"/>
      <c r="K112" s="416"/>
      <c r="L112" s="416"/>
      <c r="M112" s="416"/>
      <c r="N112" s="416"/>
      <c r="O112" s="416"/>
      <c r="P112" s="416"/>
      <c r="Q112" s="416"/>
      <c r="R112" s="412"/>
    </row>
    <row r="113" spans="1:18" s="396" customFormat="1" outlineLevel="1" x14ac:dyDescent="0.25">
      <c r="A113" s="734" t="s">
        <v>178</v>
      </c>
      <c r="B113" s="735"/>
      <c r="C113" s="736" t="s">
        <v>44</v>
      </c>
      <c r="D113" s="737"/>
      <c r="E113" s="737"/>
      <c r="F113" s="737"/>
      <c r="G113" s="738"/>
      <c r="H113" s="412" t="s">
        <v>32</v>
      </c>
      <c r="I113" s="416"/>
      <c r="J113" s="416"/>
      <c r="K113" s="416"/>
      <c r="L113" s="416"/>
      <c r="M113" s="416"/>
      <c r="N113" s="416"/>
      <c r="O113" s="416"/>
      <c r="P113" s="416"/>
      <c r="Q113" s="416"/>
      <c r="R113" s="412"/>
    </row>
    <row r="114" spans="1:18" s="396" customFormat="1" outlineLevel="1" x14ac:dyDescent="0.25">
      <c r="A114" s="734" t="s">
        <v>179</v>
      </c>
      <c r="B114" s="735"/>
      <c r="C114" s="736" t="s">
        <v>46</v>
      </c>
      <c r="D114" s="737"/>
      <c r="E114" s="737"/>
      <c r="F114" s="737"/>
      <c r="G114" s="738"/>
      <c r="H114" s="412" t="s">
        <v>32</v>
      </c>
      <c r="I114" s="416"/>
      <c r="J114" s="416"/>
      <c r="K114" s="416"/>
      <c r="L114" s="416"/>
      <c r="M114" s="416"/>
      <c r="N114" s="416"/>
      <c r="O114" s="416"/>
      <c r="P114" s="416"/>
      <c r="Q114" s="416"/>
      <c r="R114" s="412"/>
    </row>
    <row r="115" spans="1:18" s="396" customFormat="1" outlineLevel="1" x14ac:dyDescent="0.25">
      <c r="A115" s="734" t="s">
        <v>180</v>
      </c>
      <c r="B115" s="735"/>
      <c r="C115" s="736" t="s">
        <v>48</v>
      </c>
      <c r="D115" s="737"/>
      <c r="E115" s="737"/>
      <c r="F115" s="737"/>
      <c r="G115" s="738"/>
      <c r="H115" s="412" t="s">
        <v>32</v>
      </c>
      <c r="I115" s="416"/>
      <c r="J115" s="416"/>
      <c r="K115" s="416"/>
      <c r="L115" s="416"/>
      <c r="M115" s="416"/>
      <c r="N115" s="416"/>
      <c r="O115" s="416"/>
      <c r="P115" s="416"/>
      <c r="Q115" s="416"/>
      <c r="R115" s="412"/>
    </row>
    <row r="116" spans="1:18" s="396" customFormat="1" outlineLevel="1" x14ac:dyDescent="0.25">
      <c r="A116" s="734" t="s">
        <v>181</v>
      </c>
      <c r="B116" s="735"/>
      <c r="C116" s="736" t="s">
        <v>50</v>
      </c>
      <c r="D116" s="737"/>
      <c r="E116" s="737"/>
      <c r="F116" s="737"/>
      <c r="G116" s="738"/>
      <c r="H116" s="412" t="s">
        <v>32</v>
      </c>
      <c r="I116" s="416"/>
      <c r="J116" s="416"/>
      <c r="K116" s="416"/>
      <c r="L116" s="416"/>
      <c r="M116" s="416"/>
      <c r="N116" s="416"/>
      <c r="O116" s="416"/>
      <c r="P116" s="416"/>
      <c r="Q116" s="416"/>
      <c r="R116" s="412"/>
    </row>
    <row r="117" spans="1:18" s="396" customFormat="1" outlineLevel="1" x14ac:dyDescent="0.25">
      <c r="A117" s="734" t="s">
        <v>182</v>
      </c>
      <c r="B117" s="735"/>
      <c r="C117" s="736" t="s">
        <v>52</v>
      </c>
      <c r="D117" s="737"/>
      <c r="E117" s="737"/>
      <c r="F117" s="737"/>
      <c r="G117" s="738"/>
      <c r="H117" s="412" t="s">
        <v>32</v>
      </c>
      <c r="I117" s="416"/>
      <c r="J117" s="416"/>
      <c r="K117" s="416"/>
      <c r="L117" s="416"/>
      <c r="M117" s="416"/>
      <c r="N117" s="416"/>
      <c r="O117" s="416"/>
      <c r="P117" s="416"/>
      <c r="Q117" s="416"/>
      <c r="R117" s="412"/>
    </row>
    <row r="118" spans="1:18" s="396" customFormat="1" outlineLevel="1" x14ac:dyDescent="0.25">
      <c r="A118" s="734" t="s">
        <v>183</v>
      </c>
      <c r="B118" s="735"/>
      <c r="C118" s="736" t="s">
        <v>54</v>
      </c>
      <c r="D118" s="737"/>
      <c r="E118" s="737"/>
      <c r="F118" s="737"/>
      <c r="G118" s="738"/>
      <c r="H118" s="412" t="s">
        <v>32</v>
      </c>
      <c r="I118" s="416">
        <v>0</v>
      </c>
      <c r="J118" s="416">
        <v>0</v>
      </c>
      <c r="K118" s="416">
        <v>0</v>
      </c>
      <c r="L118" s="416"/>
      <c r="M118" s="416"/>
      <c r="N118" s="416"/>
      <c r="O118" s="416"/>
      <c r="P118" s="416"/>
      <c r="Q118" s="416"/>
      <c r="R118" s="416"/>
    </row>
    <row r="119" spans="1:18" s="396" customFormat="1" outlineLevel="1" x14ac:dyDescent="0.25">
      <c r="A119" s="734" t="s">
        <v>184</v>
      </c>
      <c r="B119" s="735"/>
      <c r="C119" s="759" t="s">
        <v>56</v>
      </c>
      <c r="D119" s="760"/>
      <c r="E119" s="760"/>
      <c r="F119" s="760"/>
      <c r="G119" s="761"/>
      <c r="H119" s="412" t="s">
        <v>32</v>
      </c>
      <c r="I119" s="416"/>
      <c r="J119" s="416"/>
      <c r="K119" s="416"/>
      <c r="L119" s="416"/>
      <c r="M119" s="416"/>
      <c r="N119" s="416"/>
      <c r="O119" s="416"/>
      <c r="P119" s="416"/>
      <c r="Q119" s="416"/>
      <c r="R119" s="412"/>
    </row>
    <row r="120" spans="1:18" s="396" customFormat="1" outlineLevel="1" x14ac:dyDescent="0.25">
      <c r="A120" s="734" t="s">
        <v>185</v>
      </c>
      <c r="B120" s="735"/>
      <c r="C120" s="759" t="s">
        <v>58</v>
      </c>
      <c r="D120" s="760"/>
      <c r="E120" s="760"/>
      <c r="F120" s="760"/>
      <c r="G120" s="761"/>
      <c r="H120" s="412" t="s">
        <v>32</v>
      </c>
      <c r="I120" s="416"/>
      <c r="J120" s="416"/>
      <c r="K120" s="416"/>
      <c r="L120" s="416"/>
      <c r="M120" s="416"/>
      <c r="N120" s="416"/>
      <c r="O120" s="416"/>
      <c r="P120" s="416"/>
      <c r="Q120" s="416"/>
      <c r="R120" s="412"/>
    </row>
    <row r="121" spans="1:18" s="396" customFormat="1" outlineLevel="1" x14ac:dyDescent="0.25">
      <c r="A121" s="734" t="s">
        <v>186</v>
      </c>
      <c r="B121" s="735"/>
      <c r="C121" s="736" t="s">
        <v>60</v>
      </c>
      <c r="D121" s="737"/>
      <c r="E121" s="737"/>
      <c r="F121" s="737"/>
      <c r="G121" s="738"/>
      <c r="H121" s="412" t="s">
        <v>32</v>
      </c>
      <c r="I121" s="416"/>
      <c r="J121" s="416"/>
      <c r="K121" s="416"/>
      <c r="L121" s="416"/>
      <c r="M121" s="416"/>
      <c r="N121" s="416"/>
      <c r="O121" s="416"/>
      <c r="P121" s="416"/>
      <c r="Q121" s="416"/>
      <c r="R121" s="412"/>
    </row>
    <row r="122" spans="1:18" s="411" customFormat="1" x14ac:dyDescent="0.25">
      <c r="A122" s="754" t="s">
        <v>187</v>
      </c>
      <c r="B122" s="755"/>
      <c r="C122" s="756" t="s">
        <v>188</v>
      </c>
      <c r="D122" s="757"/>
      <c r="E122" s="757"/>
      <c r="F122" s="757"/>
      <c r="G122" s="758"/>
      <c r="H122" s="417" t="s">
        <v>32</v>
      </c>
      <c r="I122" s="418">
        <v>-3.4154983199999998</v>
      </c>
      <c r="J122" s="418">
        <v>0.99548172333326101</v>
      </c>
      <c r="K122" s="418">
        <v>-18.322351061666645</v>
      </c>
      <c r="L122" s="418">
        <v>-5.7196566669998727</v>
      </c>
      <c r="M122" s="418">
        <v>-6.0125030883502673</v>
      </c>
      <c r="N122" s="418">
        <v>-6.0125030883502673</v>
      </c>
      <c r="O122" s="418">
        <v>-6.2536044621931133</v>
      </c>
      <c r="P122" s="418">
        <v>-6.2536044621931133</v>
      </c>
      <c r="Q122" s="418">
        <v>-12.266107550543381</v>
      </c>
      <c r="R122" s="418">
        <v>-12.266107550543381</v>
      </c>
    </row>
    <row r="123" spans="1:18" s="396" customFormat="1" outlineLevel="1" x14ac:dyDescent="0.25">
      <c r="A123" s="734" t="s">
        <v>189</v>
      </c>
      <c r="B123" s="735"/>
      <c r="C123" s="736" t="s">
        <v>34</v>
      </c>
      <c r="D123" s="737"/>
      <c r="E123" s="737"/>
      <c r="F123" s="737"/>
      <c r="G123" s="738"/>
      <c r="H123" s="412" t="s">
        <v>32</v>
      </c>
      <c r="I123" s="413">
        <v>-3.4154983199999998</v>
      </c>
      <c r="J123" s="413">
        <v>0.99548172333326101</v>
      </c>
      <c r="K123" s="413">
        <v>-18.322351061666645</v>
      </c>
      <c r="L123" s="413">
        <v>-5.7196566669998727</v>
      </c>
      <c r="M123" s="413">
        <v>-6.0125030883502673</v>
      </c>
      <c r="N123" s="413">
        <v>-6.0125030883502673</v>
      </c>
      <c r="O123" s="413">
        <v>-6.2536044621931133</v>
      </c>
      <c r="P123" s="413">
        <v>-6.2536044621931133</v>
      </c>
      <c r="Q123" s="414">
        <v>-12.266107550543381</v>
      </c>
      <c r="R123" s="415">
        <v>-12.266107550543381</v>
      </c>
    </row>
    <row r="124" spans="1:18" s="396" customFormat="1" outlineLevel="1" x14ac:dyDescent="0.25">
      <c r="A124" s="734" t="s">
        <v>190</v>
      </c>
      <c r="B124" s="735"/>
      <c r="C124" s="759" t="s">
        <v>36</v>
      </c>
      <c r="D124" s="760"/>
      <c r="E124" s="760"/>
      <c r="F124" s="760"/>
      <c r="G124" s="761"/>
      <c r="H124" s="412" t="s">
        <v>32</v>
      </c>
      <c r="I124" s="416"/>
      <c r="J124" s="416"/>
      <c r="K124" s="416"/>
      <c r="L124" s="416"/>
      <c r="M124" s="416"/>
      <c r="N124" s="416"/>
      <c r="O124" s="416"/>
      <c r="P124" s="416"/>
      <c r="Q124" s="416"/>
      <c r="R124" s="412"/>
    </row>
    <row r="125" spans="1:18" s="396" customFormat="1" outlineLevel="1" x14ac:dyDescent="0.25">
      <c r="A125" s="734" t="s">
        <v>191</v>
      </c>
      <c r="B125" s="735"/>
      <c r="C125" s="759" t="s">
        <v>38</v>
      </c>
      <c r="D125" s="760"/>
      <c r="E125" s="760"/>
      <c r="F125" s="760"/>
      <c r="G125" s="761"/>
      <c r="H125" s="412" t="s">
        <v>32</v>
      </c>
      <c r="I125" s="416"/>
      <c r="J125" s="416"/>
      <c r="K125" s="416"/>
      <c r="L125" s="416"/>
      <c r="M125" s="416"/>
      <c r="N125" s="416"/>
      <c r="O125" s="416"/>
      <c r="P125" s="416"/>
      <c r="Q125" s="416"/>
      <c r="R125" s="412"/>
    </row>
    <row r="126" spans="1:18" s="396" customFormat="1" outlineLevel="1" x14ac:dyDescent="0.25">
      <c r="A126" s="734" t="s">
        <v>192</v>
      </c>
      <c r="B126" s="735"/>
      <c r="C126" s="759" t="s">
        <v>40</v>
      </c>
      <c r="D126" s="760"/>
      <c r="E126" s="760"/>
      <c r="F126" s="760"/>
      <c r="G126" s="761"/>
      <c r="H126" s="412" t="s">
        <v>32</v>
      </c>
      <c r="I126" s="413">
        <v>-3.4154983199999998</v>
      </c>
      <c r="J126" s="413">
        <v>0.99548172333326101</v>
      </c>
      <c r="K126" s="413">
        <v>-18.322351061666645</v>
      </c>
      <c r="L126" s="413">
        <v>-5.7196566669998727</v>
      </c>
      <c r="M126" s="413">
        <v>-6.0125030883502673</v>
      </c>
      <c r="N126" s="413">
        <v>-6.0125030883502673</v>
      </c>
      <c r="O126" s="413">
        <v>-6.2536044621931133</v>
      </c>
      <c r="P126" s="413">
        <v>-6.2536044621931133</v>
      </c>
      <c r="Q126" s="414">
        <v>-12.266107550543381</v>
      </c>
      <c r="R126" s="415">
        <v>-12.266107550543381</v>
      </c>
    </row>
    <row r="127" spans="1:18" s="396" customFormat="1" outlineLevel="1" x14ac:dyDescent="0.25">
      <c r="A127" s="734" t="s">
        <v>193</v>
      </c>
      <c r="B127" s="735"/>
      <c r="C127" s="736" t="s">
        <v>194</v>
      </c>
      <c r="D127" s="737"/>
      <c r="E127" s="737"/>
      <c r="F127" s="737"/>
      <c r="G127" s="738"/>
      <c r="H127" s="412" t="s">
        <v>32</v>
      </c>
      <c r="I127" s="416"/>
      <c r="J127" s="416"/>
      <c r="K127" s="416"/>
      <c r="L127" s="416"/>
      <c r="M127" s="416"/>
      <c r="N127" s="416"/>
      <c r="O127" s="416"/>
      <c r="P127" s="416"/>
      <c r="Q127" s="416"/>
      <c r="R127" s="412"/>
    </row>
    <row r="128" spans="1:18" s="396" customFormat="1" outlineLevel="1" x14ac:dyDescent="0.25">
      <c r="A128" s="734" t="s">
        <v>195</v>
      </c>
      <c r="B128" s="735"/>
      <c r="C128" s="736" t="s">
        <v>196</v>
      </c>
      <c r="D128" s="737"/>
      <c r="E128" s="737"/>
      <c r="F128" s="737"/>
      <c r="G128" s="738"/>
      <c r="H128" s="412" t="s">
        <v>32</v>
      </c>
      <c r="I128" s="416"/>
      <c r="J128" s="416"/>
      <c r="K128" s="416"/>
      <c r="L128" s="416"/>
      <c r="M128" s="416"/>
      <c r="N128" s="416"/>
      <c r="O128" s="416"/>
      <c r="P128" s="416"/>
      <c r="Q128" s="416"/>
      <c r="R128" s="412"/>
    </row>
    <row r="129" spans="1:18" s="396" customFormat="1" outlineLevel="1" x14ac:dyDescent="0.25">
      <c r="A129" s="734" t="s">
        <v>197</v>
      </c>
      <c r="B129" s="735"/>
      <c r="C129" s="736" t="s">
        <v>198</v>
      </c>
      <c r="D129" s="737"/>
      <c r="E129" s="737"/>
      <c r="F129" s="737"/>
      <c r="G129" s="738"/>
      <c r="H129" s="412" t="s">
        <v>32</v>
      </c>
      <c r="I129" s="416"/>
      <c r="J129" s="416"/>
      <c r="K129" s="416"/>
      <c r="L129" s="416"/>
      <c r="M129" s="416"/>
      <c r="N129" s="416"/>
      <c r="O129" s="416"/>
      <c r="P129" s="416"/>
      <c r="Q129" s="416"/>
      <c r="R129" s="412"/>
    </row>
    <row r="130" spans="1:18" s="396" customFormat="1" outlineLevel="1" x14ac:dyDescent="0.25">
      <c r="A130" s="734" t="s">
        <v>199</v>
      </c>
      <c r="B130" s="735"/>
      <c r="C130" s="736" t="s">
        <v>200</v>
      </c>
      <c r="D130" s="737"/>
      <c r="E130" s="737"/>
      <c r="F130" s="737"/>
      <c r="G130" s="738"/>
      <c r="H130" s="412" t="s">
        <v>32</v>
      </c>
      <c r="I130" s="416"/>
      <c r="J130" s="416"/>
      <c r="K130" s="416"/>
      <c r="L130" s="416"/>
      <c r="M130" s="416"/>
      <c r="N130" s="416"/>
      <c r="O130" s="416"/>
      <c r="P130" s="416"/>
      <c r="Q130" s="416"/>
      <c r="R130" s="412"/>
    </row>
    <row r="131" spans="1:18" s="396" customFormat="1" outlineLevel="1" x14ac:dyDescent="0.25">
      <c r="A131" s="734" t="s">
        <v>201</v>
      </c>
      <c r="B131" s="735"/>
      <c r="C131" s="736" t="s">
        <v>202</v>
      </c>
      <c r="D131" s="737"/>
      <c r="E131" s="737"/>
      <c r="F131" s="737"/>
      <c r="G131" s="738"/>
      <c r="H131" s="412" t="s">
        <v>32</v>
      </c>
      <c r="I131" s="416"/>
      <c r="J131" s="416"/>
      <c r="K131" s="416"/>
      <c r="L131" s="416"/>
      <c r="M131" s="416"/>
      <c r="N131" s="416"/>
      <c r="O131" s="416"/>
      <c r="P131" s="416"/>
      <c r="Q131" s="416"/>
      <c r="R131" s="412"/>
    </row>
    <row r="132" spans="1:18" s="396" customFormat="1" outlineLevel="1" x14ac:dyDescent="0.25">
      <c r="A132" s="734" t="s">
        <v>203</v>
      </c>
      <c r="B132" s="735"/>
      <c r="C132" s="736" t="s">
        <v>204</v>
      </c>
      <c r="D132" s="737"/>
      <c r="E132" s="737"/>
      <c r="F132" s="737"/>
      <c r="G132" s="738"/>
      <c r="H132" s="412" t="s">
        <v>32</v>
      </c>
      <c r="I132" s="416"/>
      <c r="J132" s="416"/>
      <c r="K132" s="416"/>
      <c r="L132" s="416"/>
      <c r="M132" s="416"/>
      <c r="N132" s="416"/>
      <c r="O132" s="416"/>
      <c r="P132" s="416"/>
      <c r="Q132" s="416"/>
      <c r="R132" s="412"/>
    </row>
    <row r="133" spans="1:18" s="396" customFormat="1" outlineLevel="1" x14ac:dyDescent="0.25">
      <c r="A133" s="734" t="s">
        <v>205</v>
      </c>
      <c r="B133" s="735"/>
      <c r="C133" s="736" t="s">
        <v>54</v>
      </c>
      <c r="D133" s="737"/>
      <c r="E133" s="737"/>
      <c r="F133" s="737"/>
      <c r="G133" s="738"/>
      <c r="H133" s="412" t="s">
        <v>32</v>
      </c>
      <c r="I133" s="416">
        <v>0</v>
      </c>
      <c r="J133" s="416">
        <v>0</v>
      </c>
      <c r="K133" s="416">
        <v>0</v>
      </c>
      <c r="L133" s="416"/>
      <c r="M133" s="416"/>
      <c r="N133" s="416"/>
      <c r="O133" s="416"/>
      <c r="P133" s="416"/>
      <c r="Q133" s="414"/>
      <c r="R133" s="415"/>
    </row>
    <row r="134" spans="1:18" s="396" customFormat="1" outlineLevel="1" x14ac:dyDescent="0.25">
      <c r="A134" s="734" t="s">
        <v>206</v>
      </c>
      <c r="B134" s="735"/>
      <c r="C134" s="759" t="s">
        <v>56</v>
      </c>
      <c r="D134" s="760"/>
      <c r="E134" s="760"/>
      <c r="F134" s="760"/>
      <c r="G134" s="761"/>
      <c r="H134" s="412" t="s">
        <v>32</v>
      </c>
      <c r="I134" s="416"/>
      <c r="J134" s="416"/>
      <c r="K134" s="416"/>
      <c r="L134" s="416"/>
      <c r="M134" s="416"/>
      <c r="N134" s="416"/>
      <c r="O134" s="416"/>
      <c r="P134" s="416"/>
      <c r="Q134" s="416"/>
      <c r="R134" s="412"/>
    </row>
    <row r="135" spans="1:18" s="396" customFormat="1" outlineLevel="1" x14ac:dyDescent="0.25">
      <c r="A135" s="734" t="s">
        <v>207</v>
      </c>
      <c r="B135" s="735"/>
      <c r="C135" s="759" t="s">
        <v>58</v>
      </c>
      <c r="D135" s="760"/>
      <c r="E135" s="760"/>
      <c r="F135" s="760"/>
      <c r="G135" s="761"/>
      <c r="H135" s="412" t="s">
        <v>32</v>
      </c>
      <c r="I135" s="416"/>
      <c r="J135" s="416"/>
      <c r="K135" s="416"/>
      <c r="L135" s="416"/>
      <c r="M135" s="416"/>
      <c r="N135" s="416"/>
      <c r="O135" s="416"/>
      <c r="P135" s="416"/>
      <c r="Q135" s="416"/>
      <c r="R135" s="412"/>
    </row>
    <row r="136" spans="1:18" s="396" customFormat="1" outlineLevel="1" x14ac:dyDescent="0.25">
      <c r="A136" s="734" t="s">
        <v>208</v>
      </c>
      <c r="B136" s="735"/>
      <c r="C136" s="736" t="s">
        <v>209</v>
      </c>
      <c r="D136" s="737"/>
      <c r="E136" s="737"/>
      <c r="F136" s="737"/>
      <c r="G136" s="738"/>
      <c r="H136" s="412" t="s">
        <v>32</v>
      </c>
      <c r="I136" s="416"/>
      <c r="J136" s="416"/>
      <c r="K136" s="416"/>
      <c r="L136" s="416"/>
      <c r="M136" s="416"/>
      <c r="N136" s="416"/>
      <c r="O136" s="416"/>
      <c r="P136" s="416"/>
      <c r="Q136" s="416"/>
      <c r="R136" s="412"/>
    </row>
    <row r="137" spans="1:18" s="411" customFormat="1" x14ac:dyDescent="0.25">
      <c r="A137" s="754" t="s">
        <v>210</v>
      </c>
      <c r="B137" s="755"/>
      <c r="C137" s="756" t="s">
        <v>211</v>
      </c>
      <c r="D137" s="757"/>
      <c r="E137" s="757"/>
      <c r="F137" s="757"/>
      <c r="G137" s="758"/>
      <c r="H137" s="417" t="s">
        <v>32</v>
      </c>
      <c r="I137" s="431">
        <v>0.17382298683473385</v>
      </c>
      <c r="J137" s="418">
        <v>-5.5579263745096616</v>
      </c>
      <c r="K137" s="418">
        <v>-15.136289399999836</v>
      </c>
      <c r="L137" s="418">
        <v>-27.485034439542666</v>
      </c>
      <c r="M137" s="418">
        <v>-34.697800925077566</v>
      </c>
      <c r="N137" s="418">
        <v>-172.51593879841914</v>
      </c>
      <c r="O137" s="418">
        <v>-36.089132188901104</v>
      </c>
      <c r="P137" s="418">
        <v>-179.77893099681356</v>
      </c>
      <c r="Q137" s="418">
        <v>-70.786933113978336</v>
      </c>
      <c r="R137" s="418">
        <v>-352.29486979523239</v>
      </c>
    </row>
    <row r="138" spans="1:18" s="396" customFormat="1" outlineLevel="1" x14ac:dyDescent="0.25">
      <c r="A138" s="734" t="s">
        <v>212</v>
      </c>
      <c r="B138" s="735"/>
      <c r="C138" s="736" t="s">
        <v>34</v>
      </c>
      <c r="D138" s="737"/>
      <c r="E138" s="737"/>
      <c r="F138" s="737"/>
      <c r="G138" s="738"/>
      <c r="H138" s="412" t="s">
        <v>32</v>
      </c>
      <c r="I138" s="413">
        <v>0</v>
      </c>
      <c r="J138" s="413">
        <v>0</v>
      </c>
      <c r="K138" s="413">
        <v>-15.136289399999836</v>
      </c>
      <c r="L138" s="413">
        <v>-27.485034439542666</v>
      </c>
      <c r="M138" s="413">
        <v>-28.892268202847255</v>
      </c>
      <c r="N138" s="413">
        <v>-28.892268202847255</v>
      </c>
      <c r="O138" s="413">
        <v>-30.050848157781431</v>
      </c>
      <c r="P138" s="413">
        <v>-30.050848157781431</v>
      </c>
      <c r="Q138" s="414">
        <v>-58.943116360628686</v>
      </c>
      <c r="R138" s="415">
        <v>-58.943116360628686</v>
      </c>
    </row>
    <row r="139" spans="1:18" s="396" customFormat="1" outlineLevel="1" x14ac:dyDescent="0.25">
      <c r="A139" s="734" t="s">
        <v>213</v>
      </c>
      <c r="B139" s="735"/>
      <c r="C139" s="759" t="s">
        <v>36</v>
      </c>
      <c r="D139" s="760"/>
      <c r="E139" s="760"/>
      <c r="F139" s="760"/>
      <c r="G139" s="761"/>
      <c r="H139" s="412" t="s">
        <v>32</v>
      </c>
      <c r="I139" s="416"/>
      <c r="J139" s="416"/>
      <c r="K139" s="416"/>
      <c r="L139" s="416"/>
      <c r="M139" s="416"/>
      <c r="N139" s="416"/>
      <c r="O139" s="416"/>
      <c r="P139" s="416"/>
      <c r="Q139" s="416"/>
      <c r="R139" s="412"/>
    </row>
    <row r="140" spans="1:18" s="396" customFormat="1" outlineLevel="1" x14ac:dyDescent="0.25">
      <c r="A140" s="734" t="s">
        <v>214</v>
      </c>
      <c r="B140" s="735"/>
      <c r="C140" s="759" t="s">
        <v>38</v>
      </c>
      <c r="D140" s="760"/>
      <c r="E140" s="760"/>
      <c r="F140" s="760"/>
      <c r="G140" s="761"/>
      <c r="H140" s="412" t="s">
        <v>32</v>
      </c>
      <c r="I140" s="416"/>
      <c r="J140" s="416"/>
      <c r="K140" s="416"/>
      <c r="L140" s="416"/>
      <c r="M140" s="416"/>
      <c r="N140" s="416"/>
      <c r="O140" s="416"/>
      <c r="P140" s="416"/>
      <c r="Q140" s="416"/>
      <c r="R140" s="412"/>
    </row>
    <row r="141" spans="1:18" s="396" customFormat="1" outlineLevel="1" x14ac:dyDescent="0.25">
      <c r="A141" s="734" t="s">
        <v>215</v>
      </c>
      <c r="B141" s="735"/>
      <c r="C141" s="759" t="s">
        <v>40</v>
      </c>
      <c r="D141" s="760"/>
      <c r="E141" s="760"/>
      <c r="F141" s="760"/>
      <c r="G141" s="761"/>
      <c r="H141" s="412" t="s">
        <v>32</v>
      </c>
      <c r="I141" s="416"/>
      <c r="J141" s="416"/>
      <c r="K141" s="413">
        <v>-15.136289399999836</v>
      </c>
      <c r="L141" s="413">
        <v>-27.485034439542666</v>
      </c>
      <c r="M141" s="413">
        <v>-28.892268202847255</v>
      </c>
      <c r="N141" s="413">
        <v>-28.892268202847255</v>
      </c>
      <c r="O141" s="413">
        <v>-30.050848157781431</v>
      </c>
      <c r="P141" s="413">
        <v>-30.050848157781431</v>
      </c>
      <c r="Q141" s="414">
        <v>-58.943116360628686</v>
      </c>
      <c r="R141" s="415">
        <v>-58.943116360628686</v>
      </c>
    </row>
    <row r="142" spans="1:18" s="396" customFormat="1" outlineLevel="1" x14ac:dyDescent="0.25">
      <c r="A142" s="734" t="s">
        <v>216</v>
      </c>
      <c r="B142" s="735"/>
      <c r="C142" s="736" t="s">
        <v>42</v>
      </c>
      <c r="D142" s="737"/>
      <c r="E142" s="737"/>
      <c r="F142" s="737"/>
      <c r="G142" s="738"/>
      <c r="H142" s="412" t="s">
        <v>32</v>
      </c>
      <c r="I142" s="416"/>
      <c r="J142" s="416"/>
      <c r="K142" s="416"/>
      <c r="L142" s="416"/>
      <c r="M142" s="416"/>
      <c r="N142" s="416"/>
      <c r="O142" s="416"/>
      <c r="P142" s="416"/>
      <c r="Q142" s="416"/>
      <c r="R142" s="412"/>
    </row>
    <row r="143" spans="1:18" s="396" customFormat="1" outlineLevel="1" x14ac:dyDescent="0.25">
      <c r="A143" s="734" t="s">
        <v>217</v>
      </c>
      <c r="B143" s="735"/>
      <c r="C143" s="736" t="s">
        <v>44</v>
      </c>
      <c r="D143" s="737"/>
      <c r="E143" s="737"/>
      <c r="F143" s="737"/>
      <c r="G143" s="738"/>
      <c r="H143" s="412" t="s">
        <v>32</v>
      </c>
      <c r="I143" s="416"/>
      <c r="J143" s="416"/>
      <c r="K143" s="416"/>
      <c r="L143" s="416"/>
      <c r="M143" s="416"/>
      <c r="N143" s="416"/>
      <c r="O143" s="416"/>
      <c r="P143" s="416"/>
      <c r="Q143" s="416"/>
      <c r="R143" s="412"/>
    </row>
    <row r="144" spans="1:18" s="396" customFormat="1" outlineLevel="1" x14ac:dyDescent="0.25">
      <c r="A144" s="734" t="s">
        <v>218</v>
      </c>
      <c r="B144" s="735"/>
      <c r="C144" s="736" t="s">
        <v>46</v>
      </c>
      <c r="D144" s="737"/>
      <c r="E144" s="737"/>
      <c r="F144" s="737"/>
      <c r="G144" s="738"/>
      <c r="H144" s="412" t="s">
        <v>32</v>
      </c>
      <c r="I144" s="416"/>
      <c r="J144" s="416"/>
      <c r="K144" s="416"/>
      <c r="L144" s="416"/>
      <c r="M144" s="416"/>
      <c r="N144" s="416"/>
      <c r="O144" s="416"/>
      <c r="P144" s="416"/>
      <c r="Q144" s="416"/>
      <c r="R144" s="412"/>
    </row>
    <row r="145" spans="1:18" s="396" customFormat="1" outlineLevel="1" x14ac:dyDescent="0.25">
      <c r="A145" s="734" t="s">
        <v>219</v>
      </c>
      <c r="B145" s="735"/>
      <c r="C145" s="736" t="s">
        <v>48</v>
      </c>
      <c r="D145" s="737"/>
      <c r="E145" s="737"/>
      <c r="F145" s="737"/>
      <c r="G145" s="738"/>
      <c r="H145" s="412" t="s">
        <v>32</v>
      </c>
      <c r="I145" s="416"/>
      <c r="J145" s="416"/>
      <c r="K145" s="416"/>
      <c r="L145" s="416"/>
      <c r="M145" s="416"/>
      <c r="N145" s="416"/>
      <c r="O145" s="416"/>
      <c r="P145" s="416"/>
      <c r="Q145" s="416"/>
      <c r="R145" s="412"/>
    </row>
    <row r="146" spans="1:18" s="396" customFormat="1" outlineLevel="1" x14ac:dyDescent="0.25">
      <c r="A146" s="734" t="s">
        <v>220</v>
      </c>
      <c r="B146" s="735"/>
      <c r="C146" s="736" t="s">
        <v>50</v>
      </c>
      <c r="D146" s="737"/>
      <c r="E146" s="737"/>
      <c r="F146" s="737"/>
      <c r="G146" s="738"/>
      <c r="H146" s="412" t="s">
        <v>32</v>
      </c>
      <c r="I146" s="416"/>
      <c r="J146" s="416"/>
      <c r="K146" s="416"/>
      <c r="L146" s="416"/>
      <c r="M146" s="416"/>
      <c r="N146" s="416"/>
      <c r="O146" s="416"/>
      <c r="P146" s="416"/>
      <c r="Q146" s="416"/>
      <c r="R146" s="412"/>
    </row>
    <row r="147" spans="1:18" s="396" customFormat="1" outlineLevel="1" x14ac:dyDescent="0.25">
      <c r="A147" s="734" t="s">
        <v>221</v>
      </c>
      <c r="B147" s="735"/>
      <c r="C147" s="736" t="s">
        <v>52</v>
      </c>
      <c r="D147" s="737"/>
      <c r="E147" s="737"/>
      <c r="F147" s="737"/>
      <c r="G147" s="738"/>
      <c r="H147" s="412" t="s">
        <v>32</v>
      </c>
      <c r="I147" s="416"/>
      <c r="J147" s="416"/>
      <c r="K147" s="416"/>
      <c r="L147" s="416"/>
      <c r="M147" s="416"/>
      <c r="N147" s="416"/>
      <c r="O147" s="416"/>
      <c r="P147" s="416"/>
      <c r="Q147" s="416"/>
      <c r="R147" s="412"/>
    </row>
    <row r="148" spans="1:18" s="396" customFormat="1" outlineLevel="1" x14ac:dyDescent="0.25">
      <c r="A148" s="734" t="s">
        <v>222</v>
      </c>
      <c r="B148" s="735"/>
      <c r="C148" s="736" t="s">
        <v>54</v>
      </c>
      <c r="D148" s="737"/>
      <c r="E148" s="737"/>
      <c r="F148" s="737"/>
      <c r="G148" s="738"/>
      <c r="H148" s="412" t="s">
        <v>32</v>
      </c>
      <c r="I148" s="413">
        <v>0</v>
      </c>
      <c r="J148" s="413">
        <v>0</v>
      </c>
      <c r="K148" s="413">
        <v>0</v>
      </c>
      <c r="L148" s="413"/>
      <c r="M148" s="413"/>
      <c r="N148" s="413"/>
      <c r="O148" s="413"/>
      <c r="P148" s="413"/>
      <c r="Q148" s="414"/>
      <c r="R148" s="415"/>
    </row>
    <row r="149" spans="1:18" s="396" customFormat="1" outlineLevel="1" x14ac:dyDescent="0.25">
      <c r="A149" s="734" t="s">
        <v>223</v>
      </c>
      <c r="B149" s="735"/>
      <c r="C149" s="759" t="s">
        <v>56</v>
      </c>
      <c r="D149" s="760"/>
      <c r="E149" s="760"/>
      <c r="F149" s="760"/>
      <c r="G149" s="761"/>
      <c r="H149" s="412" t="s">
        <v>32</v>
      </c>
      <c r="I149" s="416"/>
      <c r="J149" s="416"/>
      <c r="K149" s="416"/>
      <c r="L149" s="416"/>
      <c r="M149" s="416"/>
      <c r="N149" s="416"/>
      <c r="O149" s="416"/>
      <c r="P149" s="416"/>
      <c r="Q149" s="416"/>
      <c r="R149" s="412"/>
    </row>
    <row r="150" spans="1:18" s="396" customFormat="1" outlineLevel="1" x14ac:dyDescent="0.25">
      <c r="A150" s="734" t="s">
        <v>224</v>
      </c>
      <c r="B150" s="735"/>
      <c r="C150" s="759" t="s">
        <v>58</v>
      </c>
      <c r="D150" s="760"/>
      <c r="E150" s="760"/>
      <c r="F150" s="760"/>
      <c r="G150" s="761"/>
      <c r="H150" s="412" t="s">
        <v>32</v>
      </c>
      <c r="I150" s="416"/>
      <c r="J150" s="416"/>
      <c r="K150" s="416"/>
      <c r="L150" s="416"/>
      <c r="M150" s="416"/>
      <c r="N150" s="416"/>
      <c r="O150" s="416"/>
      <c r="P150" s="416"/>
      <c r="Q150" s="416"/>
      <c r="R150" s="412"/>
    </row>
    <row r="151" spans="1:18" s="396" customFormat="1" outlineLevel="1" x14ac:dyDescent="0.25">
      <c r="A151" s="734" t="s">
        <v>225</v>
      </c>
      <c r="B151" s="735"/>
      <c r="C151" s="736" t="s">
        <v>60</v>
      </c>
      <c r="D151" s="737"/>
      <c r="E151" s="737"/>
      <c r="F151" s="737"/>
      <c r="G151" s="738"/>
      <c r="H151" s="412" t="s">
        <v>32</v>
      </c>
      <c r="I151" s="416"/>
      <c r="J151" s="416"/>
      <c r="K151" s="416"/>
      <c r="L151" s="416"/>
      <c r="M151" s="416"/>
      <c r="N151" s="416"/>
      <c r="O151" s="416"/>
      <c r="P151" s="416"/>
      <c r="Q151" s="416"/>
      <c r="R151" s="412"/>
    </row>
    <row r="152" spans="1:18" s="411" customFormat="1" x14ac:dyDescent="0.25">
      <c r="A152" s="754" t="s">
        <v>226</v>
      </c>
      <c r="B152" s="755"/>
      <c r="C152" s="756" t="s">
        <v>227</v>
      </c>
      <c r="D152" s="757"/>
      <c r="E152" s="757"/>
      <c r="F152" s="757"/>
      <c r="G152" s="758"/>
      <c r="H152" s="417" t="s">
        <v>32</v>
      </c>
      <c r="I152" s="418">
        <v>0</v>
      </c>
      <c r="J152" s="418">
        <v>0</v>
      </c>
      <c r="K152" s="418">
        <v>0</v>
      </c>
      <c r="L152" s="418">
        <v>0</v>
      </c>
      <c r="M152" s="418">
        <v>0</v>
      </c>
      <c r="N152" s="418">
        <v>0</v>
      </c>
      <c r="O152" s="418">
        <v>0</v>
      </c>
      <c r="P152" s="418">
        <v>0</v>
      </c>
      <c r="Q152" s="418">
        <v>0</v>
      </c>
      <c r="R152" s="418">
        <v>0</v>
      </c>
    </row>
    <row r="153" spans="1:18" s="396" customFormat="1" outlineLevel="1" x14ac:dyDescent="0.25">
      <c r="A153" s="734" t="s">
        <v>228</v>
      </c>
      <c r="B153" s="735"/>
      <c r="C153" s="736" t="s">
        <v>229</v>
      </c>
      <c r="D153" s="737"/>
      <c r="E153" s="737"/>
      <c r="F153" s="737"/>
      <c r="G153" s="738"/>
      <c r="H153" s="412" t="s">
        <v>32</v>
      </c>
      <c r="I153" s="416"/>
      <c r="J153" s="416"/>
      <c r="K153" s="416"/>
      <c r="L153" s="416"/>
      <c r="M153" s="416"/>
      <c r="N153" s="416"/>
      <c r="O153" s="416"/>
      <c r="P153" s="416"/>
      <c r="Q153" s="416"/>
      <c r="R153" s="412"/>
    </row>
    <row r="154" spans="1:18" s="396" customFormat="1" outlineLevel="1" x14ac:dyDescent="0.25">
      <c r="A154" s="734" t="s">
        <v>230</v>
      </c>
      <c r="B154" s="735"/>
      <c r="C154" s="736" t="s">
        <v>231</v>
      </c>
      <c r="D154" s="737"/>
      <c r="E154" s="737"/>
      <c r="F154" s="737"/>
      <c r="G154" s="738"/>
      <c r="H154" s="412" t="s">
        <v>32</v>
      </c>
      <c r="I154" s="416"/>
      <c r="J154" s="416"/>
      <c r="K154" s="416"/>
      <c r="L154" s="416"/>
      <c r="M154" s="416"/>
      <c r="N154" s="416"/>
      <c r="O154" s="416"/>
      <c r="P154" s="416"/>
      <c r="Q154" s="416"/>
      <c r="R154" s="412"/>
    </row>
    <row r="155" spans="1:18" s="396" customFormat="1" outlineLevel="1" x14ac:dyDescent="0.25">
      <c r="A155" s="734" t="s">
        <v>232</v>
      </c>
      <c r="B155" s="735"/>
      <c r="C155" s="736" t="s">
        <v>233</v>
      </c>
      <c r="D155" s="737"/>
      <c r="E155" s="737"/>
      <c r="F155" s="737"/>
      <c r="G155" s="738"/>
      <c r="H155" s="412" t="s">
        <v>32</v>
      </c>
      <c r="I155" s="416"/>
      <c r="J155" s="416"/>
      <c r="K155" s="416"/>
      <c r="L155" s="416"/>
      <c r="M155" s="416"/>
      <c r="N155" s="416"/>
      <c r="O155" s="416"/>
      <c r="P155" s="416"/>
      <c r="Q155" s="416"/>
      <c r="R155" s="412"/>
    </row>
    <row r="156" spans="1:18" s="396" customFormat="1" ht="13.5" outlineLevel="1" thickBot="1" x14ac:dyDescent="0.3">
      <c r="A156" s="791" t="s">
        <v>234</v>
      </c>
      <c r="B156" s="792"/>
      <c r="C156" s="793" t="s">
        <v>235</v>
      </c>
      <c r="D156" s="794"/>
      <c r="E156" s="794"/>
      <c r="F156" s="794"/>
      <c r="G156" s="795"/>
      <c r="H156" s="432" t="s">
        <v>32</v>
      </c>
      <c r="I156" s="433"/>
      <c r="J156" s="433"/>
      <c r="K156" s="433"/>
      <c r="L156" s="433"/>
      <c r="M156" s="433"/>
      <c r="N156" s="433"/>
      <c r="O156" s="433"/>
      <c r="P156" s="433"/>
      <c r="Q156" s="433"/>
      <c r="R156" s="432"/>
    </row>
    <row r="157" spans="1:18" s="411" customFormat="1" x14ac:dyDescent="0.25">
      <c r="A157" s="749" t="s">
        <v>236</v>
      </c>
      <c r="B157" s="750"/>
      <c r="C157" s="751" t="s">
        <v>123</v>
      </c>
      <c r="D157" s="752"/>
      <c r="E157" s="752"/>
      <c r="F157" s="752"/>
      <c r="G157" s="753"/>
      <c r="H157" s="434" t="s">
        <v>237</v>
      </c>
      <c r="I157" s="409">
        <v>117.1369098463088</v>
      </c>
      <c r="J157" s="409">
        <v>115.66986983158263</v>
      </c>
      <c r="K157" s="409">
        <v>148.1573821997215</v>
      </c>
      <c r="L157" s="409">
        <v>130.28342762535914</v>
      </c>
      <c r="M157" s="409">
        <v>131.14840639754723</v>
      </c>
      <c r="N157" s="409">
        <v>-6.6697314757943502</v>
      </c>
      <c r="O157" s="409">
        <v>136.40750804736095</v>
      </c>
      <c r="P157" s="409">
        <v>-7.2822907605514899</v>
      </c>
      <c r="Q157" s="409">
        <v>267.55591444490818</v>
      </c>
      <c r="R157" s="409">
        <v>-13.95202223634584</v>
      </c>
    </row>
    <row r="158" spans="1:18" s="396" customFormat="1" ht="20.25" customHeight="1" outlineLevel="1" x14ac:dyDescent="0.25">
      <c r="A158" s="734" t="s">
        <v>238</v>
      </c>
      <c r="B158" s="735"/>
      <c r="C158" s="736" t="s">
        <v>239</v>
      </c>
      <c r="D158" s="737"/>
      <c r="E158" s="737"/>
      <c r="F158" s="737"/>
      <c r="G158" s="738"/>
      <c r="H158" s="412" t="s">
        <v>32</v>
      </c>
      <c r="I158" s="413">
        <v>117.1369098463088</v>
      </c>
      <c r="J158" s="413">
        <v>115.66986983158263</v>
      </c>
      <c r="K158" s="413">
        <v>148.1573821997215</v>
      </c>
      <c r="L158" s="413">
        <v>130.28342762535914</v>
      </c>
      <c r="M158" s="413">
        <v>131.14840639754723</v>
      </c>
      <c r="N158" s="413">
        <v>-6.6697314757943502</v>
      </c>
      <c r="O158" s="413">
        <v>136.40750804736095</v>
      </c>
      <c r="P158" s="413">
        <v>-7.2822907605514899</v>
      </c>
      <c r="Q158" s="414">
        <v>267.55591444490818</v>
      </c>
      <c r="R158" s="415">
        <v>-13.95202223634584</v>
      </c>
    </row>
    <row r="159" spans="1:18" s="396" customFormat="1" outlineLevel="1" x14ac:dyDescent="0.25">
      <c r="A159" s="734" t="s">
        <v>240</v>
      </c>
      <c r="B159" s="735"/>
      <c r="C159" s="736" t="s">
        <v>241</v>
      </c>
      <c r="D159" s="737"/>
      <c r="E159" s="737"/>
      <c r="F159" s="737"/>
      <c r="G159" s="738"/>
      <c r="H159" s="412" t="s">
        <v>32</v>
      </c>
      <c r="I159" s="413">
        <v>0</v>
      </c>
      <c r="J159" s="413">
        <v>0</v>
      </c>
      <c r="K159" s="413">
        <v>0</v>
      </c>
      <c r="L159" s="413"/>
      <c r="M159" s="413"/>
      <c r="N159" s="413"/>
      <c r="O159" s="413"/>
      <c r="P159" s="413"/>
      <c r="Q159" s="413"/>
      <c r="R159" s="413"/>
    </row>
    <row r="160" spans="1:18" s="396" customFormat="1" outlineLevel="1" x14ac:dyDescent="0.25">
      <c r="A160" s="734" t="s">
        <v>242</v>
      </c>
      <c r="B160" s="735"/>
      <c r="C160" s="759" t="s">
        <v>243</v>
      </c>
      <c r="D160" s="760"/>
      <c r="E160" s="760"/>
      <c r="F160" s="760"/>
      <c r="G160" s="761"/>
      <c r="H160" s="412" t="s">
        <v>32</v>
      </c>
      <c r="I160" s="416"/>
      <c r="J160" s="416"/>
      <c r="K160" s="416"/>
      <c r="L160" s="416"/>
      <c r="M160" s="416"/>
      <c r="N160" s="416"/>
      <c r="O160" s="416"/>
      <c r="P160" s="416"/>
      <c r="Q160" s="416"/>
      <c r="R160" s="412"/>
    </row>
    <row r="161" spans="1:18" s="396" customFormat="1" outlineLevel="1" x14ac:dyDescent="0.25">
      <c r="A161" s="734" t="s">
        <v>244</v>
      </c>
      <c r="B161" s="735"/>
      <c r="C161" s="736" t="s">
        <v>245</v>
      </c>
      <c r="D161" s="737"/>
      <c r="E161" s="737"/>
      <c r="F161" s="737"/>
      <c r="G161" s="738"/>
      <c r="H161" s="412" t="s">
        <v>32</v>
      </c>
      <c r="I161" s="413">
        <v>0</v>
      </c>
      <c r="J161" s="413">
        <v>0</v>
      </c>
      <c r="K161" s="413">
        <v>0</v>
      </c>
      <c r="L161" s="413"/>
      <c r="M161" s="413"/>
      <c r="N161" s="413"/>
      <c r="O161" s="413"/>
      <c r="P161" s="413"/>
      <c r="Q161" s="416"/>
      <c r="R161" s="412"/>
    </row>
    <row r="162" spans="1:18" s="396" customFormat="1" ht="12" customHeight="1" outlineLevel="1" x14ac:dyDescent="0.25">
      <c r="A162" s="734" t="s">
        <v>246</v>
      </c>
      <c r="B162" s="735"/>
      <c r="C162" s="759" t="s">
        <v>247</v>
      </c>
      <c r="D162" s="760"/>
      <c r="E162" s="760"/>
      <c r="F162" s="760"/>
      <c r="G162" s="761"/>
      <c r="H162" s="412" t="s">
        <v>32</v>
      </c>
      <c r="I162" s="416"/>
      <c r="J162" s="416"/>
      <c r="K162" s="416"/>
      <c r="L162" s="416"/>
      <c r="M162" s="416"/>
      <c r="N162" s="416"/>
      <c r="O162" s="416"/>
      <c r="P162" s="416"/>
      <c r="Q162" s="416"/>
      <c r="R162" s="412"/>
    </row>
    <row r="163" spans="1:18" s="396" customFormat="1" ht="17.25" customHeight="1" outlineLevel="1" thickBot="1" x14ac:dyDescent="0.3">
      <c r="A163" s="791" t="s">
        <v>248</v>
      </c>
      <c r="B163" s="792"/>
      <c r="C163" s="793" t="s">
        <v>249</v>
      </c>
      <c r="D163" s="794"/>
      <c r="E163" s="794"/>
      <c r="F163" s="794"/>
      <c r="G163" s="795"/>
      <c r="H163" s="432" t="s">
        <v>237</v>
      </c>
      <c r="I163" s="433"/>
      <c r="J163" s="433"/>
      <c r="K163" s="433"/>
      <c r="L163" s="433"/>
      <c r="M163" s="433"/>
      <c r="N163" s="433"/>
      <c r="O163" s="433"/>
      <c r="P163" s="433"/>
      <c r="Q163" s="433"/>
      <c r="R163" s="432"/>
    </row>
    <row r="164" spans="1:18" s="407" customFormat="1" ht="13.5" thickBot="1" x14ac:dyDescent="0.25">
      <c r="A164" s="718" t="s">
        <v>250</v>
      </c>
      <c r="B164" s="719"/>
      <c r="C164" s="719"/>
      <c r="D164" s="719"/>
      <c r="E164" s="719"/>
      <c r="F164" s="719"/>
      <c r="G164" s="719"/>
      <c r="H164" s="719"/>
      <c r="I164" s="719"/>
      <c r="J164" s="719"/>
      <c r="K164" s="719"/>
      <c r="L164" s="719"/>
      <c r="M164" s="719"/>
      <c r="N164" s="719"/>
      <c r="O164" s="719"/>
      <c r="P164" s="719"/>
      <c r="Q164" s="719"/>
      <c r="R164" s="796"/>
    </row>
    <row r="165" spans="1:18" s="411" customFormat="1" x14ac:dyDescent="0.25">
      <c r="A165" s="749" t="s">
        <v>251</v>
      </c>
      <c r="B165" s="750"/>
      <c r="C165" s="751" t="s">
        <v>252</v>
      </c>
      <c r="D165" s="752"/>
      <c r="E165" s="752"/>
      <c r="F165" s="752"/>
      <c r="G165" s="753"/>
      <c r="H165" s="417" t="s">
        <v>32</v>
      </c>
      <c r="I165" s="409">
        <v>665.62</v>
      </c>
      <c r="J165" s="409">
        <v>634.54200000000003</v>
      </c>
      <c r="K165" s="409">
        <v>752.36097557000005</v>
      </c>
      <c r="L165" s="409">
        <v>753.59992648399987</v>
      </c>
      <c r="M165" s="409">
        <v>792.18424271998083</v>
      </c>
      <c r="N165" s="409">
        <v>792.18424271998083</v>
      </c>
      <c r="O165" s="409">
        <v>823.95083085305203</v>
      </c>
      <c r="P165" s="409">
        <v>823.95083085305203</v>
      </c>
      <c r="Q165" s="410">
        <v>2163.0882995033417</v>
      </c>
      <c r="R165" s="410">
        <v>2163.0882995033417</v>
      </c>
    </row>
    <row r="166" spans="1:18" s="396" customFormat="1" outlineLevel="1" x14ac:dyDescent="0.25">
      <c r="A166" s="734" t="s">
        <v>253</v>
      </c>
      <c r="B166" s="735"/>
      <c r="C166" s="736" t="s">
        <v>34</v>
      </c>
      <c r="D166" s="737"/>
      <c r="E166" s="737"/>
      <c r="F166" s="737"/>
      <c r="G166" s="738"/>
      <c r="H166" s="412" t="s">
        <v>32</v>
      </c>
      <c r="I166" s="413">
        <v>607.65363643800015</v>
      </c>
      <c r="J166" s="413">
        <v>575.74733995999998</v>
      </c>
      <c r="K166" s="435">
        <v>683.58900000000006</v>
      </c>
      <c r="L166" s="435">
        <v>665.54499999999996</v>
      </c>
      <c r="M166" s="435">
        <v>699.620904</v>
      </c>
      <c r="N166" s="435">
        <v>699.620904</v>
      </c>
      <c r="O166" s="435">
        <v>727.67570225040004</v>
      </c>
      <c r="P166" s="435">
        <v>727.67570225040004</v>
      </c>
      <c r="Q166" s="414">
        <v>1981.4848905783267</v>
      </c>
      <c r="R166" s="414">
        <v>1981.4848905783267</v>
      </c>
    </row>
    <row r="167" spans="1:18" s="396" customFormat="1" outlineLevel="1" x14ac:dyDescent="0.25">
      <c r="A167" s="734" t="s">
        <v>254</v>
      </c>
      <c r="B167" s="735"/>
      <c r="C167" s="759" t="s">
        <v>36</v>
      </c>
      <c r="D167" s="760"/>
      <c r="E167" s="760"/>
      <c r="F167" s="760"/>
      <c r="G167" s="761"/>
      <c r="H167" s="412" t="s">
        <v>32</v>
      </c>
      <c r="I167" s="416"/>
      <c r="J167" s="416"/>
      <c r="K167" s="436"/>
      <c r="L167" s="436"/>
      <c r="M167" s="416"/>
      <c r="N167" s="416"/>
      <c r="O167" s="416"/>
      <c r="P167" s="416"/>
      <c r="Q167" s="414"/>
      <c r="R167" s="415"/>
    </row>
    <row r="168" spans="1:18" s="396" customFormat="1" outlineLevel="1" x14ac:dyDescent="0.25">
      <c r="A168" s="734" t="s">
        <v>255</v>
      </c>
      <c r="B168" s="735"/>
      <c r="C168" s="759" t="s">
        <v>38</v>
      </c>
      <c r="D168" s="760"/>
      <c r="E168" s="760"/>
      <c r="F168" s="760"/>
      <c r="G168" s="761"/>
      <c r="H168" s="412" t="s">
        <v>32</v>
      </c>
      <c r="I168" s="416"/>
      <c r="J168" s="416"/>
      <c r="K168" s="436"/>
      <c r="L168" s="436"/>
      <c r="M168" s="416"/>
      <c r="N168" s="416"/>
      <c r="O168" s="416"/>
      <c r="P168" s="416"/>
      <c r="Q168" s="414"/>
      <c r="R168" s="415"/>
    </row>
    <row r="169" spans="1:18" s="396" customFormat="1" outlineLevel="1" x14ac:dyDescent="0.25">
      <c r="A169" s="734" t="s">
        <v>256</v>
      </c>
      <c r="B169" s="735"/>
      <c r="C169" s="759" t="s">
        <v>40</v>
      </c>
      <c r="D169" s="760"/>
      <c r="E169" s="760"/>
      <c r="F169" s="760"/>
      <c r="G169" s="761"/>
      <c r="H169" s="412" t="s">
        <v>32</v>
      </c>
      <c r="I169" s="413">
        <v>607.65363643800015</v>
      </c>
      <c r="J169" s="413">
        <v>575.74733995999998</v>
      </c>
      <c r="K169" s="435">
        <v>683.58900000000006</v>
      </c>
      <c r="L169" s="435">
        <v>665.54499999999996</v>
      </c>
      <c r="M169" s="413">
        <v>699.620904</v>
      </c>
      <c r="N169" s="413">
        <v>699.620904</v>
      </c>
      <c r="O169" s="413">
        <v>727.67570225040004</v>
      </c>
      <c r="P169" s="413">
        <v>727.67570225040004</v>
      </c>
      <c r="Q169" s="414">
        <v>1981.4848905783267</v>
      </c>
      <c r="R169" s="414">
        <v>1981.4848905783267</v>
      </c>
    </row>
    <row r="170" spans="1:18" s="396" customFormat="1" outlineLevel="1" x14ac:dyDescent="0.25">
      <c r="A170" s="734" t="s">
        <v>257</v>
      </c>
      <c r="B170" s="735"/>
      <c r="C170" s="736" t="s">
        <v>42</v>
      </c>
      <c r="D170" s="737"/>
      <c r="E170" s="737"/>
      <c r="F170" s="737"/>
      <c r="G170" s="738"/>
      <c r="H170" s="412" t="s">
        <v>32</v>
      </c>
      <c r="I170" s="413"/>
      <c r="J170" s="413"/>
      <c r="K170" s="435"/>
      <c r="L170" s="435"/>
      <c r="M170" s="413"/>
      <c r="N170" s="413"/>
      <c r="O170" s="413"/>
      <c r="P170" s="413"/>
      <c r="Q170" s="414"/>
      <c r="R170" s="414"/>
    </row>
    <row r="171" spans="1:18" s="396" customFormat="1" outlineLevel="1" x14ac:dyDescent="0.25">
      <c r="A171" s="734" t="s">
        <v>258</v>
      </c>
      <c r="B171" s="735"/>
      <c r="C171" s="736" t="s">
        <v>44</v>
      </c>
      <c r="D171" s="737"/>
      <c r="E171" s="737"/>
      <c r="F171" s="737"/>
      <c r="G171" s="738"/>
      <c r="H171" s="412" t="s">
        <v>32</v>
      </c>
      <c r="I171" s="413">
        <v>6.5695841520000009</v>
      </c>
      <c r="J171" s="413">
        <v>8.0355600000000003</v>
      </c>
      <c r="K171" s="435">
        <v>0</v>
      </c>
      <c r="L171" s="435"/>
      <c r="M171" s="413"/>
      <c r="N171" s="413"/>
      <c r="O171" s="413"/>
      <c r="P171" s="413"/>
      <c r="Q171" s="414"/>
      <c r="R171" s="414"/>
    </row>
    <row r="172" spans="1:18" s="396" customFormat="1" outlineLevel="1" x14ac:dyDescent="0.25">
      <c r="A172" s="734" t="s">
        <v>259</v>
      </c>
      <c r="B172" s="735"/>
      <c r="C172" s="736" t="s">
        <v>46</v>
      </c>
      <c r="D172" s="737"/>
      <c r="E172" s="737"/>
      <c r="F172" s="737"/>
      <c r="G172" s="738"/>
      <c r="H172" s="412" t="s">
        <v>32</v>
      </c>
      <c r="I172" s="416"/>
      <c r="J172" s="413"/>
      <c r="K172" s="436"/>
      <c r="L172" s="436"/>
      <c r="M172" s="416"/>
      <c r="N172" s="416"/>
      <c r="O172" s="416"/>
      <c r="P172" s="416"/>
      <c r="Q172" s="414"/>
      <c r="R172" s="414"/>
    </row>
    <row r="173" spans="1:18" s="396" customFormat="1" outlineLevel="1" x14ac:dyDescent="0.25">
      <c r="A173" s="734" t="s">
        <v>260</v>
      </c>
      <c r="B173" s="735"/>
      <c r="C173" s="736" t="s">
        <v>48</v>
      </c>
      <c r="D173" s="737"/>
      <c r="E173" s="737"/>
      <c r="F173" s="737"/>
      <c r="G173" s="738"/>
      <c r="H173" s="412" t="s">
        <v>32</v>
      </c>
      <c r="I173" s="413">
        <v>3.5985248000000003</v>
      </c>
      <c r="J173" s="413">
        <v>8.3484693800000009</v>
      </c>
      <c r="K173" s="435">
        <v>14.36023084</v>
      </c>
      <c r="L173" s="435">
        <v>18.370094154</v>
      </c>
      <c r="M173" s="413">
        <v>19.310642974684804</v>
      </c>
      <c r="N173" s="413">
        <v>19.310642974684804</v>
      </c>
      <c r="O173" s="413">
        <v>20.084999757969666</v>
      </c>
      <c r="P173" s="413">
        <v>20.084999757969666</v>
      </c>
      <c r="Q173" s="414">
        <v>32.160584335036333</v>
      </c>
      <c r="R173" s="414">
        <v>32.160584335036333</v>
      </c>
    </row>
    <row r="174" spans="1:18" s="396" customFormat="1" outlineLevel="1" x14ac:dyDescent="0.25">
      <c r="A174" s="734" t="s">
        <v>261</v>
      </c>
      <c r="B174" s="735"/>
      <c r="C174" s="736" t="s">
        <v>50</v>
      </c>
      <c r="D174" s="737"/>
      <c r="E174" s="737"/>
      <c r="F174" s="737"/>
      <c r="G174" s="738"/>
      <c r="H174" s="412" t="s">
        <v>32</v>
      </c>
      <c r="I174" s="416"/>
      <c r="J174" s="416"/>
      <c r="K174" s="436"/>
      <c r="L174" s="436"/>
      <c r="M174" s="416"/>
      <c r="N174" s="416"/>
      <c r="O174" s="416"/>
      <c r="P174" s="416"/>
      <c r="Q174" s="414"/>
      <c r="R174" s="415"/>
    </row>
    <row r="175" spans="1:18" s="396" customFormat="1" outlineLevel="1" x14ac:dyDescent="0.25">
      <c r="A175" s="734" t="s">
        <v>262</v>
      </c>
      <c r="B175" s="735"/>
      <c r="C175" s="736" t="s">
        <v>52</v>
      </c>
      <c r="D175" s="737"/>
      <c r="E175" s="737"/>
      <c r="F175" s="737"/>
      <c r="G175" s="738"/>
      <c r="H175" s="412" t="s">
        <v>32</v>
      </c>
      <c r="I175" s="416"/>
      <c r="J175" s="416"/>
      <c r="K175" s="436"/>
      <c r="L175" s="436"/>
      <c r="M175" s="416"/>
      <c r="N175" s="416"/>
      <c r="O175" s="416"/>
      <c r="P175" s="416"/>
      <c r="Q175" s="414"/>
      <c r="R175" s="415"/>
    </row>
    <row r="176" spans="1:18" s="396" customFormat="1" outlineLevel="1" x14ac:dyDescent="0.25">
      <c r="A176" s="734" t="s">
        <v>263</v>
      </c>
      <c r="B176" s="735"/>
      <c r="C176" s="736" t="s">
        <v>54</v>
      </c>
      <c r="D176" s="737"/>
      <c r="E176" s="737"/>
      <c r="F176" s="737"/>
      <c r="G176" s="738"/>
      <c r="H176" s="412" t="s">
        <v>32</v>
      </c>
      <c r="I176" s="413">
        <v>0</v>
      </c>
      <c r="J176" s="413">
        <v>0</v>
      </c>
      <c r="K176" s="435">
        <v>0</v>
      </c>
      <c r="L176" s="435"/>
      <c r="M176" s="413"/>
      <c r="N176" s="413"/>
      <c r="O176" s="413"/>
      <c r="P176" s="413"/>
      <c r="Q176" s="414"/>
      <c r="R176" s="415"/>
    </row>
    <row r="177" spans="1:18" s="396" customFormat="1" outlineLevel="1" x14ac:dyDescent="0.25">
      <c r="A177" s="734" t="s">
        <v>264</v>
      </c>
      <c r="B177" s="735"/>
      <c r="C177" s="759" t="s">
        <v>56</v>
      </c>
      <c r="D177" s="760"/>
      <c r="E177" s="760"/>
      <c r="F177" s="760"/>
      <c r="G177" s="761"/>
      <c r="H177" s="412" t="s">
        <v>32</v>
      </c>
      <c r="I177" s="416"/>
      <c r="J177" s="416"/>
      <c r="K177" s="436"/>
      <c r="L177" s="436"/>
      <c r="M177" s="416"/>
      <c r="N177" s="416"/>
      <c r="O177" s="416"/>
      <c r="P177" s="416"/>
      <c r="Q177" s="414"/>
      <c r="R177" s="415"/>
    </row>
    <row r="178" spans="1:18" s="396" customFormat="1" outlineLevel="1" x14ac:dyDescent="0.25">
      <c r="A178" s="734" t="s">
        <v>265</v>
      </c>
      <c r="B178" s="735"/>
      <c r="C178" s="759" t="s">
        <v>58</v>
      </c>
      <c r="D178" s="760"/>
      <c r="E178" s="760"/>
      <c r="F178" s="760"/>
      <c r="G178" s="761"/>
      <c r="H178" s="412" t="s">
        <v>32</v>
      </c>
      <c r="I178" s="416"/>
      <c r="J178" s="416"/>
      <c r="K178" s="436"/>
      <c r="L178" s="436"/>
      <c r="M178" s="416"/>
      <c r="N178" s="416"/>
      <c r="O178" s="416"/>
      <c r="P178" s="416"/>
      <c r="Q178" s="414"/>
      <c r="R178" s="415"/>
    </row>
    <row r="179" spans="1:18" s="396" customFormat="1" outlineLevel="1" x14ac:dyDescent="0.25">
      <c r="A179" s="734" t="s">
        <v>266</v>
      </c>
      <c r="B179" s="735"/>
      <c r="C179" s="736" t="s">
        <v>267</v>
      </c>
      <c r="D179" s="737"/>
      <c r="E179" s="737"/>
      <c r="F179" s="737"/>
      <c r="G179" s="738"/>
      <c r="H179" s="412" t="s">
        <v>32</v>
      </c>
      <c r="I179" s="413">
        <v>47.798254609999994</v>
      </c>
      <c r="J179" s="413">
        <v>42.410630659999995</v>
      </c>
      <c r="K179" s="435">
        <v>54.411744730000009</v>
      </c>
      <c r="L179" s="435">
        <v>69.684832329999992</v>
      </c>
      <c r="M179" s="435">
        <v>73.252695745295995</v>
      </c>
      <c r="N179" s="435">
        <v>73.252695745295995</v>
      </c>
      <c r="O179" s="435">
        <v>76.190128844682363</v>
      </c>
      <c r="P179" s="435">
        <v>76.190128844682363</v>
      </c>
      <c r="Q179" s="414">
        <v>149.44282458997836</v>
      </c>
      <c r="R179" s="415">
        <v>149.44282458997836</v>
      </c>
    </row>
    <row r="180" spans="1:18" s="396" customFormat="1" outlineLevel="1" x14ac:dyDescent="0.25">
      <c r="A180" s="734" t="s">
        <v>268</v>
      </c>
      <c r="B180" s="735"/>
      <c r="C180" s="759" t="s">
        <v>269</v>
      </c>
      <c r="D180" s="760"/>
      <c r="E180" s="760"/>
      <c r="F180" s="760"/>
      <c r="G180" s="761"/>
      <c r="H180" s="412" t="s">
        <v>32</v>
      </c>
      <c r="I180" s="416"/>
      <c r="J180" s="416"/>
      <c r="K180" s="416"/>
      <c r="L180" s="416"/>
      <c r="M180" s="416"/>
      <c r="N180" s="416"/>
      <c r="O180" s="416"/>
      <c r="P180" s="416"/>
      <c r="Q180" s="414"/>
      <c r="R180" s="415"/>
    </row>
    <row r="181" spans="1:18" s="396" customFormat="1" outlineLevel="1" x14ac:dyDescent="0.25">
      <c r="A181" s="734" t="s">
        <v>270</v>
      </c>
      <c r="B181" s="735"/>
      <c r="C181" s="759" t="s">
        <v>271</v>
      </c>
      <c r="D181" s="760"/>
      <c r="E181" s="760"/>
      <c r="F181" s="760"/>
      <c r="G181" s="761"/>
      <c r="H181" s="412" t="s">
        <v>32</v>
      </c>
      <c r="I181" s="413">
        <v>47.798254609999994</v>
      </c>
      <c r="J181" s="413">
        <v>42.410630659999995</v>
      </c>
      <c r="K181" s="413">
        <v>54.411744730000009</v>
      </c>
      <c r="L181" s="413">
        <v>69.684832329999992</v>
      </c>
      <c r="M181" s="413">
        <v>73.252695745295995</v>
      </c>
      <c r="N181" s="413">
        <v>73.252695745295995</v>
      </c>
      <c r="O181" s="413">
        <v>76.190128844682363</v>
      </c>
      <c r="P181" s="413">
        <v>76.190128844682363</v>
      </c>
      <c r="Q181" s="414">
        <v>149.44282458997836</v>
      </c>
      <c r="R181" s="415">
        <v>149.44282458997836</v>
      </c>
    </row>
    <row r="182" spans="1:18" s="396" customFormat="1" outlineLevel="1" x14ac:dyDescent="0.25">
      <c r="A182" s="734" t="s">
        <v>272</v>
      </c>
      <c r="B182" s="735"/>
      <c r="C182" s="736" t="s">
        <v>60</v>
      </c>
      <c r="D182" s="737"/>
      <c r="E182" s="737"/>
      <c r="F182" s="737"/>
      <c r="G182" s="738"/>
      <c r="H182" s="412" t="s">
        <v>32</v>
      </c>
      <c r="I182" s="413"/>
      <c r="J182" s="413"/>
      <c r="K182" s="413"/>
      <c r="L182" s="413"/>
      <c r="M182" s="413"/>
      <c r="N182" s="413"/>
      <c r="O182" s="413"/>
      <c r="P182" s="413"/>
      <c r="Q182" s="414"/>
      <c r="R182" s="414"/>
    </row>
    <row r="183" spans="1:18" s="411" customFormat="1" x14ac:dyDescent="0.25">
      <c r="A183" s="754" t="s">
        <v>273</v>
      </c>
      <c r="B183" s="755"/>
      <c r="C183" s="756" t="s">
        <v>274</v>
      </c>
      <c r="D183" s="757"/>
      <c r="E183" s="757"/>
      <c r="F183" s="757"/>
      <c r="G183" s="758"/>
      <c r="H183" s="417" t="s">
        <v>32</v>
      </c>
      <c r="I183" s="418">
        <v>410.40000000000003</v>
      </c>
      <c r="J183" s="418">
        <v>514.83200000000011</v>
      </c>
      <c r="K183" s="437">
        <v>535.2164372022886</v>
      </c>
      <c r="L183" s="437">
        <v>610.86633637907937</v>
      </c>
      <c r="M183" s="418">
        <v>610.66957846047956</v>
      </c>
      <c r="N183" s="418">
        <v>626.74664725654179</v>
      </c>
      <c r="O183" s="418">
        <v>635.13392281118399</v>
      </c>
      <c r="P183" s="418">
        <v>652.35634340789795</v>
      </c>
      <c r="Q183" s="419">
        <v>1245.8035012716634</v>
      </c>
      <c r="R183" s="419">
        <v>1279.1029906644396</v>
      </c>
    </row>
    <row r="184" spans="1:18" s="396" customFormat="1" outlineLevel="1" x14ac:dyDescent="0.25">
      <c r="A184" s="734" t="s">
        <v>275</v>
      </c>
      <c r="B184" s="735"/>
      <c r="C184" s="736" t="s">
        <v>276</v>
      </c>
      <c r="D184" s="737"/>
      <c r="E184" s="737"/>
      <c r="F184" s="737"/>
      <c r="G184" s="738"/>
      <c r="H184" s="412" t="s">
        <v>32</v>
      </c>
      <c r="I184" s="413">
        <v>142.70170719816497</v>
      </c>
      <c r="J184" s="413">
        <v>232.49720846104873</v>
      </c>
      <c r="K184" s="435">
        <v>231.00488599193858</v>
      </c>
      <c r="L184" s="435">
        <v>253.54886791270619</v>
      </c>
      <c r="M184" s="413">
        <v>235.05745560862803</v>
      </c>
      <c r="N184" s="413">
        <v>251.13452440469018</v>
      </c>
      <c r="O184" s="413">
        <v>244.45975383297318</v>
      </c>
      <c r="P184" s="413">
        <v>261.68217442968717</v>
      </c>
      <c r="Q184" s="414">
        <v>479.51720944160121</v>
      </c>
      <c r="R184" s="415">
        <v>512.81669883437735</v>
      </c>
    </row>
    <row r="185" spans="1:18" s="396" customFormat="1" outlineLevel="1" x14ac:dyDescent="0.25">
      <c r="A185" s="734" t="s">
        <v>277</v>
      </c>
      <c r="B185" s="735"/>
      <c r="C185" s="736" t="s">
        <v>278</v>
      </c>
      <c r="D185" s="737"/>
      <c r="E185" s="737"/>
      <c r="F185" s="737"/>
      <c r="G185" s="738"/>
      <c r="H185" s="412" t="s">
        <v>32</v>
      </c>
      <c r="I185" s="413"/>
      <c r="J185" s="413"/>
      <c r="K185" s="435">
        <v>0</v>
      </c>
      <c r="L185" s="435"/>
      <c r="M185" s="413"/>
      <c r="N185" s="413"/>
      <c r="O185" s="413"/>
      <c r="P185" s="413"/>
      <c r="Q185" s="414"/>
      <c r="R185" s="415"/>
    </row>
    <row r="186" spans="1:18" s="396" customFormat="1" outlineLevel="1" x14ac:dyDescent="0.25">
      <c r="A186" s="734" t="s">
        <v>279</v>
      </c>
      <c r="B186" s="735"/>
      <c r="C186" s="759" t="s">
        <v>280</v>
      </c>
      <c r="D186" s="760"/>
      <c r="E186" s="760"/>
      <c r="F186" s="760"/>
      <c r="G186" s="761"/>
      <c r="H186" s="412" t="s">
        <v>32</v>
      </c>
      <c r="I186" s="416"/>
      <c r="J186" s="416"/>
      <c r="K186" s="436"/>
      <c r="L186" s="436"/>
      <c r="M186" s="416"/>
      <c r="N186" s="416"/>
      <c r="O186" s="416"/>
      <c r="P186" s="416"/>
      <c r="Q186" s="414"/>
      <c r="R186" s="415"/>
    </row>
    <row r="187" spans="1:18" s="396" customFormat="1" outlineLevel="1" x14ac:dyDescent="0.25">
      <c r="A187" s="734" t="s">
        <v>281</v>
      </c>
      <c r="B187" s="735"/>
      <c r="C187" s="759" t="s">
        <v>282</v>
      </c>
      <c r="D187" s="760"/>
      <c r="E187" s="760"/>
      <c r="F187" s="760"/>
      <c r="G187" s="761"/>
      <c r="H187" s="412" t="s">
        <v>32</v>
      </c>
      <c r="I187" s="416"/>
      <c r="J187" s="416"/>
      <c r="K187" s="436"/>
      <c r="L187" s="436"/>
      <c r="M187" s="416"/>
      <c r="N187" s="416"/>
      <c r="O187" s="416"/>
      <c r="P187" s="416"/>
      <c r="Q187" s="414"/>
      <c r="R187" s="415"/>
    </row>
    <row r="188" spans="1:18" s="396" customFormat="1" outlineLevel="1" x14ac:dyDescent="0.25">
      <c r="A188" s="734" t="s">
        <v>283</v>
      </c>
      <c r="B188" s="735"/>
      <c r="C188" s="759" t="s">
        <v>284</v>
      </c>
      <c r="D188" s="760"/>
      <c r="E188" s="760"/>
      <c r="F188" s="760"/>
      <c r="G188" s="761"/>
      <c r="H188" s="412" t="s">
        <v>32</v>
      </c>
      <c r="I188" s="416"/>
      <c r="J188" s="416"/>
      <c r="K188" s="436"/>
      <c r="L188" s="436"/>
      <c r="M188" s="416"/>
      <c r="N188" s="416"/>
      <c r="O188" s="416"/>
      <c r="P188" s="416"/>
      <c r="Q188" s="414"/>
      <c r="R188" s="415"/>
    </row>
    <row r="189" spans="1:18" s="396" customFormat="1" outlineLevel="1" x14ac:dyDescent="0.25">
      <c r="A189" s="734" t="s">
        <v>285</v>
      </c>
      <c r="B189" s="735"/>
      <c r="C189" s="736" t="s">
        <v>286</v>
      </c>
      <c r="D189" s="737"/>
      <c r="E189" s="737"/>
      <c r="F189" s="737"/>
      <c r="G189" s="738"/>
      <c r="H189" s="412" t="s">
        <v>32</v>
      </c>
      <c r="I189" s="416"/>
      <c r="J189" s="416"/>
      <c r="K189" s="436"/>
      <c r="L189" s="436"/>
      <c r="M189" s="416"/>
      <c r="N189" s="416"/>
      <c r="O189" s="416"/>
      <c r="P189" s="416"/>
      <c r="Q189" s="414"/>
      <c r="R189" s="415"/>
    </row>
    <row r="190" spans="1:18" s="396" customFormat="1" outlineLevel="1" x14ac:dyDescent="0.25">
      <c r="A190" s="734" t="s">
        <v>287</v>
      </c>
      <c r="B190" s="735"/>
      <c r="C190" s="736" t="s">
        <v>288</v>
      </c>
      <c r="D190" s="737"/>
      <c r="E190" s="737"/>
      <c r="F190" s="737"/>
      <c r="G190" s="738"/>
      <c r="H190" s="412" t="s">
        <v>32</v>
      </c>
      <c r="I190" s="413"/>
      <c r="J190" s="413"/>
      <c r="K190" s="435">
        <v>10.704466944000002</v>
      </c>
      <c r="L190" s="435">
        <v>9.0855721320000011</v>
      </c>
      <c r="M190" s="413">
        <v>9.550753425158403</v>
      </c>
      <c r="N190" s="413">
        <v>9.550753425158403</v>
      </c>
      <c r="O190" s="413">
        <v>9.9337386375072558</v>
      </c>
      <c r="P190" s="413">
        <v>9.9337386375072558</v>
      </c>
      <c r="Q190" s="414">
        <v>19.484492062665659</v>
      </c>
      <c r="R190" s="415">
        <v>19.484492062665659</v>
      </c>
    </row>
    <row r="191" spans="1:18" s="396" customFormat="1" outlineLevel="1" x14ac:dyDescent="0.25">
      <c r="A191" s="734" t="s">
        <v>289</v>
      </c>
      <c r="B191" s="735"/>
      <c r="C191" s="736" t="s">
        <v>290</v>
      </c>
      <c r="D191" s="737"/>
      <c r="E191" s="737"/>
      <c r="F191" s="737"/>
      <c r="G191" s="738"/>
      <c r="H191" s="412" t="s">
        <v>32</v>
      </c>
      <c r="I191" s="416"/>
      <c r="J191" s="416"/>
      <c r="K191" s="416"/>
      <c r="L191" s="416"/>
      <c r="M191" s="413"/>
      <c r="N191" s="416"/>
      <c r="O191" s="413"/>
      <c r="P191" s="416"/>
      <c r="Q191" s="414"/>
      <c r="R191" s="415"/>
    </row>
    <row r="192" spans="1:18" s="396" customFormat="1" outlineLevel="1" x14ac:dyDescent="0.25">
      <c r="A192" s="734" t="s">
        <v>291</v>
      </c>
      <c r="B192" s="735"/>
      <c r="C192" s="736" t="s">
        <v>292</v>
      </c>
      <c r="D192" s="737"/>
      <c r="E192" s="737"/>
      <c r="F192" s="737"/>
      <c r="G192" s="738"/>
      <c r="H192" s="412" t="s">
        <v>32</v>
      </c>
      <c r="I192" s="413">
        <v>159.42355099999997</v>
      </c>
      <c r="J192" s="413">
        <v>167.277614</v>
      </c>
      <c r="K192" s="413">
        <v>175.98822847174853</v>
      </c>
      <c r="L192" s="413">
        <v>217.53916915571699</v>
      </c>
      <c r="M192" s="413">
        <v>228.67717461648974</v>
      </c>
      <c r="N192" s="413">
        <v>228.67717461648974</v>
      </c>
      <c r="O192" s="413">
        <v>237.84712931861097</v>
      </c>
      <c r="P192" s="413">
        <v>237.84712931861097</v>
      </c>
      <c r="Q192" s="414">
        <v>466.5243039351007</v>
      </c>
      <c r="R192" s="415">
        <v>466.5243039351007</v>
      </c>
    </row>
    <row r="193" spans="1:18" s="396" customFormat="1" outlineLevel="1" x14ac:dyDescent="0.25">
      <c r="A193" s="734" t="s">
        <v>293</v>
      </c>
      <c r="B193" s="735"/>
      <c r="C193" s="736" t="s">
        <v>294</v>
      </c>
      <c r="D193" s="737"/>
      <c r="E193" s="737"/>
      <c r="F193" s="737"/>
      <c r="G193" s="738"/>
      <c r="H193" s="412" t="s">
        <v>32</v>
      </c>
      <c r="I193" s="413">
        <v>66.069449000000006</v>
      </c>
      <c r="J193" s="413">
        <v>69.324386000000004</v>
      </c>
      <c r="K193" s="413">
        <v>57.74377228500812</v>
      </c>
      <c r="L193" s="413">
        <v>71.200782342441698</v>
      </c>
      <c r="M193" s="413">
        <v>74.846262398374719</v>
      </c>
      <c r="N193" s="413">
        <v>74.846262398374719</v>
      </c>
      <c r="O193" s="413">
        <v>77.847597520549542</v>
      </c>
      <c r="P193" s="413">
        <v>77.847597520549542</v>
      </c>
      <c r="Q193" s="414">
        <v>152.69385991892426</v>
      </c>
      <c r="R193" s="415">
        <v>152.69385991892426</v>
      </c>
    </row>
    <row r="194" spans="1:18" s="396" customFormat="1" outlineLevel="1" x14ac:dyDescent="0.25">
      <c r="A194" s="734" t="s">
        <v>295</v>
      </c>
      <c r="B194" s="735"/>
      <c r="C194" s="736" t="s">
        <v>296</v>
      </c>
      <c r="D194" s="737"/>
      <c r="E194" s="737"/>
      <c r="F194" s="737"/>
      <c r="G194" s="738"/>
      <c r="H194" s="412" t="s">
        <v>32</v>
      </c>
      <c r="I194" s="413">
        <v>18.856999999999999</v>
      </c>
      <c r="J194" s="413">
        <v>24.119999999999997</v>
      </c>
      <c r="K194" s="435">
        <v>26.060957881613419</v>
      </c>
      <c r="L194" s="435">
        <v>24.162955235964635</v>
      </c>
      <c r="M194" s="413">
        <v>25.400098544046028</v>
      </c>
      <c r="N194" s="413">
        <v>25.400098544046028</v>
      </c>
      <c r="O194" s="413">
        <v>26.418642495662272</v>
      </c>
      <c r="P194" s="413">
        <v>26.418642495662272</v>
      </c>
      <c r="Q194" s="414">
        <v>51.8187410397083</v>
      </c>
      <c r="R194" s="415">
        <v>51.8187410397083</v>
      </c>
    </row>
    <row r="195" spans="1:18" s="396" customFormat="1" outlineLevel="1" x14ac:dyDescent="0.25">
      <c r="A195" s="734" t="s">
        <v>297</v>
      </c>
      <c r="B195" s="735"/>
      <c r="C195" s="759" t="s">
        <v>298</v>
      </c>
      <c r="D195" s="760"/>
      <c r="E195" s="760"/>
      <c r="F195" s="760"/>
      <c r="G195" s="761"/>
      <c r="H195" s="412" t="s">
        <v>32</v>
      </c>
      <c r="I195" s="413">
        <v>0.65400000000000003</v>
      </c>
      <c r="J195" s="413">
        <v>5.79</v>
      </c>
      <c r="K195" s="413">
        <v>-18.322351061666645</v>
      </c>
      <c r="L195" s="413">
        <v>-5.7196566669998727</v>
      </c>
      <c r="M195" s="413">
        <v>-6.0125030883502673</v>
      </c>
      <c r="N195" s="413">
        <v>-6.0125030883502673</v>
      </c>
      <c r="O195" s="413">
        <v>-6.2536044621931133</v>
      </c>
      <c r="P195" s="413">
        <v>-6.2536044621931133</v>
      </c>
      <c r="Q195" s="414">
        <v>-12.266107550543381</v>
      </c>
      <c r="R195" s="415">
        <v>-12.266107550543381</v>
      </c>
    </row>
    <row r="196" spans="1:18" s="396" customFormat="1" outlineLevel="1" x14ac:dyDescent="0.25">
      <c r="A196" s="734" t="s">
        <v>299</v>
      </c>
      <c r="B196" s="735"/>
      <c r="C196" s="736" t="s">
        <v>300</v>
      </c>
      <c r="D196" s="737"/>
      <c r="E196" s="737"/>
      <c r="F196" s="737"/>
      <c r="G196" s="738"/>
      <c r="H196" s="412" t="s">
        <v>32</v>
      </c>
      <c r="I196" s="413">
        <v>14.377292801835035</v>
      </c>
      <c r="J196" s="413">
        <v>18.697791538951279</v>
      </c>
      <c r="K196" s="435">
        <v>21.669274175979954</v>
      </c>
      <c r="L196" s="435">
        <v>21.526591388249816</v>
      </c>
      <c r="M196" s="413">
        <v>22.62875286732821</v>
      </c>
      <c r="N196" s="413">
        <v>22.62875286732821</v>
      </c>
      <c r="O196" s="413">
        <v>23.53616585730807</v>
      </c>
      <c r="P196" s="413">
        <v>23.53616585730807</v>
      </c>
      <c r="Q196" s="414">
        <v>46.16491872463628</v>
      </c>
      <c r="R196" s="415">
        <v>46.16491872463628</v>
      </c>
    </row>
    <row r="197" spans="1:18" s="396" customFormat="1" outlineLevel="1" x14ac:dyDescent="0.25">
      <c r="A197" s="734" t="s">
        <v>301</v>
      </c>
      <c r="B197" s="735"/>
      <c r="C197" s="736" t="s">
        <v>302</v>
      </c>
      <c r="D197" s="737"/>
      <c r="E197" s="737"/>
      <c r="F197" s="737"/>
      <c r="G197" s="738"/>
      <c r="H197" s="412" t="s">
        <v>32</v>
      </c>
      <c r="I197" s="413">
        <v>2.0110000000000001</v>
      </c>
      <c r="J197" s="413">
        <v>0.61899999999999999</v>
      </c>
      <c r="K197" s="413"/>
      <c r="L197" s="413"/>
      <c r="M197" s="413"/>
      <c r="N197" s="413"/>
      <c r="O197" s="413"/>
      <c r="P197" s="413"/>
      <c r="Q197" s="414"/>
      <c r="R197" s="415"/>
    </row>
    <row r="198" spans="1:18" s="396" customFormat="1" outlineLevel="1" x14ac:dyDescent="0.25">
      <c r="A198" s="734" t="s">
        <v>303</v>
      </c>
      <c r="B198" s="735"/>
      <c r="C198" s="736" t="s">
        <v>304</v>
      </c>
      <c r="D198" s="737"/>
      <c r="E198" s="737"/>
      <c r="F198" s="737"/>
      <c r="G198" s="738"/>
      <c r="H198" s="412" t="s">
        <v>32</v>
      </c>
      <c r="I198" s="413"/>
      <c r="J198" s="413"/>
      <c r="K198" s="413"/>
      <c r="L198" s="413"/>
      <c r="M198" s="413"/>
      <c r="N198" s="413"/>
      <c r="O198" s="413"/>
      <c r="P198" s="413"/>
      <c r="Q198" s="414"/>
      <c r="R198" s="415"/>
    </row>
    <row r="199" spans="1:18" s="396" customFormat="1" outlineLevel="1" x14ac:dyDescent="0.25">
      <c r="A199" s="734" t="s">
        <v>305</v>
      </c>
      <c r="B199" s="735"/>
      <c r="C199" s="736" t="s">
        <v>306</v>
      </c>
      <c r="D199" s="737"/>
      <c r="E199" s="737"/>
      <c r="F199" s="737"/>
      <c r="G199" s="738"/>
      <c r="H199" s="412" t="s">
        <v>32</v>
      </c>
      <c r="I199" s="416"/>
      <c r="J199" s="416"/>
      <c r="K199" s="416"/>
      <c r="L199" s="416"/>
      <c r="M199" s="413"/>
      <c r="N199" s="416"/>
      <c r="O199" s="413"/>
      <c r="P199" s="416"/>
      <c r="Q199" s="414"/>
      <c r="R199" s="415"/>
    </row>
    <row r="200" spans="1:18" s="396" customFormat="1" outlineLevel="1" x14ac:dyDescent="0.25">
      <c r="A200" s="734" t="s">
        <v>307</v>
      </c>
      <c r="B200" s="735"/>
      <c r="C200" s="736" t="s">
        <v>308</v>
      </c>
      <c r="D200" s="737"/>
      <c r="E200" s="737"/>
      <c r="F200" s="737"/>
      <c r="G200" s="738"/>
      <c r="H200" s="412" t="s">
        <v>32</v>
      </c>
      <c r="I200" s="413">
        <v>6.96</v>
      </c>
      <c r="J200" s="413">
        <v>2.2959999999999998</v>
      </c>
      <c r="K200" s="435">
        <v>12.044851451999998</v>
      </c>
      <c r="L200" s="435">
        <v>13.802398211999995</v>
      </c>
      <c r="M200" s="413">
        <v>14.509081000454396</v>
      </c>
      <c r="N200" s="413">
        <v>14.509081000454396</v>
      </c>
      <c r="O200" s="413">
        <v>15.090895148572617</v>
      </c>
      <c r="P200" s="413">
        <v>15.090895148572617</v>
      </c>
      <c r="Q200" s="414">
        <v>29.599976149027015</v>
      </c>
      <c r="R200" s="415">
        <v>29.599976149027015</v>
      </c>
    </row>
    <row r="201" spans="1:18" s="411" customFormat="1" x14ac:dyDescent="0.25">
      <c r="A201" s="754" t="s">
        <v>309</v>
      </c>
      <c r="B201" s="755"/>
      <c r="C201" s="756" t="s">
        <v>310</v>
      </c>
      <c r="D201" s="757"/>
      <c r="E201" s="757"/>
      <c r="F201" s="757"/>
      <c r="G201" s="758"/>
      <c r="H201" s="417" t="s">
        <v>32</v>
      </c>
      <c r="I201" s="418">
        <v>0</v>
      </c>
      <c r="J201" s="418">
        <v>0</v>
      </c>
      <c r="K201" s="418">
        <v>0</v>
      </c>
      <c r="L201" s="418">
        <v>0</v>
      </c>
      <c r="M201" s="418">
        <v>0</v>
      </c>
      <c r="N201" s="418">
        <v>0</v>
      </c>
      <c r="O201" s="418">
        <v>0</v>
      </c>
      <c r="P201" s="418">
        <v>0</v>
      </c>
      <c r="Q201" s="418">
        <v>0</v>
      </c>
      <c r="R201" s="418">
        <v>0</v>
      </c>
    </row>
    <row r="202" spans="1:18" s="396" customFormat="1" outlineLevel="1" x14ac:dyDescent="0.25">
      <c r="A202" s="734" t="s">
        <v>311</v>
      </c>
      <c r="B202" s="735"/>
      <c r="C202" s="736" t="s">
        <v>312</v>
      </c>
      <c r="D202" s="737"/>
      <c r="E202" s="737"/>
      <c r="F202" s="737"/>
      <c r="G202" s="738"/>
      <c r="H202" s="412" t="s">
        <v>32</v>
      </c>
      <c r="I202" s="416"/>
      <c r="J202" s="416"/>
      <c r="K202" s="416"/>
      <c r="L202" s="416"/>
      <c r="M202" s="416"/>
      <c r="N202" s="416"/>
      <c r="O202" s="416"/>
      <c r="P202" s="416"/>
      <c r="Q202" s="416"/>
      <c r="R202" s="412"/>
    </row>
    <row r="203" spans="1:18" s="396" customFormat="1" outlineLevel="1" x14ac:dyDescent="0.25">
      <c r="A203" s="734" t="s">
        <v>313</v>
      </c>
      <c r="B203" s="735"/>
      <c r="C203" s="736" t="s">
        <v>314</v>
      </c>
      <c r="D203" s="737"/>
      <c r="E203" s="737"/>
      <c r="F203" s="737"/>
      <c r="G203" s="738"/>
      <c r="H203" s="412" t="s">
        <v>32</v>
      </c>
      <c r="I203" s="413">
        <v>0</v>
      </c>
      <c r="J203" s="413">
        <v>0</v>
      </c>
      <c r="K203" s="413">
        <v>0</v>
      </c>
      <c r="L203" s="413"/>
      <c r="M203" s="413"/>
      <c r="N203" s="413"/>
      <c r="O203" s="413"/>
      <c r="P203" s="413"/>
      <c r="Q203" s="416"/>
      <c r="R203" s="412"/>
    </row>
    <row r="204" spans="1:18" s="396" customFormat="1" outlineLevel="1" x14ac:dyDescent="0.25">
      <c r="A204" s="734" t="s">
        <v>315</v>
      </c>
      <c r="B204" s="735"/>
      <c r="C204" s="759" t="s">
        <v>316</v>
      </c>
      <c r="D204" s="760"/>
      <c r="E204" s="760"/>
      <c r="F204" s="760"/>
      <c r="G204" s="761"/>
      <c r="H204" s="412" t="s">
        <v>32</v>
      </c>
      <c r="I204" s="413">
        <v>0</v>
      </c>
      <c r="J204" s="413">
        <v>0</v>
      </c>
      <c r="K204" s="413">
        <v>0</v>
      </c>
      <c r="L204" s="413"/>
      <c r="M204" s="413"/>
      <c r="N204" s="413"/>
      <c r="O204" s="413"/>
      <c r="P204" s="413"/>
      <c r="Q204" s="416"/>
      <c r="R204" s="412"/>
    </row>
    <row r="205" spans="1:18" s="396" customFormat="1" outlineLevel="1" x14ac:dyDescent="0.25">
      <c r="A205" s="734" t="s">
        <v>317</v>
      </c>
      <c r="B205" s="735"/>
      <c r="C205" s="762" t="s">
        <v>318</v>
      </c>
      <c r="D205" s="763"/>
      <c r="E205" s="763"/>
      <c r="F205" s="763"/>
      <c r="G205" s="764"/>
      <c r="H205" s="412" t="s">
        <v>32</v>
      </c>
      <c r="I205" s="416"/>
      <c r="J205" s="416"/>
      <c r="K205" s="416"/>
      <c r="L205" s="416"/>
      <c r="M205" s="416"/>
      <c r="N205" s="416"/>
      <c r="O205" s="416"/>
      <c r="P205" s="416"/>
      <c r="Q205" s="416"/>
      <c r="R205" s="412"/>
    </row>
    <row r="206" spans="1:18" s="396" customFormat="1" outlineLevel="1" x14ac:dyDescent="0.25">
      <c r="A206" s="734" t="s">
        <v>319</v>
      </c>
      <c r="B206" s="735"/>
      <c r="C206" s="762" t="s">
        <v>320</v>
      </c>
      <c r="D206" s="763"/>
      <c r="E206" s="763"/>
      <c r="F206" s="763"/>
      <c r="G206" s="764"/>
      <c r="H206" s="412" t="s">
        <v>32</v>
      </c>
      <c r="I206" s="416"/>
      <c r="J206" s="416"/>
      <c r="K206" s="416"/>
      <c r="L206" s="416"/>
      <c r="M206" s="416"/>
      <c r="N206" s="416"/>
      <c r="O206" s="416"/>
      <c r="P206" s="416"/>
      <c r="Q206" s="416"/>
      <c r="R206" s="412"/>
    </row>
    <row r="207" spans="1:18" s="396" customFormat="1" outlineLevel="1" x14ac:dyDescent="0.25">
      <c r="A207" s="734" t="s">
        <v>321</v>
      </c>
      <c r="B207" s="735"/>
      <c r="C207" s="736" t="s">
        <v>322</v>
      </c>
      <c r="D207" s="737"/>
      <c r="E207" s="737"/>
      <c r="F207" s="737"/>
      <c r="G207" s="738"/>
      <c r="H207" s="412" t="s">
        <v>32</v>
      </c>
      <c r="I207" s="416"/>
      <c r="J207" s="416"/>
      <c r="K207" s="416"/>
      <c r="L207" s="416"/>
      <c r="M207" s="416"/>
      <c r="N207" s="416"/>
      <c r="O207" s="416"/>
      <c r="P207" s="416"/>
      <c r="Q207" s="416"/>
      <c r="R207" s="412"/>
    </row>
    <row r="208" spans="1:18" s="411" customFormat="1" x14ac:dyDescent="0.25">
      <c r="A208" s="754" t="s">
        <v>323</v>
      </c>
      <c r="B208" s="755"/>
      <c r="C208" s="756" t="s">
        <v>324</v>
      </c>
      <c r="D208" s="757"/>
      <c r="E208" s="757"/>
      <c r="F208" s="757"/>
      <c r="G208" s="758"/>
      <c r="H208" s="417" t="s">
        <v>32</v>
      </c>
      <c r="I208" s="418">
        <v>36.745828999999993</v>
      </c>
      <c r="J208" s="418" t="e">
        <v>#REF!</v>
      </c>
      <c r="K208" s="418" t="e">
        <v>#REF!</v>
      </c>
      <c r="L208" s="418" t="e">
        <v>#REF!</v>
      </c>
      <c r="M208" s="418">
        <v>220.17700000069999</v>
      </c>
      <c r="N208" s="418">
        <v>221.32377049180326</v>
      </c>
      <c r="O208" s="418">
        <v>161.11666675000009</v>
      </c>
      <c r="P208" s="418">
        <v>126.90245901650343</v>
      </c>
      <c r="Q208" s="418">
        <v>381.29366675070008</v>
      </c>
      <c r="R208" s="418">
        <v>348.22622950830669</v>
      </c>
    </row>
    <row r="209" spans="1:18" s="396" customFormat="1" outlineLevel="1" x14ac:dyDescent="0.25">
      <c r="A209" s="734" t="s">
        <v>325</v>
      </c>
      <c r="B209" s="735"/>
      <c r="C209" s="736" t="s">
        <v>326</v>
      </c>
      <c r="D209" s="737"/>
      <c r="E209" s="737"/>
      <c r="F209" s="737"/>
      <c r="G209" s="738"/>
      <c r="H209" s="412" t="s">
        <v>32</v>
      </c>
      <c r="I209" s="413">
        <v>36.745828999999993</v>
      </c>
      <c r="J209" s="413" t="e">
        <v>#REF!</v>
      </c>
      <c r="K209" s="413" t="e">
        <v>#REF!</v>
      </c>
      <c r="L209" s="461" t="e">
        <v>#REF!</v>
      </c>
      <c r="M209" s="461">
        <v>220.17700000069999</v>
      </c>
      <c r="N209" s="461">
        <v>221.32377049180326</v>
      </c>
      <c r="O209" s="461">
        <v>161.11666675000009</v>
      </c>
      <c r="P209" s="461">
        <v>126.90245901650343</v>
      </c>
      <c r="Q209" s="414">
        <v>381.29366675070008</v>
      </c>
      <c r="R209" s="414">
        <v>348.22622950830669</v>
      </c>
    </row>
    <row r="210" spans="1:18" s="396" customFormat="1" outlineLevel="1" x14ac:dyDescent="0.25">
      <c r="A210" s="734" t="s">
        <v>327</v>
      </c>
      <c r="B210" s="735"/>
      <c r="C210" s="759" t="s">
        <v>328</v>
      </c>
      <c r="D210" s="760"/>
      <c r="E210" s="760"/>
      <c r="F210" s="760"/>
      <c r="G210" s="761"/>
      <c r="H210" s="412" t="s">
        <v>32</v>
      </c>
      <c r="I210" s="435">
        <v>13.673969999999999</v>
      </c>
      <c r="J210" s="413">
        <v>5.42</v>
      </c>
      <c r="K210" s="461">
        <v>38.241</v>
      </c>
      <c r="L210" s="461">
        <v>8.5969999999999995</v>
      </c>
      <c r="M210" s="461">
        <v>53.29</v>
      </c>
      <c r="N210" s="461">
        <v>52.067999999999998</v>
      </c>
      <c r="O210" s="461">
        <v>0</v>
      </c>
      <c r="P210" s="461">
        <v>32.077049180327869</v>
      </c>
      <c r="Q210" s="414">
        <v>53.29</v>
      </c>
      <c r="R210" s="414">
        <v>84.145049180327874</v>
      </c>
    </row>
    <row r="211" spans="1:18" s="396" customFormat="1" outlineLevel="1" x14ac:dyDescent="0.25">
      <c r="A211" s="734" t="s">
        <v>329</v>
      </c>
      <c r="B211" s="735"/>
      <c r="C211" s="759" t="s">
        <v>330</v>
      </c>
      <c r="D211" s="760"/>
      <c r="E211" s="760"/>
      <c r="F211" s="760"/>
      <c r="G211" s="761"/>
      <c r="H211" s="412" t="s">
        <v>32</v>
      </c>
      <c r="I211" s="435">
        <v>21.909551999999998</v>
      </c>
      <c r="J211" s="413">
        <v>72.587999999999994</v>
      </c>
      <c r="K211" s="461">
        <v>39.481999999999999</v>
      </c>
      <c r="L211" s="461">
        <v>60.139000000000003</v>
      </c>
      <c r="M211" s="461">
        <v>139.387</v>
      </c>
      <c r="N211" s="461">
        <v>128.24099999999999</v>
      </c>
      <c r="O211" s="461">
        <v>67.78333341666675</v>
      </c>
      <c r="P211" s="461">
        <v>79.91967213115754</v>
      </c>
      <c r="Q211" s="414">
        <v>207.17033341666675</v>
      </c>
      <c r="R211" s="414">
        <v>208.16067213115753</v>
      </c>
    </row>
    <row r="212" spans="1:18" s="396" customFormat="1" outlineLevel="1" x14ac:dyDescent="0.25">
      <c r="A212" s="734" t="s">
        <v>331</v>
      </c>
      <c r="B212" s="735"/>
      <c r="C212" s="759" t="s">
        <v>332</v>
      </c>
      <c r="D212" s="760"/>
      <c r="E212" s="760"/>
      <c r="F212" s="760"/>
      <c r="G212" s="761"/>
      <c r="H212" s="412" t="s">
        <v>32</v>
      </c>
      <c r="I212" s="436"/>
      <c r="J212" s="413" t="e">
        <v>#REF!</v>
      </c>
      <c r="K212" s="461" t="e">
        <v>#REF!</v>
      </c>
      <c r="L212" s="461" t="e">
        <v>#REF!</v>
      </c>
      <c r="M212" s="461">
        <v>27.5</v>
      </c>
      <c r="N212" s="461">
        <v>20.441000000000003</v>
      </c>
      <c r="O212" s="461">
        <v>93.333333333333343</v>
      </c>
      <c r="P212" s="461">
        <v>14.532786885345903</v>
      </c>
      <c r="Q212" s="414">
        <v>120.83333333333334</v>
      </c>
      <c r="R212" s="414">
        <v>34.973786885345902</v>
      </c>
    </row>
    <row r="213" spans="1:18" s="396" customFormat="1" outlineLevel="1" x14ac:dyDescent="0.25">
      <c r="A213" s="734" t="s">
        <v>333</v>
      </c>
      <c r="B213" s="735"/>
      <c r="C213" s="759" t="s">
        <v>334</v>
      </c>
      <c r="D213" s="760"/>
      <c r="E213" s="760"/>
      <c r="F213" s="760"/>
      <c r="G213" s="761"/>
      <c r="H213" s="412" t="s">
        <v>32</v>
      </c>
      <c r="I213" s="435">
        <v>1.162307</v>
      </c>
      <c r="J213" s="413" t="e">
        <v>#REF!</v>
      </c>
      <c r="K213" s="461">
        <v>15.107999999999999</v>
      </c>
      <c r="L213" s="461">
        <v>100.565</v>
      </c>
      <c r="M213" s="461">
        <v>6.9999999999999996E-10</v>
      </c>
      <c r="N213" s="461">
        <v>20.57377049180328</v>
      </c>
      <c r="O213" s="461">
        <v>0</v>
      </c>
      <c r="P213" s="461">
        <v>0.37295081967213117</v>
      </c>
      <c r="Q213" s="414">
        <v>6.9999999999999996E-10</v>
      </c>
      <c r="R213" s="414">
        <v>20.946721311475411</v>
      </c>
    </row>
    <row r="214" spans="1:18" s="396" customFormat="1" outlineLevel="1" x14ac:dyDescent="0.25">
      <c r="A214" s="734" t="s">
        <v>335</v>
      </c>
      <c r="B214" s="735"/>
      <c r="C214" s="759" t="s">
        <v>336</v>
      </c>
      <c r="D214" s="760"/>
      <c r="E214" s="760"/>
      <c r="F214" s="760"/>
      <c r="G214" s="761"/>
      <c r="H214" s="412" t="s">
        <v>32</v>
      </c>
      <c r="I214" s="416"/>
      <c r="J214" s="416"/>
      <c r="K214" s="413"/>
      <c r="L214" s="461"/>
      <c r="M214" s="461"/>
      <c r="N214" s="461"/>
      <c r="O214" s="461"/>
      <c r="P214" s="462"/>
      <c r="Q214" s="413"/>
      <c r="R214" s="430"/>
    </row>
    <row r="215" spans="1:18" s="396" customFormat="1" outlineLevel="1" x14ac:dyDescent="0.25">
      <c r="A215" s="734" t="s">
        <v>337</v>
      </c>
      <c r="B215" s="735"/>
      <c r="C215" s="759" t="s">
        <v>338</v>
      </c>
      <c r="D215" s="760"/>
      <c r="E215" s="760"/>
      <c r="F215" s="760"/>
      <c r="G215" s="761"/>
      <c r="H215" s="412" t="s">
        <v>32</v>
      </c>
      <c r="I215" s="413"/>
      <c r="J215" s="438"/>
      <c r="K215" s="413"/>
      <c r="L215" s="461"/>
      <c r="M215" s="461"/>
      <c r="N215" s="461"/>
      <c r="O215" s="461"/>
      <c r="P215" s="462"/>
      <c r="Q215" s="414"/>
      <c r="R215" s="415"/>
    </row>
    <row r="216" spans="1:18" s="396" customFormat="1" outlineLevel="1" x14ac:dyDescent="0.25">
      <c r="A216" s="734" t="s">
        <v>339</v>
      </c>
      <c r="B216" s="735"/>
      <c r="C216" s="736" t="s">
        <v>340</v>
      </c>
      <c r="D216" s="737"/>
      <c r="E216" s="737"/>
      <c r="F216" s="737"/>
      <c r="G216" s="738"/>
      <c r="H216" s="412" t="s">
        <v>32</v>
      </c>
      <c r="I216" s="416"/>
      <c r="J216" s="438"/>
      <c r="K216" s="413"/>
      <c r="L216" s="413"/>
      <c r="M216" s="413"/>
      <c r="N216" s="413"/>
      <c r="O216" s="413"/>
      <c r="P216" s="413"/>
      <c r="Q216" s="413"/>
      <c r="R216" s="430"/>
    </row>
    <row r="217" spans="1:18" s="396" customFormat="1" outlineLevel="1" x14ac:dyDescent="0.25">
      <c r="A217" s="734" t="s">
        <v>341</v>
      </c>
      <c r="B217" s="735"/>
      <c r="C217" s="736" t="s">
        <v>342</v>
      </c>
      <c r="D217" s="737"/>
      <c r="E217" s="737"/>
      <c r="F217" s="737"/>
      <c r="G217" s="738"/>
      <c r="H217" s="412" t="s">
        <v>32</v>
      </c>
      <c r="I217" s="416"/>
      <c r="J217" s="438"/>
      <c r="K217" s="413"/>
      <c r="L217" s="413"/>
      <c r="M217" s="416"/>
      <c r="N217" s="416"/>
      <c r="O217" s="416"/>
      <c r="P217" s="416"/>
      <c r="Q217" s="413"/>
      <c r="R217" s="430"/>
    </row>
    <row r="218" spans="1:18" s="396" customFormat="1" outlineLevel="1" x14ac:dyDescent="0.25">
      <c r="A218" s="734" t="s">
        <v>343</v>
      </c>
      <c r="B218" s="735"/>
      <c r="C218" s="736" t="s">
        <v>123</v>
      </c>
      <c r="D218" s="737"/>
      <c r="E218" s="737"/>
      <c r="F218" s="737"/>
      <c r="G218" s="738"/>
      <c r="H218" s="412" t="s">
        <v>237</v>
      </c>
      <c r="I218" s="413"/>
      <c r="J218" s="439"/>
      <c r="K218" s="413"/>
      <c r="L218" s="413"/>
      <c r="M218" s="416"/>
      <c r="N218" s="416"/>
      <c r="O218" s="416"/>
      <c r="P218" s="416"/>
      <c r="Q218" s="413"/>
      <c r="R218" s="430"/>
    </row>
    <row r="219" spans="1:18" s="396" customFormat="1" outlineLevel="1" x14ac:dyDescent="0.25">
      <c r="A219" s="734" t="s">
        <v>344</v>
      </c>
      <c r="B219" s="735"/>
      <c r="C219" s="759" t="s">
        <v>345</v>
      </c>
      <c r="D219" s="760"/>
      <c r="E219" s="760"/>
      <c r="F219" s="760"/>
      <c r="G219" s="761"/>
      <c r="H219" s="412" t="s">
        <v>32</v>
      </c>
      <c r="I219" s="416"/>
      <c r="J219" s="416"/>
      <c r="K219" s="416"/>
      <c r="L219" s="416"/>
      <c r="M219" s="416"/>
      <c r="N219" s="416"/>
      <c r="O219" s="416"/>
      <c r="P219" s="416"/>
      <c r="Q219" s="413"/>
      <c r="R219" s="430"/>
    </row>
    <row r="220" spans="1:18" s="411" customFormat="1" x14ac:dyDescent="0.25">
      <c r="A220" s="754" t="s">
        <v>346</v>
      </c>
      <c r="B220" s="755"/>
      <c r="C220" s="756" t="s">
        <v>347</v>
      </c>
      <c r="D220" s="757"/>
      <c r="E220" s="757"/>
      <c r="F220" s="757"/>
      <c r="G220" s="758"/>
      <c r="H220" s="417" t="s">
        <v>32</v>
      </c>
      <c r="I220" s="418">
        <v>9.9874644900000025</v>
      </c>
      <c r="J220" s="418">
        <v>5.2639598900000006</v>
      </c>
      <c r="K220" s="418">
        <v>0</v>
      </c>
      <c r="L220" s="418">
        <v>0</v>
      </c>
      <c r="M220" s="418">
        <v>0</v>
      </c>
      <c r="N220" s="418">
        <v>0</v>
      </c>
      <c r="O220" s="418">
        <v>0</v>
      </c>
      <c r="P220" s="418">
        <v>0</v>
      </c>
      <c r="Q220" s="419">
        <v>0</v>
      </c>
      <c r="R220" s="465">
        <v>0</v>
      </c>
    </row>
    <row r="221" spans="1:18" s="396" customFormat="1" outlineLevel="1" x14ac:dyDescent="0.25">
      <c r="A221" s="734" t="s">
        <v>348</v>
      </c>
      <c r="B221" s="735"/>
      <c r="C221" s="736" t="s">
        <v>349</v>
      </c>
      <c r="D221" s="737"/>
      <c r="E221" s="737"/>
      <c r="F221" s="737"/>
      <c r="G221" s="738"/>
      <c r="H221" s="412" t="s">
        <v>32</v>
      </c>
      <c r="I221" s="413">
        <v>9.9874644900000025</v>
      </c>
      <c r="J221" s="413">
        <v>5.2639598900000006</v>
      </c>
      <c r="K221" s="416"/>
      <c r="L221" s="416"/>
      <c r="M221" s="416"/>
      <c r="N221" s="416"/>
      <c r="O221" s="416"/>
      <c r="P221" s="416"/>
      <c r="Q221" s="419">
        <v>0</v>
      </c>
      <c r="R221" s="465">
        <v>0</v>
      </c>
    </row>
    <row r="222" spans="1:18" s="396" customFormat="1" outlineLevel="1" x14ac:dyDescent="0.25">
      <c r="A222" s="734" t="s">
        <v>350</v>
      </c>
      <c r="B222" s="735"/>
      <c r="C222" s="736" t="s">
        <v>351</v>
      </c>
      <c r="D222" s="737"/>
      <c r="E222" s="737"/>
      <c r="F222" s="737"/>
      <c r="G222" s="738"/>
      <c r="H222" s="412" t="s">
        <v>32</v>
      </c>
      <c r="I222" s="413">
        <v>0</v>
      </c>
      <c r="J222" s="413">
        <v>0</v>
      </c>
      <c r="K222" s="413">
        <v>0</v>
      </c>
      <c r="L222" s="413"/>
      <c r="M222" s="413"/>
      <c r="N222" s="413"/>
      <c r="O222" s="413"/>
      <c r="P222" s="413"/>
      <c r="Q222" s="419">
        <v>0</v>
      </c>
      <c r="R222" s="465">
        <v>0</v>
      </c>
    </row>
    <row r="223" spans="1:18" s="396" customFormat="1" outlineLevel="1" x14ac:dyDescent="0.25">
      <c r="A223" s="734" t="s">
        <v>352</v>
      </c>
      <c r="B223" s="735"/>
      <c r="C223" s="759" t="s">
        <v>353</v>
      </c>
      <c r="D223" s="760"/>
      <c r="E223" s="760"/>
      <c r="F223" s="760"/>
      <c r="G223" s="761"/>
      <c r="H223" s="412" t="s">
        <v>32</v>
      </c>
      <c r="I223" s="416"/>
      <c r="J223" s="416"/>
      <c r="K223" s="416"/>
      <c r="L223" s="416"/>
      <c r="M223" s="416"/>
      <c r="N223" s="416"/>
      <c r="O223" s="416"/>
      <c r="P223" s="416"/>
      <c r="Q223" s="419">
        <v>0</v>
      </c>
      <c r="R223" s="465">
        <v>0</v>
      </c>
    </row>
    <row r="224" spans="1:18" s="396" customFormat="1" outlineLevel="1" x14ac:dyDescent="0.25">
      <c r="A224" s="734" t="s">
        <v>354</v>
      </c>
      <c r="B224" s="735"/>
      <c r="C224" s="759" t="s">
        <v>355</v>
      </c>
      <c r="D224" s="760"/>
      <c r="E224" s="760"/>
      <c r="F224" s="760"/>
      <c r="G224" s="761"/>
      <c r="H224" s="412" t="s">
        <v>32</v>
      </c>
      <c r="I224" s="416"/>
      <c r="J224" s="416"/>
      <c r="K224" s="416"/>
      <c r="L224" s="416"/>
      <c r="M224" s="416"/>
      <c r="N224" s="416"/>
      <c r="O224" s="416"/>
      <c r="P224" s="416"/>
      <c r="Q224" s="419">
        <v>0</v>
      </c>
      <c r="R224" s="465">
        <v>0</v>
      </c>
    </row>
    <row r="225" spans="1:18" s="396" customFormat="1" outlineLevel="1" x14ac:dyDescent="0.25">
      <c r="A225" s="734" t="s">
        <v>356</v>
      </c>
      <c r="B225" s="735"/>
      <c r="C225" s="759" t="s">
        <v>357</v>
      </c>
      <c r="D225" s="760"/>
      <c r="E225" s="760"/>
      <c r="F225" s="760"/>
      <c r="G225" s="761"/>
      <c r="H225" s="412" t="s">
        <v>32</v>
      </c>
      <c r="I225" s="416"/>
      <c r="J225" s="416"/>
      <c r="K225" s="416"/>
      <c r="L225" s="416"/>
      <c r="M225" s="416"/>
      <c r="N225" s="416"/>
      <c r="O225" s="416"/>
      <c r="P225" s="416"/>
      <c r="Q225" s="419">
        <v>0</v>
      </c>
      <c r="R225" s="465">
        <v>0</v>
      </c>
    </row>
    <row r="226" spans="1:18" s="396" customFormat="1" outlineLevel="1" x14ac:dyDescent="0.25">
      <c r="A226" s="734" t="s">
        <v>358</v>
      </c>
      <c r="B226" s="735"/>
      <c r="C226" s="736" t="s">
        <v>359</v>
      </c>
      <c r="D226" s="737"/>
      <c r="E226" s="737"/>
      <c r="F226" s="737"/>
      <c r="G226" s="738"/>
      <c r="H226" s="412" t="s">
        <v>32</v>
      </c>
      <c r="I226" s="416"/>
      <c r="J226" s="416"/>
      <c r="K226" s="416"/>
      <c r="L226" s="416"/>
      <c r="M226" s="416"/>
      <c r="N226" s="416"/>
      <c r="O226" s="416"/>
      <c r="P226" s="416"/>
      <c r="Q226" s="419">
        <v>0</v>
      </c>
      <c r="R226" s="465">
        <v>0</v>
      </c>
    </row>
    <row r="227" spans="1:18" s="396" customFormat="1" outlineLevel="1" x14ac:dyDescent="0.25">
      <c r="A227" s="734" t="s">
        <v>360</v>
      </c>
      <c r="B227" s="735"/>
      <c r="C227" s="736" t="s">
        <v>361</v>
      </c>
      <c r="D227" s="737"/>
      <c r="E227" s="737"/>
      <c r="F227" s="737"/>
      <c r="G227" s="738"/>
      <c r="H227" s="412" t="s">
        <v>32</v>
      </c>
      <c r="I227" s="413">
        <v>0</v>
      </c>
      <c r="J227" s="413">
        <v>0</v>
      </c>
      <c r="K227" s="413">
        <v>0</v>
      </c>
      <c r="L227" s="413"/>
      <c r="M227" s="413"/>
      <c r="N227" s="413"/>
      <c r="O227" s="413"/>
      <c r="P227" s="413"/>
      <c r="Q227" s="419">
        <v>0</v>
      </c>
      <c r="R227" s="465">
        <v>0</v>
      </c>
    </row>
    <row r="228" spans="1:18" s="396" customFormat="1" outlineLevel="1" x14ac:dyDescent="0.25">
      <c r="A228" s="734" t="s">
        <v>362</v>
      </c>
      <c r="B228" s="735"/>
      <c r="C228" s="759" t="s">
        <v>363</v>
      </c>
      <c r="D228" s="760"/>
      <c r="E228" s="760"/>
      <c r="F228" s="760"/>
      <c r="G228" s="761"/>
      <c r="H228" s="412" t="s">
        <v>32</v>
      </c>
      <c r="I228" s="416"/>
      <c r="J228" s="416"/>
      <c r="K228" s="416"/>
      <c r="L228" s="416"/>
      <c r="M228" s="416"/>
      <c r="N228" s="416"/>
      <c r="O228" s="416"/>
      <c r="P228" s="416"/>
      <c r="Q228" s="419">
        <v>0</v>
      </c>
      <c r="R228" s="465">
        <v>0</v>
      </c>
    </row>
    <row r="229" spans="1:18" s="396" customFormat="1" outlineLevel="1" x14ac:dyDescent="0.25">
      <c r="A229" s="734" t="s">
        <v>364</v>
      </c>
      <c r="B229" s="735"/>
      <c r="C229" s="759" t="s">
        <v>365</v>
      </c>
      <c r="D229" s="760"/>
      <c r="E229" s="760"/>
      <c r="F229" s="760"/>
      <c r="G229" s="761"/>
      <c r="H229" s="412" t="s">
        <v>32</v>
      </c>
      <c r="I229" s="416"/>
      <c r="J229" s="416"/>
      <c r="K229" s="416"/>
      <c r="L229" s="416"/>
      <c r="M229" s="416"/>
      <c r="N229" s="416"/>
      <c r="O229" s="416"/>
      <c r="P229" s="416"/>
      <c r="Q229" s="419">
        <v>0</v>
      </c>
      <c r="R229" s="465">
        <v>0</v>
      </c>
    </row>
    <row r="230" spans="1:18" s="396" customFormat="1" outlineLevel="1" x14ac:dyDescent="0.25">
      <c r="A230" s="734" t="s">
        <v>366</v>
      </c>
      <c r="B230" s="735"/>
      <c r="C230" s="736" t="s">
        <v>367</v>
      </c>
      <c r="D230" s="737"/>
      <c r="E230" s="737"/>
      <c r="F230" s="737"/>
      <c r="G230" s="738"/>
      <c r="H230" s="412" t="s">
        <v>32</v>
      </c>
      <c r="I230" s="416"/>
      <c r="J230" s="416"/>
      <c r="K230" s="416"/>
      <c r="L230" s="416"/>
      <c r="M230" s="416"/>
      <c r="N230" s="416"/>
      <c r="O230" s="416"/>
      <c r="P230" s="416"/>
      <c r="Q230" s="419">
        <v>0</v>
      </c>
      <c r="R230" s="465">
        <v>0</v>
      </c>
    </row>
    <row r="231" spans="1:18" s="396" customFormat="1" outlineLevel="1" x14ac:dyDescent="0.25">
      <c r="A231" s="734" t="s">
        <v>368</v>
      </c>
      <c r="B231" s="735"/>
      <c r="C231" s="736" t="s">
        <v>369</v>
      </c>
      <c r="D231" s="737"/>
      <c r="E231" s="737"/>
      <c r="F231" s="737"/>
      <c r="G231" s="738"/>
      <c r="H231" s="412" t="s">
        <v>32</v>
      </c>
      <c r="I231" s="416"/>
      <c r="J231" s="416"/>
      <c r="K231" s="416"/>
      <c r="L231" s="416"/>
      <c r="M231" s="416"/>
      <c r="N231" s="416"/>
      <c r="O231" s="416"/>
      <c r="P231" s="416"/>
      <c r="Q231" s="419">
        <v>0</v>
      </c>
      <c r="R231" s="465">
        <v>0</v>
      </c>
    </row>
    <row r="232" spans="1:18" s="396" customFormat="1" outlineLevel="1" x14ac:dyDescent="0.25">
      <c r="A232" s="734" t="s">
        <v>370</v>
      </c>
      <c r="B232" s="735"/>
      <c r="C232" s="736" t="s">
        <v>371</v>
      </c>
      <c r="D232" s="737"/>
      <c r="E232" s="737"/>
      <c r="F232" s="737"/>
      <c r="G232" s="738"/>
      <c r="H232" s="412" t="s">
        <v>32</v>
      </c>
      <c r="I232" s="416"/>
      <c r="J232" s="416"/>
      <c r="K232" s="416"/>
      <c r="L232" s="416"/>
      <c r="M232" s="416"/>
      <c r="N232" s="416"/>
      <c r="O232" s="416"/>
      <c r="P232" s="416"/>
      <c r="Q232" s="419">
        <v>0</v>
      </c>
      <c r="R232" s="465">
        <v>0</v>
      </c>
    </row>
    <row r="233" spans="1:18" s="411" customFormat="1" x14ac:dyDescent="0.25">
      <c r="A233" s="754" t="s">
        <v>372</v>
      </c>
      <c r="B233" s="755"/>
      <c r="C233" s="756" t="s">
        <v>373</v>
      </c>
      <c r="D233" s="757"/>
      <c r="E233" s="757"/>
      <c r="F233" s="757"/>
      <c r="G233" s="758"/>
      <c r="H233" s="417" t="s">
        <v>32</v>
      </c>
      <c r="I233" s="418">
        <v>0</v>
      </c>
      <c r="J233" s="418">
        <v>0</v>
      </c>
      <c r="K233" s="418">
        <v>0</v>
      </c>
      <c r="L233" s="418">
        <v>0</v>
      </c>
      <c r="M233" s="418">
        <v>0</v>
      </c>
      <c r="N233" s="418">
        <v>0</v>
      </c>
      <c r="O233" s="418">
        <v>0</v>
      </c>
      <c r="P233" s="418">
        <v>0</v>
      </c>
      <c r="Q233" s="419">
        <v>0</v>
      </c>
      <c r="R233" s="465">
        <v>0</v>
      </c>
    </row>
    <row r="234" spans="1:18" s="396" customFormat="1" outlineLevel="1" x14ac:dyDescent="0.25">
      <c r="A234" s="734" t="s">
        <v>374</v>
      </c>
      <c r="B234" s="735"/>
      <c r="C234" s="736" t="s">
        <v>375</v>
      </c>
      <c r="D234" s="737"/>
      <c r="E234" s="737"/>
      <c r="F234" s="737"/>
      <c r="G234" s="738"/>
      <c r="H234" s="412" t="s">
        <v>32</v>
      </c>
      <c r="I234" s="413">
        <v>0</v>
      </c>
      <c r="J234" s="413">
        <v>0</v>
      </c>
      <c r="K234" s="413">
        <v>0</v>
      </c>
      <c r="L234" s="413"/>
      <c r="M234" s="413"/>
      <c r="N234" s="413"/>
      <c r="O234" s="413"/>
      <c r="P234" s="413"/>
      <c r="Q234" s="414"/>
      <c r="R234" s="415"/>
    </row>
    <row r="235" spans="1:18" s="396" customFormat="1" outlineLevel="1" x14ac:dyDescent="0.25">
      <c r="A235" s="734" t="s">
        <v>376</v>
      </c>
      <c r="B235" s="735"/>
      <c r="C235" s="759" t="s">
        <v>353</v>
      </c>
      <c r="D235" s="760"/>
      <c r="E235" s="760"/>
      <c r="F235" s="760"/>
      <c r="G235" s="761"/>
      <c r="H235" s="412" t="s">
        <v>32</v>
      </c>
      <c r="I235" s="416"/>
      <c r="J235" s="416"/>
      <c r="K235" s="416"/>
      <c r="L235" s="416"/>
      <c r="M235" s="416"/>
      <c r="N235" s="416"/>
      <c r="O235" s="416"/>
      <c r="P235" s="416"/>
      <c r="Q235" s="416"/>
      <c r="R235" s="412"/>
    </row>
    <row r="236" spans="1:18" s="396" customFormat="1" outlineLevel="1" x14ac:dyDescent="0.25">
      <c r="A236" s="734" t="s">
        <v>377</v>
      </c>
      <c r="B236" s="735"/>
      <c r="C236" s="759" t="s">
        <v>355</v>
      </c>
      <c r="D236" s="760"/>
      <c r="E236" s="760"/>
      <c r="F236" s="760"/>
      <c r="G236" s="761"/>
      <c r="H236" s="412" t="s">
        <v>32</v>
      </c>
      <c r="I236" s="416"/>
      <c r="J236" s="416"/>
      <c r="K236" s="416"/>
      <c r="L236" s="416"/>
      <c r="M236" s="416"/>
      <c r="N236" s="416"/>
      <c r="O236" s="416"/>
      <c r="P236" s="416"/>
      <c r="Q236" s="416"/>
      <c r="R236" s="412"/>
    </row>
    <row r="237" spans="1:18" s="396" customFormat="1" outlineLevel="1" x14ac:dyDescent="0.25">
      <c r="A237" s="734" t="s">
        <v>378</v>
      </c>
      <c r="B237" s="735"/>
      <c r="C237" s="759" t="s">
        <v>357</v>
      </c>
      <c r="D237" s="760"/>
      <c r="E237" s="760"/>
      <c r="F237" s="760"/>
      <c r="G237" s="761"/>
      <c r="H237" s="412" t="s">
        <v>32</v>
      </c>
      <c r="I237" s="416"/>
      <c r="J237" s="416"/>
      <c r="K237" s="416"/>
      <c r="L237" s="416"/>
      <c r="M237" s="416"/>
      <c r="N237" s="416"/>
      <c r="O237" s="416"/>
      <c r="P237" s="416"/>
      <c r="Q237" s="416"/>
      <c r="R237" s="412"/>
    </row>
    <row r="238" spans="1:18" s="396" customFormat="1" outlineLevel="1" x14ac:dyDescent="0.25">
      <c r="A238" s="734" t="s">
        <v>379</v>
      </c>
      <c r="B238" s="735"/>
      <c r="C238" s="736" t="s">
        <v>233</v>
      </c>
      <c r="D238" s="737"/>
      <c r="E238" s="737"/>
      <c r="F238" s="737"/>
      <c r="G238" s="738"/>
      <c r="H238" s="412" t="s">
        <v>32</v>
      </c>
      <c r="I238" s="416"/>
      <c r="J238" s="416"/>
      <c r="K238" s="416"/>
      <c r="L238" s="416"/>
      <c r="M238" s="416"/>
      <c r="N238" s="416"/>
      <c r="O238" s="416"/>
      <c r="P238" s="416"/>
      <c r="Q238" s="416"/>
      <c r="R238" s="412"/>
    </row>
    <row r="239" spans="1:18" s="396" customFormat="1" outlineLevel="1" x14ac:dyDescent="0.25">
      <c r="A239" s="734" t="s">
        <v>380</v>
      </c>
      <c r="B239" s="735"/>
      <c r="C239" s="736" t="s">
        <v>381</v>
      </c>
      <c r="D239" s="737"/>
      <c r="E239" s="737"/>
      <c r="F239" s="737"/>
      <c r="G239" s="738"/>
      <c r="H239" s="412" t="s">
        <v>32</v>
      </c>
      <c r="I239" s="413"/>
      <c r="J239" s="413"/>
      <c r="K239" s="416"/>
      <c r="L239" s="416"/>
      <c r="M239" s="416"/>
      <c r="N239" s="416"/>
      <c r="O239" s="416"/>
      <c r="P239" s="416"/>
      <c r="Q239" s="416"/>
      <c r="R239" s="412"/>
    </row>
    <row r="240" spans="1:18" s="411" customFormat="1" x14ac:dyDescent="0.25">
      <c r="A240" s="754" t="s">
        <v>382</v>
      </c>
      <c r="B240" s="755"/>
      <c r="C240" s="756" t="s">
        <v>383</v>
      </c>
      <c r="D240" s="757"/>
      <c r="E240" s="757"/>
      <c r="F240" s="757"/>
      <c r="G240" s="758"/>
      <c r="H240" s="417" t="s">
        <v>32</v>
      </c>
      <c r="I240" s="418">
        <v>255.21999999999997</v>
      </c>
      <c r="J240" s="418">
        <v>119.70999999999992</v>
      </c>
      <c r="K240" s="418">
        <v>217.14453836771145</v>
      </c>
      <c r="L240" s="418">
        <v>142.73359010492049</v>
      </c>
      <c r="M240" s="418">
        <v>181.51466425950127</v>
      </c>
      <c r="N240" s="418">
        <v>165.43759546343904</v>
      </c>
      <c r="O240" s="418">
        <v>188.81690804186803</v>
      </c>
      <c r="P240" s="418">
        <v>171.59448744515407</v>
      </c>
      <c r="Q240" s="418">
        <v>917.28479823167822</v>
      </c>
      <c r="R240" s="418">
        <v>883.98530883890203</v>
      </c>
    </row>
    <row r="241" spans="1:18" s="411" customFormat="1" x14ac:dyDescent="0.25">
      <c r="A241" s="754" t="s">
        <v>384</v>
      </c>
      <c r="B241" s="755"/>
      <c r="C241" s="756" t="s">
        <v>385</v>
      </c>
      <c r="D241" s="757"/>
      <c r="E241" s="757"/>
      <c r="F241" s="757"/>
      <c r="G241" s="758"/>
      <c r="H241" s="417" t="s">
        <v>32</v>
      </c>
      <c r="I241" s="418">
        <v>-36.745828999999993</v>
      </c>
      <c r="J241" s="418" t="e">
        <v>#REF!</v>
      </c>
      <c r="K241" s="418" t="e">
        <v>#REF!</v>
      </c>
      <c r="L241" s="418"/>
      <c r="M241" s="418">
        <v>-220.17700000069999</v>
      </c>
      <c r="N241" s="418">
        <v>-221.32377049180326</v>
      </c>
      <c r="O241" s="418">
        <v>-161.11666675000009</v>
      </c>
      <c r="P241" s="418">
        <v>-126.90245901650343</v>
      </c>
      <c r="Q241" s="418">
        <v>-381.29366675070008</v>
      </c>
      <c r="R241" s="418"/>
    </row>
    <row r="242" spans="1:18" s="396" customFormat="1" outlineLevel="1" x14ac:dyDescent="0.25">
      <c r="A242" s="734" t="s">
        <v>386</v>
      </c>
      <c r="B242" s="735"/>
      <c r="C242" s="736" t="s">
        <v>387</v>
      </c>
      <c r="D242" s="737"/>
      <c r="E242" s="737"/>
      <c r="F242" s="737"/>
      <c r="G242" s="738"/>
      <c r="H242" s="412" t="s">
        <v>32</v>
      </c>
      <c r="I242" s="413">
        <v>-36.745828999999993</v>
      </c>
      <c r="J242" s="413" t="e">
        <v>#REF!</v>
      </c>
      <c r="K242" s="413" t="e">
        <v>#REF!</v>
      </c>
      <c r="L242" s="413"/>
      <c r="M242" s="413">
        <v>-220.17700000069999</v>
      </c>
      <c r="N242" s="413">
        <v>-221.32377049180326</v>
      </c>
      <c r="O242" s="413">
        <v>-161.11666675000009</v>
      </c>
      <c r="P242" s="413">
        <v>-126.90245901650343</v>
      </c>
      <c r="Q242" s="414">
        <v>-381.29366675070008</v>
      </c>
      <c r="R242" s="415"/>
    </row>
    <row r="243" spans="1:18" s="396" customFormat="1" outlineLevel="1" x14ac:dyDescent="0.25">
      <c r="A243" s="734" t="s">
        <v>388</v>
      </c>
      <c r="B243" s="735"/>
      <c r="C243" s="736" t="s">
        <v>389</v>
      </c>
      <c r="D243" s="737"/>
      <c r="E243" s="737"/>
      <c r="F243" s="737"/>
      <c r="G243" s="738"/>
      <c r="H243" s="412" t="s">
        <v>32</v>
      </c>
      <c r="I243" s="416"/>
      <c r="J243" s="416"/>
      <c r="K243" s="416"/>
      <c r="L243" s="416"/>
      <c r="M243" s="416"/>
      <c r="N243" s="416"/>
      <c r="O243" s="416"/>
      <c r="P243" s="416"/>
      <c r="Q243" s="416"/>
      <c r="R243" s="412"/>
    </row>
    <row r="244" spans="1:18" s="411" customFormat="1" x14ac:dyDescent="0.25">
      <c r="A244" s="754" t="s">
        <v>390</v>
      </c>
      <c r="B244" s="755"/>
      <c r="C244" s="756" t="s">
        <v>391</v>
      </c>
      <c r="D244" s="757"/>
      <c r="E244" s="757"/>
      <c r="F244" s="757"/>
      <c r="G244" s="758"/>
      <c r="H244" s="417" t="s">
        <v>32</v>
      </c>
      <c r="I244" s="440">
        <v>9.9874644900000025</v>
      </c>
      <c r="J244" s="440">
        <v>5.2639598900000006</v>
      </c>
      <c r="K244" s="440">
        <v>0</v>
      </c>
      <c r="L244" s="440">
        <v>0</v>
      </c>
      <c r="M244" s="440">
        <v>0</v>
      </c>
      <c r="N244" s="440">
        <v>0</v>
      </c>
      <c r="O244" s="440">
        <v>0</v>
      </c>
      <c r="P244" s="440">
        <v>0</v>
      </c>
      <c r="Q244" s="440">
        <v>0</v>
      </c>
      <c r="R244" s="440">
        <v>0</v>
      </c>
    </row>
    <row r="245" spans="1:18" s="396" customFormat="1" outlineLevel="1" x14ac:dyDescent="0.25">
      <c r="A245" s="734" t="s">
        <v>392</v>
      </c>
      <c r="B245" s="735"/>
      <c r="C245" s="736" t="s">
        <v>393</v>
      </c>
      <c r="D245" s="737"/>
      <c r="E245" s="737"/>
      <c r="F245" s="737"/>
      <c r="G245" s="738"/>
      <c r="H245" s="412" t="s">
        <v>32</v>
      </c>
      <c r="I245" s="416"/>
      <c r="J245" s="416"/>
      <c r="K245" s="416"/>
      <c r="L245" s="416"/>
      <c r="M245" s="416"/>
      <c r="N245" s="416"/>
      <c r="O245" s="416"/>
      <c r="P245" s="416"/>
      <c r="Q245" s="416"/>
      <c r="R245" s="412"/>
    </row>
    <row r="246" spans="1:18" s="396" customFormat="1" outlineLevel="1" x14ac:dyDescent="0.25">
      <c r="A246" s="734" t="s">
        <v>394</v>
      </c>
      <c r="B246" s="735"/>
      <c r="C246" s="736" t="s">
        <v>395</v>
      </c>
      <c r="D246" s="737"/>
      <c r="E246" s="737"/>
      <c r="F246" s="737"/>
      <c r="G246" s="738"/>
      <c r="H246" s="412" t="s">
        <v>32</v>
      </c>
      <c r="I246" s="413">
        <v>9.9874644900000025</v>
      </c>
      <c r="J246" s="413">
        <v>5.2639598900000006</v>
      </c>
      <c r="K246" s="413">
        <v>0</v>
      </c>
      <c r="L246" s="413"/>
      <c r="M246" s="413">
        <v>0</v>
      </c>
      <c r="N246" s="413">
        <v>0</v>
      </c>
      <c r="O246" s="413">
        <v>0</v>
      </c>
      <c r="P246" s="413">
        <v>0</v>
      </c>
      <c r="Q246" s="416"/>
      <c r="R246" s="412"/>
    </row>
    <row r="247" spans="1:18" s="411" customFormat="1" x14ac:dyDescent="0.25">
      <c r="A247" s="754" t="s">
        <v>396</v>
      </c>
      <c r="B247" s="755"/>
      <c r="C247" s="756" t="s">
        <v>397</v>
      </c>
      <c r="D247" s="757"/>
      <c r="E247" s="757"/>
      <c r="F247" s="757"/>
      <c r="G247" s="758"/>
      <c r="H247" s="417" t="s">
        <v>32</v>
      </c>
      <c r="I247" s="441"/>
      <c r="J247" s="441"/>
      <c r="K247" s="441"/>
      <c r="L247" s="441"/>
      <c r="M247" s="441"/>
      <c r="N247" s="441"/>
      <c r="O247" s="441"/>
      <c r="P247" s="441"/>
      <c r="Q247" s="441"/>
      <c r="R247" s="417"/>
    </row>
    <row r="248" spans="1:18" s="411" customFormat="1" x14ac:dyDescent="0.25">
      <c r="A248" s="754" t="s">
        <v>398</v>
      </c>
      <c r="B248" s="755"/>
      <c r="C248" s="756" t="s">
        <v>399</v>
      </c>
      <c r="D248" s="757"/>
      <c r="E248" s="757"/>
      <c r="F248" s="757"/>
      <c r="G248" s="758"/>
      <c r="H248" s="417" t="s">
        <v>32</v>
      </c>
      <c r="I248" s="418">
        <v>228.46163548999999</v>
      </c>
      <c r="J248" s="418" t="e">
        <v>#REF!</v>
      </c>
      <c r="K248" s="418" t="e">
        <v>#REF!</v>
      </c>
      <c r="L248" s="418">
        <v>142.73359010492049</v>
      </c>
      <c r="M248" s="418">
        <v>-38.662335741198717</v>
      </c>
      <c r="N248" s="418">
        <v>-55.886175028364221</v>
      </c>
      <c r="O248" s="418">
        <v>27.70024129186794</v>
      </c>
      <c r="P248" s="418">
        <v>44.692028428650644</v>
      </c>
      <c r="Q248" s="419">
        <v>535.99113148097808</v>
      </c>
      <c r="R248" s="419">
        <v>883.98530883890203</v>
      </c>
    </row>
    <row r="249" spans="1:18" s="411" customFormat="1" x14ac:dyDescent="0.25">
      <c r="A249" s="754" t="s">
        <v>400</v>
      </c>
      <c r="B249" s="755"/>
      <c r="C249" s="756" t="s">
        <v>401</v>
      </c>
      <c r="D249" s="757"/>
      <c r="E249" s="757"/>
      <c r="F249" s="757"/>
      <c r="G249" s="758"/>
      <c r="H249" s="417" t="s">
        <v>32</v>
      </c>
      <c r="I249" s="418">
        <v>193.94933358</v>
      </c>
      <c r="J249" s="418">
        <v>228.92567622000018</v>
      </c>
      <c r="K249" s="418">
        <v>7.016</v>
      </c>
      <c r="L249" s="418">
        <v>122.185</v>
      </c>
      <c r="M249" s="418">
        <v>128.44087200000001</v>
      </c>
      <c r="N249" s="418">
        <v>128.44087200000001</v>
      </c>
      <c r="O249" s="419">
        <v>133.59135096720001</v>
      </c>
      <c r="P249" s="419">
        <v>133.59135096720001</v>
      </c>
      <c r="Q249" s="419">
        <v>262.03222296720003</v>
      </c>
      <c r="R249" s="465">
        <v>262.03222296720003</v>
      </c>
    </row>
    <row r="250" spans="1:18" s="411" customFormat="1" ht="13.5" thickBot="1" x14ac:dyDescent="0.3">
      <c r="A250" s="797" t="s">
        <v>402</v>
      </c>
      <c r="B250" s="798"/>
      <c r="C250" s="799" t="s">
        <v>403</v>
      </c>
      <c r="D250" s="800"/>
      <c r="E250" s="800"/>
      <c r="F250" s="800"/>
      <c r="G250" s="801"/>
      <c r="H250" s="442" t="s">
        <v>32</v>
      </c>
      <c r="I250" s="443">
        <v>422.41096906999996</v>
      </c>
      <c r="J250" s="443" t="e">
        <v>#REF!</v>
      </c>
      <c r="K250" s="443">
        <v>4.4189999999999996</v>
      </c>
      <c r="L250" s="443">
        <v>120.679</v>
      </c>
      <c r="M250" s="443">
        <v>89.778536258801296</v>
      </c>
      <c r="N250" s="443">
        <v>72.554696971635792</v>
      </c>
      <c r="O250" s="443">
        <v>161.29159225906795</v>
      </c>
      <c r="P250" s="443">
        <v>178.28337939585066</v>
      </c>
      <c r="Q250" s="419">
        <v>251.07012851786925</v>
      </c>
      <c r="R250" s="465">
        <v>250.83807636748645</v>
      </c>
    </row>
    <row r="251" spans="1:18" s="411" customFormat="1" x14ac:dyDescent="0.25">
      <c r="A251" s="749" t="s">
        <v>404</v>
      </c>
      <c r="B251" s="750"/>
      <c r="C251" s="751" t="s">
        <v>123</v>
      </c>
      <c r="D251" s="752"/>
      <c r="E251" s="752"/>
      <c r="F251" s="752"/>
      <c r="G251" s="753"/>
      <c r="H251" s="434" t="s">
        <v>237</v>
      </c>
      <c r="I251" s="444"/>
      <c r="J251" s="444"/>
      <c r="K251" s="444"/>
      <c r="L251" s="444"/>
      <c r="M251" s="444"/>
      <c r="N251" s="444"/>
      <c r="O251" s="444"/>
      <c r="P251" s="444"/>
      <c r="Q251" s="444"/>
      <c r="R251" s="434"/>
    </row>
    <row r="252" spans="1:18" s="396" customFormat="1" outlineLevel="1" x14ac:dyDescent="0.25">
      <c r="A252" s="734" t="s">
        <v>405</v>
      </c>
      <c r="B252" s="735"/>
      <c r="C252" s="736" t="s">
        <v>406</v>
      </c>
      <c r="D252" s="737"/>
      <c r="E252" s="737"/>
      <c r="F252" s="737"/>
      <c r="G252" s="738"/>
      <c r="H252" s="412" t="s">
        <v>32</v>
      </c>
      <c r="I252" s="413">
        <v>208.97</v>
      </c>
      <c r="J252" s="413">
        <v>184.93700000000001</v>
      </c>
      <c r="K252" s="413">
        <v>0</v>
      </c>
      <c r="L252" s="413"/>
      <c r="M252" s="413"/>
      <c r="N252" s="413"/>
      <c r="O252" s="413"/>
      <c r="P252" s="413"/>
      <c r="Q252" s="414"/>
      <c r="R252" s="415"/>
    </row>
    <row r="253" spans="1:18" s="396" customFormat="1" outlineLevel="1" x14ac:dyDescent="0.25">
      <c r="A253" s="734" t="s">
        <v>407</v>
      </c>
      <c r="B253" s="735"/>
      <c r="C253" s="759" t="s">
        <v>408</v>
      </c>
      <c r="D253" s="760"/>
      <c r="E253" s="760"/>
      <c r="F253" s="760"/>
      <c r="G253" s="761"/>
      <c r="H253" s="412" t="s">
        <v>32</v>
      </c>
      <c r="I253" s="413">
        <v>201.55799999999999</v>
      </c>
      <c r="J253" s="413">
        <v>177.304</v>
      </c>
      <c r="K253" s="413">
        <v>0</v>
      </c>
      <c r="L253" s="413"/>
      <c r="M253" s="413"/>
      <c r="N253" s="413"/>
      <c r="O253" s="413"/>
      <c r="P253" s="413"/>
      <c r="Q253" s="414"/>
      <c r="R253" s="415"/>
    </row>
    <row r="254" spans="1:18" s="396" customFormat="1" outlineLevel="1" x14ac:dyDescent="0.25">
      <c r="A254" s="734" t="s">
        <v>409</v>
      </c>
      <c r="B254" s="735"/>
      <c r="C254" s="762" t="s">
        <v>410</v>
      </c>
      <c r="D254" s="763"/>
      <c r="E254" s="763"/>
      <c r="F254" s="763"/>
      <c r="G254" s="764"/>
      <c r="H254" s="412" t="s">
        <v>32</v>
      </c>
      <c r="I254" s="413"/>
      <c r="J254" s="413"/>
      <c r="K254" s="416"/>
      <c r="L254" s="416"/>
      <c r="M254" s="416"/>
      <c r="N254" s="416"/>
      <c r="O254" s="416"/>
      <c r="P254" s="416"/>
      <c r="Q254" s="416"/>
      <c r="R254" s="412"/>
    </row>
    <row r="255" spans="1:18" s="396" customFormat="1" outlineLevel="1" x14ac:dyDescent="0.25">
      <c r="A255" s="734" t="s">
        <v>411</v>
      </c>
      <c r="B255" s="735"/>
      <c r="C255" s="762" t="s">
        <v>36</v>
      </c>
      <c r="D255" s="763"/>
      <c r="E255" s="763"/>
      <c r="F255" s="763"/>
      <c r="G255" s="764"/>
      <c r="H255" s="412" t="s">
        <v>32</v>
      </c>
      <c r="I255" s="416"/>
      <c r="J255" s="416"/>
      <c r="K255" s="416"/>
      <c r="L255" s="416"/>
      <c r="M255" s="416"/>
      <c r="N255" s="416"/>
      <c r="O255" s="416"/>
      <c r="P255" s="416"/>
      <c r="Q255" s="416"/>
      <c r="R255" s="412"/>
    </row>
    <row r="256" spans="1:18" s="396" customFormat="1" outlineLevel="1" x14ac:dyDescent="0.25">
      <c r="A256" s="734" t="s">
        <v>412</v>
      </c>
      <c r="B256" s="735"/>
      <c r="C256" s="765" t="s">
        <v>410</v>
      </c>
      <c r="D256" s="766"/>
      <c r="E256" s="766"/>
      <c r="F256" s="766"/>
      <c r="G256" s="767"/>
      <c r="H256" s="412" t="s">
        <v>32</v>
      </c>
      <c r="I256" s="416"/>
      <c r="J256" s="416"/>
      <c r="K256" s="416"/>
      <c r="L256" s="416"/>
      <c r="M256" s="416"/>
      <c r="N256" s="416"/>
      <c r="O256" s="416"/>
      <c r="P256" s="416"/>
      <c r="Q256" s="416"/>
      <c r="R256" s="412"/>
    </row>
    <row r="257" spans="1:18" s="396" customFormat="1" outlineLevel="1" x14ac:dyDescent="0.25">
      <c r="A257" s="734" t="s">
        <v>413</v>
      </c>
      <c r="B257" s="735"/>
      <c r="C257" s="762" t="s">
        <v>38</v>
      </c>
      <c r="D257" s="763"/>
      <c r="E257" s="763"/>
      <c r="F257" s="763"/>
      <c r="G257" s="764"/>
      <c r="H257" s="412" t="s">
        <v>32</v>
      </c>
      <c r="I257" s="416"/>
      <c r="J257" s="416"/>
      <c r="K257" s="416"/>
      <c r="L257" s="416"/>
      <c r="M257" s="416"/>
      <c r="N257" s="416"/>
      <c r="O257" s="416"/>
      <c r="P257" s="416"/>
      <c r="Q257" s="416"/>
      <c r="R257" s="412"/>
    </row>
    <row r="258" spans="1:18" s="396" customFormat="1" outlineLevel="1" x14ac:dyDescent="0.25">
      <c r="A258" s="734" t="s">
        <v>414</v>
      </c>
      <c r="B258" s="735"/>
      <c r="C258" s="765" t="s">
        <v>410</v>
      </c>
      <c r="D258" s="766"/>
      <c r="E258" s="766"/>
      <c r="F258" s="766"/>
      <c r="G258" s="767"/>
      <c r="H258" s="412" t="s">
        <v>32</v>
      </c>
      <c r="I258" s="416"/>
      <c r="J258" s="416"/>
      <c r="K258" s="416"/>
      <c r="L258" s="416"/>
      <c r="M258" s="416"/>
      <c r="N258" s="416"/>
      <c r="O258" s="416"/>
      <c r="P258" s="416"/>
      <c r="Q258" s="416"/>
      <c r="R258" s="412"/>
    </row>
    <row r="259" spans="1:18" s="396" customFormat="1" outlineLevel="1" x14ac:dyDescent="0.25">
      <c r="A259" s="734" t="s">
        <v>415</v>
      </c>
      <c r="B259" s="735"/>
      <c r="C259" s="762" t="s">
        <v>40</v>
      </c>
      <c r="D259" s="763"/>
      <c r="E259" s="763"/>
      <c r="F259" s="763"/>
      <c r="G259" s="764"/>
      <c r="H259" s="412" t="s">
        <v>32</v>
      </c>
      <c r="I259" s="413">
        <v>201.55799999999999</v>
      </c>
      <c r="J259" s="413">
        <v>177.304</v>
      </c>
      <c r="K259" s="416"/>
      <c r="L259" s="416"/>
      <c r="M259" s="416"/>
      <c r="N259" s="416"/>
      <c r="O259" s="416"/>
      <c r="P259" s="416"/>
      <c r="Q259" s="416"/>
      <c r="R259" s="412"/>
    </row>
    <row r="260" spans="1:18" s="396" customFormat="1" outlineLevel="1" x14ac:dyDescent="0.25">
      <c r="A260" s="734" t="s">
        <v>416</v>
      </c>
      <c r="B260" s="735"/>
      <c r="C260" s="765" t="s">
        <v>410</v>
      </c>
      <c r="D260" s="766"/>
      <c r="E260" s="766"/>
      <c r="F260" s="766"/>
      <c r="G260" s="767"/>
      <c r="H260" s="412" t="s">
        <v>32</v>
      </c>
      <c r="I260" s="416"/>
      <c r="J260" s="416"/>
      <c r="K260" s="416"/>
      <c r="L260" s="416"/>
      <c r="M260" s="416"/>
      <c r="N260" s="416"/>
      <c r="O260" s="416"/>
      <c r="P260" s="416"/>
      <c r="Q260" s="413"/>
      <c r="R260" s="413"/>
    </row>
    <row r="261" spans="1:18" s="396" customFormat="1" outlineLevel="1" x14ac:dyDescent="0.25">
      <c r="A261" s="734" t="s">
        <v>417</v>
      </c>
      <c r="B261" s="735"/>
      <c r="C261" s="759" t="s">
        <v>418</v>
      </c>
      <c r="D261" s="760"/>
      <c r="E261" s="760"/>
      <c r="F261" s="760"/>
      <c r="G261" s="761"/>
      <c r="H261" s="412" t="s">
        <v>32</v>
      </c>
      <c r="I261" s="416"/>
      <c r="J261" s="416"/>
      <c r="K261" s="416"/>
      <c r="L261" s="416"/>
      <c r="M261" s="416"/>
      <c r="N261" s="416"/>
      <c r="O261" s="416"/>
      <c r="P261" s="416"/>
      <c r="Q261" s="416"/>
      <c r="R261" s="412"/>
    </row>
    <row r="262" spans="1:18" s="396" customFormat="1" outlineLevel="1" x14ac:dyDescent="0.25">
      <c r="A262" s="734" t="s">
        <v>419</v>
      </c>
      <c r="B262" s="735"/>
      <c r="C262" s="762" t="s">
        <v>410</v>
      </c>
      <c r="D262" s="763"/>
      <c r="E262" s="763"/>
      <c r="F262" s="763"/>
      <c r="G262" s="764"/>
      <c r="H262" s="412" t="s">
        <v>32</v>
      </c>
      <c r="I262" s="416"/>
      <c r="J262" s="416"/>
      <c r="K262" s="416"/>
      <c r="L262" s="416"/>
      <c r="M262" s="416"/>
      <c r="N262" s="416"/>
      <c r="O262" s="416"/>
      <c r="P262" s="416"/>
      <c r="Q262" s="416"/>
      <c r="R262" s="412"/>
    </row>
    <row r="263" spans="1:18" s="396" customFormat="1" outlineLevel="1" x14ac:dyDescent="0.25">
      <c r="A263" s="734" t="s">
        <v>420</v>
      </c>
      <c r="B263" s="735"/>
      <c r="C263" s="759" t="s">
        <v>421</v>
      </c>
      <c r="D263" s="760"/>
      <c r="E263" s="760"/>
      <c r="F263" s="760"/>
      <c r="G263" s="761"/>
      <c r="H263" s="412" t="s">
        <v>32</v>
      </c>
      <c r="I263" s="416"/>
      <c r="J263" s="416"/>
      <c r="K263" s="416"/>
      <c r="L263" s="416"/>
      <c r="M263" s="416"/>
      <c r="N263" s="416"/>
      <c r="O263" s="416"/>
      <c r="P263" s="416"/>
      <c r="Q263" s="416"/>
      <c r="R263" s="412"/>
    </row>
    <row r="264" spans="1:18" s="396" customFormat="1" outlineLevel="1" x14ac:dyDescent="0.25">
      <c r="A264" s="734" t="s">
        <v>422</v>
      </c>
      <c r="B264" s="735"/>
      <c r="C264" s="762" t="s">
        <v>410</v>
      </c>
      <c r="D264" s="763"/>
      <c r="E264" s="763"/>
      <c r="F264" s="763"/>
      <c r="G264" s="764"/>
      <c r="H264" s="412" t="s">
        <v>32</v>
      </c>
      <c r="I264" s="416"/>
      <c r="J264" s="416"/>
      <c r="K264" s="416"/>
      <c r="L264" s="416"/>
      <c r="M264" s="416"/>
      <c r="N264" s="416"/>
      <c r="O264" s="416"/>
      <c r="P264" s="416"/>
      <c r="Q264" s="416"/>
      <c r="R264" s="412"/>
    </row>
    <row r="265" spans="1:18" s="396" customFormat="1" outlineLevel="1" x14ac:dyDescent="0.25">
      <c r="A265" s="734" t="s">
        <v>423</v>
      </c>
      <c r="B265" s="735"/>
      <c r="C265" s="759" t="s">
        <v>424</v>
      </c>
      <c r="D265" s="760"/>
      <c r="E265" s="760"/>
      <c r="F265" s="760"/>
      <c r="G265" s="761"/>
      <c r="H265" s="412" t="s">
        <v>32</v>
      </c>
      <c r="I265" s="416"/>
      <c r="J265" s="416"/>
      <c r="K265" s="416"/>
      <c r="L265" s="416"/>
      <c r="M265" s="416"/>
      <c r="N265" s="416"/>
      <c r="O265" s="416"/>
      <c r="P265" s="416"/>
      <c r="Q265" s="416"/>
      <c r="R265" s="412"/>
    </row>
    <row r="266" spans="1:18" s="396" customFormat="1" outlineLevel="1" x14ac:dyDescent="0.25">
      <c r="A266" s="734" t="s">
        <v>425</v>
      </c>
      <c r="B266" s="735"/>
      <c r="C266" s="762" t="s">
        <v>410</v>
      </c>
      <c r="D266" s="763"/>
      <c r="E266" s="763"/>
      <c r="F266" s="763"/>
      <c r="G266" s="764"/>
      <c r="H266" s="412" t="s">
        <v>32</v>
      </c>
      <c r="I266" s="416"/>
      <c r="J266" s="416"/>
      <c r="K266" s="416"/>
      <c r="L266" s="416"/>
      <c r="M266" s="416"/>
      <c r="N266" s="416"/>
      <c r="O266" s="416"/>
      <c r="P266" s="416"/>
      <c r="Q266" s="416"/>
      <c r="R266" s="412"/>
    </row>
    <row r="267" spans="1:18" s="396" customFormat="1" outlineLevel="1" x14ac:dyDescent="0.25">
      <c r="A267" s="734" t="s">
        <v>426</v>
      </c>
      <c r="B267" s="735"/>
      <c r="C267" s="759" t="s">
        <v>427</v>
      </c>
      <c r="D267" s="760"/>
      <c r="E267" s="760"/>
      <c r="F267" s="760"/>
      <c r="G267" s="761"/>
      <c r="H267" s="412" t="s">
        <v>32</v>
      </c>
      <c r="I267" s="413"/>
      <c r="J267" s="413"/>
      <c r="K267" s="416"/>
      <c r="L267" s="416"/>
      <c r="M267" s="416"/>
      <c r="N267" s="416"/>
      <c r="O267" s="416"/>
      <c r="P267" s="416"/>
      <c r="Q267" s="416"/>
      <c r="R267" s="412"/>
    </row>
    <row r="268" spans="1:18" s="396" customFormat="1" outlineLevel="1" x14ac:dyDescent="0.25">
      <c r="A268" s="734" t="s">
        <v>428</v>
      </c>
      <c r="B268" s="735"/>
      <c r="C268" s="762" t="s">
        <v>410</v>
      </c>
      <c r="D268" s="763"/>
      <c r="E268" s="763"/>
      <c r="F268" s="763"/>
      <c r="G268" s="764"/>
      <c r="H268" s="412" t="s">
        <v>32</v>
      </c>
      <c r="I268" s="413"/>
      <c r="J268" s="413"/>
      <c r="K268" s="413"/>
      <c r="L268" s="413"/>
      <c r="M268" s="416"/>
      <c r="N268" s="416"/>
      <c r="O268" s="416"/>
      <c r="P268" s="416"/>
      <c r="Q268" s="416"/>
      <c r="R268" s="412"/>
    </row>
    <row r="269" spans="1:18" s="396" customFormat="1" outlineLevel="1" x14ac:dyDescent="0.25">
      <c r="A269" s="734" t="s">
        <v>429</v>
      </c>
      <c r="B269" s="735"/>
      <c r="C269" s="759" t="s">
        <v>430</v>
      </c>
      <c r="D269" s="760"/>
      <c r="E269" s="760"/>
      <c r="F269" s="760"/>
      <c r="G269" s="761"/>
      <c r="H269" s="412" t="s">
        <v>32</v>
      </c>
      <c r="I269" s="416"/>
      <c r="J269" s="416"/>
      <c r="K269" s="416"/>
      <c r="L269" s="416"/>
      <c r="M269" s="416"/>
      <c r="N269" s="416"/>
      <c r="O269" s="416"/>
      <c r="P269" s="416"/>
      <c r="Q269" s="416"/>
      <c r="R269" s="412"/>
    </row>
    <row r="270" spans="1:18" s="396" customFormat="1" outlineLevel="1" x14ac:dyDescent="0.25">
      <c r="A270" s="734" t="s">
        <v>431</v>
      </c>
      <c r="B270" s="735"/>
      <c r="C270" s="762" t="s">
        <v>410</v>
      </c>
      <c r="D270" s="763"/>
      <c r="E270" s="763"/>
      <c r="F270" s="763"/>
      <c r="G270" s="764"/>
      <c r="H270" s="412" t="s">
        <v>32</v>
      </c>
      <c r="I270" s="416"/>
      <c r="J270" s="416"/>
      <c r="K270" s="416"/>
      <c r="L270" s="416"/>
      <c r="M270" s="416"/>
      <c r="N270" s="416"/>
      <c r="O270" s="416"/>
      <c r="P270" s="416"/>
      <c r="Q270" s="416"/>
      <c r="R270" s="412"/>
    </row>
    <row r="271" spans="1:18" s="396" customFormat="1" outlineLevel="1" x14ac:dyDescent="0.25">
      <c r="A271" s="734" t="s">
        <v>429</v>
      </c>
      <c r="B271" s="735"/>
      <c r="C271" s="759" t="s">
        <v>432</v>
      </c>
      <c r="D271" s="760"/>
      <c r="E271" s="760"/>
      <c r="F271" s="760"/>
      <c r="G271" s="761"/>
      <c r="H271" s="412" t="s">
        <v>32</v>
      </c>
      <c r="I271" s="416"/>
      <c r="J271" s="416"/>
      <c r="K271" s="416"/>
      <c r="L271" s="416"/>
      <c r="M271" s="416"/>
      <c r="N271" s="416"/>
      <c r="O271" s="416"/>
      <c r="P271" s="416"/>
      <c r="Q271" s="416"/>
      <c r="R271" s="412"/>
    </row>
    <row r="272" spans="1:18" s="396" customFormat="1" outlineLevel="1" x14ac:dyDescent="0.25">
      <c r="A272" s="734" t="s">
        <v>433</v>
      </c>
      <c r="B272" s="735"/>
      <c r="C272" s="762" t="s">
        <v>410</v>
      </c>
      <c r="D272" s="763"/>
      <c r="E272" s="763"/>
      <c r="F272" s="763"/>
      <c r="G272" s="764"/>
      <c r="H272" s="412" t="s">
        <v>32</v>
      </c>
      <c r="I272" s="416"/>
      <c r="J272" s="416"/>
      <c r="K272" s="416"/>
      <c r="L272" s="416"/>
      <c r="M272" s="416"/>
      <c r="N272" s="416"/>
      <c r="O272" s="416"/>
      <c r="P272" s="416"/>
      <c r="Q272" s="416"/>
      <c r="R272" s="412"/>
    </row>
    <row r="273" spans="1:18" s="396" customFormat="1" outlineLevel="1" x14ac:dyDescent="0.25">
      <c r="A273" s="734" t="s">
        <v>434</v>
      </c>
      <c r="B273" s="735"/>
      <c r="C273" s="759" t="s">
        <v>435</v>
      </c>
      <c r="D273" s="760"/>
      <c r="E273" s="760"/>
      <c r="F273" s="760"/>
      <c r="G273" s="761"/>
      <c r="H273" s="412" t="s">
        <v>32</v>
      </c>
      <c r="I273" s="413"/>
      <c r="J273" s="413"/>
      <c r="K273" s="413"/>
      <c r="L273" s="413"/>
      <c r="M273" s="413"/>
      <c r="N273" s="413"/>
      <c r="O273" s="413"/>
      <c r="P273" s="413"/>
      <c r="Q273" s="413"/>
      <c r="R273" s="413"/>
    </row>
    <row r="274" spans="1:18" s="396" customFormat="1" outlineLevel="1" x14ac:dyDescent="0.25">
      <c r="A274" s="734" t="s">
        <v>436</v>
      </c>
      <c r="B274" s="735"/>
      <c r="C274" s="762" t="s">
        <v>410</v>
      </c>
      <c r="D274" s="763"/>
      <c r="E274" s="763"/>
      <c r="F274" s="763"/>
      <c r="G274" s="764"/>
      <c r="H274" s="412" t="s">
        <v>32</v>
      </c>
      <c r="I274" s="416"/>
      <c r="J274" s="416"/>
      <c r="K274" s="416"/>
      <c r="L274" s="416"/>
      <c r="M274" s="416"/>
      <c r="N274" s="416"/>
      <c r="O274" s="416"/>
      <c r="P274" s="416"/>
      <c r="Q274" s="416"/>
      <c r="R274" s="412"/>
    </row>
    <row r="275" spans="1:18" s="396" customFormat="1" outlineLevel="1" x14ac:dyDescent="0.25">
      <c r="A275" s="734" t="s">
        <v>437</v>
      </c>
      <c r="B275" s="735"/>
      <c r="C275" s="762" t="s">
        <v>56</v>
      </c>
      <c r="D275" s="763"/>
      <c r="E275" s="763"/>
      <c r="F275" s="763"/>
      <c r="G275" s="764"/>
      <c r="H275" s="412" t="s">
        <v>32</v>
      </c>
      <c r="I275" s="416"/>
      <c r="J275" s="416"/>
      <c r="K275" s="416"/>
      <c r="L275" s="416"/>
      <c r="M275" s="416"/>
      <c r="N275" s="416"/>
      <c r="O275" s="416"/>
      <c r="P275" s="416"/>
      <c r="Q275" s="416"/>
      <c r="R275" s="412"/>
    </row>
    <row r="276" spans="1:18" s="396" customFormat="1" outlineLevel="1" x14ac:dyDescent="0.25">
      <c r="A276" s="734" t="s">
        <v>438</v>
      </c>
      <c r="B276" s="735"/>
      <c r="C276" s="765" t="s">
        <v>410</v>
      </c>
      <c r="D276" s="766"/>
      <c r="E276" s="766"/>
      <c r="F276" s="766"/>
      <c r="G276" s="767"/>
      <c r="H276" s="412" t="s">
        <v>32</v>
      </c>
      <c r="I276" s="416"/>
      <c r="J276" s="416"/>
      <c r="K276" s="416"/>
      <c r="L276" s="416"/>
      <c r="M276" s="416"/>
      <c r="N276" s="416"/>
      <c r="O276" s="416"/>
      <c r="P276" s="416"/>
      <c r="Q276" s="416"/>
      <c r="R276" s="412"/>
    </row>
    <row r="277" spans="1:18" s="396" customFormat="1" outlineLevel="1" x14ac:dyDescent="0.25">
      <c r="A277" s="734" t="s">
        <v>439</v>
      </c>
      <c r="B277" s="735"/>
      <c r="C277" s="762" t="s">
        <v>58</v>
      </c>
      <c r="D277" s="763"/>
      <c r="E277" s="763"/>
      <c r="F277" s="763"/>
      <c r="G277" s="764"/>
      <c r="H277" s="412" t="s">
        <v>32</v>
      </c>
      <c r="I277" s="416"/>
      <c r="J277" s="416"/>
      <c r="K277" s="416"/>
      <c r="L277" s="416"/>
      <c r="M277" s="416"/>
      <c r="N277" s="416"/>
      <c r="O277" s="416"/>
      <c r="P277" s="416"/>
      <c r="Q277" s="416"/>
      <c r="R277" s="412"/>
    </row>
    <row r="278" spans="1:18" s="396" customFormat="1" outlineLevel="1" x14ac:dyDescent="0.25">
      <c r="A278" s="734" t="s">
        <v>440</v>
      </c>
      <c r="B278" s="735"/>
      <c r="C278" s="765" t="s">
        <v>410</v>
      </c>
      <c r="D278" s="766"/>
      <c r="E278" s="766"/>
      <c r="F278" s="766"/>
      <c r="G278" s="767"/>
      <c r="H278" s="412" t="s">
        <v>32</v>
      </c>
      <c r="I278" s="416"/>
      <c r="J278" s="416"/>
      <c r="K278" s="416"/>
      <c r="L278" s="416"/>
      <c r="M278" s="416"/>
      <c r="N278" s="416"/>
      <c r="O278" s="416"/>
      <c r="P278" s="416"/>
      <c r="Q278" s="416"/>
      <c r="R278" s="412"/>
    </row>
    <row r="279" spans="1:18" s="396" customFormat="1" outlineLevel="1" x14ac:dyDescent="0.25">
      <c r="A279" s="734" t="s">
        <v>441</v>
      </c>
      <c r="B279" s="735"/>
      <c r="C279" s="759" t="s">
        <v>442</v>
      </c>
      <c r="D279" s="760"/>
      <c r="E279" s="760"/>
      <c r="F279" s="760"/>
      <c r="G279" s="761"/>
      <c r="H279" s="412" t="s">
        <v>32</v>
      </c>
      <c r="I279" s="413">
        <v>7.4119999999999999</v>
      </c>
      <c r="J279" s="413">
        <v>7.633</v>
      </c>
      <c r="K279" s="416"/>
      <c r="L279" s="416"/>
      <c r="M279" s="416"/>
      <c r="N279" s="416"/>
      <c r="O279" s="416"/>
      <c r="P279" s="416"/>
      <c r="Q279" s="416"/>
      <c r="R279" s="412"/>
    </row>
    <row r="280" spans="1:18" s="396" customFormat="1" outlineLevel="1" x14ac:dyDescent="0.25">
      <c r="A280" s="734" t="s">
        <v>443</v>
      </c>
      <c r="B280" s="735"/>
      <c r="C280" s="762" t="s">
        <v>410</v>
      </c>
      <c r="D280" s="763"/>
      <c r="E280" s="763"/>
      <c r="F280" s="763"/>
      <c r="G280" s="764"/>
      <c r="H280" s="412" t="s">
        <v>32</v>
      </c>
      <c r="I280" s="416">
        <v>0</v>
      </c>
      <c r="J280" s="416">
        <v>0</v>
      </c>
      <c r="K280" s="416">
        <v>0</v>
      </c>
      <c r="L280" s="416"/>
      <c r="M280" s="416"/>
      <c r="N280" s="416"/>
      <c r="O280" s="416"/>
      <c r="P280" s="416"/>
      <c r="Q280" s="414"/>
      <c r="R280" s="415"/>
    </row>
    <row r="281" spans="1:18" s="396" customFormat="1" outlineLevel="1" x14ac:dyDescent="0.25">
      <c r="A281" s="734" t="s">
        <v>444</v>
      </c>
      <c r="B281" s="735"/>
      <c r="C281" s="736" t="s">
        <v>445</v>
      </c>
      <c r="D281" s="737"/>
      <c r="E281" s="737"/>
      <c r="F281" s="737"/>
      <c r="G281" s="738"/>
      <c r="H281" s="412" t="s">
        <v>32</v>
      </c>
      <c r="I281" s="413">
        <v>71.615000000000009</v>
      </c>
      <c r="J281" s="413">
        <v>72.444000000000003</v>
      </c>
      <c r="K281" s="413">
        <v>0</v>
      </c>
      <c r="L281" s="413"/>
      <c r="M281" s="413"/>
      <c r="N281" s="413"/>
      <c r="O281" s="413"/>
      <c r="P281" s="413"/>
      <c r="Q281" s="414"/>
      <c r="R281" s="415"/>
    </row>
    <row r="282" spans="1:18" s="396" customFormat="1" outlineLevel="1" x14ac:dyDescent="0.25">
      <c r="A282" s="734" t="s">
        <v>446</v>
      </c>
      <c r="B282" s="735"/>
      <c r="C282" s="759" t="s">
        <v>447</v>
      </c>
      <c r="D282" s="760"/>
      <c r="E282" s="760"/>
      <c r="F282" s="760"/>
      <c r="G282" s="761"/>
      <c r="H282" s="412" t="s">
        <v>32</v>
      </c>
      <c r="I282" s="413">
        <v>25.085999999999999</v>
      </c>
      <c r="J282" s="413">
        <v>21.745999999999999</v>
      </c>
      <c r="K282" s="416"/>
      <c r="L282" s="416"/>
      <c r="M282" s="416"/>
      <c r="N282" s="416"/>
      <c r="O282" s="416"/>
      <c r="P282" s="416"/>
      <c r="Q282" s="414"/>
      <c r="R282" s="415"/>
    </row>
    <row r="283" spans="1:18" s="396" customFormat="1" outlineLevel="1" x14ac:dyDescent="0.25">
      <c r="A283" s="734" t="s">
        <v>448</v>
      </c>
      <c r="B283" s="735"/>
      <c r="C283" s="762" t="s">
        <v>410</v>
      </c>
      <c r="D283" s="763"/>
      <c r="E283" s="763"/>
      <c r="F283" s="763"/>
      <c r="G283" s="764"/>
      <c r="H283" s="412" t="s">
        <v>32</v>
      </c>
      <c r="I283" s="416"/>
      <c r="J283" s="416"/>
      <c r="K283" s="416"/>
      <c r="L283" s="416"/>
      <c r="M283" s="416"/>
      <c r="N283" s="416"/>
      <c r="O283" s="416"/>
      <c r="P283" s="416"/>
      <c r="Q283" s="416"/>
      <c r="R283" s="412"/>
    </row>
    <row r="284" spans="1:18" s="396" customFormat="1" outlineLevel="1" x14ac:dyDescent="0.25">
      <c r="A284" s="734" t="s">
        <v>449</v>
      </c>
      <c r="B284" s="735"/>
      <c r="C284" s="759" t="s">
        <v>450</v>
      </c>
      <c r="D284" s="760"/>
      <c r="E284" s="760"/>
      <c r="F284" s="760"/>
      <c r="G284" s="761"/>
      <c r="H284" s="412" t="s">
        <v>32</v>
      </c>
      <c r="I284" s="413">
        <v>0</v>
      </c>
      <c r="J284" s="413">
        <v>0</v>
      </c>
      <c r="K284" s="413">
        <v>0</v>
      </c>
      <c r="L284" s="413"/>
      <c r="M284" s="413"/>
      <c r="N284" s="413"/>
      <c r="O284" s="413"/>
      <c r="P284" s="413"/>
      <c r="Q284" s="414"/>
      <c r="R284" s="415"/>
    </row>
    <row r="285" spans="1:18" s="396" customFormat="1" outlineLevel="1" x14ac:dyDescent="0.25">
      <c r="A285" s="734" t="s">
        <v>451</v>
      </c>
      <c r="B285" s="735"/>
      <c r="C285" s="762" t="s">
        <v>280</v>
      </c>
      <c r="D285" s="763"/>
      <c r="E285" s="763"/>
      <c r="F285" s="763"/>
      <c r="G285" s="764"/>
      <c r="H285" s="412" t="s">
        <v>32</v>
      </c>
      <c r="I285" s="416"/>
      <c r="J285" s="416"/>
      <c r="K285" s="416"/>
      <c r="L285" s="416"/>
      <c r="M285" s="416"/>
      <c r="N285" s="416"/>
      <c r="O285" s="416"/>
      <c r="P285" s="416"/>
      <c r="Q285" s="416"/>
      <c r="R285" s="412"/>
    </row>
    <row r="286" spans="1:18" s="396" customFormat="1" outlineLevel="1" x14ac:dyDescent="0.25">
      <c r="A286" s="734" t="s">
        <v>452</v>
      </c>
      <c r="B286" s="735"/>
      <c r="C286" s="765" t="s">
        <v>410</v>
      </c>
      <c r="D286" s="766"/>
      <c r="E286" s="766"/>
      <c r="F286" s="766"/>
      <c r="G286" s="767"/>
      <c r="H286" s="412" t="s">
        <v>32</v>
      </c>
      <c r="I286" s="416"/>
      <c r="J286" s="416"/>
      <c r="K286" s="416"/>
      <c r="L286" s="416"/>
      <c r="M286" s="416"/>
      <c r="N286" s="416"/>
      <c r="O286" s="416"/>
      <c r="P286" s="416"/>
      <c r="Q286" s="416"/>
      <c r="R286" s="412"/>
    </row>
    <row r="287" spans="1:18" s="396" customFormat="1" outlineLevel="1" x14ac:dyDescent="0.25">
      <c r="A287" s="734" t="s">
        <v>453</v>
      </c>
      <c r="B287" s="735"/>
      <c r="C287" s="762" t="s">
        <v>454</v>
      </c>
      <c r="D287" s="763"/>
      <c r="E287" s="763"/>
      <c r="F287" s="763"/>
      <c r="G287" s="764"/>
      <c r="H287" s="412" t="s">
        <v>32</v>
      </c>
      <c r="I287" s="416"/>
      <c r="J287" s="416"/>
      <c r="K287" s="416"/>
      <c r="L287" s="416"/>
      <c r="M287" s="416"/>
      <c r="N287" s="416"/>
      <c r="O287" s="416"/>
      <c r="P287" s="416"/>
      <c r="Q287" s="416"/>
      <c r="R287" s="412"/>
    </row>
    <row r="288" spans="1:18" s="396" customFormat="1" outlineLevel="1" x14ac:dyDescent="0.25">
      <c r="A288" s="734" t="s">
        <v>455</v>
      </c>
      <c r="B288" s="735"/>
      <c r="C288" s="765" t="s">
        <v>410</v>
      </c>
      <c r="D288" s="766"/>
      <c r="E288" s="766"/>
      <c r="F288" s="766"/>
      <c r="G288" s="767"/>
      <c r="H288" s="412" t="s">
        <v>32</v>
      </c>
      <c r="I288" s="416"/>
      <c r="J288" s="416"/>
      <c r="K288" s="416"/>
      <c r="L288" s="416"/>
      <c r="M288" s="416"/>
      <c r="N288" s="416"/>
      <c r="O288" s="416"/>
      <c r="P288" s="416"/>
      <c r="Q288" s="416"/>
      <c r="R288" s="412"/>
    </row>
    <row r="289" spans="1:18" s="396" customFormat="1" outlineLevel="1" x14ac:dyDescent="0.25">
      <c r="A289" s="734" t="s">
        <v>456</v>
      </c>
      <c r="B289" s="735"/>
      <c r="C289" s="759" t="s">
        <v>457</v>
      </c>
      <c r="D289" s="760"/>
      <c r="E289" s="760"/>
      <c r="F289" s="760"/>
      <c r="G289" s="761"/>
      <c r="H289" s="412" t="s">
        <v>32</v>
      </c>
      <c r="I289" s="416"/>
      <c r="J289" s="416"/>
      <c r="K289" s="416"/>
      <c r="L289" s="416"/>
      <c r="M289" s="416"/>
      <c r="N289" s="416"/>
      <c r="O289" s="416"/>
      <c r="P289" s="416"/>
      <c r="Q289" s="416"/>
      <c r="R289" s="412"/>
    </row>
    <row r="290" spans="1:18" s="396" customFormat="1" outlineLevel="1" x14ac:dyDescent="0.25">
      <c r="A290" s="734" t="s">
        <v>458</v>
      </c>
      <c r="B290" s="735"/>
      <c r="C290" s="762" t="s">
        <v>410</v>
      </c>
      <c r="D290" s="763"/>
      <c r="E290" s="763"/>
      <c r="F290" s="763"/>
      <c r="G290" s="764"/>
      <c r="H290" s="412" t="s">
        <v>32</v>
      </c>
      <c r="I290" s="416"/>
      <c r="J290" s="416"/>
      <c r="K290" s="413"/>
      <c r="L290" s="413"/>
      <c r="M290" s="416"/>
      <c r="N290" s="416"/>
      <c r="O290" s="416"/>
      <c r="P290" s="416"/>
      <c r="Q290" s="416"/>
      <c r="R290" s="412"/>
    </row>
    <row r="291" spans="1:18" s="396" customFormat="1" outlineLevel="1" x14ac:dyDescent="0.25">
      <c r="A291" s="734" t="s">
        <v>459</v>
      </c>
      <c r="B291" s="735"/>
      <c r="C291" s="759" t="s">
        <v>460</v>
      </c>
      <c r="D291" s="760"/>
      <c r="E291" s="760"/>
      <c r="F291" s="760"/>
      <c r="G291" s="761"/>
      <c r="H291" s="412" t="s">
        <v>32</v>
      </c>
      <c r="I291" s="416"/>
      <c r="J291" s="416"/>
      <c r="K291" s="416"/>
      <c r="L291" s="416"/>
      <c r="M291" s="416"/>
      <c r="N291" s="416"/>
      <c r="O291" s="416"/>
      <c r="P291" s="416"/>
      <c r="Q291" s="416"/>
      <c r="R291" s="412"/>
    </row>
    <row r="292" spans="1:18" s="396" customFormat="1" outlineLevel="1" x14ac:dyDescent="0.25">
      <c r="A292" s="734" t="s">
        <v>461</v>
      </c>
      <c r="B292" s="735"/>
      <c r="C292" s="762" t="s">
        <v>410</v>
      </c>
      <c r="D292" s="763"/>
      <c r="E292" s="763"/>
      <c r="F292" s="763"/>
      <c r="G292" s="764"/>
      <c r="H292" s="412" t="s">
        <v>32</v>
      </c>
      <c r="I292" s="416"/>
      <c r="J292" s="416"/>
      <c r="K292" s="416"/>
      <c r="L292" s="416"/>
      <c r="M292" s="416"/>
      <c r="N292" s="416"/>
      <c r="O292" s="416"/>
      <c r="P292" s="416"/>
      <c r="Q292" s="416"/>
      <c r="R292" s="412"/>
    </row>
    <row r="293" spans="1:18" s="396" customFormat="1" outlineLevel="1" x14ac:dyDescent="0.25">
      <c r="A293" s="734" t="s">
        <v>462</v>
      </c>
      <c r="B293" s="735"/>
      <c r="C293" s="759" t="s">
        <v>463</v>
      </c>
      <c r="D293" s="760"/>
      <c r="E293" s="760"/>
      <c r="F293" s="760"/>
      <c r="G293" s="761"/>
      <c r="H293" s="412" t="s">
        <v>32</v>
      </c>
      <c r="I293" s="413">
        <v>5.2169999999999996</v>
      </c>
      <c r="J293" s="413">
        <v>5.9560000000000004</v>
      </c>
      <c r="K293" s="416"/>
      <c r="L293" s="416"/>
      <c r="M293" s="416"/>
      <c r="N293" s="416"/>
      <c r="O293" s="416"/>
      <c r="P293" s="416"/>
      <c r="Q293" s="414"/>
      <c r="R293" s="415"/>
    </row>
    <row r="294" spans="1:18" s="396" customFormat="1" outlineLevel="1" x14ac:dyDescent="0.25">
      <c r="A294" s="734" t="s">
        <v>464</v>
      </c>
      <c r="B294" s="735"/>
      <c r="C294" s="762" t="s">
        <v>410</v>
      </c>
      <c r="D294" s="763"/>
      <c r="E294" s="763"/>
      <c r="F294" s="763"/>
      <c r="G294" s="764"/>
      <c r="H294" s="412" t="s">
        <v>32</v>
      </c>
      <c r="I294" s="413"/>
      <c r="J294" s="416"/>
      <c r="K294" s="416"/>
      <c r="L294" s="416"/>
      <c r="M294" s="416"/>
      <c r="N294" s="416"/>
      <c r="O294" s="416"/>
      <c r="P294" s="416"/>
      <c r="Q294" s="416"/>
      <c r="R294" s="412"/>
    </row>
    <row r="295" spans="1:18" s="396" customFormat="1" outlineLevel="1" x14ac:dyDescent="0.25">
      <c r="A295" s="734" t="s">
        <v>465</v>
      </c>
      <c r="B295" s="735"/>
      <c r="C295" s="759" t="s">
        <v>466</v>
      </c>
      <c r="D295" s="760"/>
      <c r="E295" s="760"/>
      <c r="F295" s="760"/>
      <c r="G295" s="761"/>
      <c r="H295" s="412" t="s">
        <v>32</v>
      </c>
      <c r="I295" s="413">
        <v>28.263000000000002</v>
      </c>
      <c r="J295" s="413">
        <v>25.704000000000001</v>
      </c>
      <c r="K295" s="416"/>
      <c r="L295" s="416"/>
      <c r="M295" s="416"/>
      <c r="N295" s="416"/>
      <c r="O295" s="416"/>
      <c r="P295" s="416"/>
      <c r="Q295" s="414"/>
      <c r="R295" s="415"/>
    </row>
    <row r="296" spans="1:18" s="396" customFormat="1" outlineLevel="1" x14ac:dyDescent="0.25">
      <c r="A296" s="734" t="s">
        <v>467</v>
      </c>
      <c r="B296" s="735"/>
      <c r="C296" s="762" t="s">
        <v>410</v>
      </c>
      <c r="D296" s="763"/>
      <c r="E296" s="763"/>
      <c r="F296" s="763"/>
      <c r="G296" s="764"/>
      <c r="H296" s="412" t="s">
        <v>32</v>
      </c>
      <c r="I296" s="416"/>
      <c r="J296" s="416"/>
      <c r="K296" s="413"/>
      <c r="L296" s="413"/>
      <c r="M296" s="416"/>
      <c r="N296" s="416"/>
      <c r="O296" s="416"/>
      <c r="P296" s="416"/>
      <c r="Q296" s="416"/>
      <c r="R296" s="412"/>
    </row>
    <row r="297" spans="1:18" s="396" customFormat="1" outlineLevel="1" x14ac:dyDescent="0.25">
      <c r="A297" s="734" t="s">
        <v>468</v>
      </c>
      <c r="B297" s="735"/>
      <c r="C297" s="759" t="s">
        <v>469</v>
      </c>
      <c r="D297" s="760"/>
      <c r="E297" s="760"/>
      <c r="F297" s="760"/>
      <c r="G297" s="761"/>
      <c r="H297" s="412" t="s">
        <v>32</v>
      </c>
      <c r="I297" s="416"/>
      <c r="J297" s="416"/>
      <c r="K297" s="416"/>
      <c r="L297" s="416"/>
      <c r="M297" s="416"/>
      <c r="N297" s="416"/>
      <c r="O297" s="416"/>
      <c r="P297" s="416"/>
      <c r="Q297" s="416"/>
      <c r="R297" s="412"/>
    </row>
    <row r="298" spans="1:18" s="396" customFormat="1" outlineLevel="1" x14ac:dyDescent="0.25">
      <c r="A298" s="734" t="s">
        <v>470</v>
      </c>
      <c r="B298" s="735"/>
      <c r="C298" s="762" t="s">
        <v>410</v>
      </c>
      <c r="D298" s="763"/>
      <c r="E298" s="763"/>
      <c r="F298" s="763"/>
      <c r="G298" s="764"/>
      <c r="H298" s="412" t="s">
        <v>32</v>
      </c>
      <c r="I298" s="416"/>
      <c r="J298" s="416"/>
      <c r="K298" s="416"/>
      <c r="L298" s="416"/>
      <c r="M298" s="416"/>
      <c r="N298" s="416"/>
      <c r="O298" s="416"/>
      <c r="P298" s="416"/>
      <c r="Q298" s="416"/>
      <c r="R298" s="412"/>
    </row>
    <row r="299" spans="1:18" s="396" customFormat="1" outlineLevel="1" x14ac:dyDescent="0.25">
      <c r="A299" s="734" t="s">
        <v>471</v>
      </c>
      <c r="B299" s="735"/>
      <c r="C299" s="759" t="s">
        <v>472</v>
      </c>
      <c r="D299" s="760"/>
      <c r="E299" s="760"/>
      <c r="F299" s="760"/>
      <c r="G299" s="761"/>
      <c r="H299" s="412" t="s">
        <v>32</v>
      </c>
      <c r="I299" s="416"/>
      <c r="J299" s="416"/>
      <c r="K299" s="416"/>
      <c r="L299" s="416"/>
      <c r="M299" s="416"/>
      <c r="N299" s="416"/>
      <c r="O299" s="416"/>
      <c r="P299" s="416"/>
      <c r="Q299" s="416"/>
      <c r="R299" s="412"/>
    </row>
    <row r="300" spans="1:18" s="396" customFormat="1" outlineLevel="1" x14ac:dyDescent="0.25">
      <c r="A300" s="734" t="s">
        <v>473</v>
      </c>
      <c r="B300" s="735"/>
      <c r="C300" s="762" t="s">
        <v>410</v>
      </c>
      <c r="D300" s="763"/>
      <c r="E300" s="763"/>
      <c r="F300" s="763"/>
      <c r="G300" s="764"/>
      <c r="H300" s="412" t="s">
        <v>32</v>
      </c>
      <c r="I300" s="416"/>
      <c r="J300" s="416"/>
      <c r="K300" s="416"/>
      <c r="L300" s="416"/>
      <c r="M300" s="416"/>
      <c r="N300" s="416"/>
      <c r="O300" s="416"/>
      <c r="P300" s="416"/>
      <c r="Q300" s="416"/>
      <c r="R300" s="412"/>
    </row>
    <row r="301" spans="1:18" s="396" customFormat="1" outlineLevel="1" x14ac:dyDescent="0.25">
      <c r="A301" s="734" t="s">
        <v>474</v>
      </c>
      <c r="B301" s="735"/>
      <c r="C301" s="759" t="s">
        <v>475</v>
      </c>
      <c r="D301" s="760"/>
      <c r="E301" s="760"/>
      <c r="F301" s="760"/>
      <c r="G301" s="761"/>
      <c r="H301" s="412" t="s">
        <v>32</v>
      </c>
      <c r="I301" s="413">
        <v>13.048999999999999</v>
      </c>
      <c r="J301" s="413">
        <v>19.038</v>
      </c>
      <c r="K301" s="416"/>
      <c r="L301" s="416"/>
      <c r="M301" s="416"/>
      <c r="N301" s="416"/>
      <c r="O301" s="416"/>
      <c r="P301" s="416"/>
      <c r="Q301" s="414"/>
      <c r="R301" s="415"/>
    </row>
    <row r="302" spans="1:18" s="396" customFormat="1" outlineLevel="1" x14ac:dyDescent="0.25">
      <c r="A302" s="734" t="s">
        <v>476</v>
      </c>
      <c r="B302" s="735"/>
      <c r="C302" s="762" t="s">
        <v>410</v>
      </c>
      <c r="D302" s="763"/>
      <c r="E302" s="763"/>
      <c r="F302" s="763"/>
      <c r="G302" s="764"/>
      <c r="H302" s="412" t="s">
        <v>32</v>
      </c>
      <c r="I302" s="416"/>
      <c r="J302" s="416"/>
      <c r="K302" s="416"/>
      <c r="L302" s="416"/>
      <c r="M302" s="416"/>
      <c r="N302" s="416"/>
      <c r="O302" s="416"/>
      <c r="P302" s="416"/>
      <c r="Q302" s="416"/>
      <c r="R302" s="412"/>
    </row>
    <row r="303" spans="1:18" s="396" customFormat="1" outlineLevel="1" x14ac:dyDescent="0.25">
      <c r="A303" s="734" t="s">
        <v>477</v>
      </c>
      <c r="B303" s="735"/>
      <c r="C303" s="736" t="s">
        <v>478</v>
      </c>
      <c r="D303" s="737"/>
      <c r="E303" s="737"/>
      <c r="F303" s="737"/>
      <c r="G303" s="738"/>
      <c r="H303" s="412" t="s">
        <v>479</v>
      </c>
      <c r="I303" s="413">
        <v>110.37735731164599</v>
      </c>
      <c r="J303" s="413">
        <v>90.559588606772706</v>
      </c>
      <c r="K303" s="435">
        <v>98.085277619443147</v>
      </c>
      <c r="L303" s="435">
        <v>96.368799807462835</v>
      </c>
      <c r="M303" s="435">
        <v>96.368799807462821</v>
      </c>
      <c r="N303" s="435">
        <v>96.368799807462821</v>
      </c>
      <c r="O303" s="435">
        <v>96.368799807462821</v>
      </c>
      <c r="P303" s="435">
        <v>96.379930954820551</v>
      </c>
      <c r="Q303" s="435">
        <v>128.98316898713276</v>
      </c>
      <c r="R303" s="435">
        <v>128.99076412352514</v>
      </c>
    </row>
    <row r="304" spans="1:18" s="396" customFormat="1" outlineLevel="1" x14ac:dyDescent="0.25">
      <c r="A304" s="734" t="s">
        <v>480</v>
      </c>
      <c r="B304" s="735"/>
      <c r="C304" s="759" t="s">
        <v>481</v>
      </c>
      <c r="D304" s="760"/>
      <c r="E304" s="760"/>
      <c r="F304" s="760"/>
      <c r="G304" s="761"/>
      <c r="H304" s="412" t="s">
        <v>479</v>
      </c>
      <c r="I304" s="413">
        <v>100.49987918314723</v>
      </c>
      <c r="J304" s="413">
        <v>82.752323289776896</v>
      </c>
      <c r="K304" s="435">
        <v>91.045959159153597</v>
      </c>
      <c r="L304" s="435">
        <v>87.42411146689318</v>
      </c>
      <c r="M304" s="435">
        <v>87.42411146689318</v>
      </c>
      <c r="N304" s="435">
        <v>87.42411146689318</v>
      </c>
      <c r="O304" s="435">
        <v>87.42411146689318</v>
      </c>
      <c r="P304" s="435">
        <v>87.42411146689318</v>
      </c>
      <c r="Q304" s="435">
        <v>121.36899589425174</v>
      </c>
      <c r="R304" s="435">
        <v>121.36899589425174</v>
      </c>
    </row>
    <row r="305" spans="1:18" s="396" customFormat="1" outlineLevel="1" x14ac:dyDescent="0.25">
      <c r="A305" s="734" t="s">
        <v>482</v>
      </c>
      <c r="B305" s="735"/>
      <c r="C305" s="759" t="s">
        <v>483</v>
      </c>
      <c r="D305" s="760"/>
      <c r="E305" s="760"/>
      <c r="F305" s="760"/>
      <c r="G305" s="761"/>
      <c r="H305" s="412" t="s">
        <v>479</v>
      </c>
      <c r="I305" s="416"/>
      <c r="J305" s="416"/>
      <c r="K305" s="436"/>
      <c r="L305" s="436"/>
      <c r="M305" s="436"/>
      <c r="N305" s="436"/>
      <c r="O305" s="436"/>
      <c r="P305" s="436"/>
      <c r="Q305" s="436"/>
      <c r="R305" s="445"/>
    </row>
    <row r="306" spans="1:18" s="396" customFormat="1" outlineLevel="1" x14ac:dyDescent="0.25">
      <c r="A306" s="734" t="s">
        <v>484</v>
      </c>
      <c r="B306" s="735"/>
      <c r="C306" s="759" t="s">
        <v>485</v>
      </c>
      <c r="D306" s="760"/>
      <c r="E306" s="760"/>
      <c r="F306" s="760"/>
      <c r="G306" s="761"/>
      <c r="H306" s="412" t="s">
        <v>479</v>
      </c>
      <c r="I306" s="416"/>
      <c r="J306" s="416"/>
      <c r="K306" s="436"/>
      <c r="L306" s="436"/>
      <c r="M306" s="436"/>
      <c r="N306" s="436"/>
      <c r="O306" s="436"/>
      <c r="P306" s="436"/>
      <c r="Q306" s="436"/>
      <c r="R306" s="445"/>
    </row>
    <row r="307" spans="1:18" s="396" customFormat="1" outlineLevel="1" x14ac:dyDescent="0.25">
      <c r="A307" s="734" t="s">
        <v>486</v>
      </c>
      <c r="B307" s="735"/>
      <c r="C307" s="759" t="s">
        <v>487</v>
      </c>
      <c r="D307" s="760"/>
      <c r="E307" s="760"/>
      <c r="F307" s="760"/>
      <c r="G307" s="761"/>
      <c r="H307" s="412" t="s">
        <v>479</v>
      </c>
      <c r="I307" s="413">
        <v>100.49987918314723</v>
      </c>
      <c r="J307" s="413">
        <v>82.752323289776896</v>
      </c>
      <c r="K307" s="435">
        <v>91.045959159153597</v>
      </c>
      <c r="L307" s="435">
        <v>87.42411146689318</v>
      </c>
      <c r="M307" s="435">
        <v>87.42411146689318</v>
      </c>
      <c r="N307" s="435">
        <v>87.42411146689318</v>
      </c>
      <c r="O307" s="435">
        <v>87.42411146689318</v>
      </c>
      <c r="P307" s="435">
        <v>87.42411146689318</v>
      </c>
      <c r="Q307" s="435">
        <v>121.36899589425174</v>
      </c>
      <c r="R307" s="435">
        <v>121.36899589425174</v>
      </c>
    </row>
    <row r="308" spans="1:18" s="396" customFormat="1" outlineLevel="1" x14ac:dyDescent="0.25">
      <c r="A308" s="734" t="s">
        <v>488</v>
      </c>
      <c r="B308" s="735"/>
      <c r="C308" s="759" t="s">
        <v>489</v>
      </c>
      <c r="D308" s="760"/>
      <c r="E308" s="760"/>
      <c r="F308" s="760"/>
      <c r="G308" s="761"/>
      <c r="H308" s="412" t="s">
        <v>479</v>
      </c>
      <c r="I308" s="446"/>
      <c r="J308" s="416"/>
      <c r="K308" s="416"/>
      <c r="L308" s="416"/>
      <c r="M308" s="416"/>
      <c r="N308" s="416"/>
      <c r="O308" s="416"/>
      <c r="P308" s="416"/>
      <c r="Q308" s="436"/>
      <c r="R308" s="445"/>
    </row>
    <row r="309" spans="1:18" s="396" customFormat="1" outlineLevel="1" x14ac:dyDescent="0.25">
      <c r="A309" s="734" t="s">
        <v>490</v>
      </c>
      <c r="B309" s="735"/>
      <c r="C309" s="759" t="s">
        <v>491</v>
      </c>
      <c r="D309" s="760"/>
      <c r="E309" s="760"/>
      <c r="F309" s="760"/>
      <c r="G309" s="761"/>
      <c r="H309" s="412" t="s">
        <v>479</v>
      </c>
      <c r="I309" s="416"/>
      <c r="J309" s="416"/>
      <c r="K309" s="416"/>
      <c r="L309" s="416"/>
      <c r="M309" s="416"/>
      <c r="N309" s="416"/>
      <c r="O309" s="416"/>
      <c r="P309" s="416"/>
      <c r="Q309" s="436"/>
      <c r="R309" s="445"/>
    </row>
    <row r="310" spans="1:18" s="396" customFormat="1" outlineLevel="1" x14ac:dyDescent="0.25">
      <c r="A310" s="734" t="s">
        <v>492</v>
      </c>
      <c r="B310" s="735"/>
      <c r="C310" s="759" t="s">
        <v>493</v>
      </c>
      <c r="D310" s="760"/>
      <c r="E310" s="760"/>
      <c r="F310" s="760"/>
      <c r="G310" s="761"/>
      <c r="H310" s="412" t="s">
        <v>479</v>
      </c>
      <c r="I310" s="416"/>
      <c r="J310" s="416"/>
      <c r="K310" s="416"/>
      <c r="L310" s="416"/>
      <c r="M310" s="416"/>
      <c r="N310" s="416"/>
      <c r="O310" s="416"/>
      <c r="P310" s="416"/>
      <c r="Q310" s="436"/>
      <c r="R310" s="445"/>
    </row>
    <row r="311" spans="1:18" s="396" customFormat="1" outlineLevel="1" x14ac:dyDescent="0.25">
      <c r="A311" s="734" t="s">
        <v>494</v>
      </c>
      <c r="B311" s="735"/>
      <c r="C311" s="759" t="s">
        <v>495</v>
      </c>
      <c r="D311" s="760"/>
      <c r="E311" s="760"/>
      <c r="F311" s="760"/>
      <c r="G311" s="761"/>
      <c r="H311" s="412" t="s">
        <v>479</v>
      </c>
      <c r="I311" s="416"/>
      <c r="J311" s="416"/>
      <c r="K311" s="416"/>
      <c r="L311" s="416"/>
      <c r="M311" s="416"/>
      <c r="N311" s="416"/>
      <c r="O311" s="416"/>
      <c r="P311" s="416"/>
      <c r="Q311" s="436"/>
      <c r="R311" s="445"/>
    </row>
    <row r="312" spans="1:18" s="396" customFormat="1" outlineLevel="1" x14ac:dyDescent="0.25">
      <c r="A312" s="734" t="s">
        <v>496</v>
      </c>
      <c r="B312" s="735"/>
      <c r="C312" s="759" t="s">
        <v>497</v>
      </c>
      <c r="D312" s="760"/>
      <c r="E312" s="760"/>
      <c r="F312" s="760"/>
      <c r="G312" s="761"/>
      <c r="H312" s="412" t="s">
        <v>479</v>
      </c>
      <c r="I312" s="416"/>
      <c r="J312" s="416"/>
      <c r="K312" s="416"/>
      <c r="L312" s="416"/>
      <c r="M312" s="416"/>
      <c r="N312" s="416"/>
      <c r="O312" s="416"/>
      <c r="P312" s="416"/>
      <c r="Q312" s="436"/>
      <c r="R312" s="445"/>
    </row>
    <row r="313" spans="1:18" s="396" customFormat="1" outlineLevel="1" x14ac:dyDescent="0.25">
      <c r="A313" s="734" t="s">
        <v>498</v>
      </c>
      <c r="B313" s="735"/>
      <c r="C313" s="759" t="s">
        <v>499</v>
      </c>
      <c r="D313" s="760"/>
      <c r="E313" s="760"/>
      <c r="F313" s="760"/>
      <c r="G313" s="761"/>
      <c r="H313" s="412" t="s">
        <v>479</v>
      </c>
      <c r="I313" s="413">
        <v>0</v>
      </c>
      <c r="J313" s="413">
        <v>0</v>
      </c>
      <c r="K313" s="413">
        <v>0</v>
      </c>
      <c r="L313" s="413"/>
      <c r="M313" s="413"/>
      <c r="N313" s="413"/>
      <c r="O313" s="413"/>
      <c r="P313" s="413"/>
      <c r="Q313" s="435"/>
      <c r="R313" s="435"/>
    </row>
    <row r="314" spans="1:18" s="396" customFormat="1" outlineLevel="1" x14ac:dyDescent="0.25">
      <c r="A314" s="734" t="s">
        <v>500</v>
      </c>
      <c r="B314" s="735"/>
      <c r="C314" s="762" t="s">
        <v>56</v>
      </c>
      <c r="D314" s="763"/>
      <c r="E314" s="763"/>
      <c r="F314" s="763"/>
      <c r="G314" s="764"/>
      <c r="H314" s="412" t="s">
        <v>479</v>
      </c>
      <c r="I314" s="416"/>
      <c r="J314" s="416"/>
      <c r="K314" s="416"/>
      <c r="L314" s="416"/>
      <c r="M314" s="416"/>
      <c r="N314" s="416"/>
      <c r="O314" s="416"/>
      <c r="P314" s="416"/>
      <c r="Q314" s="416"/>
      <c r="R314" s="412"/>
    </row>
    <row r="315" spans="1:18" s="396" customFormat="1" ht="13.5" outlineLevel="1" thickBot="1" x14ac:dyDescent="0.3">
      <c r="A315" s="791" t="s">
        <v>501</v>
      </c>
      <c r="B315" s="792"/>
      <c r="C315" s="802" t="s">
        <v>58</v>
      </c>
      <c r="D315" s="803"/>
      <c r="E315" s="803"/>
      <c r="F315" s="803"/>
      <c r="G315" s="804"/>
      <c r="H315" s="432" t="s">
        <v>479</v>
      </c>
      <c r="I315" s="433"/>
      <c r="J315" s="433"/>
      <c r="K315" s="433"/>
      <c r="L315" s="433"/>
      <c r="M315" s="433"/>
      <c r="N315" s="433"/>
      <c r="O315" s="433"/>
      <c r="P315" s="433"/>
      <c r="Q315" s="433"/>
      <c r="R315" s="432"/>
    </row>
    <row r="316" spans="1:18" s="396" customFormat="1" ht="13.5" thickBot="1" x14ac:dyDescent="0.25">
      <c r="A316" s="718" t="s">
        <v>502</v>
      </c>
      <c r="B316" s="719"/>
      <c r="C316" s="719"/>
      <c r="D316" s="719"/>
      <c r="E316" s="719"/>
      <c r="F316" s="719"/>
      <c r="G316" s="719"/>
      <c r="H316" s="719"/>
      <c r="I316" s="719"/>
      <c r="J316" s="719"/>
      <c r="K316" s="719"/>
      <c r="L316" s="719"/>
      <c r="M316" s="719"/>
      <c r="N316" s="719"/>
      <c r="O316" s="719"/>
      <c r="P316" s="719"/>
      <c r="Q316" s="719"/>
      <c r="R316" s="796"/>
    </row>
    <row r="317" spans="1:18" s="411" customFormat="1" x14ac:dyDescent="0.25">
      <c r="A317" s="754" t="s">
        <v>503</v>
      </c>
      <c r="B317" s="755"/>
      <c r="C317" s="756" t="s">
        <v>504</v>
      </c>
      <c r="D317" s="757"/>
      <c r="E317" s="757"/>
      <c r="F317" s="757"/>
      <c r="G317" s="758"/>
      <c r="H317" s="417" t="s">
        <v>237</v>
      </c>
      <c r="I317" s="441" t="s">
        <v>505</v>
      </c>
      <c r="J317" s="441" t="s">
        <v>505</v>
      </c>
      <c r="K317" s="441" t="s">
        <v>505</v>
      </c>
      <c r="L317" s="441" t="s">
        <v>505</v>
      </c>
      <c r="M317" s="441" t="s">
        <v>505</v>
      </c>
      <c r="N317" s="441" t="s">
        <v>505</v>
      </c>
      <c r="O317" s="441" t="s">
        <v>505</v>
      </c>
      <c r="P317" s="441" t="s">
        <v>505</v>
      </c>
      <c r="Q317" s="441" t="s">
        <v>505</v>
      </c>
      <c r="R317" s="417" t="s">
        <v>505</v>
      </c>
    </row>
    <row r="318" spans="1:18" s="396" customFormat="1" outlineLevel="1" x14ac:dyDescent="0.25">
      <c r="A318" s="734" t="s">
        <v>506</v>
      </c>
      <c r="B318" s="735"/>
      <c r="C318" s="736" t="s">
        <v>507</v>
      </c>
      <c r="D318" s="737"/>
      <c r="E318" s="737"/>
      <c r="F318" s="737"/>
      <c r="G318" s="738"/>
      <c r="H318" s="412" t="s">
        <v>508</v>
      </c>
      <c r="I318" s="446">
        <v>37.049999999999997</v>
      </c>
      <c r="J318" s="446">
        <v>37.049999999999997</v>
      </c>
      <c r="K318" s="446">
        <v>38.049999999999997</v>
      </c>
      <c r="L318" s="446">
        <v>38.049999999999997</v>
      </c>
      <c r="M318" s="446">
        <v>38.049999999999997</v>
      </c>
      <c r="N318" s="446">
        <v>38.049999999999997</v>
      </c>
      <c r="O318" s="446">
        <v>38.049999999999997</v>
      </c>
      <c r="P318" s="446">
        <v>38.049999999999997</v>
      </c>
      <c r="Q318" s="447">
        <v>38.049999999999997</v>
      </c>
      <c r="R318" s="448">
        <v>38.049999999999997</v>
      </c>
    </row>
    <row r="319" spans="1:18" s="396" customFormat="1" outlineLevel="1" x14ac:dyDescent="0.25">
      <c r="A319" s="734" t="s">
        <v>509</v>
      </c>
      <c r="B319" s="735"/>
      <c r="C319" s="736" t="s">
        <v>510</v>
      </c>
      <c r="D319" s="737"/>
      <c r="E319" s="737"/>
      <c r="F319" s="737"/>
      <c r="G319" s="738"/>
      <c r="H319" s="412" t="s">
        <v>511</v>
      </c>
      <c r="I319" s="446">
        <v>1.1200000000000001</v>
      </c>
      <c r="J319" s="446">
        <v>1.1200000000000001</v>
      </c>
      <c r="K319" s="446">
        <v>1.1200000000000001</v>
      </c>
      <c r="L319" s="446">
        <v>1.1200000000000001</v>
      </c>
      <c r="M319" s="446">
        <v>2.12</v>
      </c>
      <c r="N319" s="446">
        <v>1.1200000000000001</v>
      </c>
      <c r="O319" s="446">
        <v>2.12</v>
      </c>
      <c r="P319" s="446">
        <v>2.12</v>
      </c>
      <c r="Q319" s="447">
        <v>2.12</v>
      </c>
      <c r="R319" s="448">
        <v>2.12</v>
      </c>
    </row>
    <row r="320" spans="1:18" s="396" customFormat="1" outlineLevel="1" x14ac:dyDescent="0.25">
      <c r="A320" s="734" t="s">
        <v>512</v>
      </c>
      <c r="B320" s="735"/>
      <c r="C320" s="736" t="s">
        <v>513</v>
      </c>
      <c r="D320" s="737"/>
      <c r="E320" s="737"/>
      <c r="F320" s="737"/>
      <c r="G320" s="738"/>
      <c r="H320" s="412" t="s">
        <v>508</v>
      </c>
      <c r="I320" s="446">
        <v>37.049999999999997</v>
      </c>
      <c r="J320" s="446">
        <v>37.049999999999997</v>
      </c>
      <c r="K320" s="446">
        <v>37.049999999999997</v>
      </c>
      <c r="L320" s="446">
        <v>37.049999999999997</v>
      </c>
      <c r="M320" s="446">
        <v>37.049999999999997</v>
      </c>
      <c r="N320" s="446">
        <v>37.049999999999997</v>
      </c>
      <c r="O320" s="446">
        <v>37.049999999999997</v>
      </c>
      <c r="P320" s="446">
        <v>37.049999999999997</v>
      </c>
      <c r="Q320" s="447">
        <v>37.049999999999997</v>
      </c>
      <c r="R320" s="448">
        <v>37.049999999999997</v>
      </c>
    </row>
    <row r="321" spans="1:18" s="396" customFormat="1" outlineLevel="1" x14ac:dyDescent="0.25">
      <c r="A321" s="734" t="s">
        <v>514</v>
      </c>
      <c r="B321" s="735"/>
      <c r="C321" s="736" t="s">
        <v>515</v>
      </c>
      <c r="D321" s="737"/>
      <c r="E321" s="737"/>
      <c r="F321" s="737"/>
      <c r="G321" s="738"/>
      <c r="H321" s="412" t="s">
        <v>511</v>
      </c>
      <c r="I321" s="446">
        <v>1.0900000000000001</v>
      </c>
      <c r="J321" s="446">
        <v>1.0900000000000001</v>
      </c>
      <c r="K321" s="446">
        <v>1.0900000000000001</v>
      </c>
      <c r="L321" s="446">
        <v>1.0900000000000001</v>
      </c>
      <c r="M321" s="446">
        <v>1.0900000000000001</v>
      </c>
      <c r="N321" s="446">
        <v>1.0900000000000001</v>
      </c>
      <c r="O321" s="446">
        <v>1.0900000000000001</v>
      </c>
      <c r="P321" s="446">
        <v>1.0900000000000001</v>
      </c>
      <c r="Q321" s="447">
        <v>1.0900000000000001</v>
      </c>
      <c r="R321" s="448">
        <v>1.0900000000000001</v>
      </c>
    </row>
    <row r="322" spans="1:18" s="396" customFormat="1" outlineLevel="1" x14ac:dyDescent="0.25">
      <c r="A322" s="734" t="s">
        <v>516</v>
      </c>
      <c r="B322" s="735"/>
      <c r="C322" s="736" t="s">
        <v>517</v>
      </c>
      <c r="D322" s="737"/>
      <c r="E322" s="737"/>
      <c r="F322" s="737"/>
      <c r="G322" s="738"/>
      <c r="H322" s="412" t="s">
        <v>518</v>
      </c>
      <c r="I322" s="413">
        <v>102.85997199999998</v>
      </c>
      <c r="J322" s="413">
        <v>102.1238218</v>
      </c>
      <c r="K322" s="413">
        <v>104.822107</v>
      </c>
      <c r="L322" s="413">
        <v>104.822107</v>
      </c>
      <c r="M322" s="413">
        <v>103.52100000000002</v>
      </c>
      <c r="N322" s="413">
        <v>102.47703905000002</v>
      </c>
      <c r="O322" s="413">
        <v>103.52100000000002</v>
      </c>
      <c r="P322" s="413">
        <v>103.52100000000002</v>
      </c>
      <c r="Q322" s="435">
        <v>207.04200000000003</v>
      </c>
      <c r="R322" s="435">
        <v>205.99803905000005</v>
      </c>
    </row>
    <row r="323" spans="1:18" s="396" customFormat="1" outlineLevel="1" x14ac:dyDescent="0.25">
      <c r="A323" s="734" t="s">
        <v>519</v>
      </c>
      <c r="B323" s="735"/>
      <c r="C323" s="736" t="s">
        <v>520</v>
      </c>
      <c r="D323" s="737"/>
      <c r="E323" s="737"/>
      <c r="F323" s="737"/>
      <c r="G323" s="738"/>
      <c r="H323" s="412" t="s">
        <v>237</v>
      </c>
      <c r="I323" s="416" t="s">
        <v>505</v>
      </c>
      <c r="J323" s="416" t="s">
        <v>505</v>
      </c>
      <c r="K323" s="416" t="s">
        <v>505</v>
      </c>
      <c r="L323" s="416" t="s">
        <v>505</v>
      </c>
      <c r="M323" s="416" t="s">
        <v>505</v>
      </c>
      <c r="N323" s="416" t="s">
        <v>505</v>
      </c>
      <c r="O323" s="416" t="s">
        <v>505</v>
      </c>
      <c r="P323" s="416" t="s">
        <v>505</v>
      </c>
      <c r="Q323" s="436" t="s">
        <v>505</v>
      </c>
      <c r="R323" s="445" t="s">
        <v>505</v>
      </c>
    </row>
    <row r="324" spans="1:18" s="396" customFormat="1" outlineLevel="1" x14ac:dyDescent="0.25">
      <c r="A324" s="734" t="s">
        <v>521</v>
      </c>
      <c r="B324" s="735"/>
      <c r="C324" s="759" t="s">
        <v>522</v>
      </c>
      <c r="D324" s="760"/>
      <c r="E324" s="760"/>
      <c r="F324" s="760"/>
      <c r="G324" s="761"/>
      <c r="H324" s="412" t="s">
        <v>518</v>
      </c>
      <c r="I324" s="413">
        <v>101.443428412</v>
      </c>
      <c r="J324" s="413">
        <v>100.72805611</v>
      </c>
      <c r="K324" s="413">
        <v>103.37554138199999</v>
      </c>
      <c r="L324" s="413">
        <v>103.37554138199999</v>
      </c>
      <c r="M324" s="413">
        <v>108.66836910075841</v>
      </c>
      <c r="N324" s="413">
        <v>108.66836910075841</v>
      </c>
      <c r="O324" s="413">
        <v>113.02597070169882</v>
      </c>
      <c r="P324" s="413">
        <v>113.02597070169882</v>
      </c>
      <c r="Q324" s="435">
        <v>221.69433980245725</v>
      </c>
      <c r="R324" s="435">
        <v>221.69433980245725</v>
      </c>
    </row>
    <row r="325" spans="1:18" s="396" customFormat="1" outlineLevel="1" x14ac:dyDescent="0.25">
      <c r="A325" s="734" t="s">
        <v>523</v>
      </c>
      <c r="B325" s="735"/>
      <c r="C325" s="759" t="s">
        <v>524</v>
      </c>
      <c r="D325" s="760"/>
      <c r="E325" s="760"/>
      <c r="F325" s="760"/>
      <c r="G325" s="761"/>
      <c r="H325" s="412" t="s">
        <v>525</v>
      </c>
      <c r="I325" s="413">
        <v>1.3851600000000004</v>
      </c>
      <c r="J325" s="413">
        <v>1.3056269999999999</v>
      </c>
      <c r="K325" s="413">
        <v>1.4434220000000002</v>
      </c>
      <c r="L325" s="413">
        <v>1.4434220000000002</v>
      </c>
      <c r="M325" s="413">
        <v>1.4384010000000003</v>
      </c>
      <c r="N325" s="413">
        <v>1.420690666666667</v>
      </c>
      <c r="O325" s="413">
        <v>1.4384010000000003</v>
      </c>
      <c r="P325" s="413">
        <v>1.420690666666667</v>
      </c>
      <c r="Q325" s="435">
        <v>2.8768020000000005</v>
      </c>
      <c r="R325" s="435">
        <v>2.841381333333334</v>
      </c>
    </row>
    <row r="326" spans="1:18" s="396" customFormat="1" outlineLevel="1" x14ac:dyDescent="0.25">
      <c r="A326" s="734" t="s">
        <v>526</v>
      </c>
      <c r="B326" s="735"/>
      <c r="C326" s="736" t="s">
        <v>527</v>
      </c>
      <c r="D326" s="737"/>
      <c r="E326" s="737"/>
      <c r="F326" s="737"/>
      <c r="G326" s="738"/>
      <c r="H326" s="412" t="s">
        <v>237</v>
      </c>
      <c r="I326" s="416" t="s">
        <v>505</v>
      </c>
      <c r="J326" s="416" t="s">
        <v>505</v>
      </c>
      <c r="K326" s="416" t="s">
        <v>505</v>
      </c>
      <c r="L326" s="416" t="s">
        <v>505</v>
      </c>
      <c r="M326" s="416" t="s">
        <v>505</v>
      </c>
      <c r="N326" s="416" t="s">
        <v>505</v>
      </c>
      <c r="O326" s="416"/>
      <c r="P326" s="416"/>
      <c r="Q326" s="416" t="s">
        <v>505</v>
      </c>
      <c r="R326" s="412" t="s">
        <v>505</v>
      </c>
    </row>
    <row r="327" spans="1:18" s="396" customFormat="1" outlineLevel="1" x14ac:dyDescent="0.25">
      <c r="A327" s="734" t="s">
        <v>528</v>
      </c>
      <c r="B327" s="735"/>
      <c r="C327" s="759" t="s">
        <v>522</v>
      </c>
      <c r="D327" s="760"/>
      <c r="E327" s="760"/>
      <c r="F327" s="760"/>
      <c r="G327" s="761"/>
      <c r="H327" s="412" t="s">
        <v>518</v>
      </c>
      <c r="I327" s="416"/>
      <c r="J327" s="416"/>
      <c r="K327" s="416"/>
      <c r="L327" s="416"/>
      <c r="M327" s="416"/>
      <c r="N327" s="416"/>
      <c r="O327" s="416"/>
      <c r="P327" s="416"/>
      <c r="Q327" s="416"/>
      <c r="R327" s="412"/>
    </row>
    <row r="328" spans="1:18" s="396" customFormat="1" outlineLevel="1" x14ac:dyDescent="0.25">
      <c r="A328" s="734" t="s">
        <v>529</v>
      </c>
      <c r="B328" s="735"/>
      <c r="C328" s="759" t="s">
        <v>530</v>
      </c>
      <c r="D328" s="760"/>
      <c r="E328" s="760"/>
      <c r="F328" s="760"/>
      <c r="G328" s="761"/>
      <c r="H328" s="412" t="s">
        <v>508</v>
      </c>
      <c r="I328" s="416"/>
      <c r="J328" s="416"/>
      <c r="K328" s="416"/>
      <c r="L328" s="416"/>
      <c r="M328" s="416"/>
      <c r="N328" s="416"/>
      <c r="O328" s="416"/>
      <c r="P328" s="416"/>
      <c r="Q328" s="416"/>
      <c r="R328" s="412"/>
    </row>
    <row r="329" spans="1:18" s="396" customFormat="1" outlineLevel="1" x14ac:dyDescent="0.25">
      <c r="A329" s="734" t="s">
        <v>531</v>
      </c>
      <c r="B329" s="735"/>
      <c r="C329" s="759" t="s">
        <v>524</v>
      </c>
      <c r="D329" s="760"/>
      <c r="E329" s="760"/>
      <c r="F329" s="760"/>
      <c r="G329" s="761"/>
      <c r="H329" s="412" t="s">
        <v>525</v>
      </c>
      <c r="I329" s="416"/>
      <c r="J329" s="416"/>
      <c r="K329" s="416"/>
      <c r="L329" s="416"/>
      <c r="M329" s="416"/>
      <c r="N329" s="416"/>
      <c r="O329" s="416"/>
      <c r="P329" s="416"/>
      <c r="Q329" s="416"/>
      <c r="R329" s="412"/>
    </row>
    <row r="330" spans="1:18" s="396" customFormat="1" outlineLevel="1" x14ac:dyDescent="0.25">
      <c r="A330" s="734" t="s">
        <v>532</v>
      </c>
      <c r="B330" s="735"/>
      <c r="C330" s="736" t="s">
        <v>533</v>
      </c>
      <c r="D330" s="737"/>
      <c r="E330" s="737"/>
      <c r="F330" s="737"/>
      <c r="G330" s="738"/>
      <c r="H330" s="412" t="s">
        <v>237</v>
      </c>
      <c r="I330" s="416" t="s">
        <v>505</v>
      </c>
      <c r="J330" s="416" t="s">
        <v>505</v>
      </c>
      <c r="K330" s="416" t="s">
        <v>505</v>
      </c>
      <c r="L330" s="416" t="s">
        <v>505</v>
      </c>
      <c r="M330" s="416" t="s">
        <v>505</v>
      </c>
      <c r="N330" s="416" t="s">
        <v>505</v>
      </c>
      <c r="O330" s="416" t="s">
        <v>505</v>
      </c>
      <c r="P330" s="416" t="s">
        <v>505</v>
      </c>
      <c r="Q330" s="416" t="s">
        <v>505</v>
      </c>
      <c r="R330" s="412" t="s">
        <v>505</v>
      </c>
    </row>
    <row r="331" spans="1:18" s="396" customFormat="1" outlineLevel="1" x14ac:dyDescent="0.25">
      <c r="A331" s="734" t="s">
        <v>534</v>
      </c>
      <c r="B331" s="735"/>
      <c r="C331" s="759" t="s">
        <v>522</v>
      </c>
      <c r="D331" s="760"/>
      <c r="E331" s="760"/>
      <c r="F331" s="760"/>
      <c r="G331" s="761"/>
      <c r="H331" s="412" t="s">
        <v>518</v>
      </c>
      <c r="I331" s="416"/>
      <c r="J331" s="416"/>
      <c r="K331" s="416"/>
      <c r="L331" s="416"/>
      <c r="M331" s="416"/>
      <c r="N331" s="416"/>
      <c r="O331" s="416"/>
      <c r="P331" s="416"/>
      <c r="Q331" s="416"/>
      <c r="R331" s="412"/>
    </row>
    <row r="332" spans="1:18" s="396" customFormat="1" outlineLevel="1" x14ac:dyDescent="0.25">
      <c r="A332" s="734" t="s">
        <v>535</v>
      </c>
      <c r="B332" s="735"/>
      <c r="C332" s="759" t="s">
        <v>524</v>
      </c>
      <c r="D332" s="760"/>
      <c r="E332" s="760"/>
      <c r="F332" s="760"/>
      <c r="G332" s="761"/>
      <c r="H332" s="412" t="s">
        <v>525</v>
      </c>
      <c r="I332" s="416"/>
      <c r="J332" s="416"/>
      <c r="K332" s="416"/>
      <c r="L332" s="416"/>
      <c r="M332" s="416"/>
      <c r="N332" s="416"/>
      <c r="O332" s="416"/>
      <c r="P332" s="416"/>
      <c r="Q332" s="416"/>
      <c r="R332" s="412"/>
    </row>
    <row r="333" spans="1:18" s="396" customFormat="1" outlineLevel="1" x14ac:dyDescent="0.25">
      <c r="A333" s="734" t="s">
        <v>536</v>
      </c>
      <c r="B333" s="735"/>
      <c r="C333" s="736" t="s">
        <v>537</v>
      </c>
      <c r="D333" s="737"/>
      <c r="E333" s="737"/>
      <c r="F333" s="737"/>
      <c r="G333" s="738"/>
      <c r="H333" s="412" t="s">
        <v>237</v>
      </c>
      <c r="I333" s="416" t="s">
        <v>505</v>
      </c>
      <c r="J333" s="416" t="s">
        <v>505</v>
      </c>
      <c r="K333" s="416" t="s">
        <v>505</v>
      </c>
      <c r="L333" s="416" t="s">
        <v>505</v>
      </c>
      <c r="M333" s="416" t="s">
        <v>505</v>
      </c>
      <c r="N333" s="416" t="s">
        <v>505</v>
      </c>
      <c r="O333" s="416" t="s">
        <v>505</v>
      </c>
      <c r="P333" s="416" t="s">
        <v>505</v>
      </c>
      <c r="Q333" s="416" t="s">
        <v>505</v>
      </c>
      <c r="R333" s="412" t="s">
        <v>505</v>
      </c>
    </row>
    <row r="334" spans="1:18" s="396" customFormat="1" outlineLevel="1" x14ac:dyDescent="0.25">
      <c r="A334" s="734" t="s">
        <v>538</v>
      </c>
      <c r="B334" s="735"/>
      <c r="C334" s="759" t="s">
        <v>522</v>
      </c>
      <c r="D334" s="760"/>
      <c r="E334" s="760"/>
      <c r="F334" s="760"/>
      <c r="G334" s="761"/>
      <c r="H334" s="412" t="s">
        <v>518</v>
      </c>
      <c r="I334" s="413">
        <v>88.844329999999999</v>
      </c>
      <c r="J334" s="413">
        <v>89.445093999999997</v>
      </c>
      <c r="K334" s="413">
        <v>91.217770000000002</v>
      </c>
      <c r="L334" s="413">
        <v>91.217770000000002</v>
      </c>
      <c r="M334" s="413">
        <v>95.888119824000015</v>
      </c>
      <c r="N334" s="413">
        <v>95.888119824000015</v>
      </c>
      <c r="O334" s="413">
        <v>99.733233428942413</v>
      </c>
      <c r="P334" s="413">
        <v>99.733233428942413</v>
      </c>
      <c r="Q334" s="435">
        <v>195.62135325294241</v>
      </c>
      <c r="R334" s="435">
        <v>195.62135325294241</v>
      </c>
    </row>
    <row r="335" spans="1:18" s="396" customFormat="1" outlineLevel="1" x14ac:dyDescent="0.25">
      <c r="A335" s="734" t="s">
        <v>539</v>
      </c>
      <c r="B335" s="735"/>
      <c r="C335" s="759" t="s">
        <v>530</v>
      </c>
      <c r="D335" s="760"/>
      <c r="E335" s="760"/>
      <c r="F335" s="760"/>
      <c r="G335" s="761"/>
      <c r="H335" s="412" t="s">
        <v>508</v>
      </c>
      <c r="I335" s="413"/>
      <c r="J335" s="416"/>
      <c r="K335" s="413"/>
      <c r="L335" s="413"/>
      <c r="M335" s="413"/>
      <c r="N335" s="413"/>
      <c r="O335" s="413"/>
      <c r="P335" s="413"/>
      <c r="Q335" s="413"/>
      <c r="R335" s="413"/>
    </row>
    <row r="336" spans="1:18" s="396" customFormat="1" outlineLevel="1" x14ac:dyDescent="0.25">
      <c r="A336" s="734" t="s">
        <v>540</v>
      </c>
      <c r="B336" s="735"/>
      <c r="C336" s="759" t="s">
        <v>524</v>
      </c>
      <c r="D336" s="760"/>
      <c r="E336" s="760"/>
      <c r="F336" s="760"/>
      <c r="G336" s="761"/>
      <c r="H336" s="412" t="s">
        <v>525</v>
      </c>
      <c r="I336" s="413"/>
      <c r="J336" s="413"/>
      <c r="K336" s="413"/>
      <c r="L336" s="413"/>
      <c r="M336" s="413"/>
      <c r="N336" s="413"/>
      <c r="O336" s="413"/>
      <c r="P336" s="413"/>
      <c r="Q336" s="413"/>
      <c r="R336" s="413"/>
    </row>
    <row r="337" spans="1:18" s="411" customFormat="1" x14ac:dyDescent="0.25">
      <c r="A337" s="754" t="s">
        <v>541</v>
      </c>
      <c r="B337" s="755"/>
      <c r="C337" s="756" t="s">
        <v>542</v>
      </c>
      <c r="D337" s="757"/>
      <c r="E337" s="757"/>
      <c r="F337" s="757"/>
      <c r="G337" s="758"/>
      <c r="H337" s="417" t="s">
        <v>237</v>
      </c>
      <c r="I337" s="441" t="s">
        <v>505</v>
      </c>
      <c r="J337" s="441" t="s">
        <v>505</v>
      </c>
      <c r="K337" s="441" t="s">
        <v>505</v>
      </c>
      <c r="L337" s="441" t="s">
        <v>505</v>
      </c>
      <c r="M337" s="441" t="s">
        <v>505</v>
      </c>
      <c r="N337" s="441" t="s">
        <v>505</v>
      </c>
      <c r="O337" s="441" t="s">
        <v>505</v>
      </c>
      <c r="P337" s="441" t="s">
        <v>505</v>
      </c>
      <c r="Q337" s="441" t="s">
        <v>505</v>
      </c>
      <c r="R337" s="417" t="s">
        <v>505</v>
      </c>
    </row>
    <row r="338" spans="1:18" s="396" customFormat="1" outlineLevel="1" x14ac:dyDescent="0.25">
      <c r="A338" s="734" t="s">
        <v>543</v>
      </c>
      <c r="B338" s="735"/>
      <c r="C338" s="736" t="s">
        <v>544</v>
      </c>
      <c r="D338" s="737"/>
      <c r="E338" s="737"/>
      <c r="F338" s="737"/>
      <c r="G338" s="738"/>
      <c r="H338" s="412" t="s">
        <v>518</v>
      </c>
      <c r="I338" s="416"/>
      <c r="J338" s="416"/>
      <c r="K338" s="416"/>
      <c r="L338" s="416"/>
      <c r="M338" s="416"/>
      <c r="N338" s="416"/>
      <c r="O338" s="416"/>
      <c r="P338" s="416"/>
      <c r="Q338" s="416"/>
      <c r="R338" s="412"/>
    </row>
    <row r="339" spans="1:18" s="396" customFormat="1" outlineLevel="1" x14ac:dyDescent="0.25">
      <c r="A339" s="734" t="s">
        <v>545</v>
      </c>
      <c r="B339" s="735"/>
      <c r="C339" s="759" t="s">
        <v>546</v>
      </c>
      <c r="D339" s="760"/>
      <c r="E339" s="760"/>
      <c r="F339" s="760"/>
      <c r="G339" s="761"/>
      <c r="H339" s="412" t="s">
        <v>518</v>
      </c>
      <c r="I339" s="416"/>
      <c r="J339" s="416"/>
      <c r="K339" s="416"/>
      <c r="L339" s="416"/>
      <c r="M339" s="416"/>
      <c r="N339" s="416"/>
      <c r="O339" s="416"/>
      <c r="P339" s="416"/>
      <c r="Q339" s="416"/>
      <c r="R339" s="412"/>
    </row>
    <row r="340" spans="1:18" s="396" customFormat="1" outlineLevel="1" x14ac:dyDescent="0.25">
      <c r="A340" s="734" t="s">
        <v>547</v>
      </c>
      <c r="B340" s="735"/>
      <c r="C340" s="762" t="s">
        <v>548</v>
      </c>
      <c r="D340" s="763"/>
      <c r="E340" s="763"/>
      <c r="F340" s="763"/>
      <c r="G340" s="764"/>
      <c r="H340" s="412" t="s">
        <v>518</v>
      </c>
      <c r="I340" s="416"/>
      <c r="J340" s="416"/>
      <c r="K340" s="416"/>
      <c r="L340" s="416"/>
      <c r="M340" s="416"/>
      <c r="N340" s="416"/>
      <c r="O340" s="416"/>
      <c r="P340" s="416"/>
      <c r="Q340" s="416"/>
      <c r="R340" s="412"/>
    </row>
    <row r="341" spans="1:18" s="396" customFormat="1" outlineLevel="1" x14ac:dyDescent="0.25">
      <c r="A341" s="734" t="s">
        <v>549</v>
      </c>
      <c r="B341" s="735"/>
      <c r="C341" s="762" t="s">
        <v>550</v>
      </c>
      <c r="D341" s="763"/>
      <c r="E341" s="763"/>
      <c r="F341" s="763"/>
      <c r="G341" s="764"/>
      <c r="H341" s="412" t="s">
        <v>518</v>
      </c>
      <c r="I341" s="416"/>
      <c r="J341" s="413"/>
      <c r="K341" s="416"/>
      <c r="L341" s="416"/>
      <c r="M341" s="416"/>
      <c r="N341" s="416"/>
      <c r="O341" s="416"/>
      <c r="P341" s="416"/>
      <c r="Q341" s="416"/>
      <c r="R341" s="412"/>
    </row>
    <row r="342" spans="1:18" s="396" customFormat="1" outlineLevel="1" x14ac:dyDescent="0.25">
      <c r="A342" s="734" t="s">
        <v>551</v>
      </c>
      <c r="B342" s="735"/>
      <c r="C342" s="736" t="s">
        <v>552</v>
      </c>
      <c r="D342" s="737"/>
      <c r="E342" s="737"/>
      <c r="F342" s="737"/>
      <c r="G342" s="738"/>
      <c r="H342" s="412" t="s">
        <v>518</v>
      </c>
      <c r="I342" s="416"/>
      <c r="J342" s="416"/>
      <c r="K342" s="416"/>
      <c r="L342" s="416"/>
      <c r="M342" s="416"/>
      <c r="N342" s="416"/>
      <c r="O342" s="416"/>
      <c r="P342" s="416"/>
      <c r="Q342" s="416"/>
      <c r="R342" s="412"/>
    </row>
    <row r="343" spans="1:18" s="396" customFormat="1" outlineLevel="1" x14ac:dyDescent="0.25">
      <c r="A343" s="734" t="s">
        <v>553</v>
      </c>
      <c r="B343" s="735"/>
      <c r="C343" s="736" t="s">
        <v>554</v>
      </c>
      <c r="D343" s="737"/>
      <c r="E343" s="737"/>
      <c r="F343" s="737"/>
      <c r="G343" s="738"/>
      <c r="H343" s="412" t="s">
        <v>508</v>
      </c>
      <c r="I343" s="416"/>
      <c r="J343" s="416"/>
      <c r="K343" s="416"/>
      <c r="L343" s="416"/>
      <c r="M343" s="416"/>
      <c r="N343" s="416"/>
      <c r="O343" s="416"/>
      <c r="P343" s="416"/>
      <c r="Q343" s="416"/>
      <c r="R343" s="412"/>
    </row>
    <row r="344" spans="1:18" s="396" customFormat="1" outlineLevel="1" x14ac:dyDescent="0.25">
      <c r="A344" s="734" t="s">
        <v>555</v>
      </c>
      <c r="B344" s="735"/>
      <c r="C344" s="759" t="s">
        <v>556</v>
      </c>
      <c r="D344" s="760"/>
      <c r="E344" s="760"/>
      <c r="F344" s="760"/>
      <c r="G344" s="761"/>
      <c r="H344" s="412" t="s">
        <v>508</v>
      </c>
      <c r="I344" s="416"/>
      <c r="J344" s="416"/>
      <c r="K344" s="416"/>
      <c r="L344" s="416"/>
      <c r="M344" s="416"/>
      <c r="N344" s="416"/>
      <c r="O344" s="416"/>
      <c r="P344" s="416"/>
      <c r="Q344" s="416"/>
      <c r="R344" s="412"/>
    </row>
    <row r="345" spans="1:18" s="396" customFormat="1" outlineLevel="1" x14ac:dyDescent="0.25">
      <c r="A345" s="734" t="s">
        <v>557</v>
      </c>
      <c r="B345" s="735"/>
      <c r="C345" s="762" t="s">
        <v>548</v>
      </c>
      <c r="D345" s="763"/>
      <c r="E345" s="763"/>
      <c r="F345" s="763"/>
      <c r="G345" s="764"/>
      <c r="H345" s="412" t="s">
        <v>508</v>
      </c>
      <c r="I345" s="416"/>
      <c r="J345" s="416"/>
      <c r="K345" s="416"/>
      <c r="L345" s="416"/>
      <c r="M345" s="416"/>
      <c r="N345" s="416"/>
      <c r="O345" s="416"/>
      <c r="P345" s="416"/>
      <c r="Q345" s="416"/>
      <c r="R345" s="412"/>
    </row>
    <row r="346" spans="1:18" s="396" customFormat="1" outlineLevel="1" x14ac:dyDescent="0.25">
      <c r="A346" s="734" t="s">
        <v>558</v>
      </c>
      <c r="B346" s="735"/>
      <c r="C346" s="762" t="s">
        <v>550</v>
      </c>
      <c r="D346" s="763"/>
      <c r="E346" s="763"/>
      <c r="F346" s="763"/>
      <c r="G346" s="764"/>
      <c r="H346" s="412" t="s">
        <v>508</v>
      </c>
      <c r="I346" s="416"/>
      <c r="J346" s="416"/>
      <c r="K346" s="416"/>
      <c r="L346" s="416"/>
      <c r="M346" s="416"/>
      <c r="N346" s="416"/>
      <c r="O346" s="416"/>
      <c r="P346" s="416"/>
      <c r="Q346" s="416"/>
      <c r="R346" s="412"/>
    </row>
    <row r="347" spans="1:18" s="396" customFormat="1" outlineLevel="1" x14ac:dyDescent="0.25">
      <c r="A347" s="734" t="s">
        <v>559</v>
      </c>
      <c r="B347" s="735"/>
      <c r="C347" s="736" t="s">
        <v>560</v>
      </c>
      <c r="D347" s="737"/>
      <c r="E347" s="737"/>
      <c r="F347" s="737"/>
      <c r="G347" s="738"/>
      <c r="H347" s="412" t="s">
        <v>561</v>
      </c>
      <c r="I347" s="416"/>
      <c r="J347" s="416"/>
      <c r="K347" s="416"/>
      <c r="L347" s="416"/>
      <c r="M347" s="416"/>
      <c r="N347" s="416"/>
      <c r="O347" s="416"/>
      <c r="P347" s="416"/>
      <c r="Q347" s="416"/>
      <c r="R347" s="412"/>
    </row>
    <row r="348" spans="1:18" s="396" customFormat="1" outlineLevel="1" x14ac:dyDescent="0.25">
      <c r="A348" s="734" t="s">
        <v>562</v>
      </c>
      <c r="B348" s="735"/>
      <c r="C348" s="736" t="s">
        <v>563</v>
      </c>
      <c r="D348" s="737"/>
      <c r="E348" s="737"/>
      <c r="F348" s="737"/>
      <c r="G348" s="738"/>
      <c r="H348" s="412" t="s">
        <v>32</v>
      </c>
      <c r="I348" s="416"/>
      <c r="J348" s="416"/>
      <c r="K348" s="416"/>
      <c r="L348" s="416"/>
      <c r="M348" s="416"/>
      <c r="N348" s="416"/>
      <c r="O348" s="416"/>
      <c r="P348" s="416"/>
      <c r="Q348" s="416"/>
      <c r="R348" s="412"/>
    </row>
    <row r="349" spans="1:18" s="411" customFormat="1" x14ac:dyDescent="0.25">
      <c r="A349" s="754" t="s">
        <v>564</v>
      </c>
      <c r="B349" s="755"/>
      <c r="C349" s="756" t="s">
        <v>565</v>
      </c>
      <c r="D349" s="757"/>
      <c r="E349" s="757"/>
      <c r="F349" s="757"/>
      <c r="G349" s="758"/>
      <c r="H349" s="417" t="s">
        <v>237</v>
      </c>
      <c r="I349" s="441" t="s">
        <v>505</v>
      </c>
      <c r="J349" s="441" t="s">
        <v>505</v>
      </c>
      <c r="K349" s="441" t="s">
        <v>505</v>
      </c>
      <c r="L349" s="441" t="s">
        <v>505</v>
      </c>
      <c r="M349" s="441" t="s">
        <v>505</v>
      </c>
      <c r="N349" s="441" t="s">
        <v>505</v>
      </c>
      <c r="O349" s="441" t="s">
        <v>505</v>
      </c>
      <c r="P349" s="441" t="s">
        <v>505</v>
      </c>
      <c r="Q349" s="441" t="s">
        <v>505</v>
      </c>
      <c r="R349" s="417" t="s">
        <v>505</v>
      </c>
    </row>
    <row r="350" spans="1:18" s="396" customFormat="1" outlineLevel="1" x14ac:dyDescent="0.25">
      <c r="A350" s="734" t="s">
        <v>566</v>
      </c>
      <c r="B350" s="735"/>
      <c r="C350" s="736" t="s">
        <v>567</v>
      </c>
      <c r="D350" s="737"/>
      <c r="E350" s="737"/>
      <c r="F350" s="737"/>
      <c r="G350" s="738"/>
      <c r="H350" s="412" t="s">
        <v>518</v>
      </c>
      <c r="I350" s="416"/>
      <c r="J350" s="416"/>
      <c r="K350" s="416"/>
      <c r="L350" s="416"/>
      <c r="M350" s="416"/>
      <c r="N350" s="416"/>
      <c r="O350" s="416"/>
      <c r="P350" s="416"/>
      <c r="Q350" s="416"/>
      <c r="R350" s="412"/>
    </row>
    <row r="351" spans="1:18" s="396" customFormat="1" outlineLevel="1" x14ac:dyDescent="0.25">
      <c r="A351" s="734" t="s">
        <v>568</v>
      </c>
      <c r="B351" s="735"/>
      <c r="C351" s="736" t="s">
        <v>569</v>
      </c>
      <c r="D351" s="737"/>
      <c r="E351" s="737"/>
      <c r="F351" s="737"/>
      <c r="G351" s="738"/>
      <c r="H351" s="412" t="s">
        <v>511</v>
      </c>
      <c r="I351" s="416"/>
      <c r="J351" s="416"/>
      <c r="K351" s="416"/>
      <c r="L351" s="416"/>
      <c r="M351" s="416"/>
      <c r="N351" s="416"/>
      <c r="O351" s="416"/>
      <c r="P351" s="416"/>
      <c r="Q351" s="416"/>
      <c r="R351" s="412"/>
    </row>
    <row r="352" spans="1:18" s="396" customFormat="1" outlineLevel="1" x14ac:dyDescent="0.25">
      <c r="A352" s="734" t="s">
        <v>570</v>
      </c>
      <c r="B352" s="735"/>
      <c r="C352" s="736" t="s">
        <v>571</v>
      </c>
      <c r="D352" s="737"/>
      <c r="E352" s="737"/>
      <c r="F352" s="737"/>
      <c r="G352" s="738"/>
      <c r="H352" s="412" t="s">
        <v>32</v>
      </c>
      <c r="I352" s="416"/>
      <c r="J352" s="416"/>
      <c r="K352" s="416"/>
      <c r="L352" s="416"/>
      <c r="M352" s="416"/>
      <c r="N352" s="416"/>
      <c r="O352" s="416"/>
      <c r="P352" s="416"/>
      <c r="Q352" s="416"/>
      <c r="R352" s="412"/>
    </row>
    <row r="353" spans="1:18" s="396" customFormat="1" outlineLevel="1" x14ac:dyDescent="0.25">
      <c r="A353" s="734" t="s">
        <v>572</v>
      </c>
      <c r="B353" s="735"/>
      <c r="C353" s="736" t="s">
        <v>573</v>
      </c>
      <c r="D353" s="737"/>
      <c r="E353" s="737"/>
      <c r="F353" s="737"/>
      <c r="G353" s="738"/>
      <c r="H353" s="412" t="s">
        <v>32</v>
      </c>
      <c r="I353" s="416"/>
      <c r="J353" s="416"/>
      <c r="K353" s="416"/>
      <c r="L353" s="416"/>
      <c r="M353" s="416"/>
      <c r="N353" s="416"/>
      <c r="O353" s="416"/>
      <c r="P353" s="416"/>
      <c r="Q353" s="416"/>
      <c r="R353" s="412"/>
    </row>
    <row r="354" spans="1:18" s="411" customFormat="1" x14ac:dyDescent="0.25">
      <c r="A354" s="754" t="s">
        <v>574</v>
      </c>
      <c r="B354" s="755"/>
      <c r="C354" s="756" t="s">
        <v>575</v>
      </c>
      <c r="D354" s="757"/>
      <c r="E354" s="757"/>
      <c r="F354" s="757"/>
      <c r="G354" s="758"/>
      <c r="H354" s="417" t="s">
        <v>237</v>
      </c>
      <c r="I354" s="441" t="s">
        <v>505</v>
      </c>
      <c r="J354" s="441" t="s">
        <v>505</v>
      </c>
      <c r="K354" s="441" t="s">
        <v>505</v>
      </c>
      <c r="L354" s="441" t="s">
        <v>505</v>
      </c>
      <c r="M354" s="441" t="s">
        <v>505</v>
      </c>
      <c r="N354" s="441" t="s">
        <v>505</v>
      </c>
      <c r="O354" s="441" t="s">
        <v>505</v>
      </c>
      <c r="P354" s="441" t="s">
        <v>505</v>
      </c>
      <c r="Q354" s="441" t="s">
        <v>505</v>
      </c>
      <c r="R354" s="417" t="s">
        <v>505</v>
      </c>
    </row>
    <row r="355" spans="1:18" s="396" customFormat="1" outlineLevel="1" x14ac:dyDescent="0.25">
      <c r="A355" s="734" t="s">
        <v>576</v>
      </c>
      <c r="B355" s="735"/>
      <c r="C355" s="736" t="s">
        <v>577</v>
      </c>
      <c r="D355" s="737"/>
      <c r="E355" s="737"/>
      <c r="F355" s="737"/>
      <c r="G355" s="738"/>
      <c r="H355" s="412" t="s">
        <v>508</v>
      </c>
      <c r="I355" s="416"/>
      <c r="J355" s="416"/>
      <c r="K355" s="416"/>
      <c r="L355" s="416"/>
      <c r="M355" s="416"/>
      <c r="N355" s="416"/>
      <c r="O355" s="416"/>
      <c r="P355" s="416"/>
      <c r="Q355" s="416"/>
      <c r="R355" s="412"/>
    </row>
    <row r="356" spans="1:18" s="396" customFormat="1" outlineLevel="1" x14ac:dyDescent="0.25">
      <c r="A356" s="734" t="s">
        <v>578</v>
      </c>
      <c r="B356" s="735"/>
      <c r="C356" s="759" t="s">
        <v>579</v>
      </c>
      <c r="D356" s="760"/>
      <c r="E356" s="760"/>
      <c r="F356" s="760"/>
      <c r="G356" s="761"/>
      <c r="H356" s="412" t="s">
        <v>508</v>
      </c>
      <c r="I356" s="416"/>
      <c r="J356" s="416"/>
      <c r="K356" s="416"/>
      <c r="L356" s="416"/>
      <c r="M356" s="416"/>
      <c r="N356" s="416"/>
      <c r="O356" s="416"/>
      <c r="P356" s="416"/>
      <c r="Q356" s="416"/>
      <c r="R356" s="412"/>
    </row>
    <row r="357" spans="1:18" s="396" customFormat="1" outlineLevel="1" x14ac:dyDescent="0.25">
      <c r="A357" s="734" t="s">
        <v>580</v>
      </c>
      <c r="B357" s="735"/>
      <c r="C357" s="759" t="s">
        <v>581</v>
      </c>
      <c r="D357" s="760"/>
      <c r="E357" s="760"/>
      <c r="F357" s="760"/>
      <c r="G357" s="761"/>
      <c r="H357" s="412" t="s">
        <v>508</v>
      </c>
      <c r="I357" s="416"/>
      <c r="J357" s="416"/>
      <c r="K357" s="416"/>
      <c r="L357" s="416"/>
      <c r="M357" s="416"/>
      <c r="N357" s="416"/>
      <c r="O357" s="416"/>
      <c r="P357" s="416"/>
      <c r="Q357" s="416"/>
      <c r="R357" s="412"/>
    </row>
    <row r="358" spans="1:18" s="396" customFormat="1" outlineLevel="1" x14ac:dyDescent="0.25">
      <c r="A358" s="734" t="s">
        <v>582</v>
      </c>
      <c r="B358" s="735"/>
      <c r="C358" s="759" t="s">
        <v>583</v>
      </c>
      <c r="D358" s="760"/>
      <c r="E358" s="760"/>
      <c r="F358" s="760"/>
      <c r="G358" s="761"/>
      <c r="H358" s="412" t="s">
        <v>508</v>
      </c>
      <c r="I358" s="416"/>
      <c r="J358" s="416"/>
      <c r="K358" s="416"/>
      <c r="L358" s="416"/>
      <c r="M358" s="416"/>
      <c r="N358" s="416"/>
      <c r="O358" s="416"/>
      <c r="P358" s="416"/>
      <c r="Q358" s="416"/>
      <c r="R358" s="412"/>
    </row>
    <row r="359" spans="1:18" s="396" customFormat="1" outlineLevel="1" x14ac:dyDescent="0.25">
      <c r="A359" s="734" t="s">
        <v>584</v>
      </c>
      <c r="B359" s="735"/>
      <c r="C359" s="736" t="s">
        <v>585</v>
      </c>
      <c r="D359" s="737"/>
      <c r="E359" s="737"/>
      <c r="F359" s="737"/>
      <c r="G359" s="738"/>
      <c r="H359" s="412" t="s">
        <v>518</v>
      </c>
      <c r="I359" s="416"/>
      <c r="J359" s="416"/>
      <c r="K359" s="416"/>
      <c r="L359" s="416"/>
      <c r="M359" s="416"/>
      <c r="N359" s="416"/>
      <c r="O359" s="416"/>
      <c r="P359" s="416"/>
      <c r="Q359" s="416"/>
      <c r="R359" s="412"/>
    </row>
    <row r="360" spans="1:18" s="396" customFormat="1" outlineLevel="1" x14ac:dyDescent="0.25">
      <c r="A360" s="734" t="s">
        <v>586</v>
      </c>
      <c r="B360" s="735"/>
      <c r="C360" s="759" t="s">
        <v>587</v>
      </c>
      <c r="D360" s="760"/>
      <c r="E360" s="760"/>
      <c r="F360" s="760"/>
      <c r="G360" s="761"/>
      <c r="H360" s="412" t="s">
        <v>518</v>
      </c>
      <c r="I360" s="416"/>
      <c r="J360" s="416"/>
      <c r="K360" s="416"/>
      <c r="L360" s="416"/>
      <c r="M360" s="416"/>
      <c r="N360" s="416"/>
      <c r="O360" s="416"/>
      <c r="P360" s="416"/>
      <c r="Q360" s="416"/>
      <c r="R360" s="412"/>
    </row>
    <row r="361" spans="1:18" s="396" customFormat="1" outlineLevel="1" x14ac:dyDescent="0.25">
      <c r="A361" s="734" t="s">
        <v>588</v>
      </c>
      <c r="B361" s="735"/>
      <c r="C361" s="759" t="s">
        <v>589</v>
      </c>
      <c r="D361" s="760"/>
      <c r="E361" s="760"/>
      <c r="F361" s="760"/>
      <c r="G361" s="761"/>
      <c r="H361" s="412" t="s">
        <v>518</v>
      </c>
      <c r="I361" s="416"/>
      <c r="J361" s="416"/>
      <c r="K361" s="416"/>
      <c r="L361" s="416"/>
      <c r="M361" s="416"/>
      <c r="N361" s="416"/>
      <c r="O361" s="416"/>
      <c r="P361" s="416"/>
      <c r="Q361" s="416"/>
      <c r="R361" s="412"/>
    </row>
    <row r="362" spans="1:18" s="396" customFormat="1" outlineLevel="1" x14ac:dyDescent="0.25">
      <c r="A362" s="734" t="s">
        <v>590</v>
      </c>
      <c r="B362" s="735"/>
      <c r="C362" s="736" t="s">
        <v>591</v>
      </c>
      <c r="D362" s="737"/>
      <c r="E362" s="737"/>
      <c r="F362" s="737"/>
      <c r="G362" s="738"/>
      <c r="H362" s="412" t="s">
        <v>32</v>
      </c>
      <c r="I362" s="416"/>
      <c r="J362" s="416"/>
      <c r="K362" s="416"/>
      <c r="L362" s="416"/>
      <c r="M362" s="416"/>
      <c r="N362" s="416"/>
      <c r="O362" s="416"/>
      <c r="P362" s="416"/>
      <c r="Q362" s="416"/>
      <c r="R362" s="412"/>
    </row>
    <row r="363" spans="1:18" s="396" customFormat="1" outlineLevel="1" x14ac:dyDescent="0.25">
      <c r="A363" s="734" t="s">
        <v>592</v>
      </c>
      <c r="B363" s="735"/>
      <c r="C363" s="759" t="s">
        <v>56</v>
      </c>
      <c r="D363" s="760"/>
      <c r="E363" s="760"/>
      <c r="F363" s="760"/>
      <c r="G363" s="761"/>
      <c r="H363" s="412" t="s">
        <v>32</v>
      </c>
      <c r="I363" s="416"/>
      <c r="J363" s="416"/>
      <c r="K363" s="416"/>
      <c r="L363" s="416"/>
      <c r="M363" s="416"/>
      <c r="N363" s="416"/>
      <c r="O363" s="416"/>
      <c r="P363" s="416"/>
      <c r="Q363" s="416"/>
      <c r="R363" s="412"/>
    </row>
    <row r="364" spans="1:18" s="396" customFormat="1" outlineLevel="1" x14ac:dyDescent="0.25">
      <c r="A364" s="734" t="s">
        <v>593</v>
      </c>
      <c r="B364" s="735"/>
      <c r="C364" s="759" t="s">
        <v>58</v>
      </c>
      <c r="D364" s="760"/>
      <c r="E364" s="760"/>
      <c r="F364" s="760"/>
      <c r="G364" s="761"/>
      <c r="H364" s="412" t="s">
        <v>32</v>
      </c>
      <c r="I364" s="416"/>
      <c r="J364" s="416"/>
      <c r="K364" s="416"/>
      <c r="L364" s="416"/>
      <c r="M364" s="416"/>
      <c r="N364" s="416"/>
      <c r="O364" s="416"/>
      <c r="P364" s="416"/>
      <c r="Q364" s="416"/>
      <c r="R364" s="412"/>
    </row>
    <row r="365" spans="1:18" s="411" customFormat="1" ht="13.5" thickBot="1" x14ac:dyDescent="0.3">
      <c r="A365" s="808" t="s">
        <v>594</v>
      </c>
      <c r="B365" s="809"/>
      <c r="C365" s="810" t="s">
        <v>595</v>
      </c>
      <c r="D365" s="811"/>
      <c r="E365" s="811"/>
      <c r="F365" s="811"/>
      <c r="G365" s="812"/>
      <c r="H365" s="449" t="s">
        <v>596</v>
      </c>
      <c r="I365" s="450">
        <v>164.96030465949823</v>
      </c>
      <c r="J365" s="451">
        <v>168.06916922683055</v>
      </c>
      <c r="K365" s="451">
        <v>166.71666666666667</v>
      </c>
      <c r="L365" s="451">
        <v>163.09</v>
      </c>
      <c r="M365" s="451">
        <v>163</v>
      </c>
      <c r="N365" s="451">
        <v>163</v>
      </c>
      <c r="O365" s="451">
        <v>163</v>
      </c>
      <c r="P365" s="451">
        <v>163</v>
      </c>
      <c r="Q365" s="451">
        <v>163</v>
      </c>
      <c r="R365" s="452">
        <v>163</v>
      </c>
    </row>
    <row r="366" spans="1:18" s="396" customFormat="1" ht="13.5" thickBot="1" x14ac:dyDescent="0.3">
      <c r="A366" s="813" t="s">
        <v>597</v>
      </c>
      <c r="B366" s="814"/>
      <c r="C366" s="814"/>
      <c r="D366" s="814"/>
      <c r="E366" s="814"/>
      <c r="F366" s="814"/>
      <c r="G366" s="814"/>
      <c r="H366" s="814"/>
      <c r="I366" s="814"/>
      <c r="J366" s="814"/>
      <c r="K366" s="814"/>
      <c r="L366" s="814"/>
      <c r="M366" s="814"/>
      <c r="N366" s="814"/>
      <c r="O366" s="814"/>
      <c r="P366" s="814"/>
      <c r="Q366" s="814"/>
      <c r="R366" s="815"/>
    </row>
    <row r="367" spans="1:18" ht="25.5" x14ac:dyDescent="0.2">
      <c r="A367" s="816" t="s">
        <v>16</v>
      </c>
      <c r="B367" s="817"/>
      <c r="C367" s="820" t="s">
        <v>17</v>
      </c>
      <c r="D367" s="821"/>
      <c r="E367" s="821"/>
      <c r="F367" s="821"/>
      <c r="G367" s="817"/>
      <c r="H367" s="824" t="s">
        <v>18</v>
      </c>
      <c r="I367" s="397" t="s">
        <v>19</v>
      </c>
      <c r="J367" s="397" t="s">
        <v>20</v>
      </c>
      <c r="K367" s="397" t="s">
        <v>21</v>
      </c>
      <c r="L367" s="397" t="s">
        <v>22</v>
      </c>
      <c r="M367" s="732" t="s">
        <v>23</v>
      </c>
      <c r="N367" s="733"/>
      <c r="O367" s="732" t="s">
        <v>24</v>
      </c>
      <c r="P367" s="733"/>
      <c r="Q367" s="732" t="s">
        <v>25</v>
      </c>
      <c r="R367" s="744"/>
    </row>
    <row r="368" spans="1:18" ht="76.5" x14ac:dyDescent="0.2">
      <c r="A368" s="818"/>
      <c r="B368" s="819"/>
      <c r="C368" s="822"/>
      <c r="D368" s="823"/>
      <c r="E368" s="823"/>
      <c r="F368" s="823"/>
      <c r="G368" s="819"/>
      <c r="H368" s="825"/>
      <c r="I368" s="397" t="s">
        <v>26</v>
      </c>
      <c r="J368" s="397" t="s">
        <v>26</v>
      </c>
      <c r="K368" s="397" t="s">
        <v>26</v>
      </c>
      <c r="L368" s="397" t="s">
        <v>26</v>
      </c>
      <c r="M368" s="397" t="s">
        <v>27</v>
      </c>
      <c r="N368" s="397" t="s">
        <v>28</v>
      </c>
      <c r="O368" s="397" t="s">
        <v>27</v>
      </c>
      <c r="P368" s="397" t="s">
        <v>28</v>
      </c>
      <c r="Q368" s="397" t="s">
        <v>27</v>
      </c>
      <c r="R368" s="398" t="s">
        <v>28</v>
      </c>
    </row>
    <row r="369" spans="1:18" s="402" customFormat="1" ht="13.5" thickBot="1" x14ac:dyDescent="0.3">
      <c r="A369" s="745">
        <v>1</v>
      </c>
      <c r="B369" s="746"/>
      <c r="C369" s="747">
        <v>2</v>
      </c>
      <c r="D369" s="748"/>
      <c r="E369" s="748"/>
      <c r="F369" s="748"/>
      <c r="G369" s="746"/>
      <c r="H369" s="400">
        <v>3</v>
      </c>
      <c r="I369" s="401">
        <v>5</v>
      </c>
      <c r="J369" s="401">
        <v>6</v>
      </c>
      <c r="K369" s="401">
        <v>8</v>
      </c>
      <c r="L369" s="401">
        <v>9</v>
      </c>
      <c r="M369" s="401">
        <v>12</v>
      </c>
      <c r="N369" s="401">
        <v>13</v>
      </c>
      <c r="O369" s="401">
        <v>14</v>
      </c>
      <c r="P369" s="401">
        <v>15</v>
      </c>
      <c r="Q369" s="401">
        <v>16</v>
      </c>
      <c r="R369" s="400">
        <v>17</v>
      </c>
    </row>
    <row r="370" spans="1:18" s="396" customFormat="1" x14ac:dyDescent="0.25">
      <c r="A370" s="805" t="s">
        <v>598</v>
      </c>
      <c r="B370" s="806"/>
      <c r="C370" s="806"/>
      <c r="D370" s="806"/>
      <c r="E370" s="806"/>
      <c r="F370" s="806"/>
      <c r="G370" s="807"/>
      <c r="H370" s="412" t="s">
        <v>32</v>
      </c>
      <c r="I370" s="453">
        <v>79.952182323768113</v>
      </c>
      <c r="J370" s="453">
        <v>78.425052972426926</v>
      </c>
      <c r="K370" s="453">
        <v>98.385780247953107</v>
      </c>
      <c r="L370" s="453">
        <v>183.48269689213615</v>
      </c>
      <c r="M370" s="453">
        <v>102.72062485544434</v>
      </c>
      <c r="N370" s="453">
        <v>337.00914944560827</v>
      </c>
      <c r="O370" s="453">
        <v>100.31463258685791</v>
      </c>
      <c r="P370" s="453">
        <v>100.31463258685791</v>
      </c>
      <c r="Q370" s="419">
        <v>203.03525744230225</v>
      </c>
      <c r="R370" s="419">
        <v>437.32378203246617</v>
      </c>
    </row>
    <row r="371" spans="1:18" s="411" customFormat="1" x14ac:dyDescent="0.25">
      <c r="A371" s="754" t="s">
        <v>30</v>
      </c>
      <c r="B371" s="755"/>
      <c r="C371" s="756" t="s">
        <v>599</v>
      </c>
      <c r="D371" s="757"/>
      <c r="E371" s="757"/>
      <c r="F371" s="757"/>
      <c r="G371" s="758"/>
      <c r="H371" s="417" t="s">
        <v>32</v>
      </c>
      <c r="I371" s="419">
        <v>79.952182323768113</v>
      </c>
      <c r="J371" s="419">
        <v>78.425052972426926</v>
      </c>
      <c r="K371" s="419">
        <v>98.385780247953107</v>
      </c>
      <c r="L371" s="419">
        <v>100.14969689213615</v>
      </c>
      <c r="M371" s="419">
        <v>102.72062485544434</v>
      </c>
      <c r="N371" s="419">
        <v>219.86488715052633</v>
      </c>
      <c r="O371" s="419">
        <v>100.31463258685791</v>
      </c>
      <c r="P371" s="419">
        <v>100.31463258685791</v>
      </c>
      <c r="Q371" s="419">
        <v>203.03525744230225</v>
      </c>
      <c r="R371" s="419">
        <v>320.17951973738423</v>
      </c>
    </row>
    <row r="372" spans="1:18" s="396" customFormat="1" outlineLevel="1" x14ac:dyDescent="0.25">
      <c r="A372" s="734" t="s">
        <v>33</v>
      </c>
      <c r="B372" s="735"/>
      <c r="C372" s="736" t="s">
        <v>600</v>
      </c>
      <c r="D372" s="737"/>
      <c r="E372" s="737"/>
      <c r="F372" s="737"/>
      <c r="G372" s="738"/>
      <c r="H372" s="412" t="s">
        <v>32</v>
      </c>
      <c r="I372" s="414"/>
      <c r="J372" s="414"/>
      <c r="K372" s="414"/>
      <c r="L372" s="414"/>
      <c r="M372" s="414"/>
      <c r="N372" s="414"/>
      <c r="O372" s="414"/>
      <c r="P372" s="414"/>
      <c r="Q372" s="414"/>
      <c r="R372" s="414"/>
    </row>
    <row r="373" spans="1:18" s="396" customFormat="1" outlineLevel="1" x14ac:dyDescent="0.25">
      <c r="A373" s="734" t="s">
        <v>35</v>
      </c>
      <c r="B373" s="735"/>
      <c r="C373" s="759" t="s">
        <v>601</v>
      </c>
      <c r="D373" s="760"/>
      <c r="E373" s="760"/>
      <c r="F373" s="760"/>
      <c r="G373" s="761"/>
      <c r="H373" s="412" t="s">
        <v>32</v>
      </c>
      <c r="I373" s="414"/>
      <c r="J373" s="414"/>
      <c r="K373" s="414"/>
      <c r="L373" s="414"/>
      <c r="M373" s="414"/>
      <c r="N373" s="414"/>
      <c r="O373" s="414"/>
      <c r="P373" s="414"/>
      <c r="Q373" s="414"/>
      <c r="R373" s="414"/>
    </row>
    <row r="374" spans="1:18" s="396" customFormat="1" outlineLevel="1" x14ac:dyDescent="0.25">
      <c r="A374" s="734" t="s">
        <v>602</v>
      </c>
      <c r="B374" s="735"/>
      <c r="C374" s="762" t="s">
        <v>603</v>
      </c>
      <c r="D374" s="763"/>
      <c r="E374" s="763"/>
      <c r="F374" s="763"/>
      <c r="G374" s="764"/>
      <c r="H374" s="412" t="s">
        <v>32</v>
      </c>
      <c r="I374" s="414"/>
      <c r="J374" s="414"/>
      <c r="K374" s="414"/>
      <c r="L374" s="414"/>
      <c r="M374" s="414"/>
      <c r="N374" s="414"/>
      <c r="O374" s="414"/>
      <c r="P374" s="414"/>
      <c r="Q374" s="414"/>
      <c r="R374" s="414"/>
    </row>
    <row r="375" spans="1:18" s="396" customFormat="1" outlineLevel="1" x14ac:dyDescent="0.25">
      <c r="A375" s="734" t="s">
        <v>604</v>
      </c>
      <c r="B375" s="735"/>
      <c r="C375" s="765" t="s">
        <v>36</v>
      </c>
      <c r="D375" s="766"/>
      <c r="E375" s="766"/>
      <c r="F375" s="766"/>
      <c r="G375" s="767"/>
      <c r="H375" s="412" t="s">
        <v>32</v>
      </c>
      <c r="I375" s="416"/>
      <c r="J375" s="416"/>
      <c r="K375" s="416"/>
      <c r="L375" s="416"/>
      <c r="M375" s="416"/>
      <c r="N375" s="416"/>
      <c r="O375" s="416"/>
      <c r="P375" s="416"/>
      <c r="Q375" s="416"/>
      <c r="R375" s="412"/>
    </row>
    <row r="376" spans="1:18" s="396" customFormat="1" outlineLevel="1" x14ac:dyDescent="0.25">
      <c r="A376" s="734" t="s">
        <v>605</v>
      </c>
      <c r="B376" s="735"/>
      <c r="C376" s="765" t="s">
        <v>38</v>
      </c>
      <c r="D376" s="766"/>
      <c r="E376" s="766"/>
      <c r="F376" s="766"/>
      <c r="G376" s="767"/>
      <c r="H376" s="412" t="s">
        <v>32</v>
      </c>
      <c r="I376" s="416"/>
      <c r="J376" s="416"/>
      <c r="K376" s="416"/>
      <c r="L376" s="416"/>
      <c r="M376" s="416"/>
      <c r="N376" s="416"/>
      <c r="O376" s="416"/>
      <c r="P376" s="416"/>
      <c r="Q376" s="416"/>
      <c r="R376" s="412"/>
    </row>
    <row r="377" spans="1:18" s="396" customFormat="1" outlineLevel="1" x14ac:dyDescent="0.25">
      <c r="A377" s="734" t="s">
        <v>606</v>
      </c>
      <c r="B377" s="735"/>
      <c r="C377" s="765" t="s">
        <v>40</v>
      </c>
      <c r="D377" s="766"/>
      <c r="E377" s="766"/>
      <c r="F377" s="766"/>
      <c r="G377" s="767"/>
      <c r="H377" s="412" t="s">
        <v>32</v>
      </c>
      <c r="I377" s="416"/>
      <c r="J377" s="416"/>
      <c r="K377" s="416"/>
      <c r="L377" s="416"/>
      <c r="M377" s="416"/>
      <c r="N377" s="416"/>
      <c r="O377" s="416"/>
      <c r="P377" s="416"/>
      <c r="Q377" s="416"/>
      <c r="R377" s="412"/>
    </row>
    <row r="378" spans="1:18" s="396" customFormat="1" outlineLevel="1" x14ac:dyDescent="0.25">
      <c r="A378" s="734" t="s">
        <v>607</v>
      </c>
      <c r="B378" s="735"/>
      <c r="C378" s="762" t="s">
        <v>608</v>
      </c>
      <c r="D378" s="763"/>
      <c r="E378" s="763"/>
      <c r="F378" s="763"/>
      <c r="G378" s="764"/>
      <c r="H378" s="412" t="s">
        <v>32</v>
      </c>
      <c r="I378" s="416"/>
      <c r="J378" s="416"/>
      <c r="K378" s="416"/>
      <c r="L378" s="416"/>
      <c r="M378" s="416"/>
      <c r="N378" s="416"/>
      <c r="O378" s="416"/>
      <c r="P378" s="416"/>
      <c r="Q378" s="416"/>
      <c r="R378" s="412"/>
    </row>
    <row r="379" spans="1:18" s="396" customFormat="1" outlineLevel="1" x14ac:dyDescent="0.25">
      <c r="A379" s="734" t="s">
        <v>609</v>
      </c>
      <c r="B379" s="735"/>
      <c r="C379" s="762" t="s">
        <v>610</v>
      </c>
      <c r="D379" s="763"/>
      <c r="E379" s="763"/>
      <c r="F379" s="763"/>
      <c r="G379" s="764"/>
      <c r="H379" s="412" t="s">
        <v>32</v>
      </c>
      <c r="I379" s="416"/>
      <c r="J379" s="416"/>
      <c r="K379" s="416"/>
      <c r="L379" s="416"/>
      <c r="M379" s="416"/>
      <c r="N379" s="416"/>
      <c r="O379" s="416"/>
      <c r="P379" s="416"/>
      <c r="Q379" s="416"/>
      <c r="R379" s="412"/>
    </row>
    <row r="380" spans="1:18" s="396" customFormat="1" outlineLevel="1" x14ac:dyDescent="0.25">
      <c r="A380" s="734" t="s">
        <v>611</v>
      </c>
      <c r="B380" s="735"/>
      <c r="C380" s="762" t="s">
        <v>612</v>
      </c>
      <c r="D380" s="763"/>
      <c r="E380" s="763"/>
      <c r="F380" s="763"/>
      <c r="G380" s="764"/>
      <c r="H380" s="412" t="s">
        <v>32</v>
      </c>
      <c r="I380" s="416"/>
      <c r="J380" s="416"/>
      <c r="K380" s="416"/>
      <c r="L380" s="416"/>
      <c r="M380" s="416"/>
      <c r="N380" s="416"/>
      <c r="O380" s="416"/>
      <c r="P380" s="416"/>
      <c r="Q380" s="416"/>
      <c r="R380" s="412"/>
    </row>
    <row r="381" spans="1:18" s="396" customFormat="1" outlineLevel="1" x14ac:dyDescent="0.25">
      <c r="A381" s="734" t="s">
        <v>613</v>
      </c>
      <c r="B381" s="735"/>
      <c r="C381" s="762" t="s">
        <v>614</v>
      </c>
      <c r="D381" s="763"/>
      <c r="E381" s="763"/>
      <c r="F381" s="763"/>
      <c r="G381" s="764"/>
      <c r="H381" s="412" t="s">
        <v>32</v>
      </c>
      <c r="I381" s="416"/>
      <c r="J381" s="416"/>
      <c r="K381" s="416"/>
      <c r="L381" s="416"/>
      <c r="M381" s="416"/>
      <c r="N381" s="416"/>
      <c r="O381" s="416"/>
      <c r="P381" s="416"/>
      <c r="Q381" s="416"/>
      <c r="R381" s="412"/>
    </row>
    <row r="382" spans="1:18" s="396" customFormat="1" outlineLevel="1" x14ac:dyDescent="0.25">
      <c r="A382" s="734" t="s">
        <v>615</v>
      </c>
      <c r="B382" s="735"/>
      <c r="C382" s="765" t="s">
        <v>616</v>
      </c>
      <c r="D382" s="766"/>
      <c r="E382" s="766"/>
      <c r="F382" s="766"/>
      <c r="G382" s="767"/>
      <c r="H382" s="412" t="s">
        <v>32</v>
      </c>
      <c r="I382" s="416"/>
      <c r="J382" s="416"/>
      <c r="K382" s="416"/>
      <c r="L382" s="416"/>
      <c r="M382" s="416"/>
      <c r="N382" s="416"/>
      <c r="O382" s="416"/>
      <c r="P382" s="416"/>
      <c r="Q382" s="416"/>
      <c r="R382" s="412"/>
    </row>
    <row r="383" spans="1:18" s="396" customFormat="1" outlineLevel="1" x14ac:dyDescent="0.25">
      <c r="A383" s="734" t="s">
        <v>617</v>
      </c>
      <c r="B383" s="735"/>
      <c r="C383" s="826" t="s">
        <v>618</v>
      </c>
      <c r="D383" s="827"/>
      <c r="E383" s="827"/>
      <c r="F383" s="827"/>
      <c r="G383" s="828"/>
      <c r="H383" s="412" t="s">
        <v>32</v>
      </c>
      <c r="I383" s="416"/>
      <c r="J383" s="416"/>
      <c r="K383" s="416"/>
      <c r="L383" s="416"/>
      <c r="M383" s="416"/>
      <c r="N383" s="416"/>
      <c r="O383" s="416"/>
      <c r="P383" s="416"/>
      <c r="Q383" s="416"/>
      <c r="R383" s="412"/>
    </row>
    <row r="384" spans="1:18" s="396" customFormat="1" outlineLevel="1" x14ac:dyDescent="0.25">
      <c r="A384" s="734" t="s">
        <v>619</v>
      </c>
      <c r="B384" s="735"/>
      <c r="C384" s="765" t="s">
        <v>620</v>
      </c>
      <c r="D384" s="766"/>
      <c r="E384" s="766"/>
      <c r="F384" s="766"/>
      <c r="G384" s="767"/>
      <c r="H384" s="412" t="s">
        <v>32</v>
      </c>
      <c r="I384" s="416"/>
      <c r="J384" s="416"/>
      <c r="K384" s="416"/>
      <c r="L384" s="416"/>
      <c r="M384" s="416"/>
      <c r="N384" s="416"/>
      <c r="O384" s="416"/>
      <c r="P384" s="416"/>
      <c r="Q384" s="416"/>
      <c r="R384" s="412"/>
    </row>
    <row r="385" spans="1:18" s="396" customFormat="1" outlineLevel="1" x14ac:dyDescent="0.25">
      <c r="A385" s="734" t="s">
        <v>621</v>
      </c>
      <c r="B385" s="735"/>
      <c r="C385" s="826" t="s">
        <v>618</v>
      </c>
      <c r="D385" s="827"/>
      <c r="E385" s="827"/>
      <c r="F385" s="827"/>
      <c r="G385" s="828"/>
      <c r="H385" s="412" t="s">
        <v>32</v>
      </c>
      <c r="I385" s="416"/>
      <c r="J385" s="416"/>
      <c r="K385" s="416"/>
      <c r="L385" s="416"/>
      <c r="M385" s="416"/>
      <c r="N385" s="416"/>
      <c r="O385" s="416"/>
      <c r="P385" s="416"/>
      <c r="Q385" s="416"/>
      <c r="R385" s="412"/>
    </row>
    <row r="386" spans="1:18" s="396" customFormat="1" outlineLevel="1" x14ac:dyDescent="0.25">
      <c r="A386" s="734" t="s">
        <v>622</v>
      </c>
      <c r="B386" s="735"/>
      <c r="C386" s="762" t="s">
        <v>623</v>
      </c>
      <c r="D386" s="763"/>
      <c r="E386" s="763"/>
      <c r="F386" s="763"/>
      <c r="G386" s="764"/>
      <c r="H386" s="412" t="s">
        <v>32</v>
      </c>
      <c r="I386" s="416"/>
      <c r="J386" s="416"/>
      <c r="K386" s="416"/>
      <c r="L386" s="416"/>
      <c r="M386" s="416"/>
      <c r="N386" s="416"/>
      <c r="O386" s="416"/>
      <c r="P386" s="416"/>
      <c r="Q386" s="416"/>
      <c r="R386" s="412"/>
    </row>
    <row r="387" spans="1:18" s="396" customFormat="1" outlineLevel="1" x14ac:dyDescent="0.25">
      <c r="A387" s="734" t="s">
        <v>624</v>
      </c>
      <c r="B387" s="735"/>
      <c r="C387" s="762" t="s">
        <v>432</v>
      </c>
      <c r="D387" s="763"/>
      <c r="E387" s="763"/>
      <c r="F387" s="763"/>
      <c r="G387" s="764"/>
      <c r="H387" s="412" t="s">
        <v>32</v>
      </c>
      <c r="I387" s="416"/>
      <c r="J387" s="416"/>
      <c r="K387" s="416"/>
      <c r="L387" s="416"/>
      <c r="M387" s="416"/>
      <c r="N387" s="416"/>
      <c r="O387" s="416"/>
      <c r="P387" s="416"/>
      <c r="Q387" s="416"/>
      <c r="R387" s="412"/>
    </row>
    <row r="388" spans="1:18" s="396" customFormat="1" outlineLevel="1" x14ac:dyDescent="0.25">
      <c r="A388" s="734" t="s">
        <v>625</v>
      </c>
      <c r="B388" s="735"/>
      <c r="C388" s="762" t="s">
        <v>626</v>
      </c>
      <c r="D388" s="763"/>
      <c r="E388" s="763"/>
      <c r="F388" s="763"/>
      <c r="G388" s="764"/>
      <c r="H388" s="412" t="s">
        <v>32</v>
      </c>
      <c r="I388" s="414"/>
      <c r="J388" s="414"/>
      <c r="K388" s="414"/>
      <c r="L388" s="414"/>
      <c r="M388" s="414"/>
      <c r="N388" s="414"/>
      <c r="O388" s="414"/>
      <c r="P388" s="414"/>
      <c r="Q388" s="414"/>
      <c r="R388" s="414"/>
    </row>
    <row r="389" spans="1:18" s="396" customFormat="1" outlineLevel="1" x14ac:dyDescent="0.25">
      <c r="A389" s="734" t="s">
        <v>627</v>
      </c>
      <c r="B389" s="735"/>
      <c r="C389" s="765" t="s">
        <v>56</v>
      </c>
      <c r="D389" s="766"/>
      <c r="E389" s="766"/>
      <c r="F389" s="766"/>
      <c r="G389" s="767"/>
      <c r="H389" s="412" t="s">
        <v>32</v>
      </c>
      <c r="I389" s="416"/>
      <c r="J389" s="416"/>
      <c r="K389" s="416"/>
      <c r="L389" s="416"/>
      <c r="M389" s="416"/>
      <c r="N389" s="416"/>
      <c r="O389" s="416"/>
      <c r="P389" s="416"/>
      <c r="Q389" s="416"/>
      <c r="R389" s="412"/>
    </row>
    <row r="390" spans="1:18" s="396" customFormat="1" outlineLevel="1" x14ac:dyDescent="0.25">
      <c r="A390" s="734" t="s">
        <v>628</v>
      </c>
      <c r="B390" s="735"/>
      <c r="C390" s="765" t="s">
        <v>58</v>
      </c>
      <c r="D390" s="766"/>
      <c r="E390" s="766"/>
      <c r="F390" s="766"/>
      <c r="G390" s="767"/>
      <c r="H390" s="412" t="s">
        <v>32</v>
      </c>
      <c r="I390" s="416"/>
      <c r="J390" s="416"/>
      <c r="K390" s="416"/>
      <c r="L390" s="416"/>
      <c r="M390" s="416"/>
      <c r="N390" s="416"/>
      <c r="O390" s="416"/>
      <c r="P390" s="416"/>
      <c r="Q390" s="416"/>
      <c r="R390" s="412"/>
    </row>
    <row r="391" spans="1:18" s="396" customFormat="1" outlineLevel="1" x14ac:dyDescent="0.25">
      <c r="A391" s="734" t="s">
        <v>37</v>
      </c>
      <c r="B391" s="735"/>
      <c r="C391" s="759" t="s">
        <v>629</v>
      </c>
      <c r="D391" s="760"/>
      <c r="E391" s="760"/>
      <c r="F391" s="760"/>
      <c r="G391" s="761"/>
      <c r="H391" s="412" t="s">
        <v>32</v>
      </c>
      <c r="I391" s="414"/>
      <c r="J391" s="414"/>
      <c r="K391" s="414"/>
      <c r="L391" s="414"/>
      <c r="M391" s="414"/>
      <c r="N391" s="414"/>
      <c r="O391" s="414"/>
      <c r="P391" s="414"/>
      <c r="Q391" s="414"/>
      <c r="R391" s="414"/>
    </row>
    <row r="392" spans="1:18" s="396" customFormat="1" outlineLevel="1" x14ac:dyDescent="0.25">
      <c r="A392" s="734" t="s">
        <v>630</v>
      </c>
      <c r="B392" s="735"/>
      <c r="C392" s="762" t="s">
        <v>36</v>
      </c>
      <c r="D392" s="763"/>
      <c r="E392" s="763"/>
      <c r="F392" s="763"/>
      <c r="G392" s="764"/>
      <c r="H392" s="412" t="s">
        <v>32</v>
      </c>
      <c r="I392" s="416"/>
      <c r="J392" s="416"/>
      <c r="K392" s="416"/>
      <c r="L392" s="416"/>
      <c r="M392" s="416"/>
      <c r="N392" s="416"/>
      <c r="O392" s="416"/>
      <c r="P392" s="416"/>
      <c r="Q392" s="416"/>
      <c r="R392" s="412"/>
    </row>
    <row r="393" spans="1:18" s="396" customFormat="1" outlineLevel="1" x14ac:dyDescent="0.25">
      <c r="A393" s="734" t="s">
        <v>631</v>
      </c>
      <c r="B393" s="735"/>
      <c r="C393" s="762" t="s">
        <v>38</v>
      </c>
      <c r="D393" s="763"/>
      <c r="E393" s="763"/>
      <c r="F393" s="763"/>
      <c r="G393" s="764"/>
      <c r="H393" s="412" t="s">
        <v>32</v>
      </c>
      <c r="I393" s="416"/>
      <c r="J393" s="416"/>
      <c r="K393" s="416"/>
      <c r="L393" s="416"/>
      <c r="M393" s="416"/>
      <c r="N393" s="416"/>
      <c r="O393" s="416"/>
      <c r="P393" s="416"/>
      <c r="Q393" s="416"/>
      <c r="R393" s="412"/>
    </row>
    <row r="394" spans="1:18" s="396" customFormat="1" outlineLevel="1" x14ac:dyDescent="0.25">
      <c r="A394" s="734" t="s">
        <v>632</v>
      </c>
      <c r="B394" s="735"/>
      <c r="C394" s="762" t="s">
        <v>40</v>
      </c>
      <c r="D394" s="763"/>
      <c r="E394" s="763"/>
      <c r="F394" s="763"/>
      <c r="G394" s="764"/>
      <c r="H394" s="412" t="s">
        <v>32</v>
      </c>
      <c r="I394" s="416"/>
      <c r="J394" s="416"/>
      <c r="K394" s="414"/>
      <c r="L394" s="414"/>
      <c r="M394" s="414"/>
      <c r="N394" s="414"/>
      <c r="O394" s="414"/>
      <c r="P394" s="414"/>
      <c r="Q394" s="416"/>
      <c r="R394" s="412"/>
    </row>
    <row r="395" spans="1:18" s="396" customFormat="1" outlineLevel="1" x14ac:dyDescent="0.25">
      <c r="A395" s="734" t="s">
        <v>39</v>
      </c>
      <c r="B395" s="735"/>
      <c r="C395" s="759" t="s">
        <v>633</v>
      </c>
      <c r="D395" s="760"/>
      <c r="E395" s="760"/>
      <c r="F395" s="760"/>
      <c r="G395" s="761"/>
      <c r="H395" s="412" t="s">
        <v>32</v>
      </c>
      <c r="I395" s="416"/>
      <c r="J395" s="416"/>
      <c r="K395" s="416"/>
      <c r="L395" s="416"/>
      <c r="M395" s="416"/>
      <c r="N395" s="416"/>
      <c r="O395" s="416"/>
      <c r="P395" s="416"/>
      <c r="Q395" s="416"/>
      <c r="R395" s="412"/>
    </row>
    <row r="396" spans="1:18" s="396" customFormat="1" outlineLevel="1" x14ac:dyDescent="0.25">
      <c r="A396" s="734" t="s">
        <v>41</v>
      </c>
      <c r="B396" s="735"/>
      <c r="C396" s="736" t="s">
        <v>634</v>
      </c>
      <c r="D396" s="737"/>
      <c r="E396" s="737"/>
      <c r="F396" s="737"/>
      <c r="G396" s="738"/>
      <c r="H396" s="412" t="s">
        <v>32</v>
      </c>
      <c r="I396" s="414">
        <v>79.952182323768113</v>
      </c>
      <c r="J396" s="414">
        <v>78.425052972426926</v>
      </c>
      <c r="K396" s="414">
        <v>98.385780247953107</v>
      </c>
      <c r="L396" s="414">
        <v>100.14969689213615</v>
      </c>
      <c r="M396" s="414">
        <v>102.72062485544434</v>
      </c>
      <c r="N396" s="414">
        <v>102.72062485544434</v>
      </c>
      <c r="O396" s="414">
        <v>100.31463258685791</v>
      </c>
      <c r="P396" s="414">
        <v>100.31463258685791</v>
      </c>
      <c r="Q396" s="414">
        <v>203.03525744230225</v>
      </c>
      <c r="R396" s="414">
        <v>203.03525744230225</v>
      </c>
    </row>
    <row r="397" spans="1:18" s="396" customFormat="1" outlineLevel="1" x14ac:dyDescent="0.25">
      <c r="A397" s="734" t="s">
        <v>635</v>
      </c>
      <c r="B397" s="735"/>
      <c r="C397" s="759" t="s">
        <v>636</v>
      </c>
      <c r="D397" s="760"/>
      <c r="E397" s="760"/>
      <c r="F397" s="760"/>
      <c r="G397" s="761"/>
      <c r="H397" s="412" t="s">
        <v>32</v>
      </c>
      <c r="I397" s="414">
        <v>79.952182323768113</v>
      </c>
      <c r="J397" s="414">
        <v>78.425052972426926</v>
      </c>
      <c r="K397" s="414">
        <v>98.385780247953107</v>
      </c>
      <c r="L397" s="414">
        <v>100.14969689213615</v>
      </c>
      <c r="M397" s="414">
        <v>102.72062485544434</v>
      </c>
      <c r="N397" s="414">
        <v>102.72062485544434</v>
      </c>
      <c r="O397" s="414">
        <v>100.31463258685791</v>
      </c>
      <c r="P397" s="414">
        <v>100.31463258685791</v>
      </c>
      <c r="Q397" s="414">
        <v>203.03525744230225</v>
      </c>
      <c r="R397" s="414">
        <v>203.03525744230225</v>
      </c>
    </row>
    <row r="398" spans="1:18" s="396" customFormat="1" outlineLevel="1" x14ac:dyDescent="0.25">
      <c r="A398" s="734" t="s">
        <v>637</v>
      </c>
      <c r="B398" s="735"/>
      <c r="C398" s="762" t="s">
        <v>638</v>
      </c>
      <c r="D398" s="763"/>
      <c r="E398" s="763"/>
      <c r="F398" s="763"/>
      <c r="G398" s="764"/>
      <c r="H398" s="412" t="s">
        <v>32</v>
      </c>
      <c r="I398" s="414">
        <v>44.021050859665046</v>
      </c>
      <c r="J398" s="414">
        <v>38.477645493799443</v>
      </c>
      <c r="K398" s="414">
        <v>32.18222124908516</v>
      </c>
      <c r="L398" s="414">
        <v>30.996966769251802</v>
      </c>
      <c r="M398" s="414">
        <v>36.870565336698434</v>
      </c>
      <c r="N398" s="414">
        <v>36.870565336698434</v>
      </c>
      <c r="O398" s="414">
        <v>35.460261734674823</v>
      </c>
      <c r="P398" s="414">
        <v>35.460261734674823</v>
      </c>
      <c r="Q398" s="414">
        <v>72.33082707137325</v>
      </c>
      <c r="R398" s="414">
        <v>72.33082707137325</v>
      </c>
    </row>
    <row r="399" spans="1:18" s="396" customFormat="1" outlineLevel="1" x14ac:dyDescent="0.25">
      <c r="A399" s="734" t="s">
        <v>639</v>
      </c>
      <c r="B399" s="735"/>
      <c r="C399" s="762" t="s">
        <v>36</v>
      </c>
      <c r="D399" s="763"/>
      <c r="E399" s="763"/>
      <c r="F399" s="763"/>
      <c r="G399" s="764"/>
      <c r="H399" s="412" t="s">
        <v>32</v>
      </c>
      <c r="I399" s="416"/>
      <c r="J399" s="416"/>
      <c r="K399" s="416"/>
      <c r="L399" s="416"/>
      <c r="M399" s="416"/>
      <c r="N399" s="416"/>
      <c r="O399" s="416"/>
      <c r="P399" s="416"/>
      <c r="Q399" s="416"/>
      <c r="R399" s="412"/>
    </row>
    <row r="400" spans="1:18" s="396" customFormat="1" outlineLevel="1" x14ac:dyDescent="0.25">
      <c r="A400" s="734" t="s">
        <v>640</v>
      </c>
      <c r="B400" s="735"/>
      <c r="C400" s="762" t="s">
        <v>38</v>
      </c>
      <c r="D400" s="763"/>
      <c r="E400" s="763"/>
      <c r="F400" s="763"/>
      <c r="G400" s="764"/>
      <c r="H400" s="412" t="s">
        <v>32</v>
      </c>
      <c r="I400" s="416"/>
      <c r="J400" s="416"/>
      <c r="K400" s="416"/>
      <c r="L400" s="416"/>
      <c r="M400" s="416"/>
      <c r="N400" s="416"/>
      <c r="O400" s="416"/>
      <c r="P400" s="416"/>
      <c r="Q400" s="416"/>
      <c r="R400" s="412"/>
    </row>
    <row r="401" spans="1:18" s="396" customFormat="1" ht="38.25" customHeight="1" outlineLevel="1" x14ac:dyDescent="0.25">
      <c r="A401" s="734" t="s">
        <v>641</v>
      </c>
      <c r="B401" s="735"/>
      <c r="C401" s="762" t="s">
        <v>40</v>
      </c>
      <c r="D401" s="763"/>
      <c r="E401" s="763"/>
      <c r="F401" s="763"/>
      <c r="G401" s="764"/>
      <c r="H401" s="412" t="s">
        <v>32</v>
      </c>
      <c r="I401" s="413">
        <v>44.021050859665046</v>
      </c>
      <c r="J401" s="413">
        <v>38.477645493799443</v>
      </c>
      <c r="K401" s="461">
        <v>32.18222124908516</v>
      </c>
      <c r="L401" s="461">
        <v>30.996966769251802</v>
      </c>
      <c r="M401" s="461">
        <v>36.870565336698434</v>
      </c>
      <c r="N401" s="461">
        <v>36.870565336698434</v>
      </c>
      <c r="O401" s="461">
        <v>35.460261734674823</v>
      </c>
      <c r="P401" s="461">
        <v>35.460261734674823</v>
      </c>
      <c r="Q401" s="461">
        <v>72.33082707137325</v>
      </c>
      <c r="R401" s="413">
        <v>72.33082707137325</v>
      </c>
    </row>
    <row r="402" spans="1:18" s="396" customFormat="1" outlineLevel="1" x14ac:dyDescent="0.25">
      <c r="A402" s="734" t="s">
        <v>642</v>
      </c>
      <c r="B402" s="735"/>
      <c r="C402" s="762" t="s">
        <v>418</v>
      </c>
      <c r="D402" s="763"/>
      <c r="E402" s="763"/>
      <c r="F402" s="763"/>
      <c r="G402" s="764"/>
      <c r="H402" s="412" t="s">
        <v>32</v>
      </c>
      <c r="I402" s="413"/>
      <c r="J402" s="413"/>
      <c r="K402" s="461"/>
      <c r="L402" s="461"/>
      <c r="M402" s="461"/>
      <c r="N402" s="461"/>
      <c r="O402" s="461"/>
      <c r="P402" s="461"/>
      <c r="Q402" s="461"/>
      <c r="R402" s="413"/>
    </row>
    <row r="403" spans="1:18" s="396" customFormat="1" outlineLevel="1" x14ac:dyDescent="0.25">
      <c r="A403" s="734" t="s">
        <v>643</v>
      </c>
      <c r="B403" s="735"/>
      <c r="C403" s="762" t="s">
        <v>421</v>
      </c>
      <c r="D403" s="763"/>
      <c r="E403" s="763"/>
      <c r="F403" s="763"/>
      <c r="G403" s="764"/>
      <c r="H403" s="412" t="s">
        <v>32</v>
      </c>
      <c r="I403" s="413">
        <v>30.996747901759672</v>
      </c>
      <c r="J403" s="413">
        <v>33.344026140879073</v>
      </c>
      <c r="K403" s="461">
        <v>38.153974538509019</v>
      </c>
      <c r="L403" s="461">
        <v>40.464096357020217</v>
      </c>
      <c r="M403" s="461">
        <v>37.070234702113645</v>
      </c>
      <c r="N403" s="461">
        <v>37.070234702113645</v>
      </c>
      <c r="O403" s="461">
        <v>36.889291103404254</v>
      </c>
      <c r="P403" s="461">
        <v>36.889291103404254</v>
      </c>
      <c r="Q403" s="461">
        <v>73.959525805517899</v>
      </c>
      <c r="R403" s="413">
        <v>73.959525805517899</v>
      </c>
    </row>
    <row r="404" spans="1:18" s="396" customFormat="1" outlineLevel="1" x14ac:dyDescent="0.25">
      <c r="A404" s="734" t="s">
        <v>644</v>
      </c>
      <c r="B404" s="735"/>
      <c r="C404" s="762" t="s">
        <v>424</v>
      </c>
      <c r="D404" s="763"/>
      <c r="E404" s="763"/>
      <c r="F404" s="763"/>
      <c r="G404" s="764"/>
      <c r="H404" s="412" t="s">
        <v>32</v>
      </c>
      <c r="I404" s="416"/>
      <c r="J404" s="416"/>
      <c r="K404" s="461"/>
      <c r="L404" s="461"/>
      <c r="M404" s="461"/>
      <c r="N404" s="461"/>
      <c r="O404" s="461"/>
      <c r="P404" s="461"/>
      <c r="Q404" s="462"/>
      <c r="R404" s="412"/>
    </row>
    <row r="405" spans="1:18" s="396" customFormat="1" outlineLevel="1" x14ac:dyDescent="0.25">
      <c r="A405" s="734" t="s">
        <v>645</v>
      </c>
      <c r="B405" s="735"/>
      <c r="C405" s="762" t="s">
        <v>430</v>
      </c>
      <c r="D405" s="763"/>
      <c r="E405" s="763"/>
      <c r="F405" s="763"/>
      <c r="G405" s="764"/>
      <c r="H405" s="412" t="s">
        <v>32</v>
      </c>
      <c r="I405" s="413">
        <v>6.3458656666666668E-2</v>
      </c>
      <c r="J405" s="413">
        <v>1.9652921489086754</v>
      </c>
      <c r="K405" s="413">
        <v>22.504593063519494</v>
      </c>
      <c r="L405" s="413">
        <v>22.226940957409607</v>
      </c>
      <c r="M405" s="413">
        <v>22.365079748778843</v>
      </c>
      <c r="N405" s="413">
        <v>22.365079748778843</v>
      </c>
      <c r="O405" s="413">
        <v>22.365079748778843</v>
      </c>
      <c r="P405" s="413">
        <v>22.365079748778843</v>
      </c>
      <c r="Q405" s="461">
        <v>44.730159497557686</v>
      </c>
      <c r="R405" s="413">
        <v>44.730159497557686</v>
      </c>
    </row>
    <row r="406" spans="1:18" s="396" customFormat="1" outlineLevel="1" x14ac:dyDescent="0.25">
      <c r="A406" s="734" t="s">
        <v>646</v>
      </c>
      <c r="B406" s="735"/>
      <c r="C406" s="762" t="s">
        <v>432</v>
      </c>
      <c r="D406" s="763"/>
      <c r="E406" s="763"/>
      <c r="F406" s="763"/>
      <c r="G406" s="764"/>
      <c r="H406" s="412" t="s">
        <v>32</v>
      </c>
      <c r="I406" s="416"/>
      <c r="J406" s="416"/>
      <c r="K406" s="416"/>
      <c r="L406" s="416"/>
      <c r="M406" s="413"/>
      <c r="N406" s="413"/>
      <c r="O406" s="413"/>
      <c r="P406" s="413"/>
      <c r="Q406" s="416"/>
      <c r="R406" s="412"/>
    </row>
    <row r="407" spans="1:18" s="396" customFormat="1" outlineLevel="1" x14ac:dyDescent="0.25">
      <c r="A407" s="734" t="s">
        <v>647</v>
      </c>
      <c r="B407" s="735"/>
      <c r="C407" s="762" t="s">
        <v>648</v>
      </c>
      <c r="D407" s="763"/>
      <c r="E407" s="763"/>
      <c r="F407" s="763"/>
      <c r="G407" s="764"/>
      <c r="H407" s="412" t="s">
        <v>32</v>
      </c>
      <c r="I407" s="414"/>
      <c r="J407" s="414"/>
      <c r="K407" s="414"/>
      <c r="L407" s="414"/>
      <c r="M407" s="414"/>
      <c r="N407" s="414"/>
      <c r="O407" s="414"/>
      <c r="P407" s="414"/>
      <c r="Q407" s="414"/>
      <c r="R407" s="414"/>
    </row>
    <row r="408" spans="1:18" s="396" customFormat="1" ht="24" customHeight="1" outlineLevel="1" x14ac:dyDescent="0.25">
      <c r="A408" s="734" t="s">
        <v>649</v>
      </c>
      <c r="B408" s="735"/>
      <c r="C408" s="765" t="s">
        <v>56</v>
      </c>
      <c r="D408" s="766"/>
      <c r="E408" s="766"/>
      <c r="F408" s="766"/>
      <c r="G408" s="767"/>
      <c r="H408" s="412" t="s">
        <v>32</v>
      </c>
      <c r="I408" s="416"/>
      <c r="J408" s="416"/>
      <c r="K408" s="416"/>
      <c r="L408" s="416"/>
      <c r="M408" s="413"/>
      <c r="N408" s="413"/>
      <c r="O408" s="413"/>
      <c r="P408" s="413"/>
      <c r="Q408" s="416"/>
      <c r="R408" s="412"/>
    </row>
    <row r="409" spans="1:18" s="396" customFormat="1" outlineLevel="1" x14ac:dyDescent="0.25">
      <c r="A409" s="734" t="s">
        <v>650</v>
      </c>
      <c r="B409" s="735"/>
      <c r="C409" s="765" t="s">
        <v>58</v>
      </c>
      <c r="D409" s="766"/>
      <c r="E409" s="766"/>
      <c r="F409" s="766"/>
      <c r="G409" s="767"/>
      <c r="H409" s="412" t="s">
        <v>32</v>
      </c>
      <c r="I409" s="416"/>
      <c r="J409" s="416"/>
      <c r="K409" s="416"/>
      <c r="L409" s="416"/>
      <c r="M409" s="413"/>
      <c r="N409" s="413"/>
      <c r="O409" s="413"/>
      <c r="P409" s="413"/>
      <c r="Q409" s="416"/>
      <c r="R409" s="412"/>
    </row>
    <row r="410" spans="1:18" s="396" customFormat="1" outlineLevel="1" x14ac:dyDescent="0.25">
      <c r="A410" s="734" t="s">
        <v>651</v>
      </c>
      <c r="B410" s="735"/>
      <c r="C410" s="759" t="s">
        <v>652</v>
      </c>
      <c r="D410" s="760"/>
      <c r="E410" s="760"/>
      <c r="F410" s="760"/>
      <c r="G410" s="761"/>
      <c r="H410" s="412" t="s">
        <v>32</v>
      </c>
      <c r="I410" s="413">
        <v>4.8709249056767359</v>
      </c>
      <c r="J410" s="413">
        <v>4.6380891888397251</v>
      </c>
      <c r="K410" s="413">
        <v>5.5449913968394346</v>
      </c>
      <c r="L410" s="413">
        <v>6.4616928084545133</v>
      </c>
      <c r="M410" s="413">
        <v>6.4147450678534126</v>
      </c>
      <c r="N410" s="413">
        <v>6.4147450678534126</v>
      </c>
      <c r="O410" s="413">
        <v>5.6</v>
      </c>
      <c r="P410" s="413">
        <v>5.6</v>
      </c>
      <c r="Q410" s="461">
        <v>12.014745067853411</v>
      </c>
      <c r="R410" s="413">
        <v>12.014745067853411</v>
      </c>
    </row>
    <row r="411" spans="1:18" s="396" customFormat="1" outlineLevel="1" x14ac:dyDescent="0.25">
      <c r="A411" s="734" t="s">
        <v>653</v>
      </c>
      <c r="B411" s="735"/>
      <c r="C411" s="759" t="s">
        <v>654</v>
      </c>
      <c r="D411" s="760"/>
      <c r="E411" s="760"/>
      <c r="F411" s="760"/>
      <c r="G411" s="761"/>
      <c r="H411" s="412" t="s">
        <v>32</v>
      </c>
      <c r="I411" s="414"/>
      <c r="J411" s="414"/>
      <c r="K411" s="414"/>
      <c r="L411" s="414"/>
      <c r="M411" s="414"/>
      <c r="N411" s="414"/>
      <c r="O411" s="414"/>
      <c r="P411" s="414"/>
      <c r="Q411" s="413"/>
      <c r="R411" s="461"/>
    </row>
    <row r="412" spans="1:18" s="396" customFormat="1" outlineLevel="1" x14ac:dyDescent="0.25">
      <c r="A412" s="734" t="s">
        <v>655</v>
      </c>
      <c r="B412" s="735"/>
      <c r="C412" s="762" t="s">
        <v>638</v>
      </c>
      <c r="D412" s="763"/>
      <c r="E412" s="763"/>
      <c r="F412" s="763"/>
      <c r="G412" s="764"/>
      <c r="H412" s="412" t="s">
        <v>32</v>
      </c>
      <c r="I412" s="414"/>
      <c r="J412" s="414"/>
      <c r="K412" s="414"/>
      <c r="L412" s="414"/>
      <c r="M412" s="414"/>
      <c r="N412" s="414"/>
      <c r="O412" s="414"/>
      <c r="P412" s="414"/>
      <c r="Q412" s="454"/>
      <c r="R412" s="607"/>
    </row>
    <row r="413" spans="1:18" s="396" customFormat="1" outlineLevel="1" x14ac:dyDescent="0.25">
      <c r="A413" s="734" t="s">
        <v>656</v>
      </c>
      <c r="B413" s="735"/>
      <c r="C413" s="762" t="s">
        <v>36</v>
      </c>
      <c r="D413" s="763"/>
      <c r="E413" s="763"/>
      <c r="F413" s="763"/>
      <c r="G413" s="764"/>
      <c r="H413" s="412" t="s">
        <v>32</v>
      </c>
      <c r="I413" s="416"/>
      <c r="J413" s="416"/>
      <c r="K413" s="416"/>
      <c r="L413" s="416"/>
      <c r="M413" s="416"/>
      <c r="N413" s="416"/>
      <c r="O413" s="416"/>
      <c r="P413" s="416"/>
      <c r="Q413" s="455"/>
      <c r="R413" s="608"/>
    </row>
    <row r="414" spans="1:18" s="396" customFormat="1" outlineLevel="1" x14ac:dyDescent="0.25">
      <c r="A414" s="734" t="s">
        <v>657</v>
      </c>
      <c r="B414" s="735"/>
      <c r="C414" s="762" t="s">
        <v>38</v>
      </c>
      <c r="D414" s="763"/>
      <c r="E414" s="763"/>
      <c r="F414" s="763"/>
      <c r="G414" s="764"/>
      <c r="H414" s="412" t="s">
        <v>32</v>
      </c>
      <c r="I414" s="416"/>
      <c r="J414" s="416"/>
      <c r="K414" s="416"/>
      <c r="L414" s="416"/>
      <c r="M414" s="416"/>
      <c r="N414" s="416"/>
      <c r="O414" s="416"/>
      <c r="P414" s="416"/>
      <c r="Q414" s="455"/>
      <c r="R414" s="608"/>
    </row>
    <row r="415" spans="1:18" s="396" customFormat="1" outlineLevel="1" x14ac:dyDescent="0.25">
      <c r="A415" s="734" t="s">
        <v>657</v>
      </c>
      <c r="B415" s="735"/>
      <c r="C415" s="762" t="s">
        <v>40</v>
      </c>
      <c r="D415" s="763"/>
      <c r="E415" s="763"/>
      <c r="F415" s="763"/>
      <c r="G415" s="764"/>
      <c r="H415" s="412" t="s">
        <v>32</v>
      </c>
      <c r="I415" s="413"/>
      <c r="J415" s="413"/>
      <c r="K415" s="413"/>
      <c r="L415" s="413"/>
      <c r="M415" s="413"/>
      <c r="N415" s="413"/>
      <c r="O415" s="413"/>
      <c r="P415" s="413"/>
      <c r="Q415" s="413"/>
      <c r="R415" s="461"/>
    </row>
    <row r="416" spans="1:18" s="396" customFormat="1" outlineLevel="1" x14ac:dyDescent="0.25">
      <c r="A416" s="734" t="s">
        <v>658</v>
      </c>
      <c r="B416" s="735"/>
      <c r="C416" s="762" t="s">
        <v>418</v>
      </c>
      <c r="D416" s="763"/>
      <c r="E416" s="763"/>
      <c r="F416" s="763"/>
      <c r="G416" s="764"/>
      <c r="H416" s="412" t="s">
        <v>32</v>
      </c>
      <c r="I416" s="413"/>
      <c r="J416" s="413"/>
      <c r="K416" s="413"/>
      <c r="L416" s="413"/>
      <c r="M416" s="413"/>
      <c r="N416" s="413"/>
      <c r="O416" s="413"/>
      <c r="P416" s="413"/>
      <c r="Q416" s="454"/>
      <c r="R416" s="607"/>
    </row>
    <row r="417" spans="1:18" s="396" customFormat="1" outlineLevel="1" x14ac:dyDescent="0.25">
      <c r="A417" s="734" t="s">
        <v>659</v>
      </c>
      <c r="B417" s="735"/>
      <c r="C417" s="762" t="s">
        <v>421</v>
      </c>
      <c r="D417" s="763"/>
      <c r="E417" s="763"/>
      <c r="F417" s="763"/>
      <c r="G417" s="764"/>
      <c r="H417" s="412" t="s">
        <v>32</v>
      </c>
      <c r="I417" s="456"/>
      <c r="J417" s="413"/>
      <c r="K417" s="413"/>
      <c r="L417" s="413"/>
      <c r="M417" s="413"/>
      <c r="N417" s="413"/>
      <c r="O417" s="413"/>
      <c r="P417" s="413"/>
      <c r="Q417" s="454"/>
      <c r="R417" s="454"/>
    </row>
    <row r="418" spans="1:18" s="396" customFormat="1" outlineLevel="1" x14ac:dyDescent="0.25">
      <c r="A418" s="734" t="s">
        <v>660</v>
      </c>
      <c r="B418" s="735"/>
      <c r="C418" s="762" t="s">
        <v>424</v>
      </c>
      <c r="D418" s="763"/>
      <c r="E418" s="763"/>
      <c r="F418" s="763"/>
      <c r="G418" s="764"/>
      <c r="H418" s="412" t="s">
        <v>32</v>
      </c>
      <c r="I418" s="416"/>
      <c r="J418" s="416"/>
      <c r="K418" s="416"/>
      <c r="L418" s="416"/>
      <c r="M418" s="413"/>
      <c r="N418" s="413"/>
      <c r="O418" s="413"/>
      <c r="P418" s="413"/>
      <c r="Q418" s="454"/>
      <c r="R418" s="457"/>
    </row>
    <row r="419" spans="1:18" s="396" customFormat="1" outlineLevel="1" x14ac:dyDescent="0.25">
      <c r="A419" s="734" t="s">
        <v>661</v>
      </c>
      <c r="B419" s="735"/>
      <c r="C419" s="762" t="s">
        <v>430</v>
      </c>
      <c r="D419" s="763"/>
      <c r="E419" s="763"/>
      <c r="F419" s="763"/>
      <c r="G419" s="764"/>
      <c r="H419" s="412" t="s">
        <v>32</v>
      </c>
      <c r="I419" s="413"/>
      <c r="J419" s="413"/>
      <c r="K419" s="413"/>
      <c r="L419" s="413"/>
      <c r="M419" s="413"/>
      <c r="N419" s="413"/>
      <c r="O419" s="413"/>
      <c r="P419" s="413"/>
      <c r="Q419" s="454"/>
      <c r="R419" s="454"/>
    </row>
    <row r="420" spans="1:18" s="396" customFormat="1" outlineLevel="1" x14ac:dyDescent="0.25">
      <c r="A420" s="734" t="s">
        <v>662</v>
      </c>
      <c r="B420" s="735"/>
      <c r="C420" s="762" t="s">
        <v>432</v>
      </c>
      <c r="D420" s="763"/>
      <c r="E420" s="763"/>
      <c r="F420" s="763"/>
      <c r="G420" s="764"/>
      <c r="H420" s="412" t="s">
        <v>32</v>
      </c>
      <c r="I420" s="416"/>
      <c r="J420" s="416"/>
      <c r="K420" s="416"/>
      <c r="L420" s="416"/>
      <c r="M420" s="413"/>
      <c r="N420" s="413"/>
      <c r="O420" s="416"/>
      <c r="P420" s="416"/>
      <c r="Q420" s="416"/>
      <c r="R420" s="412"/>
    </row>
    <row r="421" spans="1:18" s="396" customFormat="1" outlineLevel="1" x14ac:dyDescent="0.25">
      <c r="A421" s="734" t="s">
        <v>663</v>
      </c>
      <c r="B421" s="735"/>
      <c r="C421" s="762" t="s">
        <v>648</v>
      </c>
      <c r="D421" s="763"/>
      <c r="E421" s="763"/>
      <c r="F421" s="763"/>
      <c r="G421" s="764"/>
      <c r="H421" s="412" t="s">
        <v>32</v>
      </c>
      <c r="I421" s="414"/>
      <c r="J421" s="414"/>
      <c r="K421" s="414"/>
      <c r="L421" s="414"/>
      <c r="M421" s="414"/>
      <c r="N421" s="414"/>
      <c r="O421" s="414"/>
      <c r="P421" s="414"/>
      <c r="Q421" s="414"/>
      <c r="R421" s="414"/>
    </row>
    <row r="422" spans="1:18" s="396" customFormat="1" outlineLevel="1" x14ac:dyDescent="0.25">
      <c r="A422" s="734" t="s">
        <v>664</v>
      </c>
      <c r="B422" s="735"/>
      <c r="C422" s="765" t="s">
        <v>56</v>
      </c>
      <c r="D422" s="766"/>
      <c r="E422" s="766"/>
      <c r="F422" s="766"/>
      <c r="G422" s="767"/>
      <c r="H422" s="412" t="s">
        <v>32</v>
      </c>
      <c r="I422" s="416"/>
      <c r="J422" s="416"/>
      <c r="K422" s="416"/>
      <c r="L422" s="416"/>
      <c r="M422" s="416"/>
      <c r="N422" s="416"/>
      <c r="O422" s="416"/>
      <c r="P422" s="416"/>
      <c r="Q422" s="416"/>
      <c r="R422" s="412"/>
    </row>
    <row r="423" spans="1:18" s="396" customFormat="1" outlineLevel="1" x14ac:dyDescent="0.25">
      <c r="A423" s="734" t="s">
        <v>665</v>
      </c>
      <c r="B423" s="735"/>
      <c r="C423" s="765" t="s">
        <v>58</v>
      </c>
      <c r="D423" s="766"/>
      <c r="E423" s="766"/>
      <c r="F423" s="766"/>
      <c r="G423" s="767"/>
      <c r="H423" s="412" t="s">
        <v>32</v>
      </c>
      <c r="I423" s="416"/>
      <c r="J423" s="416"/>
      <c r="K423" s="416"/>
      <c r="L423" s="416"/>
      <c r="M423" s="416"/>
      <c r="N423" s="416"/>
      <c r="O423" s="416"/>
      <c r="P423" s="416"/>
      <c r="Q423" s="416"/>
      <c r="R423" s="412"/>
    </row>
    <row r="424" spans="1:18" s="396" customFormat="1" outlineLevel="1" x14ac:dyDescent="0.25">
      <c r="A424" s="734" t="s">
        <v>43</v>
      </c>
      <c r="B424" s="735"/>
      <c r="C424" s="736" t="s">
        <v>666</v>
      </c>
      <c r="D424" s="737"/>
      <c r="E424" s="737"/>
      <c r="F424" s="737"/>
      <c r="G424" s="738"/>
      <c r="H424" s="412" t="s">
        <v>32</v>
      </c>
      <c r="I424" s="416"/>
      <c r="J424" s="416"/>
      <c r="K424" s="416"/>
      <c r="L424" s="416"/>
      <c r="M424" s="416"/>
      <c r="N424" s="416"/>
      <c r="O424" s="416"/>
      <c r="P424" s="416"/>
      <c r="Q424" s="416"/>
      <c r="R424" s="412"/>
    </row>
    <row r="425" spans="1:18" s="396" customFormat="1" outlineLevel="1" x14ac:dyDescent="0.25">
      <c r="A425" s="734" t="s">
        <v>45</v>
      </c>
      <c r="B425" s="735"/>
      <c r="C425" s="736" t="s">
        <v>667</v>
      </c>
      <c r="D425" s="737"/>
      <c r="E425" s="737"/>
      <c r="F425" s="737"/>
      <c r="G425" s="738"/>
      <c r="H425" s="412" t="s">
        <v>32</v>
      </c>
      <c r="I425" s="414"/>
      <c r="J425" s="414"/>
      <c r="K425" s="414"/>
      <c r="L425" s="414"/>
      <c r="M425" s="414"/>
      <c r="N425" s="414"/>
      <c r="O425" s="414"/>
      <c r="P425" s="414"/>
      <c r="Q425" s="414"/>
      <c r="R425" s="414"/>
    </row>
    <row r="426" spans="1:18" s="396" customFormat="1" outlineLevel="1" x14ac:dyDescent="0.25">
      <c r="A426" s="734" t="s">
        <v>668</v>
      </c>
      <c r="B426" s="735"/>
      <c r="C426" s="759" t="s">
        <v>669</v>
      </c>
      <c r="D426" s="760"/>
      <c r="E426" s="760"/>
      <c r="F426" s="760"/>
      <c r="G426" s="761"/>
      <c r="H426" s="412" t="s">
        <v>32</v>
      </c>
      <c r="I426" s="416"/>
      <c r="J426" s="416"/>
      <c r="K426" s="416"/>
      <c r="L426" s="416"/>
      <c r="M426" s="416"/>
      <c r="N426" s="416"/>
      <c r="O426" s="416"/>
      <c r="P426" s="416"/>
      <c r="Q426" s="416"/>
      <c r="R426" s="412"/>
    </row>
    <row r="427" spans="1:18" s="396" customFormat="1" outlineLevel="1" x14ac:dyDescent="0.25">
      <c r="A427" s="734" t="s">
        <v>670</v>
      </c>
      <c r="B427" s="735"/>
      <c r="C427" s="759" t="s">
        <v>671</v>
      </c>
      <c r="D427" s="760"/>
      <c r="E427" s="760"/>
      <c r="F427" s="760"/>
      <c r="G427" s="761"/>
      <c r="H427" s="412" t="s">
        <v>32</v>
      </c>
      <c r="I427" s="416"/>
      <c r="J427" s="416"/>
      <c r="K427" s="416"/>
      <c r="L427" s="416"/>
      <c r="M427" s="416"/>
      <c r="N427" s="416"/>
      <c r="O427" s="416"/>
      <c r="P427" s="416"/>
      <c r="Q427" s="416"/>
      <c r="R427" s="412"/>
    </row>
    <row r="428" spans="1:18" s="411" customFormat="1" x14ac:dyDescent="0.25">
      <c r="A428" s="754" t="s">
        <v>61</v>
      </c>
      <c r="B428" s="755"/>
      <c r="C428" s="756" t="s">
        <v>672</v>
      </c>
      <c r="D428" s="757"/>
      <c r="E428" s="757"/>
      <c r="F428" s="757"/>
      <c r="G428" s="758"/>
      <c r="H428" s="417" t="s">
        <v>32</v>
      </c>
      <c r="I428" s="419"/>
      <c r="J428" s="419"/>
      <c r="K428" s="419"/>
      <c r="L428" s="419">
        <v>83.332999999999998</v>
      </c>
      <c r="M428" s="419">
        <v>0</v>
      </c>
      <c r="N428" s="419">
        <v>117.14426229508197</v>
      </c>
      <c r="O428" s="419">
        <v>0</v>
      </c>
      <c r="P428" s="419">
        <v>0</v>
      </c>
      <c r="Q428" s="419">
        <v>0</v>
      </c>
      <c r="R428" s="419">
        <v>117.14426229508197</v>
      </c>
    </row>
    <row r="429" spans="1:18" s="396" customFormat="1" outlineLevel="1" x14ac:dyDescent="0.25">
      <c r="A429" s="734" t="s">
        <v>63</v>
      </c>
      <c r="B429" s="735"/>
      <c r="C429" s="736" t="s">
        <v>673</v>
      </c>
      <c r="D429" s="737"/>
      <c r="E429" s="737"/>
      <c r="F429" s="737"/>
      <c r="G429" s="738"/>
      <c r="H429" s="412" t="s">
        <v>32</v>
      </c>
      <c r="I429" s="416"/>
      <c r="J429" s="416"/>
      <c r="K429" s="416"/>
      <c r="L429" s="416"/>
      <c r="M429" s="416"/>
      <c r="N429" s="416"/>
      <c r="O429" s="416"/>
      <c r="P429" s="416"/>
      <c r="Q429" s="416"/>
      <c r="R429" s="412"/>
    </row>
    <row r="430" spans="1:18" s="396" customFormat="1" outlineLevel="1" x14ac:dyDescent="0.25">
      <c r="A430" s="734" t="s">
        <v>67</v>
      </c>
      <c r="B430" s="735"/>
      <c r="C430" s="736" t="s">
        <v>674</v>
      </c>
      <c r="D430" s="737"/>
      <c r="E430" s="737"/>
      <c r="F430" s="737"/>
      <c r="G430" s="738"/>
      <c r="H430" s="412" t="s">
        <v>32</v>
      </c>
      <c r="I430" s="416"/>
      <c r="J430" s="416"/>
      <c r="K430" s="416"/>
      <c r="L430" s="416"/>
      <c r="M430" s="416"/>
      <c r="N430" s="416"/>
      <c r="O430" s="416"/>
      <c r="P430" s="416"/>
      <c r="Q430" s="416"/>
      <c r="R430" s="412"/>
    </row>
    <row r="431" spans="1:18" s="396" customFormat="1" outlineLevel="1" x14ac:dyDescent="0.25">
      <c r="A431" s="734" t="s">
        <v>68</v>
      </c>
      <c r="B431" s="735"/>
      <c r="C431" s="736" t="s">
        <v>675</v>
      </c>
      <c r="D431" s="737"/>
      <c r="E431" s="737"/>
      <c r="F431" s="737"/>
      <c r="G431" s="738"/>
      <c r="H431" s="412" t="s">
        <v>32</v>
      </c>
      <c r="I431" s="416"/>
      <c r="J431" s="416"/>
      <c r="K431" s="416"/>
      <c r="L431" s="416"/>
      <c r="M431" s="416"/>
      <c r="N431" s="416"/>
      <c r="O431" s="416"/>
      <c r="P431" s="416"/>
      <c r="Q431" s="416"/>
      <c r="R431" s="412"/>
    </row>
    <row r="432" spans="1:18" s="396" customFormat="1" outlineLevel="1" x14ac:dyDescent="0.25">
      <c r="A432" s="734" t="s">
        <v>69</v>
      </c>
      <c r="B432" s="735"/>
      <c r="C432" s="736" t="s">
        <v>676</v>
      </c>
      <c r="D432" s="737"/>
      <c r="E432" s="737"/>
      <c r="F432" s="737"/>
      <c r="G432" s="738"/>
      <c r="H432" s="412" t="s">
        <v>32</v>
      </c>
      <c r="I432" s="416"/>
      <c r="J432" s="416"/>
      <c r="K432" s="416"/>
      <c r="L432" s="416"/>
      <c r="M432" s="416"/>
      <c r="N432" s="416"/>
      <c r="O432" s="416"/>
      <c r="P432" s="416"/>
      <c r="Q432" s="416"/>
      <c r="R432" s="412"/>
    </row>
    <row r="433" spans="1:18" s="396" customFormat="1" outlineLevel="1" x14ac:dyDescent="0.25">
      <c r="A433" s="734" t="s">
        <v>70</v>
      </c>
      <c r="B433" s="735"/>
      <c r="C433" s="736" t="s">
        <v>677</v>
      </c>
      <c r="D433" s="737"/>
      <c r="E433" s="737"/>
      <c r="F433" s="737"/>
      <c r="G433" s="738"/>
      <c r="H433" s="412" t="s">
        <v>32</v>
      </c>
      <c r="I433" s="414"/>
      <c r="J433" s="414"/>
      <c r="K433" s="414"/>
      <c r="L433" s="414">
        <v>83.332999999999998</v>
      </c>
      <c r="M433" s="414">
        <v>0</v>
      </c>
      <c r="N433" s="609">
        <v>117.14426229508197</v>
      </c>
      <c r="O433" s="609">
        <v>0</v>
      </c>
      <c r="P433" s="609">
        <v>0</v>
      </c>
      <c r="Q433" s="461">
        <v>0</v>
      </c>
      <c r="R433" s="461">
        <v>117.14426229508197</v>
      </c>
    </row>
    <row r="434" spans="1:18" s="396" customFormat="1" outlineLevel="1" x14ac:dyDescent="0.25">
      <c r="A434" s="734" t="s">
        <v>110</v>
      </c>
      <c r="B434" s="735"/>
      <c r="C434" s="759" t="s">
        <v>318</v>
      </c>
      <c r="D434" s="760"/>
      <c r="E434" s="760"/>
      <c r="F434" s="760"/>
      <c r="G434" s="761"/>
      <c r="H434" s="412" t="s">
        <v>32</v>
      </c>
      <c r="I434" s="416"/>
      <c r="J434" s="416"/>
      <c r="K434" s="416"/>
      <c r="L434" s="416"/>
      <c r="M434" s="416"/>
      <c r="N434" s="462"/>
      <c r="O434" s="462"/>
      <c r="P434" s="462"/>
      <c r="Q434" s="462"/>
      <c r="R434" s="606"/>
    </row>
    <row r="435" spans="1:18" s="396" customFormat="1" outlineLevel="1" x14ac:dyDescent="0.25">
      <c r="A435" s="734" t="s">
        <v>678</v>
      </c>
      <c r="B435" s="735"/>
      <c r="C435" s="762" t="s">
        <v>679</v>
      </c>
      <c r="D435" s="763"/>
      <c r="E435" s="763"/>
      <c r="F435" s="763"/>
      <c r="G435" s="764"/>
      <c r="H435" s="412" t="s">
        <v>32</v>
      </c>
      <c r="I435" s="416"/>
      <c r="J435" s="416"/>
      <c r="K435" s="416"/>
      <c r="L435" s="416"/>
      <c r="M435" s="416"/>
      <c r="N435" s="462"/>
      <c r="O435" s="462"/>
      <c r="P435" s="462"/>
      <c r="Q435" s="462"/>
      <c r="R435" s="606"/>
    </row>
    <row r="436" spans="1:18" s="396" customFormat="1" outlineLevel="1" x14ac:dyDescent="0.25">
      <c r="A436" s="734" t="s">
        <v>112</v>
      </c>
      <c r="B436" s="735"/>
      <c r="C436" s="759" t="s">
        <v>320</v>
      </c>
      <c r="D436" s="760"/>
      <c r="E436" s="760"/>
      <c r="F436" s="760"/>
      <c r="G436" s="761"/>
      <c r="H436" s="412" t="s">
        <v>32</v>
      </c>
      <c r="I436" s="416"/>
      <c r="J436" s="414"/>
      <c r="K436" s="414"/>
      <c r="L436" s="414">
        <v>83.332999999999998</v>
      </c>
      <c r="M436" s="414"/>
      <c r="N436" s="609">
        <v>117.14426229508197</v>
      </c>
      <c r="O436" s="609"/>
      <c r="P436" s="609">
        <v>26.55</v>
      </c>
      <c r="Q436" s="461">
        <v>0</v>
      </c>
      <c r="R436" s="461">
        <v>143.69426229508198</v>
      </c>
    </row>
    <row r="437" spans="1:18" s="396" customFormat="1" outlineLevel="1" x14ac:dyDescent="0.25">
      <c r="A437" s="734" t="s">
        <v>680</v>
      </c>
      <c r="B437" s="735"/>
      <c r="C437" s="762" t="s">
        <v>681</v>
      </c>
      <c r="D437" s="763"/>
      <c r="E437" s="763"/>
      <c r="F437" s="763"/>
      <c r="G437" s="764"/>
      <c r="H437" s="412" t="s">
        <v>32</v>
      </c>
      <c r="I437" s="416"/>
      <c r="J437" s="414"/>
      <c r="K437" s="414"/>
      <c r="L437" s="414">
        <v>83.332999999999998</v>
      </c>
      <c r="M437" s="414"/>
      <c r="N437" s="609">
        <v>117.14426229508197</v>
      </c>
      <c r="O437" s="609"/>
      <c r="P437" s="609">
        <v>26.55</v>
      </c>
      <c r="Q437" s="461">
        <v>0</v>
      </c>
      <c r="R437" s="607">
        <v>143.69426229508198</v>
      </c>
    </row>
    <row r="438" spans="1:18" s="396" customFormat="1" outlineLevel="1" x14ac:dyDescent="0.25">
      <c r="A438" s="734" t="s">
        <v>71</v>
      </c>
      <c r="B438" s="735"/>
      <c r="C438" s="736" t="s">
        <v>682</v>
      </c>
      <c r="D438" s="737"/>
      <c r="E438" s="737"/>
      <c r="F438" s="737"/>
      <c r="G438" s="738"/>
      <c r="H438" s="412" t="s">
        <v>32</v>
      </c>
      <c r="I438" s="416"/>
      <c r="J438" s="416"/>
      <c r="K438" s="416"/>
      <c r="L438" s="416"/>
      <c r="M438" s="416"/>
      <c r="N438" s="416"/>
      <c r="O438" s="416"/>
      <c r="P438" s="416"/>
      <c r="Q438" s="416"/>
      <c r="R438" s="412"/>
    </row>
    <row r="439" spans="1:18" s="396" customFormat="1" ht="13.5" outlineLevel="1" thickBot="1" x14ac:dyDescent="0.3">
      <c r="A439" s="791" t="s">
        <v>72</v>
      </c>
      <c r="B439" s="792"/>
      <c r="C439" s="793" t="s">
        <v>683</v>
      </c>
      <c r="D439" s="794"/>
      <c r="E439" s="794"/>
      <c r="F439" s="794"/>
      <c r="G439" s="795"/>
      <c r="H439" s="432" t="s">
        <v>32</v>
      </c>
      <c r="I439" s="433"/>
      <c r="J439" s="433"/>
      <c r="K439" s="433"/>
      <c r="L439" s="433"/>
      <c r="M439" s="433"/>
      <c r="N439" s="433"/>
      <c r="O439" s="433"/>
      <c r="P439" s="433"/>
      <c r="Q439" s="433"/>
      <c r="R439" s="432"/>
    </row>
    <row r="440" spans="1:18" s="411" customFormat="1" x14ac:dyDescent="0.25">
      <c r="A440" s="829" t="s">
        <v>130</v>
      </c>
      <c r="B440" s="830"/>
      <c r="C440" s="831" t="s">
        <v>123</v>
      </c>
      <c r="D440" s="832"/>
      <c r="E440" s="832"/>
      <c r="F440" s="832"/>
      <c r="G440" s="833"/>
      <c r="H440" s="434" t="s">
        <v>237</v>
      </c>
      <c r="I440" s="444"/>
      <c r="J440" s="444"/>
      <c r="K440" s="444"/>
      <c r="L440" s="444"/>
      <c r="M440" s="444"/>
      <c r="N440" s="444"/>
      <c r="O440" s="444"/>
      <c r="P440" s="444"/>
      <c r="Q440" s="444"/>
      <c r="R440" s="434"/>
    </row>
    <row r="441" spans="1:18" s="396" customFormat="1" ht="25.5" customHeight="1" outlineLevel="1" x14ac:dyDescent="0.25">
      <c r="A441" s="734" t="s">
        <v>132</v>
      </c>
      <c r="B441" s="735"/>
      <c r="C441" s="736" t="s">
        <v>684</v>
      </c>
      <c r="D441" s="737"/>
      <c r="E441" s="737"/>
      <c r="F441" s="737"/>
      <c r="G441" s="738"/>
      <c r="H441" s="412" t="s">
        <v>32</v>
      </c>
      <c r="I441" s="416"/>
      <c r="J441" s="416"/>
      <c r="K441" s="416"/>
      <c r="L441" s="416"/>
      <c r="M441" s="416"/>
      <c r="N441" s="416"/>
      <c r="O441" s="416"/>
      <c r="P441" s="416"/>
      <c r="Q441" s="416"/>
      <c r="R441" s="412"/>
    </row>
    <row r="442" spans="1:18" s="396" customFormat="1" outlineLevel="1" x14ac:dyDescent="0.25">
      <c r="A442" s="734" t="s">
        <v>133</v>
      </c>
      <c r="B442" s="735"/>
      <c r="C442" s="759" t="s">
        <v>685</v>
      </c>
      <c r="D442" s="760"/>
      <c r="E442" s="760"/>
      <c r="F442" s="760"/>
      <c r="G442" s="761"/>
      <c r="H442" s="412" t="s">
        <v>32</v>
      </c>
      <c r="I442" s="416"/>
      <c r="J442" s="416"/>
      <c r="K442" s="416"/>
      <c r="L442" s="416"/>
      <c r="M442" s="416"/>
      <c r="N442" s="416"/>
      <c r="O442" s="416"/>
      <c r="P442" s="416"/>
      <c r="Q442" s="416"/>
      <c r="R442" s="412"/>
    </row>
    <row r="443" spans="1:18" s="396" customFormat="1" outlineLevel="1" x14ac:dyDescent="0.25">
      <c r="A443" s="734" t="s">
        <v>134</v>
      </c>
      <c r="B443" s="735"/>
      <c r="C443" s="759" t="s">
        <v>686</v>
      </c>
      <c r="D443" s="760"/>
      <c r="E443" s="760"/>
      <c r="F443" s="760"/>
      <c r="G443" s="761"/>
      <c r="H443" s="412" t="s">
        <v>32</v>
      </c>
      <c r="I443" s="416"/>
      <c r="J443" s="416"/>
      <c r="K443" s="416"/>
      <c r="L443" s="416"/>
      <c r="M443" s="416"/>
      <c r="N443" s="416"/>
      <c r="O443" s="416"/>
      <c r="P443" s="416"/>
      <c r="Q443" s="416"/>
      <c r="R443" s="412"/>
    </row>
    <row r="444" spans="1:18" s="396" customFormat="1" outlineLevel="1" x14ac:dyDescent="0.25">
      <c r="A444" s="734" t="s">
        <v>135</v>
      </c>
      <c r="B444" s="735"/>
      <c r="C444" s="759" t="s">
        <v>687</v>
      </c>
      <c r="D444" s="760"/>
      <c r="E444" s="760"/>
      <c r="F444" s="760"/>
      <c r="G444" s="761"/>
      <c r="H444" s="412" t="s">
        <v>32</v>
      </c>
      <c r="I444" s="416"/>
      <c r="J444" s="416"/>
      <c r="K444" s="416"/>
      <c r="L444" s="416"/>
      <c r="M444" s="416"/>
      <c r="N444" s="416"/>
      <c r="O444" s="416"/>
      <c r="P444" s="416"/>
      <c r="Q444" s="416"/>
      <c r="R444" s="412"/>
    </row>
    <row r="445" spans="1:18" s="396" customFormat="1" ht="17.25" customHeight="1" outlineLevel="1" x14ac:dyDescent="0.25">
      <c r="A445" s="734" t="s">
        <v>136</v>
      </c>
      <c r="B445" s="735"/>
      <c r="C445" s="736" t="s">
        <v>688</v>
      </c>
      <c r="D445" s="737"/>
      <c r="E445" s="737"/>
      <c r="F445" s="737"/>
      <c r="G445" s="738"/>
      <c r="H445" s="412" t="s">
        <v>237</v>
      </c>
      <c r="I445" s="416"/>
      <c r="J445" s="416"/>
      <c r="K445" s="416"/>
      <c r="L445" s="416"/>
      <c r="M445" s="416"/>
      <c r="N445" s="416"/>
      <c r="O445" s="416"/>
      <c r="P445" s="416"/>
      <c r="Q445" s="416"/>
      <c r="R445" s="412"/>
    </row>
    <row r="446" spans="1:18" s="396" customFormat="1" outlineLevel="1" x14ac:dyDescent="0.25">
      <c r="A446" s="734" t="s">
        <v>689</v>
      </c>
      <c r="B446" s="735"/>
      <c r="C446" s="759" t="s">
        <v>690</v>
      </c>
      <c r="D446" s="760"/>
      <c r="E446" s="760"/>
      <c r="F446" s="760"/>
      <c r="G446" s="761"/>
      <c r="H446" s="412" t="s">
        <v>32</v>
      </c>
      <c r="I446" s="416"/>
      <c r="J446" s="416"/>
      <c r="K446" s="416"/>
      <c r="L446" s="416"/>
      <c r="M446" s="416"/>
      <c r="N446" s="416"/>
      <c r="O446" s="416"/>
      <c r="P446" s="416"/>
      <c r="Q446" s="416"/>
      <c r="R446" s="412"/>
    </row>
    <row r="447" spans="1:18" s="396" customFormat="1" outlineLevel="1" x14ac:dyDescent="0.25">
      <c r="A447" s="734" t="s">
        <v>691</v>
      </c>
      <c r="B447" s="735"/>
      <c r="C447" s="759" t="s">
        <v>692</v>
      </c>
      <c r="D447" s="760"/>
      <c r="E447" s="760"/>
      <c r="F447" s="760"/>
      <c r="G447" s="761"/>
      <c r="H447" s="412" t="s">
        <v>32</v>
      </c>
      <c r="I447" s="416"/>
      <c r="J447" s="416"/>
      <c r="K447" s="416"/>
      <c r="L447" s="416"/>
      <c r="M447" s="416"/>
      <c r="N447" s="416"/>
      <c r="O447" s="416"/>
      <c r="P447" s="416"/>
      <c r="Q447" s="416"/>
      <c r="R447" s="412"/>
    </row>
    <row r="448" spans="1:18" s="396" customFormat="1" ht="26.25" outlineLevel="1" thickBot="1" x14ac:dyDescent="0.3">
      <c r="A448" s="791" t="s">
        <v>693</v>
      </c>
      <c r="B448" s="792"/>
      <c r="C448" s="834" t="s">
        <v>694</v>
      </c>
      <c r="D448" s="835"/>
      <c r="E448" s="835"/>
      <c r="F448" s="835"/>
      <c r="G448" s="836"/>
      <c r="H448" s="458" t="s">
        <v>32</v>
      </c>
      <c r="I448" s="433"/>
      <c r="J448" s="433"/>
      <c r="K448" s="433"/>
      <c r="L448" s="433"/>
      <c r="M448" s="433"/>
      <c r="N448" s="433"/>
      <c r="O448" s="433"/>
      <c r="P448" s="433"/>
      <c r="Q448" s="433"/>
      <c r="R448" s="432"/>
    </row>
    <row r="449" spans="1:3" s="393" customFormat="1" x14ac:dyDescent="0.2">
      <c r="A449" s="459"/>
      <c r="B449" s="459"/>
      <c r="C449" s="459"/>
    </row>
    <row r="450" spans="1:3" s="393" customFormat="1" x14ac:dyDescent="0.2">
      <c r="A450" s="393" t="s">
        <v>3157</v>
      </c>
    </row>
    <row r="451" spans="1:3" s="393" customFormat="1" x14ac:dyDescent="0.2">
      <c r="A451" s="393" t="s">
        <v>695</v>
      </c>
    </row>
    <row r="452" spans="1:3" s="393" customFormat="1" x14ac:dyDescent="0.2">
      <c r="A452" s="393" t="s">
        <v>696</v>
      </c>
    </row>
    <row r="453" spans="1:3" s="393" customFormat="1" x14ac:dyDescent="0.2">
      <c r="A453" s="393" t="s">
        <v>697</v>
      </c>
    </row>
    <row r="454" spans="1:3" s="393" customFormat="1" x14ac:dyDescent="0.2">
      <c r="A454" s="393" t="s">
        <v>698</v>
      </c>
    </row>
    <row r="455" spans="1:3" s="393" customFormat="1" x14ac:dyDescent="0.2">
      <c r="A455" s="393" t="s">
        <v>699</v>
      </c>
    </row>
    <row r="456" spans="1:3" s="393" customFormat="1" x14ac:dyDescent="0.2">
      <c r="A456" s="393" t="s">
        <v>700</v>
      </c>
    </row>
    <row r="457" spans="1:3" s="393" customFormat="1" x14ac:dyDescent="0.2">
      <c r="A457" s="393" t="s">
        <v>701</v>
      </c>
    </row>
    <row r="458" spans="1:3" s="393" customFormat="1" x14ac:dyDescent="0.2">
      <c r="A458" s="393" t="s">
        <v>702</v>
      </c>
    </row>
  </sheetData>
  <autoFilter ref="A18:R448" xr:uid="{EF0297BA-0F8D-42FD-AC53-EF54291935D7}">
    <filterColumn colId="0" showButton="0"/>
    <filterColumn colId="2" showButton="0"/>
    <filterColumn colId="3" showButton="0"/>
    <filterColumn colId="4" showButton="0"/>
    <filterColumn colId="5" showButton="0"/>
  </autoFilter>
  <mergeCells count="869">
    <mergeCell ref="A447:B447"/>
    <mergeCell ref="C447:G447"/>
    <mergeCell ref="A448:B448"/>
    <mergeCell ref="C448:G448"/>
    <mergeCell ref="A444:B444"/>
    <mergeCell ref="C444:G444"/>
    <mergeCell ref="A445:B445"/>
    <mergeCell ref="C445:G445"/>
    <mergeCell ref="A446:B446"/>
    <mergeCell ref="C446:G446"/>
    <mergeCell ref="A441:B441"/>
    <mergeCell ref="C441:G441"/>
    <mergeCell ref="A442:B442"/>
    <mergeCell ref="C442:G442"/>
    <mergeCell ref="A443:B443"/>
    <mergeCell ref="C443:G443"/>
    <mergeCell ref="A438:B438"/>
    <mergeCell ref="C438:G438"/>
    <mergeCell ref="A439:B439"/>
    <mergeCell ref="C439:G439"/>
    <mergeCell ref="A440:B440"/>
    <mergeCell ref="C440:G440"/>
    <mergeCell ref="A435:B435"/>
    <mergeCell ref="C435:G435"/>
    <mergeCell ref="A436:B436"/>
    <mergeCell ref="C436:G436"/>
    <mergeCell ref="A437:B437"/>
    <mergeCell ref="C437:G437"/>
    <mergeCell ref="A432:B432"/>
    <mergeCell ref="C432:G432"/>
    <mergeCell ref="A433:B433"/>
    <mergeCell ref="C433:G433"/>
    <mergeCell ref="A434:B434"/>
    <mergeCell ref="C434:G434"/>
    <mergeCell ref="A429:B429"/>
    <mergeCell ref="C429:G429"/>
    <mergeCell ref="A430:B430"/>
    <mergeCell ref="C430:G430"/>
    <mergeCell ref="A431:B431"/>
    <mergeCell ref="C431:G431"/>
    <mergeCell ref="A426:B426"/>
    <mergeCell ref="C426:G426"/>
    <mergeCell ref="A427:B427"/>
    <mergeCell ref="C427:G427"/>
    <mergeCell ref="A428:B428"/>
    <mergeCell ref="C428:G428"/>
    <mergeCell ref="A423:B423"/>
    <mergeCell ref="C423:G423"/>
    <mergeCell ref="A424:B424"/>
    <mergeCell ref="C424:G424"/>
    <mergeCell ref="A425:B425"/>
    <mergeCell ref="C425:G425"/>
    <mergeCell ref="A420:B420"/>
    <mergeCell ref="C420:G420"/>
    <mergeCell ref="A421:B421"/>
    <mergeCell ref="C421:G421"/>
    <mergeCell ref="A422:B422"/>
    <mergeCell ref="C422:G422"/>
    <mergeCell ref="A417:B417"/>
    <mergeCell ref="C417:G417"/>
    <mergeCell ref="A418:B418"/>
    <mergeCell ref="C418:G418"/>
    <mergeCell ref="A419:B419"/>
    <mergeCell ref="C419:G419"/>
    <mergeCell ref="A414:B414"/>
    <mergeCell ref="C414:G414"/>
    <mergeCell ref="A415:B415"/>
    <mergeCell ref="C415:G415"/>
    <mergeCell ref="A416:B416"/>
    <mergeCell ref="C416:G416"/>
    <mergeCell ref="A411:B411"/>
    <mergeCell ref="C411:G411"/>
    <mergeCell ref="A412:B412"/>
    <mergeCell ref="C412:G412"/>
    <mergeCell ref="A413:B413"/>
    <mergeCell ref="C413:G413"/>
    <mergeCell ref="A408:B408"/>
    <mergeCell ref="C408:G408"/>
    <mergeCell ref="A409:B409"/>
    <mergeCell ref="C409:G409"/>
    <mergeCell ref="A410:B410"/>
    <mergeCell ref="C410:G410"/>
    <mergeCell ref="A405:B405"/>
    <mergeCell ref="C405:G405"/>
    <mergeCell ref="A406:B406"/>
    <mergeCell ref="C406:G406"/>
    <mergeCell ref="A407:B407"/>
    <mergeCell ref="C407:G407"/>
    <mergeCell ref="A402:B402"/>
    <mergeCell ref="C402:G402"/>
    <mergeCell ref="A403:B403"/>
    <mergeCell ref="C403:G403"/>
    <mergeCell ref="A404:B404"/>
    <mergeCell ref="C404:G404"/>
    <mergeCell ref="A399:B399"/>
    <mergeCell ref="C399:G399"/>
    <mergeCell ref="A400:B400"/>
    <mergeCell ref="C400:G400"/>
    <mergeCell ref="A401:B401"/>
    <mergeCell ref="C401:G401"/>
    <mergeCell ref="A396:B396"/>
    <mergeCell ref="C396:G396"/>
    <mergeCell ref="A397:B397"/>
    <mergeCell ref="C397:G397"/>
    <mergeCell ref="A398:B398"/>
    <mergeCell ref="C398:G398"/>
    <mergeCell ref="A393:B393"/>
    <mergeCell ref="C393:G393"/>
    <mergeCell ref="A394:B394"/>
    <mergeCell ref="C394:G394"/>
    <mergeCell ref="A395:B395"/>
    <mergeCell ref="C395:G395"/>
    <mergeCell ref="A390:B390"/>
    <mergeCell ref="C390:G390"/>
    <mergeCell ref="A391:B391"/>
    <mergeCell ref="C391:G391"/>
    <mergeCell ref="A392:B392"/>
    <mergeCell ref="C392:G392"/>
    <mergeCell ref="A387:B387"/>
    <mergeCell ref="C387:G387"/>
    <mergeCell ref="A388:B388"/>
    <mergeCell ref="C388:G388"/>
    <mergeCell ref="A389:B389"/>
    <mergeCell ref="C389:G389"/>
    <mergeCell ref="A384:B384"/>
    <mergeCell ref="C384:G384"/>
    <mergeCell ref="A385:B385"/>
    <mergeCell ref="C385:G385"/>
    <mergeCell ref="A386:B386"/>
    <mergeCell ref="C386:G386"/>
    <mergeCell ref="A381:B381"/>
    <mergeCell ref="C381:G381"/>
    <mergeCell ref="A382:B382"/>
    <mergeCell ref="C382:G382"/>
    <mergeCell ref="A383:B383"/>
    <mergeCell ref="C383:G383"/>
    <mergeCell ref="A378:B378"/>
    <mergeCell ref="C378:G378"/>
    <mergeCell ref="A379:B379"/>
    <mergeCell ref="C379:G379"/>
    <mergeCell ref="A380:B380"/>
    <mergeCell ref="C380:G380"/>
    <mergeCell ref="A375:B375"/>
    <mergeCell ref="C375:G375"/>
    <mergeCell ref="A376:B376"/>
    <mergeCell ref="C376:G376"/>
    <mergeCell ref="A377:B377"/>
    <mergeCell ref="C377:G377"/>
    <mergeCell ref="A372:B372"/>
    <mergeCell ref="C372:G372"/>
    <mergeCell ref="A373:B373"/>
    <mergeCell ref="C373:G373"/>
    <mergeCell ref="A374:B374"/>
    <mergeCell ref="C374:G374"/>
    <mergeCell ref="Q367:R367"/>
    <mergeCell ref="A369:B369"/>
    <mergeCell ref="C369:G369"/>
    <mergeCell ref="A370:G370"/>
    <mergeCell ref="A371:B371"/>
    <mergeCell ref="C371:G371"/>
    <mergeCell ref="A365:B365"/>
    <mergeCell ref="C365:G365"/>
    <mergeCell ref="A366:R366"/>
    <mergeCell ref="A367:B368"/>
    <mergeCell ref="C367:G368"/>
    <mergeCell ref="H367:H368"/>
    <mergeCell ref="M367:N367"/>
    <mergeCell ref="O367:P367"/>
    <mergeCell ref="A362:B362"/>
    <mergeCell ref="C362:G362"/>
    <mergeCell ref="A363:B363"/>
    <mergeCell ref="C363:G363"/>
    <mergeCell ref="A364:B364"/>
    <mergeCell ref="C364:G364"/>
    <mergeCell ref="A359:B359"/>
    <mergeCell ref="C359:G359"/>
    <mergeCell ref="A360:B360"/>
    <mergeCell ref="C360:G360"/>
    <mergeCell ref="A361:B361"/>
    <mergeCell ref="C361:G361"/>
    <mergeCell ref="A356:B356"/>
    <mergeCell ref="C356:G356"/>
    <mergeCell ref="A357:B357"/>
    <mergeCell ref="C357:G357"/>
    <mergeCell ref="A358:B358"/>
    <mergeCell ref="C358:G358"/>
    <mergeCell ref="A353:B353"/>
    <mergeCell ref="C353:G353"/>
    <mergeCell ref="A354:B354"/>
    <mergeCell ref="C354:G354"/>
    <mergeCell ref="A355:B355"/>
    <mergeCell ref="C355:G355"/>
    <mergeCell ref="A350:B350"/>
    <mergeCell ref="C350:G350"/>
    <mergeCell ref="A351:B351"/>
    <mergeCell ref="C351:G351"/>
    <mergeCell ref="A352:B352"/>
    <mergeCell ref="C352:G352"/>
    <mergeCell ref="A347:B347"/>
    <mergeCell ref="C347:G347"/>
    <mergeCell ref="A348:B348"/>
    <mergeCell ref="C348:G348"/>
    <mergeCell ref="A349:B349"/>
    <mergeCell ref="C349:G349"/>
    <mergeCell ref="A344:B344"/>
    <mergeCell ref="C344:G344"/>
    <mergeCell ref="A345:B345"/>
    <mergeCell ref="C345:G345"/>
    <mergeCell ref="A346:B346"/>
    <mergeCell ref="C346:G346"/>
    <mergeCell ref="A341:B341"/>
    <mergeCell ref="C341:G341"/>
    <mergeCell ref="A342:B342"/>
    <mergeCell ref="C342:G342"/>
    <mergeCell ref="A343:B343"/>
    <mergeCell ref="C343:G343"/>
    <mergeCell ref="A338:B338"/>
    <mergeCell ref="C338:G338"/>
    <mergeCell ref="A339:B339"/>
    <mergeCell ref="C339:G339"/>
    <mergeCell ref="A340:B340"/>
    <mergeCell ref="C340:G340"/>
    <mergeCell ref="A335:B335"/>
    <mergeCell ref="C335:G335"/>
    <mergeCell ref="A336:B336"/>
    <mergeCell ref="C336:G336"/>
    <mergeCell ref="A337:B337"/>
    <mergeCell ref="C337:G337"/>
    <mergeCell ref="A332:B332"/>
    <mergeCell ref="C332:G332"/>
    <mergeCell ref="A333:B333"/>
    <mergeCell ref="C333:G333"/>
    <mergeCell ref="A334:B334"/>
    <mergeCell ref="C334:G334"/>
    <mergeCell ref="A329:B329"/>
    <mergeCell ref="C329:G329"/>
    <mergeCell ref="A330:B330"/>
    <mergeCell ref="C330:G330"/>
    <mergeCell ref="A331:B331"/>
    <mergeCell ref="C331:G331"/>
    <mergeCell ref="A326:B326"/>
    <mergeCell ref="C326:G326"/>
    <mergeCell ref="A327:B327"/>
    <mergeCell ref="C327:G327"/>
    <mergeCell ref="A328:B328"/>
    <mergeCell ref="C328:G328"/>
    <mergeCell ref="A323:B323"/>
    <mergeCell ref="C323:G323"/>
    <mergeCell ref="A324:B324"/>
    <mergeCell ref="C324:G324"/>
    <mergeCell ref="A325:B325"/>
    <mergeCell ref="C325:G325"/>
    <mergeCell ref="A320:B320"/>
    <mergeCell ref="C320:G320"/>
    <mergeCell ref="A321:B321"/>
    <mergeCell ref="C321:G321"/>
    <mergeCell ref="A322:B322"/>
    <mergeCell ref="C322:G322"/>
    <mergeCell ref="A316:R316"/>
    <mergeCell ref="A317:B317"/>
    <mergeCell ref="C317:G317"/>
    <mergeCell ref="A318:B318"/>
    <mergeCell ref="C318:G318"/>
    <mergeCell ref="A319:B319"/>
    <mergeCell ref="C319:G319"/>
    <mergeCell ref="A313:B313"/>
    <mergeCell ref="C313:G313"/>
    <mergeCell ref="A314:B314"/>
    <mergeCell ref="C314:G314"/>
    <mergeCell ref="A315:B315"/>
    <mergeCell ref="C315:G315"/>
    <mergeCell ref="A310:B310"/>
    <mergeCell ref="C310:G310"/>
    <mergeCell ref="A311:B311"/>
    <mergeCell ref="C311:G311"/>
    <mergeCell ref="A312:B312"/>
    <mergeCell ref="C312:G312"/>
    <mergeCell ref="A307:B307"/>
    <mergeCell ref="C307:G307"/>
    <mergeCell ref="A308:B308"/>
    <mergeCell ref="C308:G308"/>
    <mergeCell ref="A309:B309"/>
    <mergeCell ref="C309:G309"/>
    <mergeCell ref="A304:B304"/>
    <mergeCell ref="C304:G304"/>
    <mergeCell ref="A305:B305"/>
    <mergeCell ref="C305:G305"/>
    <mergeCell ref="A306:B306"/>
    <mergeCell ref="C306:G306"/>
    <mergeCell ref="A301:B301"/>
    <mergeCell ref="C301:G301"/>
    <mergeCell ref="A302:B302"/>
    <mergeCell ref="C302:G302"/>
    <mergeCell ref="A303:B303"/>
    <mergeCell ref="C303:G303"/>
    <mergeCell ref="A298:B298"/>
    <mergeCell ref="C298:G298"/>
    <mergeCell ref="A299:B299"/>
    <mergeCell ref="C299:G299"/>
    <mergeCell ref="A300:B300"/>
    <mergeCell ref="C300:G300"/>
    <mergeCell ref="A295:B295"/>
    <mergeCell ref="C295:G295"/>
    <mergeCell ref="A296:B296"/>
    <mergeCell ref="C296:G296"/>
    <mergeCell ref="A297:B297"/>
    <mergeCell ref="C297:G297"/>
    <mergeCell ref="A292:B292"/>
    <mergeCell ref="C292:G292"/>
    <mergeCell ref="A293:B293"/>
    <mergeCell ref="C293:G293"/>
    <mergeCell ref="A294:B294"/>
    <mergeCell ref="C294:G294"/>
    <mergeCell ref="A289:B289"/>
    <mergeCell ref="C289:G289"/>
    <mergeCell ref="A290:B290"/>
    <mergeCell ref="C290:G290"/>
    <mergeCell ref="A291:B291"/>
    <mergeCell ref="C291:G291"/>
    <mergeCell ref="A286:B286"/>
    <mergeCell ref="C286:G286"/>
    <mergeCell ref="A287:B287"/>
    <mergeCell ref="C287:G287"/>
    <mergeCell ref="A288:B288"/>
    <mergeCell ref="C288:G288"/>
    <mergeCell ref="A283:B283"/>
    <mergeCell ref="C283:G283"/>
    <mergeCell ref="A284:B284"/>
    <mergeCell ref="C284:G284"/>
    <mergeCell ref="A285:B285"/>
    <mergeCell ref="C285:G285"/>
    <mergeCell ref="A280:B280"/>
    <mergeCell ref="C280:G280"/>
    <mergeCell ref="A281:B281"/>
    <mergeCell ref="C281:G281"/>
    <mergeCell ref="A282:B282"/>
    <mergeCell ref="C282:G282"/>
    <mergeCell ref="A277:B277"/>
    <mergeCell ref="C277:G277"/>
    <mergeCell ref="A278:B278"/>
    <mergeCell ref="C278:G278"/>
    <mergeCell ref="A279:B279"/>
    <mergeCell ref="C279:G279"/>
    <mergeCell ref="A274:B274"/>
    <mergeCell ref="C274:G274"/>
    <mergeCell ref="A275:B275"/>
    <mergeCell ref="C275:G275"/>
    <mergeCell ref="A276:B276"/>
    <mergeCell ref="C276:G276"/>
    <mergeCell ref="A271:B271"/>
    <mergeCell ref="C271:G271"/>
    <mergeCell ref="A272:B272"/>
    <mergeCell ref="C272:G272"/>
    <mergeCell ref="A273:B273"/>
    <mergeCell ref="C273:G273"/>
    <mergeCell ref="A268:B268"/>
    <mergeCell ref="C268:G268"/>
    <mergeCell ref="A269:B269"/>
    <mergeCell ref="C269:G269"/>
    <mergeCell ref="A270:B270"/>
    <mergeCell ref="C270:G270"/>
    <mergeCell ref="A265:B265"/>
    <mergeCell ref="C265:G265"/>
    <mergeCell ref="A266:B266"/>
    <mergeCell ref="C266:G266"/>
    <mergeCell ref="A267:B267"/>
    <mergeCell ref="C267:G267"/>
    <mergeCell ref="A262:B262"/>
    <mergeCell ref="C262:G262"/>
    <mergeCell ref="A263:B263"/>
    <mergeCell ref="C263:G263"/>
    <mergeCell ref="A264:B264"/>
    <mergeCell ref="C264:G264"/>
    <mergeCell ref="A259:B259"/>
    <mergeCell ref="C259:G259"/>
    <mergeCell ref="A260:B260"/>
    <mergeCell ref="C260:G260"/>
    <mergeCell ref="A261:B261"/>
    <mergeCell ref="C261:G261"/>
    <mergeCell ref="A256:B256"/>
    <mergeCell ref="C256:G256"/>
    <mergeCell ref="A257:B257"/>
    <mergeCell ref="C257:G257"/>
    <mergeCell ref="A258:B258"/>
    <mergeCell ref="C258:G258"/>
    <mergeCell ref="A253:B253"/>
    <mergeCell ref="C253:G253"/>
    <mergeCell ref="A254:B254"/>
    <mergeCell ref="C254:G254"/>
    <mergeCell ref="A255:B255"/>
    <mergeCell ref="C255:G255"/>
    <mergeCell ref="A250:B250"/>
    <mergeCell ref="C250:G250"/>
    <mergeCell ref="A251:B251"/>
    <mergeCell ref="C251:G251"/>
    <mergeCell ref="A252:B252"/>
    <mergeCell ref="C252:G252"/>
    <mergeCell ref="A247:B247"/>
    <mergeCell ref="C247:G247"/>
    <mergeCell ref="A248:B248"/>
    <mergeCell ref="C248:G248"/>
    <mergeCell ref="A249:B249"/>
    <mergeCell ref="C249:G249"/>
    <mergeCell ref="A244:B244"/>
    <mergeCell ref="C244:G244"/>
    <mergeCell ref="A245:B245"/>
    <mergeCell ref="C245:G245"/>
    <mergeCell ref="A246:B246"/>
    <mergeCell ref="C246:G246"/>
    <mergeCell ref="A241:B241"/>
    <mergeCell ref="C241:G241"/>
    <mergeCell ref="A242:B242"/>
    <mergeCell ref="C242:G242"/>
    <mergeCell ref="A243:B243"/>
    <mergeCell ref="C243:G243"/>
    <mergeCell ref="A238:B238"/>
    <mergeCell ref="C238:G238"/>
    <mergeCell ref="A239:B239"/>
    <mergeCell ref="C239:G239"/>
    <mergeCell ref="A240:B240"/>
    <mergeCell ref="C240:G240"/>
    <mergeCell ref="A235:B235"/>
    <mergeCell ref="C235:G235"/>
    <mergeCell ref="A236:B236"/>
    <mergeCell ref="C236:G236"/>
    <mergeCell ref="A237:B237"/>
    <mergeCell ref="C237:G237"/>
    <mergeCell ref="A232:B232"/>
    <mergeCell ref="C232:G232"/>
    <mergeCell ref="A233:B233"/>
    <mergeCell ref="C233:G233"/>
    <mergeCell ref="A234:B234"/>
    <mergeCell ref="C234:G234"/>
    <mergeCell ref="A229:B229"/>
    <mergeCell ref="C229:G229"/>
    <mergeCell ref="A230:B230"/>
    <mergeCell ref="C230:G230"/>
    <mergeCell ref="A231:B231"/>
    <mergeCell ref="C231:G231"/>
    <mergeCell ref="A226:B226"/>
    <mergeCell ref="C226:G226"/>
    <mergeCell ref="A227:B227"/>
    <mergeCell ref="C227:G227"/>
    <mergeCell ref="A228:B228"/>
    <mergeCell ref="C228:G228"/>
    <mergeCell ref="A223:B223"/>
    <mergeCell ref="C223:G223"/>
    <mergeCell ref="A224:B224"/>
    <mergeCell ref="C224:G224"/>
    <mergeCell ref="A225:B225"/>
    <mergeCell ref="C225:G225"/>
    <mergeCell ref="A220:B220"/>
    <mergeCell ref="C220:G220"/>
    <mergeCell ref="A221:B221"/>
    <mergeCell ref="C221:G221"/>
    <mergeCell ref="A222:B222"/>
    <mergeCell ref="C222:G222"/>
    <mergeCell ref="A217:B217"/>
    <mergeCell ref="C217:G217"/>
    <mergeCell ref="A218:B218"/>
    <mergeCell ref="C218:G218"/>
    <mergeCell ref="A219:B219"/>
    <mergeCell ref="C219:G219"/>
    <mergeCell ref="A214:B214"/>
    <mergeCell ref="C214:G214"/>
    <mergeCell ref="A215:B215"/>
    <mergeCell ref="C215:G215"/>
    <mergeCell ref="A216:B216"/>
    <mergeCell ref="C216:G216"/>
    <mergeCell ref="A211:B211"/>
    <mergeCell ref="C211:G211"/>
    <mergeCell ref="A212:B212"/>
    <mergeCell ref="C212:G212"/>
    <mergeCell ref="A213:B213"/>
    <mergeCell ref="C213:G213"/>
    <mergeCell ref="A208:B208"/>
    <mergeCell ref="C208:G208"/>
    <mergeCell ref="A209:B209"/>
    <mergeCell ref="C209:G209"/>
    <mergeCell ref="A210:B210"/>
    <mergeCell ref="C210:G210"/>
    <mergeCell ref="A205:B205"/>
    <mergeCell ref="C205:G205"/>
    <mergeCell ref="A206:B206"/>
    <mergeCell ref="C206:G206"/>
    <mergeCell ref="A207:B207"/>
    <mergeCell ref="C207:G207"/>
    <mergeCell ref="A202:B202"/>
    <mergeCell ref="C202:G202"/>
    <mergeCell ref="A203:B203"/>
    <mergeCell ref="C203:G203"/>
    <mergeCell ref="A204:B204"/>
    <mergeCell ref="C204:G204"/>
    <mergeCell ref="A199:B199"/>
    <mergeCell ref="C199:G199"/>
    <mergeCell ref="A200:B200"/>
    <mergeCell ref="C200:G200"/>
    <mergeCell ref="A201:B201"/>
    <mergeCell ref="C201:G201"/>
    <mergeCell ref="A196:B196"/>
    <mergeCell ref="C196:G196"/>
    <mergeCell ref="A197:B197"/>
    <mergeCell ref="C197:G197"/>
    <mergeCell ref="A198:B198"/>
    <mergeCell ref="C198:G198"/>
    <mergeCell ref="A193:B193"/>
    <mergeCell ref="C193:G193"/>
    <mergeCell ref="A194:B194"/>
    <mergeCell ref="C194:G194"/>
    <mergeCell ref="A195:B195"/>
    <mergeCell ref="C195:G195"/>
    <mergeCell ref="A190:B190"/>
    <mergeCell ref="C190:G190"/>
    <mergeCell ref="A191:B191"/>
    <mergeCell ref="C191:G191"/>
    <mergeCell ref="A192:B192"/>
    <mergeCell ref="C192:G192"/>
    <mergeCell ref="A187:B187"/>
    <mergeCell ref="C187:G187"/>
    <mergeCell ref="A188:B188"/>
    <mergeCell ref="C188:G188"/>
    <mergeCell ref="A189:B189"/>
    <mergeCell ref="C189:G189"/>
    <mergeCell ref="A184:B184"/>
    <mergeCell ref="C184:G184"/>
    <mergeCell ref="A185:B185"/>
    <mergeCell ref="C185:G185"/>
    <mergeCell ref="A186:B186"/>
    <mergeCell ref="C186:G186"/>
    <mergeCell ref="A181:B181"/>
    <mergeCell ref="C181:G181"/>
    <mergeCell ref="A182:B182"/>
    <mergeCell ref="C182:G182"/>
    <mergeCell ref="A183:B183"/>
    <mergeCell ref="C183:G183"/>
    <mergeCell ref="A178:B178"/>
    <mergeCell ref="C178:G178"/>
    <mergeCell ref="A179:B179"/>
    <mergeCell ref="C179:G179"/>
    <mergeCell ref="A180:B180"/>
    <mergeCell ref="C180:G180"/>
    <mergeCell ref="A175:B175"/>
    <mergeCell ref="C175:G175"/>
    <mergeCell ref="A176:B176"/>
    <mergeCell ref="C176:G176"/>
    <mergeCell ref="A177:B177"/>
    <mergeCell ref="C177:G177"/>
    <mergeCell ref="A172:B172"/>
    <mergeCell ref="C172:G172"/>
    <mergeCell ref="A173:B173"/>
    <mergeCell ref="C173:G173"/>
    <mergeCell ref="A174:B174"/>
    <mergeCell ref="C174:G174"/>
    <mergeCell ref="A169:B169"/>
    <mergeCell ref="C169:G169"/>
    <mergeCell ref="A170:B170"/>
    <mergeCell ref="C170:G170"/>
    <mergeCell ref="A171:B171"/>
    <mergeCell ref="C171:G171"/>
    <mergeCell ref="A166:B166"/>
    <mergeCell ref="C166:G166"/>
    <mergeCell ref="A167:B167"/>
    <mergeCell ref="C167:G167"/>
    <mergeCell ref="A168:B168"/>
    <mergeCell ref="C168:G168"/>
    <mergeCell ref="A162:B162"/>
    <mergeCell ref="C162:G162"/>
    <mergeCell ref="A163:B163"/>
    <mergeCell ref="C163:G163"/>
    <mergeCell ref="A164:R164"/>
    <mergeCell ref="A165:B165"/>
    <mergeCell ref="C165:G165"/>
    <mergeCell ref="A159:B159"/>
    <mergeCell ref="C159:G159"/>
    <mergeCell ref="A160:B160"/>
    <mergeCell ref="C160:G160"/>
    <mergeCell ref="A161:B161"/>
    <mergeCell ref="C161:G161"/>
    <mergeCell ref="A156:B156"/>
    <mergeCell ref="C156:G156"/>
    <mergeCell ref="A157:B157"/>
    <mergeCell ref="C157:G157"/>
    <mergeCell ref="A158:B158"/>
    <mergeCell ref="C158:G158"/>
    <mergeCell ref="A153:B153"/>
    <mergeCell ref="C153:G153"/>
    <mergeCell ref="A154:B154"/>
    <mergeCell ref="C154:G154"/>
    <mergeCell ref="A155:B155"/>
    <mergeCell ref="C155:G155"/>
    <mergeCell ref="A150:B150"/>
    <mergeCell ref="C150:G150"/>
    <mergeCell ref="A151:B151"/>
    <mergeCell ref="C151:G151"/>
    <mergeCell ref="A152:B152"/>
    <mergeCell ref="C152:G152"/>
    <mergeCell ref="A147:B147"/>
    <mergeCell ref="C147:G147"/>
    <mergeCell ref="A148:B148"/>
    <mergeCell ref="C148:G148"/>
    <mergeCell ref="A149:B149"/>
    <mergeCell ref="C149:G149"/>
    <mergeCell ref="A144:B144"/>
    <mergeCell ref="C144:G144"/>
    <mergeCell ref="A145:B145"/>
    <mergeCell ref="C145:G145"/>
    <mergeCell ref="A146:B146"/>
    <mergeCell ref="C146:G146"/>
    <mergeCell ref="A141:B141"/>
    <mergeCell ref="C141:G141"/>
    <mergeCell ref="A142:B142"/>
    <mergeCell ref="C142:G142"/>
    <mergeCell ref="A143:B143"/>
    <mergeCell ref="C143:G143"/>
    <mergeCell ref="A138:B138"/>
    <mergeCell ref="C138:G138"/>
    <mergeCell ref="A139:B139"/>
    <mergeCell ref="C139:G139"/>
    <mergeCell ref="A140:B140"/>
    <mergeCell ref="C140:G140"/>
    <mergeCell ref="A135:B135"/>
    <mergeCell ref="C135:G135"/>
    <mergeCell ref="A136:B136"/>
    <mergeCell ref="C136:G136"/>
    <mergeCell ref="A137:B137"/>
    <mergeCell ref="C137:G137"/>
    <mergeCell ref="A132:B132"/>
    <mergeCell ref="C132:G132"/>
    <mergeCell ref="A133:B133"/>
    <mergeCell ref="C133:G133"/>
    <mergeCell ref="A134:B134"/>
    <mergeCell ref="C134:G134"/>
    <mergeCell ref="A129:B129"/>
    <mergeCell ref="C129:G129"/>
    <mergeCell ref="A130:B130"/>
    <mergeCell ref="C130:G130"/>
    <mergeCell ref="A131:B131"/>
    <mergeCell ref="C131:G131"/>
    <mergeCell ref="A126:B126"/>
    <mergeCell ref="C126:G126"/>
    <mergeCell ref="A127:B127"/>
    <mergeCell ref="C127:G127"/>
    <mergeCell ref="A128:B128"/>
    <mergeCell ref="C128:G128"/>
    <mergeCell ref="A123:B123"/>
    <mergeCell ref="C123:G123"/>
    <mergeCell ref="A124:B124"/>
    <mergeCell ref="C124:G124"/>
    <mergeCell ref="A125:B125"/>
    <mergeCell ref="C125:G125"/>
    <mergeCell ref="A120:B120"/>
    <mergeCell ref="C120:G120"/>
    <mergeCell ref="A121:B121"/>
    <mergeCell ref="C121:G121"/>
    <mergeCell ref="A122:B122"/>
    <mergeCell ref="C122:G122"/>
    <mergeCell ref="A117:B117"/>
    <mergeCell ref="C117:G117"/>
    <mergeCell ref="A118:B118"/>
    <mergeCell ref="C118:G118"/>
    <mergeCell ref="A119:B119"/>
    <mergeCell ref="C119:G119"/>
    <mergeCell ref="A114:B114"/>
    <mergeCell ref="C114:G114"/>
    <mergeCell ref="A115:B115"/>
    <mergeCell ref="C115:G115"/>
    <mergeCell ref="A116:B116"/>
    <mergeCell ref="C116:G116"/>
    <mergeCell ref="A111:B111"/>
    <mergeCell ref="C111:G111"/>
    <mergeCell ref="A112:B112"/>
    <mergeCell ref="C112:G112"/>
    <mergeCell ref="A113:B113"/>
    <mergeCell ref="C113:G113"/>
    <mergeCell ref="A108:B108"/>
    <mergeCell ref="C108:G108"/>
    <mergeCell ref="A109:B109"/>
    <mergeCell ref="C109:G109"/>
    <mergeCell ref="A110:B110"/>
    <mergeCell ref="C110:G110"/>
    <mergeCell ref="A105:B105"/>
    <mergeCell ref="C105:G105"/>
    <mergeCell ref="A106:B106"/>
    <mergeCell ref="C106:G106"/>
    <mergeCell ref="A107:B107"/>
    <mergeCell ref="C107:G107"/>
    <mergeCell ref="A102:B102"/>
    <mergeCell ref="C102:G102"/>
    <mergeCell ref="A103:B103"/>
    <mergeCell ref="C103:G103"/>
    <mergeCell ref="A104:B104"/>
    <mergeCell ref="C104:G104"/>
    <mergeCell ref="A99:B99"/>
    <mergeCell ref="C99:G99"/>
    <mergeCell ref="A100:B100"/>
    <mergeCell ref="C100:G100"/>
    <mergeCell ref="A101:B101"/>
    <mergeCell ref="C101:G101"/>
    <mergeCell ref="A96:B96"/>
    <mergeCell ref="C96:G96"/>
    <mergeCell ref="A97:B97"/>
    <mergeCell ref="C97:G97"/>
    <mergeCell ref="A98:B98"/>
    <mergeCell ref="C98:G98"/>
    <mergeCell ref="A93:B93"/>
    <mergeCell ref="C93:G93"/>
    <mergeCell ref="A94:B94"/>
    <mergeCell ref="C94:G94"/>
    <mergeCell ref="A95:B95"/>
    <mergeCell ref="C95:G95"/>
    <mergeCell ref="A90:B90"/>
    <mergeCell ref="C90:G90"/>
    <mergeCell ref="A91:B91"/>
    <mergeCell ref="C91:G91"/>
    <mergeCell ref="A92:B92"/>
    <mergeCell ref="C92:G92"/>
    <mergeCell ref="A87:B87"/>
    <mergeCell ref="C87:G87"/>
    <mergeCell ref="A88:B88"/>
    <mergeCell ref="C88:G88"/>
    <mergeCell ref="A89:B89"/>
    <mergeCell ref="C89:G89"/>
    <mergeCell ref="A84:B84"/>
    <mergeCell ref="C84:G84"/>
    <mergeCell ref="A85:B85"/>
    <mergeCell ref="C85:G85"/>
    <mergeCell ref="A86:B86"/>
    <mergeCell ref="C86:G86"/>
    <mergeCell ref="A81:B81"/>
    <mergeCell ref="C81:G81"/>
    <mergeCell ref="A82:B82"/>
    <mergeCell ref="C82:G82"/>
    <mergeCell ref="A83:B83"/>
    <mergeCell ref="C83:G83"/>
    <mergeCell ref="A78:B78"/>
    <mergeCell ref="C78:G78"/>
    <mergeCell ref="A79:B79"/>
    <mergeCell ref="C79:G79"/>
    <mergeCell ref="A80:B80"/>
    <mergeCell ref="C80:G80"/>
    <mergeCell ref="A75:B75"/>
    <mergeCell ref="C75:G75"/>
    <mergeCell ref="A76:B76"/>
    <mergeCell ref="C76:G76"/>
    <mergeCell ref="A77:B77"/>
    <mergeCell ref="C77:G77"/>
    <mergeCell ref="A72:B72"/>
    <mergeCell ref="C72:G72"/>
    <mergeCell ref="A73:B73"/>
    <mergeCell ref="C73:G73"/>
    <mergeCell ref="A74:B74"/>
    <mergeCell ref="C74:G74"/>
    <mergeCell ref="A69:B69"/>
    <mergeCell ref="C69:G69"/>
    <mergeCell ref="A70:B70"/>
    <mergeCell ref="C70:G70"/>
    <mergeCell ref="A71:B71"/>
    <mergeCell ref="C71:G71"/>
    <mergeCell ref="A66:B66"/>
    <mergeCell ref="C66:G66"/>
    <mergeCell ref="A67:B67"/>
    <mergeCell ref="C67:G67"/>
    <mergeCell ref="A68:B68"/>
    <mergeCell ref="C68:G68"/>
    <mergeCell ref="A63:B63"/>
    <mergeCell ref="C63:G63"/>
    <mergeCell ref="A64:B64"/>
    <mergeCell ref="C64:G64"/>
    <mergeCell ref="A65:B65"/>
    <mergeCell ref="C65:G65"/>
    <mergeCell ref="A60:B60"/>
    <mergeCell ref="C60:G60"/>
    <mergeCell ref="A61:B61"/>
    <mergeCell ref="C61:G61"/>
    <mergeCell ref="A62:B62"/>
    <mergeCell ref="C62:G62"/>
    <mergeCell ref="A57:B57"/>
    <mergeCell ref="C57:G57"/>
    <mergeCell ref="A58:B58"/>
    <mergeCell ref="C58:G58"/>
    <mergeCell ref="A59:B59"/>
    <mergeCell ref="C59:G59"/>
    <mergeCell ref="A54:B54"/>
    <mergeCell ref="C54:G54"/>
    <mergeCell ref="A55:B55"/>
    <mergeCell ref="C55:G55"/>
    <mergeCell ref="A56:B56"/>
    <mergeCell ref="C56:G56"/>
    <mergeCell ref="A51:B51"/>
    <mergeCell ref="C51:G51"/>
    <mergeCell ref="A52:B52"/>
    <mergeCell ref="C52:G52"/>
    <mergeCell ref="A53:B53"/>
    <mergeCell ref="C53:G53"/>
    <mergeCell ref="A48:B48"/>
    <mergeCell ref="C48:G48"/>
    <mergeCell ref="A49:B49"/>
    <mergeCell ref="C49:G49"/>
    <mergeCell ref="A50:B50"/>
    <mergeCell ref="C50:G50"/>
    <mergeCell ref="A45:B45"/>
    <mergeCell ref="C45:G45"/>
    <mergeCell ref="A46:B46"/>
    <mergeCell ref="C46:G46"/>
    <mergeCell ref="A47:B47"/>
    <mergeCell ref="C47:G47"/>
    <mergeCell ref="A42:B42"/>
    <mergeCell ref="C42:G42"/>
    <mergeCell ref="A43:B43"/>
    <mergeCell ref="C43:G43"/>
    <mergeCell ref="A44:B44"/>
    <mergeCell ref="C44:G44"/>
    <mergeCell ref="A39:B39"/>
    <mergeCell ref="C39:G39"/>
    <mergeCell ref="A40:B40"/>
    <mergeCell ref="C40:G40"/>
    <mergeCell ref="A41:B41"/>
    <mergeCell ref="C41:G41"/>
    <mergeCell ref="A36:B36"/>
    <mergeCell ref="C36:G36"/>
    <mergeCell ref="A37:B37"/>
    <mergeCell ref="C37:G37"/>
    <mergeCell ref="A38:B38"/>
    <mergeCell ref="C38:G38"/>
    <mergeCell ref="A33:B33"/>
    <mergeCell ref="C33:G33"/>
    <mergeCell ref="A34:B34"/>
    <mergeCell ref="C34:G34"/>
    <mergeCell ref="A35:B35"/>
    <mergeCell ref="C35:G35"/>
    <mergeCell ref="A30:B30"/>
    <mergeCell ref="C30:G30"/>
    <mergeCell ref="A31:B31"/>
    <mergeCell ref="C31:G31"/>
    <mergeCell ref="A32:B32"/>
    <mergeCell ref="C32:G32"/>
    <mergeCell ref="A27:B27"/>
    <mergeCell ref="C27:G27"/>
    <mergeCell ref="A28:B28"/>
    <mergeCell ref="C28:G28"/>
    <mergeCell ref="A29:B29"/>
    <mergeCell ref="C29:G29"/>
    <mergeCell ref="A25:B25"/>
    <mergeCell ref="C25:G25"/>
    <mergeCell ref="A26:B26"/>
    <mergeCell ref="C26:G26"/>
    <mergeCell ref="A21:B21"/>
    <mergeCell ref="C21:G21"/>
    <mergeCell ref="A22:B22"/>
    <mergeCell ref="C22:G22"/>
    <mergeCell ref="A23:B23"/>
    <mergeCell ref="C23:G23"/>
    <mergeCell ref="A20:R20"/>
    <mergeCell ref="A16:B17"/>
    <mergeCell ref="C16:G17"/>
    <mergeCell ref="H16:H17"/>
    <mergeCell ref="M16:N16"/>
    <mergeCell ref="A24:B24"/>
    <mergeCell ref="C24:G24"/>
    <mergeCell ref="D7:F7"/>
    <mergeCell ref="D8:F8"/>
    <mergeCell ref="E9:F9"/>
    <mergeCell ref="B13:F13"/>
    <mergeCell ref="B14:F14"/>
    <mergeCell ref="A15:R15"/>
    <mergeCell ref="O16:P16"/>
    <mergeCell ref="Q16:R16"/>
    <mergeCell ref="A18:B18"/>
    <mergeCell ref="C18:G18"/>
  </mergeCells>
  <printOptions horizontalCentered="1" verticalCentered="1"/>
  <pageMargins left="0.39370078740157483" right="0.31496062992125984" top="0.39370078740157483" bottom="0.31496062992125984" header="0.19685039370078741" footer="0.19685039370078741"/>
  <pageSetup paperSize="9" scale="75"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44426-CE5D-43C6-800A-A422B57267E0}">
  <dimension ref="A1:AZ56"/>
  <sheetViews>
    <sheetView topLeftCell="P6" workbookViewId="0">
      <selection sqref="A1:XFD1048576"/>
    </sheetView>
  </sheetViews>
  <sheetFormatPr defaultRowHeight="11.25" x14ac:dyDescent="0.25"/>
  <cols>
    <col min="1" max="5" width="9.140625" style="466" hidden="1" customWidth="1"/>
    <col min="6" max="6" width="5.7109375" style="466" hidden="1" customWidth="1"/>
    <col min="7" max="7" width="3.7109375" style="466" customWidth="1"/>
    <col min="8" max="8" width="8.7109375" style="466" customWidth="1"/>
    <col min="9" max="9" width="42.28515625" style="466" customWidth="1"/>
    <col min="10" max="46" width="16.5703125" style="466" customWidth="1"/>
    <col min="47" max="47" width="24.7109375" style="466" customWidth="1"/>
    <col min="48" max="48" width="5.7109375" style="466" customWidth="1"/>
    <col min="49" max="256" width="9.140625" style="466"/>
    <col min="257" max="262" width="0" style="466" hidden="1" customWidth="1"/>
    <col min="263" max="263" width="3.7109375" style="466" customWidth="1"/>
    <col min="264" max="264" width="8.7109375" style="466" customWidth="1"/>
    <col min="265" max="265" width="42.28515625" style="466" customWidth="1"/>
    <col min="266" max="302" width="16.5703125" style="466" customWidth="1"/>
    <col min="303" max="303" width="24.7109375" style="466" customWidth="1"/>
    <col min="304" max="304" width="5.7109375" style="466" customWidth="1"/>
    <col min="305" max="512" width="9.140625" style="466"/>
    <col min="513" max="518" width="0" style="466" hidden="1" customWidth="1"/>
    <col min="519" max="519" width="3.7109375" style="466" customWidth="1"/>
    <col min="520" max="520" width="8.7109375" style="466" customWidth="1"/>
    <col min="521" max="521" width="42.28515625" style="466" customWidth="1"/>
    <col min="522" max="558" width="16.5703125" style="466" customWidth="1"/>
    <col min="559" max="559" width="24.7109375" style="466" customWidth="1"/>
    <col min="560" max="560" width="5.7109375" style="466" customWidth="1"/>
    <col min="561" max="768" width="9.140625" style="466"/>
    <col min="769" max="774" width="0" style="466" hidden="1" customWidth="1"/>
    <col min="775" max="775" width="3.7109375" style="466" customWidth="1"/>
    <col min="776" max="776" width="8.7109375" style="466" customWidth="1"/>
    <col min="777" max="777" width="42.28515625" style="466" customWidth="1"/>
    <col min="778" max="814" width="16.5703125" style="466" customWidth="1"/>
    <col min="815" max="815" width="24.7109375" style="466" customWidth="1"/>
    <col min="816" max="816" width="5.7109375" style="466" customWidth="1"/>
    <col min="817" max="1024" width="9.140625" style="466"/>
    <col min="1025" max="1030" width="0" style="466" hidden="1" customWidth="1"/>
    <col min="1031" max="1031" width="3.7109375" style="466" customWidth="1"/>
    <col min="1032" max="1032" width="8.7109375" style="466" customWidth="1"/>
    <col min="1033" max="1033" width="42.28515625" style="466" customWidth="1"/>
    <col min="1034" max="1070" width="16.5703125" style="466" customWidth="1"/>
    <col min="1071" max="1071" width="24.7109375" style="466" customWidth="1"/>
    <col min="1072" max="1072" width="5.7109375" style="466" customWidth="1"/>
    <col min="1073" max="1280" width="9.140625" style="466"/>
    <col min="1281" max="1286" width="0" style="466" hidden="1" customWidth="1"/>
    <col min="1287" max="1287" width="3.7109375" style="466" customWidth="1"/>
    <col min="1288" max="1288" width="8.7109375" style="466" customWidth="1"/>
    <col min="1289" max="1289" width="42.28515625" style="466" customWidth="1"/>
    <col min="1290" max="1326" width="16.5703125" style="466" customWidth="1"/>
    <col min="1327" max="1327" width="24.7109375" style="466" customWidth="1"/>
    <col min="1328" max="1328" width="5.7109375" style="466" customWidth="1"/>
    <col min="1329" max="1536" width="9.140625" style="466"/>
    <col min="1537" max="1542" width="0" style="466" hidden="1" customWidth="1"/>
    <col min="1543" max="1543" width="3.7109375" style="466" customWidth="1"/>
    <col min="1544" max="1544" width="8.7109375" style="466" customWidth="1"/>
    <col min="1545" max="1545" width="42.28515625" style="466" customWidth="1"/>
    <col min="1546" max="1582" width="16.5703125" style="466" customWidth="1"/>
    <col min="1583" max="1583" width="24.7109375" style="466" customWidth="1"/>
    <col min="1584" max="1584" width="5.7109375" style="466" customWidth="1"/>
    <col min="1585" max="1792" width="9.140625" style="466"/>
    <col min="1793" max="1798" width="0" style="466" hidden="1" customWidth="1"/>
    <col min="1799" max="1799" width="3.7109375" style="466" customWidth="1"/>
    <col min="1800" max="1800" width="8.7109375" style="466" customWidth="1"/>
    <col min="1801" max="1801" width="42.28515625" style="466" customWidth="1"/>
    <col min="1802" max="1838" width="16.5703125" style="466" customWidth="1"/>
    <col min="1839" max="1839" width="24.7109375" style="466" customWidth="1"/>
    <col min="1840" max="1840" width="5.7109375" style="466" customWidth="1"/>
    <col min="1841" max="2048" width="9.140625" style="466"/>
    <col min="2049" max="2054" width="0" style="466" hidden="1" customWidth="1"/>
    <col min="2055" max="2055" width="3.7109375" style="466" customWidth="1"/>
    <col min="2056" max="2056" width="8.7109375" style="466" customWidth="1"/>
    <col min="2057" max="2057" width="42.28515625" style="466" customWidth="1"/>
    <col min="2058" max="2094" width="16.5703125" style="466" customWidth="1"/>
    <col min="2095" max="2095" width="24.7109375" style="466" customWidth="1"/>
    <col min="2096" max="2096" width="5.7109375" style="466" customWidth="1"/>
    <col min="2097" max="2304" width="9.140625" style="466"/>
    <col min="2305" max="2310" width="0" style="466" hidden="1" customWidth="1"/>
    <col min="2311" max="2311" width="3.7109375" style="466" customWidth="1"/>
    <col min="2312" max="2312" width="8.7109375" style="466" customWidth="1"/>
    <col min="2313" max="2313" width="42.28515625" style="466" customWidth="1"/>
    <col min="2314" max="2350" width="16.5703125" style="466" customWidth="1"/>
    <col min="2351" max="2351" width="24.7109375" style="466" customWidth="1"/>
    <col min="2352" max="2352" width="5.7109375" style="466" customWidth="1"/>
    <col min="2353" max="2560" width="9.140625" style="466"/>
    <col min="2561" max="2566" width="0" style="466" hidden="1" customWidth="1"/>
    <col min="2567" max="2567" width="3.7109375" style="466" customWidth="1"/>
    <col min="2568" max="2568" width="8.7109375" style="466" customWidth="1"/>
    <col min="2569" max="2569" width="42.28515625" style="466" customWidth="1"/>
    <col min="2570" max="2606" width="16.5703125" style="466" customWidth="1"/>
    <col min="2607" max="2607" width="24.7109375" style="466" customWidth="1"/>
    <col min="2608" max="2608" width="5.7109375" style="466" customWidth="1"/>
    <col min="2609" max="2816" width="9.140625" style="466"/>
    <col min="2817" max="2822" width="0" style="466" hidden="1" customWidth="1"/>
    <col min="2823" max="2823" width="3.7109375" style="466" customWidth="1"/>
    <col min="2824" max="2824" width="8.7109375" style="466" customWidth="1"/>
    <col min="2825" max="2825" width="42.28515625" style="466" customWidth="1"/>
    <col min="2826" max="2862" width="16.5703125" style="466" customWidth="1"/>
    <col min="2863" max="2863" width="24.7109375" style="466" customWidth="1"/>
    <col min="2864" max="2864" width="5.7109375" style="466" customWidth="1"/>
    <col min="2865" max="3072" width="9.140625" style="466"/>
    <col min="3073" max="3078" width="0" style="466" hidden="1" customWidth="1"/>
    <col min="3079" max="3079" width="3.7109375" style="466" customWidth="1"/>
    <col min="3080" max="3080" width="8.7109375" style="466" customWidth="1"/>
    <col min="3081" max="3081" width="42.28515625" style="466" customWidth="1"/>
    <col min="3082" max="3118" width="16.5703125" style="466" customWidth="1"/>
    <col min="3119" max="3119" width="24.7109375" style="466" customWidth="1"/>
    <col min="3120" max="3120" width="5.7109375" style="466" customWidth="1"/>
    <col min="3121" max="3328" width="9.140625" style="466"/>
    <col min="3329" max="3334" width="0" style="466" hidden="1" customWidth="1"/>
    <col min="3335" max="3335" width="3.7109375" style="466" customWidth="1"/>
    <col min="3336" max="3336" width="8.7109375" style="466" customWidth="1"/>
    <col min="3337" max="3337" width="42.28515625" style="466" customWidth="1"/>
    <col min="3338" max="3374" width="16.5703125" style="466" customWidth="1"/>
    <col min="3375" max="3375" width="24.7109375" style="466" customWidth="1"/>
    <col min="3376" max="3376" width="5.7109375" style="466" customWidth="1"/>
    <col min="3377" max="3584" width="9.140625" style="466"/>
    <col min="3585" max="3590" width="0" style="466" hidden="1" customWidth="1"/>
    <col min="3591" max="3591" width="3.7109375" style="466" customWidth="1"/>
    <col min="3592" max="3592" width="8.7109375" style="466" customWidth="1"/>
    <col min="3593" max="3593" width="42.28515625" style="466" customWidth="1"/>
    <col min="3594" max="3630" width="16.5703125" style="466" customWidth="1"/>
    <col min="3631" max="3631" width="24.7109375" style="466" customWidth="1"/>
    <col min="3632" max="3632" width="5.7109375" style="466" customWidth="1"/>
    <col min="3633" max="3840" width="9.140625" style="466"/>
    <col min="3841" max="3846" width="0" style="466" hidden="1" customWidth="1"/>
    <col min="3847" max="3847" width="3.7109375" style="466" customWidth="1"/>
    <col min="3848" max="3848" width="8.7109375" style="466" customWidth="1"/>
    <col min="3849" max="3849" width="42.28515625" style="466" customWidth="1"/>
    <col min="3850" max="3886" width="16.5703125" style="466" customWidth="1"/>
    <col min="3887" max="3887" width="24.7109375" style="466" customWidth="1"/>
    <col min="3888" max="3888" width="5.7109375" style="466" customWidth="1"/>
    <col min="3889" max="4096" width="9.140625" style="466"/>
    <col min="4097" max="4102" width="0" style="466" hidden="1" customWidth="1"/>
    <col min="4103" max="4103" width="3.7109375" style="466" customWidth="1"/>
    <col min="4104" max="4104" width="8.7109375" style="466" customWidth="1"/>
    <col min="4105" max="4105" width="42.28515625" style="466" customWidth="1"/>
    <col min="4106" max="4142" width="16.5703125" style="466" customWidth="1"/>
    <col min="4143" max="4143" width="24.7109375" style="466" customWidth="1"/>
    <col min="4144" max="4144" width="5.7109375" style="466" customWidth="1"/>
    <col min="4145" max="4352" width="9.140625" style="466"/>
    <col min="4353" max="4358" width="0" style="466" hidden="1" customWidth="1"/>
    <col min="4359" max="4359" width="3.7109375" style="466" customWidth="1"/>
    <col min="4360" max="4360" width="8.7109375" style="466" customWidth="1"/>
    <col min="4361" max="4361" width="42.28515625" style="466" customWidth="1"/>
    <col min="4362" max="4398" width="16.5703125" style="466" customWidth="1"/>
    <col min="4399" max="4399" width="24.7109375" style="466" customWidth="1"/>
    <col min="4400" max="4400" width="5.7109375" style="466" customWidth="1"/>
    <col min="4401" max="4608" width="9.140625" style="466"/>
    <col min="4609" max="4614" width="0" style="466" hidden="1" customWidth="1"/>
    <col min="4615" max="4615" width="3.7109375" style="466" customWidth="1"/>
    <col min="4616" max="4616" width="8.7109375" style="466" customWidth="1"/>
    <col min="4617" max="4617" width="42.28515625" style="466" customWidth="1"/>
    <col min="4618" max="4654" width="16.5703125" style="466" customWidth="1"/>
    <col min="4655" max="4655" width="24.7109375" style="466" customWidth="1"/>
    <col min="4656" max="4656" width="5.7109375" style="466" customWidth="1"/>
    <col min="4657" max="4864" width="9.140625" style="466"/>
    <col min="4865" max="4870" width="0" style="466" hidden="1" customWidth="1"/>
    <col min="4871" max="4871" width="3.7109375" style="466" customWidth="1"/>
    <col min="4872" max="4872" width="8.7109375" style="466" customWidth="1"/>
    <col min="4873" max="4873" width="42.28515625" style="466" customWidth="1"/>
    <col min="4874" max="4910" width="16.5703125" style="466" customWidth="1"/>
    <col min="4911" max="4911" width="24.7109375" style="466" customWidth="1"/>
    <col min="4912" max="4912" width="5.7109375" style="466" customWidth="1"/>
    <col min="4913" max="5120" width="9.140625" style="466"/>
    <col min="5121" max="5126" width="0" style="466" hidden="1" customWidth="1"/>
    <col min="5127" max="5127" width="3.7109375" style="466" customWidth="1"/>
    <col min="5128" max="5128" width="8.7109375" style="466" customWidth="1"/>
    <col min="5129" max="5129" width="42.28515625" style="466" customWidth="1"/>
    <col min="5130" max="5166" width="16.5703125" style="466" customWidth="1"/>
    <col min="5167" max="5167" width="24.7109375" style="466" customWidth="1"/>
    <col min="5168" max="5168" width="5.7109375" style="466" customWidth="1"/>
    <col min="5169" max="5376" width="9.140625" style="466"/>
    <col min="5377" max="5382" width="0" style="466" hidden="1" customWidth="1"/>
    <col min="5383" max="5383" width="3.7109375" style="466" customWidth="1"/>
    <col min="5384" max="5384" width="8.7109375" style="466" customWidth="1"/>
    <col min="5385" max="5385" width="42.28515625" style="466" customWidth="1"/>
    <col min="5386" max="5422" width="16.5703125" style="466" customWidth="1"/>
    <col min="5423" max="5423" width="24.7109375" style="466" customWidth="1"/>
    <col min="5424" max="5424" width="5.7109375" style="466" customWidth="1"/>
    <col min="5425" max="5632" width="9.140625" style="466"/>
    <col min="5633" max="5638" width="0" style="466" hidden="1" customWidth="1"/>
    <col min="5639" max="5639" width="3.7109375" style="466" customWidth="1"/>
    <col min="5640" max="5640" width="8.7109375" style="466" customWidth="1"/>
    <col min="5641" max="5641" width="42.28515625" style="466" customWidth="1"/>
    <col min="5642" max="5678" width="16.5703125" style="466" customWidth="1"/>
    <col min="5679" max="5679" width="24.7109375" style="466" customWidth="1"/>
    <col min="5680" max="5680" width="5.7109375" style="466" customWidth="1"/>
    <col min="5681" max="5888" width="9.140625" style="466"/>
    <col min="5889" max="5894" width="0" style="466" hidden="1" customWidth="1"/>
    <col min="5895" max="5895" width="3.7109375" style="466" customWidth="1"/>
    <col min="5896" max="5896" width="8.7109375" style="466" customWidth="1"/>
    <col min="5897" max="5897" width="42.28515625" style="466" customWidth="1"/>
    <col min="5898" max="5934" width="16.5703125" style="466" customWidth="1"/>
    <col min="5935" max="5935" width="24.7109375" style="466" customWidth="1"/>
    <col min="5936" max="5936" width="5.7109375" style="466" customWidth="1"/>
    <col min="5937" max="6144" width="9.140625" style="466"/>
    <col min="6145" max="6150" width="0" style="466" hidden="1" customWidth="1"/>
    <col min="6151" max="6151" width="3.7109375" style="466" customWidth="1"/>
    <col min="6152" max="6152" width="8.7109375" style="466" customWidth="1"/>
    <col min="6153" max="6153" width="42.28515625" style="466" customWidth="1"/>
    <col min="6154" max="6190" width="16.5703125" style="466" customWidth="1"/>
    <col min="6191" max="6191" width="24.7109375" style="466" customWidth="1"/>
    <col min="6192" max="6192" width="5.7109375" style="466" customWidth="1"/>
    <col min="6193" max="6400" width="9.140625" style="466"/>
    <col min="6401" max="6406" width="0" style="466" hidden="1" customWidth="1"/>
    <col min="6407" max="6407" width="3.7109375" style="466" customWidth="1"/>
    <col min="6408" max="6408" width="8.7109375" style="466" customWidth="1"/>
    <col min="6409" max="6409" width="42.28515625" style="466" customWidth="1"/>
    <col min="6410" max="6446" width="16.5703125" style="466" customWidth="1"/>
    <col min="6447" max="6447" width="24.7109375" style="466" customWidth="1"/>
    <col min="6448" max="6448" width="5.7109375" style="466" customWidth="1"/>
    <col min="6449" max="6656" width="9.140625" style="466"/>
    <col min="6657" max="6662" width="0" style="466" hidden="1" customWidth="1"/>
    <col min="6663" max="6663" width="3.7109375" style="466" customWidth="1"/>
    <col min="6664" max="6664" width="8.7109375" style="466" customWidth="1"/>
    <col min="6665" max="6665" width="42.28515625" style="466" customWidth="1"/>
    <col min="6666" max="6702" width="16.5703125" style="466" customWidth="1"/>
    <col min="6703" max="6703" width="24.7109375" style="466" customWidth="1"/>
    <col min="6704" max="6704" width="5.7109375" style="466" customWidth="1"/>
    <col min="6705" max="6912" width="9.140625" style="466"/>
    <col min="6913" max="6918" width="0" style="466" hidden="1" customWidth="1"/>
    <col min="6919" max="6919" width="3.7109375" style="466" customWidth="1"/>
    <col min="6920" max="6920" width="8.7109375" style="466" customWidth="1"/>
    <col min="6921" max="6921" width="42.28515625" style="466" customWidth="1"/>
    <col min="6922" max="6958" width="16.5703125" style="466" customWidth="1"/>
    <col min="6959" max="6959" width="24.7109375" style="466" customWidth="1"/>
    <col min="6960" max="6960" width="5.7109375" style="466" customWidth="1"/>
    <col min="6961" max="7168" width="9.140625" style="466"/>
    <col min="7169" max="7174" width="0" style="466" hidden="1" customWidth="1"/>
    <col min="7175" max="7175" width="3.7109375" style="466" customWidth="1"/>
    <col min="7176" max="7176" width="8.7109375" style="466" customWidth="1"/>
    <col min="7177" max="7177" width="42.28515625" style="466" customWidth="1"/>
    <col min="7178" max="7214" width="16.5703125" style="466" customWidth="1"/>
    <col min="7215" max="7215" width="24.7109375" style="466" customWidth="1"/>
    <col min="7216" max="7216" width="5.7109375" style="466" customWidth="1"/>
    <col min="7217" max="7424" width="9.140625" style="466"/>
    <col min="7425" max="7430" width="0" style="466" hidden="1" customWidth="1"/>
    <col min="7431" max="7431" width="3.7109375" style="466" customWidth="1"/>
    <col min="7432" max="7432" width="8.7109375" style="466" customWidth="1"/>
    <col min="7433" max="7433" width="42.28515625" style="466" customWidth="1"/>
    <col min="7434" max="7470" width="16.5703125" style="466" customWidth="1"/>
    <col min="7471" max="7471" width="24.7109375" style="466" customWidth="1"/>
    <col min="7472" max="7472" width="5.7109375" style="466" customWidth="1"/>
    <col min="7473" max="7680" width="9.140625" style="466"/>
    <col min="7681" max="7686" width="0" style="466" hidden="1" customWidth="1"/>
    <col min="7687" max="7687" width="3.7109375" style="466" customWidth="1"/>
    <col min="7688" max="7688" width="8.7109375" style="466" customWidth="1"/>
    <col min="7689" max="7689" width="42.28515625" style="466" customWidth="1"/>
    <col min="7690" max="7726" width="16.5703125" style="466" customWidth="1"/>
    <col min="7727" max="7727" width="24.7109375" style="466" customWidth="1"/>
    <col min="7728" max="7728" width="5.7109375" style="466" customWidth="1"/>
    <col min="7729" max="7936" width="9.140625" style="466"/>
    <col min="7937" max="7942" width="0" style="466" hidden="1" customWidth="1"/>
    <col min="7943" max="7943" width="3.7109375" style="466" customWidth="1"/>
    <col min="7944" max="7944" width="8.7109375" style="466" customWidth="1"/>
    <col min="7945" max="7945" width="42.28515625" style="466" customWidth="1"/>
    <col min="7946" max="7982" width="16.5703125" style="466" customWidth="1"/>
    <col min="7983" max="7983" width="24.7109375" style="466" customWidth="1"/>
    <col min="7984" max="7984" width="5.7109375" style="466" customWidth="1"/>
    <col min="7985" max="8192" width="9.140625" style="466"/>
    <col min="8193" max="8198" width="0" style="466" hidden="1" customWidth="1"/>
    <col min="8199" max="8199" width="3.7109375" style="466" customWidth="1"/>
    <col min="8200" max="8200" width="8.7109375" style="466" customWidth="1"/>
    <col min="8201" max="8201" width="42.28515625" style="466" customWidth="1"/>
    <col min="8202" max="8238" width="16.5703125" style="466" customWidth="1"/>
    <col min="8239" max="8239" width="24.7109375" style="466" customWidth="1"/>
    <col min="8240" max="8240" width="5.7109375" style="466" customWidth="1"/>
    <col min="8241" max="8448" width="9.140625" style="466"/>
    <col min="8449" max="8454" width="0" style="466" hidden="1" customWidth="1"/>
    <col min="8455" max="8455" width="3.7109375" style="466" customWidth="1"/>
    <col min="8456" max="8456" width="8.7109375" style="466" customWidth="1"/>
    <col min="8457" max="8457" width="42.28515625" style="466" customWidth="1"/>
    <col min="8458" max="8494" width="16.5703125" style="466" customWidth="1"/>
    <col min="8495" max="8495" width="24.7109375" style="466" customWidth="1"/>
    <col min="8496" max="8496" width="5.7109375" style="466" customWidth="1"/>
    <col min="8497" max="8704" width="9.140625" style="466"/>
    <col min="8705" max="8710" width="0" style="466" hidden="1" customWidth="1"/>
    <col min="8711" max="8711" width="3.7109375" style="466" customWidth="1"/>
    <col min="8712" max="8712" width="8.7109375" style="466" customWidth="1"/>
    <col min="8713" max="8713" width="42.28515625" style="466" customWidth="1"/>
    <col min="8714" max="8750" width="16.5703125" style="466" customWidth="1"/>
    <col min="8751" max="8751" width="24.7109375" style="466" customWidth="1"/>
    <col min="8752" max="8752" width="5.7109375" style="466" customWidth="1"/>
    <col min="8753" max="8960" width="9.140625" style="466"/>
    <col min="8961" max="8966" width="0" style="466" hidden="1" customWidth="1"/>
    <col min="8967" max="8967" width="3.7109375" style="466" customWidth="1"/>
    <col min="8968" max="8968" width="8.7109375" style="466" customWidth="1"/>
    <col min="8969" max="8969" width="42.28515625" style="466" customWidth="1"/>
    <col min="8970" max="9006" width="16.5703125" style="466" customWidth="1"/>
    <col min="9007" max="9007" width="24.7109375" style="466" customWidth="1"/>
    <col min="9008" max="9008" width="5.7109375" style="466" customWidth="1"/>
    <col min="9009" max="9216" width="9.140625" style="466"/>
    <col min="9217" max="9222" width="0" style="466" hidden="1" customWidth="1"/>
    <col min="9223" max="9223" width="3.7109375" style="466" customWidth="1"/>
    <col min="9224" max="9224" width="8.7109375" style="466" customWidth="1"/>
    <col min="9225" max="9225" width="42.28515625" style="466" customWidth="1"/>
    <col min="9226" max="9262" width="16.5703125" style="466" customWidth="1"/>
    <col min="9263" max="9263" width="24.7109375" style="466" customWidth="1"/>
    <col min="9264" max="9264" width="5.7109375" style="466" customWidth="1"/>
    <col min="9265" max="9472" width="9.140625" style="466"/>
    <col min="9473" max="9478" width="0" style="466" hidden="1" customWidth="1"/>
    <col min="9479" max="9479" width="3.7109375" style="466" customWidth="1"/>
    <col min="9480" max="9480" width="8.7109375" style="466" customWidth="1"/>
    <col min="9481" max="9481" width="42.28515625" style="466" customWidth="1"/>
    <col min="9482" max="9518" width="16.5703125" style="466" customWidth="1"/>
    <col min="9519" max="9519" width="24.7109375" style="466" customWidth="1"/>
    <col min="9520" max="9520" width="5.7109375" style="466" customWidth="1"/>
    <col min="9521" max="9728" width="9.140625" style="466"/>
    <col min="9729" max="9734" width="0" style="466" hidden="1" customWidth="1"/>
    <col min="9735" max="9735" width="3.7109375" style="466" customWidth="1"/>
    <col min="9736" max="9736" width="8.7109375" style="466" customWidth="1"/>
    <col min="9737" max="9737" width="42.28515625" style="466" customWidth="1"/>
    <col min="9738" max="9774" width="16.5703125" style="466" customWidth="1"/>
    <col min="9775" max="9775" width="24.7109375" style="466" customWidth="1"/>
    <col min="9776" max="9776" width="5.7109375" style="466" customWidth="1"/>
    <col min="9777" max="9984" width="9.140625" style="466"/>
    <col min="9985" max="9990" width="0" style="466" hidden="1" customWidth="1"/>
    <col min="9991" max="9991" width="3.7109375" style="466" customWidth="1"/>
    <col min="9992" max="9992" width="8.7109375" style="466" customWidth="1"/>
    <col min="9993" max="9993" width="42.28515625" style="466" customWidth="1"/>
    <col min="9994" max="10030" width="16.5703125" style="466" customWidth="1"/>
    <col min="10031" max="10031" width="24.7109375" style="466" customWidth="1"/>
    <col min="10032" max="10032" width="5.7109375" style="466" customWidth="1"/>
    <col min="10033" max="10240" width="9.140625" style="466"/>
    <col min="10241" max="10246" width="0" style="466" hidden="1" customWidth="1"/>
    <col min="10247" max="10247" width="3.7109375" style="466" customWidth="1"/>
    <col min="10248" max="10248" width="8.7109375" style="466" customWidth="1"/>
    <col min="10249" max="10249" width="42.28515625" style="466" customWidth="1"/>
    <col min="10250" max="10286" width="16.5703125" style="466" customWidth="1"/>
    <col min="10287" max="10287" width="24.7109375" style="466" customWidth="1"/>
    <col min="10288" max="10288" width="5.7109375" style="466" customWidth="1"/>
    <col min="10289" max="10496" width="9.140625" style="466"/>
    <col min="10497" max="10502" width="0" style="466" hidden="1" customWidth="1"/>
    <col min="10503" max="10503" width="3.7109375" style="466" customWidth="1"/>
    <col min="10504" max="10504" width="8.7109375" style="466" customWidth="1"/>
    <col min="10505" max="10505" width="42.28515625" style="466" customWidth="1"/>
    <col min="10506" max="10542" width="16.5703125" style="466" customWidth="1"/>
    <col min="10543" max="10543" width="24.7109375" style="466" customWidth="1"/>
    <col min="10544" max="10544" width="5.7109375" style="466" customWidth="1"/>
    <col min="10545" max="10752" width="9.140625" style="466"/>
    <col min="10753" max="10758" width="0" style="466" hidden="1" customWidth="1"/>
    <col min="10759" max="10759" width="3.7109375" style="466" customWidth="1"/>
    <col min="10760" max="10760" width="8.7109375" style="466" customWidth="1"/>
    <col min="10761" max="10761" width="42.28515625" style="466" customWidth="1"/>
    <col min="10762" max="10798" width="16.5703125" style="466" customWidth="1"/>
    <col min="10799" max="10799" width="24.7109375" style="466" customWidth="1"/>
    <col min="10800" max="10800" width="5.7109375" style="466" customWidth="1"/>
    <col min="10801" max="11008" width="9.140625" style="466"/>
    <col min="11009" max="11014" width="0" style="466" hidden="1" customWidth="1"/>
    <col min="11015" max="11015" width="3.7109375" style="466" customWidth="1"/>
    <col min="11016" max="11016" width="8.7109375" style="466" customWidth="1"/>
    <col min="11017" max="11017" width="42.28515625" style="466" customWidth="1"/>
    <col min="11018" max="11054" width="16.5703125" style="466" customWidth="1"/>
    <col min="11055" max="11055" width="24.7109375" style="466" customWidth="1"/>
    <col min="11056" max="11056" width="5.7109375" style="466" customWidth="1"/>
    <col min="11057" max="11264" width="9.140625" style="466"/>
    <col min="11265" max="11270" width="0" style="466" hidden="1" customWidth="1"/>
    <col min="11271" max="11271" width="3.7109375" style="466" customWidth="1"/>
    <col min="11272" max="11272" width="8.7109375" style="466" customWidth="1"/>
    <col min="11273" max="11273" width="42.28515625" style="466" customWidth="1"/>
    <col min="11274" max="11310" width="16.5703125" style="466" customWidth="1"/>
    <col min="11311" max="11311" width="24.7109375" style="466" customWidth="1"/>
    <col min="11312" max="11312" width="5.7109375" style="466" customWidth="1"/>
    <col min="11313" max="11520" width="9.140625" style="466"/>
    <col min="11521" max="11526" width="0" style="466" hidden="1" customWidth="1"/>
    <col min="11527" max="11527" width="3.7109375" style="466" customWidth="1"/>
    <col min="11528" max="11528" width="8.7109375" style="466" customWidth="1"/>
    <col min="11529" max="11529" width="42.28515625" style="466" customWidth="1"/>
    <col min="11530" max="11566" width="16.5703125" style="466" customWidth="1"/>
    <col min="11567" max="11567" width="24.7109375" style="466" customWidth="1"/>
    <col min="11568" max="11568" width="5.7109375" style="466" customWidth="1"/>
    <col min="11569" max="11776" width="9.140625" style="466"/>
    <col min="11777" max="11782" width="0" style="466" hidden="1" customWidth="1"/>
    <col min="11783" max="11783" width="3.7109375" style="466" customWidth="1"/>
    <col min="11784" max="11784" width="8.7109375" style="466" customWidth="1"/>
    <col min="11785" max="11785" width="42.28515625" style="466" customWidth="1"/>
    <col min="11786" max="11822" width="16.5703125" style="466" customWidth="1"/>
    <col min="11823" max="11823" width="24.7109375" style="466" customWidth="1"/>
    <col min="11824" max="11824" width="5.7109375" style="466" customWidth="1"/>
    <col min="11825" max="12032" width="9.140625" style="466"/>
    <col min="12033" max="12038" width="0" style="466" hidden="1" customWidth="1"/>
    <col min="12039" max="12039" width="3.7109375" style="466" customWidth="1"/>
    <col min="12040" max="12040" width="8.7109375" style="466" customWidth="1"/>
    <col min="12041" max="12041" width="42.28515625" style="466" customWidth="1"/>
    <col min="12042" max="12078" width="16.5703125" style="466" customWidth="1"/>
    <col min="12079" max="12079" width="24.7109375" style="466" customWidth="1"/>
    <col min="12080" max="12080" width="5.7109375" style="466" customWidth="1"/>
    <col min="12081" max="12288" width="9.140625" style="466"/>
    <col min="12289" max="12294" width="0" style="466" hidden="1" customWidth="1"/>
    <col min="12295" max="12295" width="3.7109375" style="466" customWidth="1"/>
    <col min="12296" max="12296" width="8.7109375" style="466" customWidth="1"/>
    <col min="12297" max="12297" width="42.28515625" style="466" customWidth="1"/>
    <col min="12298" max="12334" width="16.5703125" style="466" customWidth="1"/>
    <col min="12335" max="12335" width="24.7109375" style="466" customWidth="1"/>
    <col min="12336" max="12336" width="5.7109375" style="466" customWidth="1"/>
    <col min="12337" max="12544" width="9.140625" style="466"/>
    <col min="12545" max="12550" width="0" style="466" hidden="1" customWidth="1"/>
    <col min="12551" max="12551" width="3.7109375" style="466" customWidth="1"/>
    <col min="12552" max="12552" width="8.7109375" style="466" customWidth="1"/>
    <col min="12553" max="12553" width="42.28515625" style="466" customWidth="1"/>
    <col min="12554" max="12590" width="16.5703125" style="466" customWidth="1"/>
    <col min="12591" max="12591" width="24.7109375" style="466" customWidth="1"/>
    <col min="12592" max="12592" width="5.7109375" style="466" customWidth="1"/>
    <col min="12593" max="12800" width="9.140625" style="466"/>
    <col min="12801" max="12806" width="0" style="466" hidden="1" customWidth="1"/>
    <col min="12807" max="12807" width="3.7109375" style="466" customWidth="1"/>
    <col min="12808" max="12808" width="8.7109375" style="466" customWidth="1"/>
    <col min="12809" max="12809" width="42.28515625" style="466" customWidth="1"/>
    <col min="12810" max="12846" width="16.5703125" style="466" customWidth="1"/>
    <col min="12847" max="12847" width="24.7109375" style="466" customWidth="1"/>
    <col min="12848" max="12848" width="5.7109375" style="466" customWidth="1"/>
    <col min="12849" max="13056" width="9.140625" style="466"/>
    <col min="13057" max="13062" width="0" style="466" hidden="1" customWidth="1"/>
    <col min="13063" max="13063" width="3.7109375" style="466" customWidth="1"/>
    <col min="13064" max="13064" width="8.7109375" style="466" customWidth="1"/>
    <col min="13065" max="13065" width="42.28515625" style="466" customWidth="1"/>
    <col min="13066" max="13102" width="16.5703125" style="466" customWidth="1"/>
    <col min="13103" max="13103" width="24.7109375" style="466" customWidth="1"/>
    <col min="13104" max="13104" width="5.7109375" style="466" customWidth="1"/>
    <col min="13105" max="13312" width="9.140625" style="466"/>
    <col min="13313" max="13318" width="0" style="466" hidden="1" customWidth="1"/>
    <col min="13319" max="13319" width="3.7109375" style="466" customWidth="1"/>
    <col min="13320" max="13320" width="8.7109375" style="466" customWidth="1"/>
    <col min="13321" max="13321" width="42.28515625" style="466" customWidth="1"/>
    <col min="13322" max="13358" width="16.5703125" style="466" customWidth="1"/>
    <col min="13359" max="13359" width="24.7109375" style="466" customWidth="1"/>
    <col min="13360" max="13360" width="5.7109375" style="466" customWidth="1"/>
    <col min="13361" max="13568" width="9.140625" style="466"/>
    <col min="13569" max="13574" width="0" style="466" hidden="1" customWidth="1"/>
    <col min="13575" max="13575" width="3.7109375" style="466" customWidth="1"/>
    <col min="13576" max="13576" width="8.7109375" style="466" customWidth="1"/>
    <col min="13577" max="13577" width="42.28515625" style="466" customWidth="1"/>
    <col min="13578" max="13614" width="16.5703125" style="466" customWidth="1"/>
    <col min="13615" max="13615" width="24.7109375" style="466" customWidth="1"/>
    <col min="13616" max="13616" width="5.7109375" style="466" customWidth="1"/>
    <col min="13617" max="13824" width="9.140625" style="466"/>
    <col min="13825" max="13830" width="0" style="466" hidden="1" customWidth="1"/>
    <col min="13831" max="13831" width="3.7109375" style="466" customWidth="1"/>
    <col min="13832" max="13832" width="8.7109375" style="466" customWidth="1"/>
    <col min="13833" max="13833" width="42.28515625" style="466" customWidth="1"/>
    <col min="13834" max="13870" width="16.5703125" style="466" customWidth="1"/>
    <col min="13871" max="13871" width="24.7109375" style="466" customWidth="1"/>
    <col min="13872" max="13872" width="5.7109375" style="466" customWidth="1"/>
    <col min="13873" max="14080" width="9.140625" style="466"/>
    <col min="14081" max="14086" width="0" style="466" hidden="1" customWidth="1"/>
    <col min="14087" max="14087" width="3.7109375" style="466" customWidth="1"/>
    <col min="14088" max="14088" width="8.7109375" style="466" customWidth="1"/>
    <col min="14089" max="14089" width="42.28515625" style="466" customWidth="1"/>
    <col min="14090" max="14126" width="16.5703125" style="466" customWidth="1"/>
    <col min="14127" max="14127" width="24.7109375" style="466" customWidth="1"/>
    <col min="14128" max="14128" width="5.7109375" style="466" customWidth="1"/>
    <col min="14129" max="14336" width="9.140625" style="466"/>
    <col min="14337" max="14342" width="0" style="466" hidden="1" customWidth="1"/>
    <col min="14343" max="14343" width="3.7109375" style="466" customWidth="1"/>
    <col min="14344" max="14344" width="8.7109375" style="466" customWidth="1"/>
    <col min="14345" max="14345" width="42.28515625" style="466" customWidth="1"/>
    <col min="14346" max="14382" width="16.5703125" style="466" customWidth="1"/>
    <col min="14383" max="14383" width="24.7109375" style="466" customWidth="1"/>
    <col min="14384" max="14384" width="5.7109375" style="466" customWidth="1"/>
    <col min="14385" max="14592" width="9.140625" style="466"/>
    <col min="14593" max="14598" width="0" style="466" hidden="1" customWidth="1"/>
    <col min="14599" max="14599" width="3.7109375" style="466" customWidth="1"/>
    <col min="14600" max="14600" width="8.7109375" style="466" customWidth="1"/>
    <col min="14601" max="14601" width="42.28515625" style="466" customWidth="1"/>
    <col min="14602" max="14638" width="16.5703125" style="466" customWidth="1"/>
    <col min="14639" max="14639" width="24.7109375" style="466" customWidth="1"/>
    <col min="14640" max="14640" width="5.7109375" style="466" customWidth="1"/>
    <col min="14641" max="14848" width="9.140625" style="466"/>
    <col min="14849" max="14854" width="0" style="466" hidden="1" customWidth="1"/>
    <col min="14855" max="14855" width="3.7109375" style="466" customWidth="1"/>
    <col min="14856" max="14856" width="8.7109375" style="466" customWidth="1"/>
    <col min="14857" max="14857" width="42.28515625" style="466" customWidth="1"/>
    <col min="14858" max="14894" width="16.5703125" style="466" customWidth="1"/>
    <col min="14895" max="14895" width="24.7109375" style="466" customWidth="1"/>
    <col min="14896" max="14896" width="5.7109375" style="466" customWidth="1"/>
    <col min="14897" max="15104" width="9.140625" style="466"/>
    <col min="15105" max="15110" width="0" style="466" hidden="1" customWidth="1"/>
    <col min="15111" max="15111" width="3.7109375" style="466" customWidth="1"/>
    <col min="15112" max="15112" width="8.7109375" style="466" customWidth="1"/>
    <col min="15113" max="15113" width="42.28515625" style="466" customWidth="1"/>
    <col min="15114" max="15150" width="16.5703125" style="466" customWidth="1"/>
    <col min="15151" max="15151" width="24.7109375" style="466" customWidth="1"/>
    <col min="15152" max="15152" width="5.7109375" style="466" customWidth="1"/>
    <col min="15153" max="15360" width="9.140625" style="466"/>
    <col min="15361" max="15366" width="0" style="466" hidden="1" customWidth="1"/>
    <col min="15367" max="15367" width="3.7109375" style="466" customWidth="1"/>
    <col min="15368" max="15368" width="8.7109375" style="466" customWidth="1"/>
    <col min="15369" max="15369" width="42.28515625" style="466" customWidth="1"/>
    <col min="15370" max="15406" width="16.5703125" style="466" customWidth="1"/>
    <col min="15407" max="15407" width="24.7109375" style="466" customWidth="1"/>
    <col min="15408" max="15408" width="5.7109375" style="466" customWidth="1"/>
    <col min="15409" max="15616" width="9.140625" style="466"/>
    <col min="15617" max="15622" width="0" style="466" hidden="1" customWidth="1"/>
    <col min="15623" max="15623" width="3.7109375" style="466" customWidth="1"/>
    <col min="15624" max="15624" width="8.7109375" style="466" customWidth="1"/>
    <col min="15625" max="15625" width="42.28515625" style="466" customWidth="1"/>
    <col min="15626" max="15662" width="16.5703125" style="466" customWidth="1"/>
    <col min="15663" max="15663" width="24.7109375" style="466" customWidth="1"/>
    <col min="15664" max="15664" width="5.7109375" style="466" customWidth="1"/>
    <col min="15665" max="15872" width="9.140625" style="466"/>
    <col min="15873" max="15878" width="0" style="466" hidden="1" customWidth="1"/>
    <col min="15879" max="15879" width="3.7109375" style="466" customWidth="1"/>
    <col min="15880" max="15880" width="8.7109375" style="466" customWidth="1"/>
    <col min="15881" max="15881" width="42.28515625" style="466" customWidth="1"/>
    <col min="15882" max="15918" width="16.5703125" style="466" customWidth="1"/>
    <col min="15919" max="15919" width="24.7109375" style="466" customWidth="1"/>
    <col min="15920" max="15920" width="5.7109375" style="466" customWidth="1"/>
    <col min="15921" max="16128" width="9.140625" style="466"/>
    <col min="16129" max="16134" width="0" style="466" hidden="1" customWidth="1"/>
    <col min="16135" max="16135" width="3.7109375" style="466" customWidth="1"/>
    <col min="16136" max="16136" width="8.7109375" style="466" customWidth="1"/>
    <col min="16137" max="16137" width="42.28515625" style="466" customWidth="1"/>
    <col min="16138" max="16174" width="16.5703125" style="466" customWidth="1"/>
    <col min="16175" max="16175" width="24.7109375" style="466" customWidth="1"/>
    <col min="16176" max="16176" width="5.7109375" style="466" customWidth="1"/>
    <col min="16177" max="16384" width="9.140625" style="466"/>
  </cols>
  <sheetData>
    <row r="1" spans="8:50" hidden="1" x14ac:dyDescent="0.25"/>
    <row r="2" spans="8:50" hidden="1" x14ac:dyDescent="0.25"/>
    <row r="3" spans="8:50" hidden="1" x14ac:dyDescent="0.25"/>
    <row r="4" spans="8:50" hidden="1" x14ac:dyDescent="0.25"/>
    <row r="5" spans="8:50" hidden="1" x14ac:dyDescent="0.25"/>
    <row r="6" spans="8:50" ht="15" customHeight="1" x14ac:dyDescent="0.25">
      <c r="H6" s="853" t="e">
        <v>#REF!</v>
      </c>
      <c r="I6" s="854"/>
      <c r="J6" s="854"/>
      <c r="K6" s="854"/>
      <c r="L6" s="854"/>
      <c r="M6" s="854"/>
      <c r="N6" s="854"/>
      <c r="O6" s="854"/>
      <c r="P6" s="854"/>
      <c r="Q6" s="854"/>
      <c r="R6" s="854"/>
      <c r="S6" s="854"/>
      <c r="T6" s="854"/>
      <c r="U6" s="854"/>
      <c r="V6" s="854"/>
      <c r="W6" s="854"/>
      <c r="X6" s="854"/>
      <c r="Y6" s="854"/>
      <c r="Z6" s="854"/>
      <c r="AA6" s="854"/>
      <c r="AB6" s="854"/>
      <c r="AC6" s="854"/>
      <c r="AD6" s="854"/>
      <c r="AE6" s="854"/>
      <c r="AF6" s="854"/>
      <c r="AG6" s="854"/>
      <c r="AH6" s="854"/>
      <c r="AI6" s="854"/>
      <c r="AJ6" s="854"/>
      <c r="AK6" s="854"/>
      <c r="AL6" s="854"/>
      <c r="AM6" s="854"/>
      <c r="AN6" s="854"/>
      <c r="AO6" s="854"/>
      <c r="AP6" s="854"/>
      <c r="AQ6" s="854"/>
      <c r="AR6" s="854"/>
      <c r="AS6" s="854"/>
      <c r="AT6" s="854"/>
      <c r="AU6" s="854"/>
    </row>
    <row r="7" spans="8:50" ht="15" hidden="1" customHeight="1" x14ac:dyDescent="0.15">
      <c r="H7" s="467"/>
      <c r="I7" s="468"/>
      <c r="J7" s="469"/>
      <c r="K7" s="469"/>
      <c r="L7" s="469"/>
      <c r="M7" s="469"/>
      <c r="N7" s="469"/>
      <c r="O7" s="469"/>
      <c r="P7" s="469"/>
    </row>
    <row r="8" spans="8:50" ht="15" customHeight="1" x14ac:dyDescent="0.25">
      <c r="H8" s="855" t="s">
        <v>16</v>
      </c>
      <c r="I8" s="855" t="s">
        <v>3158</v>
      </c>
      <c r="J8" s="848" t="s">
        <v>3159</v>
      </c>
      <c r="K8" s="850"/>
      <c r="L8" s="848" t="s">
        <v>3160</v>
      </c>
      <c r="M8" s="849"/>
      <c r="N8" s="850"/>
      <c r="O8" s="840" t="s">
        <v>3161</v>
      </c>
      <c r="P8" s="841"/>
      <c r="Q8" s="848" t="s">
        <v>3162</v>
      </c>
      <c r="R8" s="849"/>
      <c r="S8" s="849"/>
      <c r="T8" s="849"/>
      <c r="U8" s="849"/>
      <c r="V8" s="849"/>
      <c r="W8" s="849"/>
      <c r="X8" s="849"/>
      <c r="Y8" s="849"/>
      <c r="Z8" s="849"/>
      <c r="AA8" s="849"/>
      <c r="AB8" s="849"/>
      <c r="AC8" s="849"/>
      <c r="AD8" s="849"/>
      <c r="AE8" s="849"/>
      <c r="AF8" s="849"/>
      <c r="AG8" s="849"/>
      <c r="AH8" s="849"/>
      <c r="AI8" s="849"/>
      <c r="AJ8" s="849"/>
      <c r="AK8" s="849"/>
      <c r="AL8" s="849"/>
      <c r="AM8" s="849"/>
      <c r="AN8" s="849"/>
      <c r="AO8" s="849"/>
      <c r="AP8" s="849"/>
      <c r="AQ8" s="849"/>
      <c r="AR8" s="849"/>
      <c r="AS8" s="849"/>
      <c r="AT8" s="850"/>
      <c r="AU8" s="855" t="s">
        <v>3163</v>
      </c>
      <c r="AV8" s="470"/>
    </row>
    <row r="9" spans="8:50" ht="15" customHeight="1" x14ac:dyDescent="0.25">
      <c r="H9" s="856"/>
      <c r="I9" s="856"/>
      <c r="J9" s="855" t="s">
        <v>3164</v>
      </c>
      <c r="K9" s="855" t="s">
        <v>3165</v>
      </c>
      <c r="L9" s="855" t="s">
        <v>3166</v>
      </c>
      <c r="M9" s="855" t="s">
        <v>3167</v>
      </c>
      <c r="N9" s="864" t="s">
        <v>3168</v>
      </c>
      <c r="O9" s="858"/>
      <c r="P9" s="859"/>
      <c r="Q9" s="840" t="s">
        <v>3169</v>
      </c>
      <c r="R9" s="867"/>
      <c r="S9" s="867"/>
      <c r="T9" s="841"/>
      <c r="U9" s="840" t="s">
        <v>721</v>
      </c>
      <c r="V9" s="841"/>
      <c r="W9" s="848" t="s">
        <v>3170</v>
      </c>
      <c r="X9" s="849"/>
      <c r="Y9" s="849"/>
      <c r="Z9" s="849"/>
      <c r="AA9" s="849"/>
      <c r="AB9" s="849"/>
      <c r="AC9" s="849"/>
      <c r="AD9" s="849"/>
      <c r="AE9" s="849"/>
      <c r="AF9" s="849"/>
      <c r="AG9" s="849"/>
      <c r="AH9" s="850"/>
      <c r="AI9" s="840" t="s">
        <v>3171</v>
      </c>
      <c r="AJ9" s="841"/>
      <c r="AK9" s="844" t="s">
        <v>3172</v>
      </c>
      <c r="AL9" s="845"/>
      <c r="AM9" s="844" t="s">
        <v>3173</v>
      </c>
      <c r="AN9" s="845"/>
      <c r="AO9" s="844" t="s">
        <v>3123</v>
      </c>
      <c r="AP9" s="845"/>
      <c r="AQ9" s="844" t="s">
        <v>3174</v>
      </c>
      <c r="AR9" s="845"/>
      <c r="AS9" s="860" t="s">
        <v>3175</v>
      </c>
      <c r="AT9" s="861"/>
      <c r="AU9" s="856"/>
      <c r="AV9" s="470"/>
    </row>
    <row r="10" spans="8:50" ht="28.5" customHeight="1" x14ac:dyDescent="0.25">
      <c r="H10" s="856"/>
      <c r="I10" s="856"/>
      <c r="J10" s="856"/>
      <c r="K10" s="856"/>
      <c r="L10" s="856"/>
      <c r="M10" s="856"/>
      <c r="N10" s="865"/>
      <c r="O10" s="842"/>
      <c r="P10" s="843"/>
      <c r="Q10" s="842"/>
      <c r="R10" s="868"/>
      <c r="S10" s="868"/>
      <c r="T10" s="843"/>
      <c r="U10" s="842"/>
      <c r="V10" s="843"/>
      <c r="W10" s="848" t="s">
        <v>3176</v>
      </c>
      <c r="X10" s="850"/>
      <c r="Y10" s="848" t="s">
        <v>2713</v>
      </c>
      <c r="Z10" s="850"/>
      <c r="AA10" s="848" t="s">
        <v>3177</v>
      </c>
      <c r="AB10" s="850"/>
      <c r="AC10" s="851" t="s">
        <v>3178</v>
      </c>
      <c r="AD10" s="852"/>
      <c r="AE10" s="851" t="s">
        <v>3179</v>
      </c>
      <c r="AF10" s="852"/>
      <c r="AG10" s="851" t="s">
        <v>3180</v>
      </c>
      <c r="AH10" s="852"/>
      <c r="AI10" s="842"/>
      <c r="AJ10" s="843"/>
      <c r="AK10" s="846"/>
      <c r="AL10" s="847"/>
      <c r="AM10" s="846"/>
      <c r="AN10" s="847"/>
      <c r="AO10" s="846"/>
      <c r="AP10" s="847"/>
      <c r="AQ10" s="846"/>
      <c r="AR10" s="847"/>
      <c r="AS10" s="862"/>
      <c r="AT10" s="863"/>
      <c r="AU10" s="856"/>
      <c r="AV10" s="470"/>
    </row>
    <row r="11" spans="8:50" ht="45" x14ac:dyDescent="0.25">
      <c r="H11" s="857"/>
      <c r="I11" s="857"/>
      <c r="J11" s="857"/>
      <c r="K11" s="857"/>
      <c r="L11" s="857"/>
      <c r="M11" s="857"/>
      <c r="N11" s="866"/>
      <c r="O11" s="471" t="s">
        <v>3181</v>
      </c>
      <c r="P11" s="472" t="s">
        <v>3182</v>
      </c>
      <c r="Q11" s="471" t="s">
        <v>3183</v>
      </c>
      <c r="R11" s="471" t="s">
        <v>3184</v>
      </c>
      <c r="S11" s="471" t="s">
        <v>3185</v>
      </c>
      <c r="T11" s="471" t="s">
        <v>3186</v>
      </c>
      <c r="U11" s="471" t="s">
        <v>3181</v>
      </c>
      <c r="V11" s="471" t="s">
        <v>3186</v>
      </c>
      <c r="W11" s="471" t="s">
        <v>3181</v>
      </c>
      <c r="X11" s="471" t="s">
        <v>3186</v>
      </c>
      <c r="Y11" s="471" t="s">
        <v>3181</v>
      </c>
      <c r="Z11" s="471" t="s">
        <v>3186</v>
      </c>
      <c r="AA11" s="471" t="s">
        <v>3181</v>
      </c>
      <c r="AB11" s="471" t="s">
        <v>3186</v>
      </c>
      <c r="AC11" s="471" t="s">
        <v>3181</v>
      </c>
      <c r="AD11" s="471" t="s">
        <v>3186</v>
      </c>
      <c r="AE11" s="471" t="s">
        <v>3181</v>
      </c>
      <c r="AF11" s="471" t="s">
        <v>3186</v>
      </c>
      <c r="AG11" s="471" t="s">
        <v>3181</v>
      </c>
      <c r="AH11" s="471" t="s">
        <v>3186</v>
      </c>
      <c r="AI11" s="471" t="s">
        <v>3181</v>
      </c>
      <c r="AJ11" s="471" t="s">
        <v>3186</v>
      </c>
      <c r="AK11" s="471" t="s">
        <v>3181</v>
      </c>
      <c r="AL11" s="471" t="s">
        <v>3186</v>
      </c>
      <c r="AM11" s="471" t="s">
        <v>3181</v>
      </c>
      <c r="AN11" s="471" t="s">
        <v>3186</v>
      </c>
      <c r="AO11" s="471" t="s">
        <v>3181</v>
      </c>
      <c r="AP11" s="471" t="s">
        <v>3186</v>
      </c>
      <c r="AQ11" s="471" t="s">
        <v>3181</v>
      </c>
      <c r="AR11" s="471" t="s">
        <v>3186</v>
      </c>
      <c r="AS11" s="471" t="s">
        <v>3181</v>
      </c>
      <c r="AT11" s="471" t="s">
        <v>3186</v>
      </c>
      <c r="AU11" s="857"/>
      <c r="AV11" s="470"/>
    </row>
    <row r="12" spans="8:50" s="473" customFormat="1" ht="15" x14ac:dyDescent="0.25">
      <c r="H12" s="474">
        <v>1</v>
      </c>
      <c r="I12" s="474">
        <v>2</v>
      </c>
      <c r="J12" s="475">
        <v>3</v>
      </c>
      <c r="K12" s="475">
        <v>4</v>
      </c>
      <c r="L12" s="475">
        <v>5</v>
      </c>
      <c r="M12" s="475">
        <v>6</v>
      </c>
      <c r="N12" s="475">
        <v>7</v>
      </c>
      <c r="O12" s="475">
        <v>8</v>
      </c>
      <c r="P12" s="475">
        <v>9</v>
      </c>
      <c r="Q12" s="475">
        <v>10</v>
      </c>
      <c r="R12" s="475">
        <v>11</v>
      </c>
      <c r="S12" s="475">
        <v>12</v>
      </c>
      <c r="T12" s="475">
        <v>13</v>
      </c>
      <c r="U12" s="475">
        <v>14</v>
      </c>
      <c r="V12" s="475">
        <v>15</v>
      </c>
      <c r="W12" s="475">
        <v>16</v>
      </c>
      <c r="X12" s="475">
        <v>17</v>
      </c>
      <c r="Y12" s="475">
        <v>18</v>
      </c>
      <c r="Z12" s="475">
        <v>19</v>
      </c>
      <c r="AA12" s="475">
        <v>20</v>
      </c>
      <c r="AB12" s="475">
        <v>21</v>
      </c>
      <c r="AC12" s="475">
        <v>22</v>
      </c>
      <c r="AD12" s="475">
        <v>23</v>
      </c>
      <c r="AE12" s="475">
        <v>24</v>
      </c>
      <c r="AF12" s="475">
        <v>25</v>
      </c>
      <c r="AG12" s="475">
        <v>26</v>
      </c>
      <c r="AH12" s="475">
        <v>27</v>
      </c>
      <c r="AI12" s="475">
        <v>28</v>
      </c>
      <c r="AJ12" s="475">
        <v>29</v>
      </c>
      <c r="AK12" s="475">
        <v>30</v>
      </c>
      <c r="AL12" s="475">
        <v>31</v>
      </c>
      <c r="AM12" s="475">
        <v>32</v>
      </c>
      <c r="AN12" s="475">
        <v>33</v>
      </c>
      <c r="AO12" s="475">
        <v>34</v>
      </c>
      <c r="AP12" s="475">
        <v>35</v>
      </c>
      <c r="AQ12" s="475">
        <v>36</v>
      </c>
      <c r="AR12" s="475">
        <v>37</v>
      </c>
      <c r="AS12" s="475">
        <v>38</v>
      </c>
      <c r="AT12" s="475">
        <v>39</v>
      </c>
      <c r="AU12" s="475">
        <v>40</v>
      </c>
      <c r="AV12" s="476"/>
    </row>
    <row r="13" spans="8:50" s="473" customFormat="1" ht="18.75" x14ac:dyDescent="0.25">
      <c r="H13" s="477" t="s">
        <v>3233</v>
      </c>
      <c r="I13" s="478"/>
      <c r="J13" s="479"/>
      <c r="K13" s="479"/>
      <c r="L13" s="479"/>
      <c r="M13" s="479"/>
      <c r="N13" s="479"/>
      <c r="O13" s="479"/>
      <c r="P13" s="479"/>
      <c r="Q13" s="479"/>
      <c r="R13" s="479"/>
      <c r="S13" s="479"/>
      <c r="T13" s="479"/>
      <c r="U13" s="479"/>
      <c r="V13" s="479"/>
      <c r="W13" s="479"/>
      <c r="X13" s="479"/>
      <c r="Y13" s="479"/>
      <c r="Z13" s="479"/>
      <c r="AA13" s="479"/>
      <c r="AB13" s="479"/>
      <c r="AC13" s="479"/>
      <c r="AD13" s="479"/>
      <c r="AE13" s="479"/>
      <c r="AF13" s="479"/>
      <c r="AG13" s="479"/>
      <c r="AH13" s="479"/>
      <c r="AI13" s="479"/>
      <c r="AJ13" s="479"/>
      <c r="AK13" s="479"/>
      <c r="AL13" s="479"/>
      <c r="AM13" s="479"/>
      <c r="AN13" s="479"/>
      <c r="AO13" s="479"/>
      <c r="AP13" s="479"/>
      <c r="AQ13" s="479"/>
      <c r="AR13" s="479"/>
      <c r="AS13" s="479"/>
      <c r="AT13" s="479"/>
      <c r="AU13" s="480"/>
      <c r="AV13" s="476"/>
      <c r="AX13" s="481"/>
    </row>
    <row r="14" spans="8:50" ht="22.5" x14ac:dyDescent="0.25">
      <c r="H14" s="482" t="s">
        <v>3187</v>
      </c>
      <c r="I14" s="483" t="s">
        <v>3188</v>
      </c>
      <c r="J14" s="484"/>
      <c r="K14" s="484"/>
      <c r="L14" s="484"/>
      <c r="M14" s="484"/>
      <c r="N14" s="484"/>
      <c r="O14" s="485">
        <v>252604.1</v>
      </c>
      <c r="P14" s="485">
        <v>133345.46</v>
      </c>
      <c r="Q14" s="485">
        <v>96883.333333333343</v>
      </c>
      <c r="R14" s="485">
        <v>96883.333333333343</v>
      </c>
      <c r="S14" s="485">
        <v>97222.16</v>
      </c>
      <c r="T14" s="485">
        <v>180893.35</v>
      </c>
      <c r="U14" s="485">
        <v>185028.83000000002</v>
      </c>
      <c r="V14" s="485">
        <v>180893.35</v>
      </c>
      <c r="W14" s="485">
        <v>101695.83</v>
      </c>
      <c r="X14" s="485">
        <v>97560.35</v>
      </c>
      <c r="Y14" s="485">
        <v>101695.83</v>
      </c>
      <c r="Z14" s="485">
        <v>97560.35</v>
      </c>
      <c r="AA14" s="485">
        <v>0</v>
      </c>
      <c r="AB14" s="485">
        <v>0</v>
      </c>
      <c r="AC14" s="485">
        <v>0</v>
      </c>
      <c r="AD14" s="485">
        <v>0</v>
      </c>
      <c r="AE14" s="485">
        <v>0</v>
      </c>
      <c r="AF14" s="485">
        <v>0</v>
      </c>
      <c r="AG14" s="485">
        <v>0</v>
      </c>
      <c r="AH14" s="485">
        <v>0</v>
      </c>
      <c r="AI14" s="485">
        <v>0</v>
      </c>
      <c r="AJ14" s="485">
        <v>0</v>
      </c>
      <c r="AK14" s="485">
        <v>0</v>
      </c>
      <c r="AL14" s="485">
        <v>0</v>
      </c>
      <c r="AM14" s="485">
        <v>0</v>
      </c>
      <c r="AN14" s="485">
        <v>0</v>
      </c>
      <c r="AO14" s="485">
        <v>0</v>
      </c>
      <c r="AP14" s="485">
        <v>0</v>
      </c>
      <c r="AQ14" s="485">
        <v>83333</v>
      </c>
      <c r="AR14" s="485">
        <v>83333</v>
      </c>
      <c r="AS14" s="485">
        <v>0</v>
      </c>
      <c r="AT14" s="485">
        <v>0</v>
      </c>
      <c r="AU14" s="486"/>
      <c r="AV14" s="487"/>
      <c r="AX14" s="488"/>
    </row>
    <row r="15" spans="8:50" ht="18.75" x14ac:dyDescent="0.25">
      <c r="H15" s="489" t="s">
        <v>33</v>
      </c>
      <c r="I15" s="490" t="s">
        <v>3189</v>
      </c>
      <c r="J15" s="491"/>
      <c r="K15" s="491"/>
      <c r="L15" s="491"/>
      <c r="M15" s="491"/>
      <c r="N15" s="491"/>
      <c r="O15" s="492">
        <v>0</v>
      </c>
      <c r="P15" s="492">
        <v>0</v>
      </c>
      <c r="Q15" s="492">
        <v>0</v>
      </c>
      <c r="R15" s="492">
        <v>0</v>
      </c>
      <c r="S15" s="492">
        <v>0</v>
      </c>
      <c r="T15" s="492">
        <v>0</v>
      </c>
      <c r="U15" s="492">
        <v>0</v>
      </c>
      <c r="V15" s="492">
        <v>0</v>
      </c>
      <c r="W15" s="492">
        <v>0</v>
      </c>
      <c r="X15" s="492">
        <v>0</v>
      </c>
      <c r="Y15" s="492">
        <v>0</v>
      </c>
      <c r="Z15" s="492">
        <v>0</v>
      </c>
      <c r="AA15" s="492">
        <v>0</v>
      </c>
      <c r="AB15" s="492">
        <v>0</v>
      </c>
      <c r="AC15" s="492">
        <v>0</v>
      </c>
      <c r="AD15" s="492">
        <v>0</v>
      </c>
      <c r="AE15" s="492">
        <v>0</v>
      </c>
      <c r="AF15" s="492">
        <v>0</v>
      </c>
      <c r="AG15" s="492">
        <v>0</v>
      </c>
      <c r="AH15" s="492">
        <v>0</v>
      </c>
      <c r="AI15" s="492">
        <v>0</v>
      </c>
      <c r="AJ15" s="492">
        <v>0</v>
      </c>
      <c r="AK15" s="492">
        <v>0</v>
      </c>
      <c r="AL15" s="492">
        <v>0</v>
      </c>
      <c r="AM15" s="492">
        <v>0</v>
      </c>
      <c r="AN15" s="492">
        <v>0</v>
      </c>
      <c r="AO15" s="492">
        <v>0</v>
      </c>
      <c r="AP15" s="492">
        <v>0</v>
      </c>
      <c r="AQ15" s="492">
        <v>0</v>
      </c>
      <c r="AR15" s="492">
        <v>0</v>
      </c>
      <c r="AS15" s="492">
        <v>0</v>
      </c>
      <c r="AT15" s="492">
        <v>0</v>
      </c>
      <c r="AU15" s="493"/>
      <c r="AV15" s="487"/>
      <c r="AX15" s="488"/>
    </row>
    <row r="16" spans="8:50" ht="22.5" x14ac:dyDescent="0.25">
      <c r="H16" s="489" t="s">
        <v>41</v>
      </c>
      <c r="I16" s="490" t="s">
        <v>3190</v>
      </c>
      <c r="J16" s="491"/>
      <c r="K16" s="491"/>
      <c r="L16" s="491"/>
      <c r="M16" s="491"/>
      <c r="N16" s="491"/>
      <c r="O16" s="492">
        <v>48803.333333333343</v>
      </c>
      <c r="P16" s="492">
        <v>19600.679</v>
      </c>
      <c r="Q16" s="492">
        <v>16514.166666666668</v>
      </c>
      <c r="R16" s="492">
        <v>16514.166666666668</v>
      </c>
      <c r="S16" s="492">
        <v>0</v>
      </c>
      <c r="T16" s="492">
        <v>8598.5989999999983</v>
      </c>
      <c r="U16" s="492">
        <v>7437.5</v>
      </c>
      <c r="V16" s="492">
        <v>8598.5989999999983</v>
      </c>
      <c r="W16" s="492">
        <v>7437.5</v>
      </c>
      <c r="X16" s="492">
        <v>8598.5989999999983</v>
      </c>
      <c r="Y16" s="492">
        <v>7437.5</v>
      </c>
      <c r="Z16" s="492">
        <v>8598.5989999999983</v>
      </c>
      <c r="AA16" s="492">
        <v>0</v>
      </c>
      <c r="AB16" s="492">
        <v>0</v>
      </c>
      <c r="AC16" s="492">
        <v>0</v>
      </c>
      <c r="AD16" s="492">
        <v>0</v>
      </c>
      <c r="AE16" s="492">
        <v>0</v>
      </c>
      <c r="AF16" s="492">
        <v>0</v>
      </c>
      <c r="AG16" s="492">
        <v>0</v>
      </c>
      <c r="AH16" s="492">
        <v>0</v>
      </c>
      <c r="AI16" s="492">
        <v>0</v>
      </c>
      <c r="AJ16" s="492">
        <v>0</v>
      </c>
      <c r="AK16" s="492">
        <v>0</v>
      </c>
      <c r="AL16" s="492">
        <v>0</v>
      </c>
      <c r="AM16" s="492">
        <v>0</v>
      </c>
      <c r="AN16" s="492">
        <v>0</v>
      </c>
      <c r="AO16" s="492">
        <v>0</v>
      </c>
      <c r="AP16" s="492">
        <v>0</v>
      </c>
      <c r="AQ16" s="492">
        <v>0</v>
      </c>
      <c r="AR16" s="492">
        <v>0</v>
      </c>
      <c r="AS16" s="492">
        <v>0</v>
      </c>
      <c r="AT16" s="492">
        <v>0</v>
      </c>
      <c r="AU16" s="493"/>
      <c r="AV16" s="487"/>
      <c r="AX16" s="488"/>
    </row>
    <row r="17" spans="1:52" ht="45" x14ac:dyDescent="0.25">
      <c r="H17" s="489" t="s">
        <v>43</v>
      </c>
      <c r="I17" s="490" t="s">
        <v>3191</v>
      </c>
      <c r="J17" s="491"/>
      <c r="K17" s="491"/>
      <c r="L17" s="491"/>
      <c r="M17" s="491"/>
      <c r="N17" s="491"/>
      <c r="O17" s="492">
        <v>87331.1</v>
      </c>
      <c r="P17" s="492">
        <v>11277.66</v>
      </c>
      <c r="Q17" s="492">
        <v>47232.5</v>
      </c>
      <c r="R17" s="492">
        <v>47232.5</v>
      </c>
      <c r="S17" s="492">
        <v>0</v>
      </c>
      <c r="T17" s="492">
        <v>39816.082000000002</v>
      </c>
      <c r="U17" s="492">
        <v>47232.5</v>
      </c>
      <c r="V17" s="492">
        <v>39816.082000000002</v>
      </c>
      <c r="W17" s="492">
        <v>47232.5</v>
      </c>
      <c r="X17" s="492">
        <v>39816.082000000002</v>
      </c>
      <c r="Y17" s="492">
        <v>47232.5</v>
      </c>
      <c r="Z17" s="492">
        <v>39816.082000000002</v>
      </c>
      <c r="AA17" s="492">
        <v>0</v>
      </c>
      <c r="AB17" s="492">
        <v>0</v>
      </c>
      <c r="AC17" s="492">
        <v>0</v>
      </c>
      <c r="AD17" s="492">
        <v>0</v>
      </c>
      <c r="AE17" s="492">
        <v>0</v>
      </c>
      <c r="AF17" s="492">
        <v>0</v>
      </c>
      <c r="AG17" s="492">
        <v>0</v>
      </c>
      <c r="AH17" s="492">
        <v>0</v>
      </c>
      <c r="AI17" s="492">
        <v>0</v>
      </c>
      <c r="AJ17" s="492">
        <v>0</v>
      </c>
      <c r="AK17" s="492">
        <v>0</v>
      </c>
      <c r="AL17" s="492">
        <v>0</v>
      </c>
      <c r="AM17" s="492">
        <v>0</v>
      </c>
      <c r="AN17" s="492">
        <v>0</v>
      </c>
      <c r="AO17" s="492">
        <v>0</v>
      </c>
      <c r="AP17" s="492">
        <v>0</v>
      </c>
      <c r="AQ17" s="492">
        <v>0</v>
      </c>
      <c r="AR17" s="492">
        <v>0</v>
      </c>
      <c r="AS17" s="492">
        <v>0</v>
      </c>
      <c r="AT17" s="492">
        <v>0</v>
      </c>
      <c r="AU17" s="493"/>
      <c r="AV17" s="487"/>
      <c r="AX17" s="488"/>
    </row>
    <row r="18" spans="1:52" ht="22.5" x14ac:dyDescent="0.25">
      <c r="H18" s="489" t="s">
        <v>45</v>
      </c>
      <c r="I18" s="490" t="s">
        <v>3192</v>
      </c>
      <c r="J18" s="491"/>
      <c r="K18" s="491"/>
      <c r="L18" s="491"/>
      <c r="M18" s="491"/>
      <c r="N18" s="491"/>
      <c r="O18" s="492">
        <v>17421.666666666668</v>
      </c>
      <c r="P18" s="492">
        <v>4200.9709999999995</v>
      </c>
      <c r="Q18" s="492">
        <v>17421.666666666668</v>
      </c>
      <c r="R18" s="492">
        <v>17421.666666666668</v>
      </c>
      <c r="S18" s="492">
        <v>0</v>
      </c>
      <c r="T18" s="492">
        <v>20323.362000000001</v>
      </c>
      <c r="U18" s="492">
        <v>17421.669999999998</v>
      </c>
      <c r="V18" s="492">
        <v>20323.362000000001</v>
      </c>
      <c r="W18" s="492">
        <v>17421.669999999998</v>
      </c>
      <c r="X18" s="492">
        <v>20323.362000000001</v>
      </c>
      <c r="Y18" s="492">
        <v>17421.669999999998</v>
      </c>
      <c r="Z18" s="492">
        <v>20323.362000000001</v>
      </c>
      <c r="AA18" s="492">
        <v>0</v>
      </c>
      <c r="AB18" s="492">
        <v>0</v>
      </c>
      <c r="AC18" s="492">
        <v>0</v>
      </c>
      <c r="AD18" s="492">
        <v>0</v>
      </c>
      <c r="AE18" s="492">
        <v>0</v>
      </c>
      <c r="AF18" s="492">
        <v>0</v>
      </c>
      <c r="AG18" s="492">
        <v>0</v>
      </c>
      <c r="AH18" s="492">
        <v>0</v>
      </c>
      <c r="AI18" s="492">
        <v>0</v>
      </c>
      <c r="AJ18" s="492">
        <v>0</v>
      </c>
      <c r="AK18" s="492">
        <v>0</v>
      </c>
      <c r="AL18" s="492">
        <v>0</v>
      </c>
      <c r="AM18" s="492">
        <v>0</v>
      </c>
      <c r="AN18" s="492">
        <v>0</v>
      </c>
      <c r="AO18" s="492">
        <v>0</v>
      </c>
      <c r="AP18" s="492">
        <v>0</v>
      </c>
      <c r="AQ18" s="492">
        <v>0</v>
      </c>
      <c r="AR18" s="492">
        <v>0</v>
      </c>
      <c r="AS18" s="492">
        <v>0</v>
      </c>
      <c r="AT18" s="492">
        <v>0</v>
      </c>
      <c r="AU18" s="493"/>
      <c r="AV18" s="487"/>
      <c r="AX18" s="488"/>
    </row>
    <row r="19" spans="1:52" ht="22.5" x14ac:dyDescent="0.25">
      <c r="H19" s="489" t="s">
        <v>47</v>
      </c>
      <c r="I19" s="490" t="s">
        <v>3193</v>
      </c>
      <c r="J19" s="491"/>
      <c r="K19" s="491"/>
      <c r="L19" s="491"/>
      <c r="M19" s="491"/>
      <c r="N19" s="491"/>
      <c r="O19" s="492">
        <v>0</v>
      </c>
      <c r="P19" s="492">
        <v>0</v>
      </c>
      <c r="Q19" s="492">
        <v>0</v>
      </c>
      <c r="R19" s="492">
        <v>0</v>
      </c>
      <c r="S19" s="492">
        <v>0</v>
      </c>
      <c r="T19" s="492">
        <v>0</v>
      </c>
      <c r="U19" s="492">
        <v>0</v>
      </c>
      <c r="V19" s="492">
        <v>0</v>
      </c>
      <c r="W19" s="492">
        <v>0</v>
      </c>
      <c r="X19" s="492">
        <v>0</v>
      </c>
      <c r="Y19" s="492">
        <v>0</v>
      </c>
      <c r="Z19" s="492">
        <v>0</v>
      </c>
      <c r="AA19" s="492">
        <v>0</v>
      </c>
      <c r="AB19" s="492">
        <v>0</v>
      </c>
      <c r="AC19" s="492">
        <v>0</v>
      </c>
      <c r="AD19" s="492">
        <v>0</v>
      </c>
      <c r="AE19" s="492">
        <v>0</v>
      </c>
      <c r="AF19" s="492">
        <v>0</v>
      </c>
      <c r="AG19" s="492">
        <v>0</v>
      </c>
      <c r="AH19" s="492">
        <v>0</v>
      </c>
      <c r="AI19" s="492">
        <v>0</v>
      </c>
      <c r="AJ19" s="492">
        <v>0</v>
      </c>
      <c r="AK19" s="492">
        <v>0</v>
      </c>
      <c r="AL19" s="492">
        <v>0</v>
      </c>
      <c r="AM19" s="492">
        <v>0</v>
      </c>
      <c r="AN19" s="492">
        <v>0</v>
      </c>
      <c r="AO19" s="492">
        <v>0</v>
      </c>
      <c r="AP19" s="492">
        <v>0</v>
      </c>
      <c r="AQ19" s="492">
        <v>0</v>
      </c>
      <c r="AR19" s="492">
        <v>0</v>
      </c>
      <c r="AS19" s="492">
        <v>0</v>
      </c>
      <c r="AT19" s="492">
        <v>0</v>
      </c>
      <c r="AU19" s="493"/>
      <c r="AV19" s="487"/>
      <c r="AX19" s="488"/>
    </row>
    <row r="20" spans="1:52" ht="18.75" x14ac:dyDescent="0.25">
      <c r="H20" s="489" t="s">
        <v>49</v>
      </c>
      <c r="I20" s="490" t="s">
        <v>3194</v>
      </c>
      <c r="J20" s="491"/>
      <c r="K20" s="491"/>
      <c r="L20" s="491"/>
      <c r="M20" s="491"/>
      <c r="N20" s="491"/>
      <c r="O20" s="492">
        <v>99048</v>
      </c>
      <c r="P20" s="492">
        <v>98266.15</v>
      </c>
      <c r="Q20" s="492">
        <v>15715</v>
      </c>
      <c r="R20" s="492">
        <v>15715</v>
      </c>
      <c r="S20" s="492">
        <v>97222.16</v>
      </c>
      <c r="T20" s="492">
        <v>112155.307</v>
      </c>
      <c r="U20" s="492">
        <v>112937.16</v>
      </c>
      <c r="V20" s="492">
        <v>112155.307</v>
      </c>
      <c r="W20" s="492">
        <v>29604.16</v>
      </c>
      <c r="X20" s="492">
        <v>28822.307000000001</v>
      </c>
      <c r="Y20" s="492">
        <v>29604.16</v>
      </c>
      <c r="Z20" s="492">
        <v>28822.307000000001</v>
      </c>
      <c r="AA20" s="492">
        <v>0</v>
      </c>
      <c r="AB20" s="492">
        <v>0</v>
      </c>
      <c r="AC20" s="492">
        <v>0</v>
      </c>
      <c r="AD20" s="492">
        <v>0</v>
      </c>
      <c r="AE20" s="492">
        <v>0</v>
      </c>
      <c r="AF20" s="492">
        <v>0</v>
      </c>
      <c r="AG20" s="492">
        <v>0</v>
      </c>
      <c r="AH20" s="492">
        <v>0</v>
      </c>
      <c r="AI20" s="492">
        <v>0</v>
      </c>
      <c r="AJ20" s="492">
        <v>0</v>
      </c>
      <c r="AK20" s="492">
        <v>0</v>
      </c>
      <c r="AL20" s="492">
        <v>0</v>
      </c>
      <c r="AM20" s="492">
        <v>0</v>
      </c>
      <c r="AN20" s="492">
        <v>0</v>
      </c>
      <c r="AO20" s="492">
        <v>0</v>
      </c>
      <c r="AP20" s="492">
        <v>0</v>
      </c>
      <c r="AQ20" s="492">
        <v>83333</v>
      </c>
      <c r="AR20" s="492">
        <v>83333</v>
      </c>
      <c r="AS20" s="492">
        <v>0</v>
      </c>
      <c r="AT20" s="492">
        <v>0</v>
      </c>
      <c r="AU20" s="493"/>
      <c r="AV20" s="487"/>
      <c r="AX20" s="488"/>
    </row>
    <row r="21" spans="1:52" hidden="1" x14ac:dyDescent="0.25">
      <c r="H21" s="494"/>
      <c r="I21" s="495"/>
      <c r="J21" s="496"/>
      <c r="K21" s="496"/>
      <c r="L21" s="496"/>
      <c r="M21" s="496"/>
      <c r="N21" s="496"/>
      <c r="O21" s="497"/>
      <c r="P21" s="497"/>
      <c r="Q21" s="497"/>
      <c r="R21" s="497"/>
      <c r="S21" s="497"/>
      <c r="T21" s="497"/>
      <c r="U21" s="497"/>
      <c r="V21" s="497"/>
      <c r="W21" s="497"/>
      <c r="X21" s="497"/>
      <c r="Y21" s="497"/>
      <c r="Z21" s="497"/>
      <c r="AA21" s="497"/>
      <c r="AB21" s="497"/>
      <c r="AC21" s="497"/>
      <c r="AD21" s="497"/>
      <c r="AE21" s="497"/>
      <c r="AF21" s="497"/>
      <c r="AG21" s="497"/>
      <c r="AH21" s="497"/>
      <c r="AI21" s="497"/>
      <c r="AJ21" s="497"/>
      <c r="AK21" s="497"/>
      <c r="AL21" s="497"/>
      <c r="AM21" s="497"/>
      <c r="AN21" s="497"/>
      <c r="AO21" s="497"/>
      <c r="AP21" s="497"/>
      <c r="AQ21" s="497"/>
      <c r="AR21" s="497"/>
      <c r="AS21" s="497"/>
      <c r="AT21" s="497"/>
      <c r="AU21" s="498"/>
      <c r="AV21" s="487"/>
    </row>
    <row r="22" spans="1:52" s="473" customFormat="1" ht="18.75" x14ac:dyDescent="0.25">
      <c r="A22" s="499"/>
      <c r="B22" s="837"/>
      <c r="G22" s="500"/>
      <c r="H22" s="501" t="s">
        <v>6</v>
      </c>
      <c r="I22" s="502"/>
      <c r="J22" s="503"/>
      <c r="K22" s="503"/>
      <c r="L22" s="503"/>
      <c r="M22" s="503"/>
      <c r="N22" s="503"/>
      <c r="O22" s="503"/>
      <c r="P22" s="503"/>
      <c r="Q22" s="503"/>
      <c r="R22" s="503"/>
      <c r="S22" s="503"/>
      <c r="T22" s="503"/>
      <c r="U22" s="503"/>
      <c r="V22" s="503"/>
      <c r="W22" s="503"/>
      <c r="X22" s="503"/>
      <c r="Y22" s="503"/>
      <c r="Z22" s="503"/>
      <c r="AA22" s="503"/>
      <c r="AB22" s="503"/>
      <c r="AC22" s="503"/>
      <c r="AD22" s="503"/>
      <c r="AE22" s="503"/>
      <c r="AF22" s="503"/>
      <c r="AG22" s="503"/>
      <c r="AH22" s="503"/>
      <c r="AI22" s="503"/>
      <c r="AJ22" s="503"/>
      <c r="AK22" s="503"/>
      <c r="AL22" s="503"/>
      <c r="AM22" s="503"/>
      <c r="AN22" s="503"/>
      <c r="AO22" s="503"/>
      <c r="AP22" s="503"/>
      <c r="AQ22" s="503"/>
      <c r="AR22" s="503"/>
      <c r="AS22" s="503"/>
      <c r="AT22" s="503"/>
      <c r="AU22" s="504"/>
      <c r="AZ22" s="488"/>
    </row>
    <row r="23" spans="1:52" ht="18.75" x14ac:dyDescent="0.25">
      <c r="A23" s="499"/>
      <c r="B23" s="837"/>
      <c r="H23" s="489" t="s">
        <v>33</v>
      </c>
      <c r="I23" s="490" t="s">
        <v>3189</v>
      </c>
      <c r="J23" s="491"/>
      <c r="K23" s="491"/>
      <c r="L23" s="491"/>
      <c r="M23" s="491"/>
      <c r="N23" s="491"/>
      <c r="O23" s="492">
        <v>0</v>
      </c>
      <c r="P23" s="492">
        <v>0</v>
      </c>
      <c r="Q23" s="492">
        <v>0</v>
      </c>
      <c r="R23" s="492">
        <v>0</v>
      </c>
      <c r="S23" s="492">
        <v>0</v>
      </c>
      <c r="T23" s="492">
        <v>0</v>
      </c>
      <c r="U23" s="492">
        <v>0</v>
      </c>
      <c r="V23" s="492">
        <v>0</v>
      </c>
      <c r="W23" s="492">
        <v>0</v>
      </c>
      <c r="X23" s="492">
        <v>0</v>
      </c>
      <c r="Y23" s="492">
        <v>0</v>
      </c>
      <c r="Z23" s="492">
        <v>0</v>
      </c>
      <c r="AA23" s="492">
        <v>0</v>
      </c>
      <c r="AB23" s="492">
        <v>0</v>
      </c>
      <c r="AC23" s="492">
        <v>0</v>
      </c>
      <c r="AD23" s="492">
        <v>0</v>
      </c>
      <c r="AE23" s="492">
        <v>0</v>
      </c>
      <c r="AF23" s="492">
        <v>0</v>
      </c>
      <c r="AG23" s="492">
        <v>0</v>
      </c>
      <c r="AH23" s="492">
        <v>0</v>
      </c>
      <c r="AI23" s="492">
        <v>0</v>
      </c>
      <c r="AJ23" s="492">
        <v>0</v>
      </c>
      <c r="AK23" s="492">
        <v>0</v>
      </c>
      <c r="AL23" s="492">
        <v>0</v>
      </c>
      <c r="AM23" s="492">
        <v>0</v>
      </c>
      <c r="AN23" s="492">
        <v>0</v>
      </c>
      <c r="AO23" s="492">
        <v>0</v>
      </c>
      <c r="AP23" s="492">
        <v>0</v>
      </c>
      <c r="AQ23" s="492">
        <v>0</v>
      </c>
      <c r="AR23" s="492">
        <v>0</v>
      </c>
      <c r="AS23" s="492">
        <v>0</v>
      </c>
      <c r="AT23" s="492">
        <v>0</v>
      </c>
      <c r="AU23" s="505"/>
      <c r="AV23" s="506" t="s">
        <v>3195</v>
      </c>
      <c r="AW23" s="506" t="s">
        <v>3195</v>
      </c>
      <c r="AZ23" s="488"/>
    </row>
    <row r="24" spans="1:52" ht="15" hidden="1" customHeight="1" x14ac:dyDescent="0.25">
      <c r="A24" s="499"/>
      <c r="B24" s="837"/>
      <c r="E24" s="507"/>
      <c r="H24" s="508" t="s">
        <v>3196</v>
      </c>
      <c r="I24" s="495"/>
      <c r="J24" s="496"/>
      <c r="K24" s="496"/>
      <c r="L24" s="496"/>
      <c r="M24" s="496"/>
      <c r="N24" s="496"/>
      <c r="O24" s="497"/>
      <c r="P24" s="497"/>
      <c r="Q24" s="497"/>
      <c r="R24" s="497"/>
      <c r="S24" s="497"/>
      <c r="T24" s="497"/>
      <c r="U24" s="497"/>
      <c r="V24" s="497"/>
      <c r="W24" s="497"/>
      <c r="X24" s="497"/>
      <c r="Y24" s="497"/>
      <c r="Z24" s="497"/>
      <c r="AA24" s="497"/>
      <c r="AB24" s="497"/>
      <c r="AC24" s="497"/>
      <c r="AD24" s="497"/>
      <c r="AE24" s="497"/>
      <c r="AF24" s="497"/>
      <c r="AG24" s="497"/>
      <c r="AH24" s="497"/>
      <c r="AI24" s="497"/>
      <c r="AJ24" s="497"/>
      <c r="AK24" s="497"/>
      <c r="AL24" s="497"/>
      <c r="AM24" s="497"/>
      <c r="AN24" s="497"/>
      <c r="AO24" s="497"/>
      <c r="AP24" s="497"/>
      <c r="AQ24" s="497"/>
      <c r="AR24" s="497"/>
      <c r="AS24" s="497"/>
      <c r="AT24" s="497"/>
      <c r="AU24" s="498"/>
    </row>
    <row r="25" spans="1:52" ht="18.75" x14ac:dyDescent="0.25">
      <c r="A25" s="499"/>
      <c r="B25" s="837"/>
      <c r="E25" s="507"/>
      <c r="H25" s="838" t="s">
        <v>3197</v>
      </c>
      <c r="I25" s="839"/>
      <c r="J25" s="509"/>
      <c r="K25" s="509"/>
      <c r="L25" s="496"/>
      <c r="M25" s="496"/>
      <c r="N25" s="496"/>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510"/>
      <c r="AZ25" s="488"/>
    </row>
    <row r="26" spans="1:52" ht="22.5" x14ac:dyDescent="0.25">
      <c r="A26" s="499"/>
      <c r="B26" s="837"/>
      <c r="H26" s="489" t="s">
        <v>41</v>
      </c>
      <c r="I26" s="490" t="s">
        <v>3190</v>
      </c>
      <c r="J26" s="491"/>
      <c r="K26" s="491"/>
      <c r="L26" s="491"/>
      <c r="M26" s="491"/>
      <c r="N26" s="491"/>
      <c r="O26" s="492">
        <v>48803.333333333343</v>
      </c>
      <c r="P26" s="492">
        <v>19600.679</v>
      </c>
      <c r="Q26" s="492">
        <v>16514.166666666668</v>
      </c>
      <c r="R26" s="492">
        <v>16514.166666666668</v>
      </c>
      <c r="S26" s="492">
        <v>0</v>
      </c>
      <c r="T26" s="492">
        <v>8598.5989999999983</v>
      </c>
      <c r="U26" s="492">
        <v>7437.5</v>
      </c>
      <c r="V26" s="492">
        <v>8598.5989999999983</v>
      </c>
      <c r="W26" s="492">
        <v>7437.5</v>
      </c>
      <c r="X26" s="492">
        <v>8598.5989999999983</v>
      </c>
      <c r="Y26" s="492">
        <v>7437.5</v>
      </c>
      <c r="Z26" s="492">
        <v>8598.5989999999983</v>
      </c>
      <c r="AA26" s="492">
        <v>0</v>
      </c>
      <c r="AB26" s="492">
        <v>0</v>
      </c>
      <c r="AC26" s="492">
        <v>0</v>
      </c>
      <c r="AD26" s="492">
        <v>0</v>
      </c>
      <c r="AE26" s="492">
        <v>0</v>
      </c>
      <c r="AF26" s="492">
        <v>0</v>
      </c>
      <c r="AG26" s="492">
        <v>0</v>
      </c>
      <c r="AH26" s="492">
        <v>0</v>
      </c>
      <c r="AI26" s="492">
        <v>0</v>
      </c>
      <c r="AJ26" s="492">
        <v>0</v>
      </c>
      <c r="AK26" s="492">
        <v>0</v>
      </c>
      <c r="AL26" s="492">
        <v>0</v>
      </c>
      <c r="AM26" s="492">
        <v>0</v>
      </c>
      <c r="AN26" s="492">
        <v>0</v>
      </c>
      <c r="AO26" s="492">
        <v>0</v>
      </c>
      <c r="AP26" s="492">
        <v>0</v>
      </c>
      <c r="AQ26" s="492">
        <v>0</v>
      </c>
      <c r="AR26" s="492">
        <v>0</v>
      </c>
      <c r="AS26" s="492">
        <v>0</v>
      </c>
      <c r="AT26" s="492">
        <v>0</v>
      </c>
      <c r="AU26" s="505"/>
      <c r="AV26" s="506" t="s">
        <v>3198</v>
      </c>
      <c r="AW26" s="506" t="s">
        <v>3198</v>
      </c>
      <c r="AZ26" s="488"/>
    </row>
    <row r="27" spans="1:52" ht="15" hidden="1" customHeight="1" x14ac:dyDescent="0.25">
      <c r="A27" s="499"/>
      <c r="B27" s="837"/>
      <c r="E27" s="507"/>
      <c r="H27" s="511" t="s">
        <v>3199</v>
      </c>
      <c r="I27" s="512"/>
      <c r="J27" s="513"/>
      <c r="K27" s="513"/>
      <c r="L27" s="513"/>
      <c r="M27" s="513"/>
      <c r="N27" s="513"/>
      <c r="O27" s="514"/>
      <c r="P27" s="514"/>
      <c r="Q27" s="514"/>
      <c r="R27" s="514"/>
      <c r="S27" s="514"/>
      <c r="T27" s="514"/>
      <c r="U27" s="514"/>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5"/>
    </row>
    <row r="28" spans="1:52" ht="33.75" x14ac:dyDescent="0.25">
      <c r="B28" s="837"/>
      <c r="G28" s="516" t="s">
        <v>3200</v>
      </c>
      <c r="H28" s="489" t="s">
        <v>635</v>
      </c>
      <c r="I28" s="517" t="s">
        <v>3201</v>
      </c>
      <c r="J28" s="518">
        <v>2023</v>
      </c>
      <c r="K28" s="518">
        <v>2025</v>
      </c>
      <c r="L28" s="519" t="s">
        <v>237</v>
      </c>
      <c r="M28" s="519" t="s">
        <v>3202</v>
      </c>
      <c r="N28" s="520" t="s">
        <v>3203</v>
      </c>
      <c r="O28" s="521">
        <v>36726.666666666672</v>
      </c>
      <c r="P28" s="521">
        <v>18922.197</v>
      </c>
      <c r="Q28" s="521">
        <v>4437.5</v>
      </c>
      <c r="R28" s="521">
        <v>4437.5</v>
      </c>
      <c r="S28" s="521">
        <v>0</v>
      </c>
      <c r="T28" s="522">
        <v>8397.2559999999994</v>
      </c>
      <c r="U28" s="522">
        <v>4437.5</v>
      </c>
      <c r="V28" s="522">
        <v>8397.2559999999994</v>
      </c>
      <c r="W28" s="522">
        <v>4437.5</v>
      </c>
      <c r="X28" s="522">
        <v>8397.2559999999994</v>
      </c>
      <c r="Y28" s="521">
        <v>4437.5</v>
      </c>
      <c r="Z28" s="521">
        <v>8397.2559999999994</v>
      </c>
      <c r="AA28" s="521"/>
      <c r="AB28" s="521"/>
      <c r="AC28" s="521"/>
      <c r="AD28" s="521"/>
      <c r="AE28" s="521"/>
      <c r="AF28" s="521"/>
      <c r="AG28" s="521"/>
      <c r="AH28" s="521"/>
      <c r="AI28" s="521"/>
      <c r="AJ28" s="521"/>
      <c r="AK28" s="521"/>
      <c r="AL28" s="521"/>
      <c r="AM28" s="521"/>
      <c r="AN28" s="521"/>
      <c r="AO28" s="521"/>
      <c r="AP28" s="521"/>
      <c r="AQ28" s="521"/>
      <c r="AR28" s="521"/>
      <c r="AS28" s="521"/>
      <c r="AT28" s="521"/>
      <c r="AU28" s="523"/>
      <c r="AZ28" s="488"/>
    </row>
    <row r="29" spans="1:52" ht="45" x14ac:dyDescent="0.25">
      <c r="B29" s="837"/>
      <c r="G29" s="516" t="s">
        <v>3200</v>
      </c>
      <c r="H29" s="489" t="s">
        <v>651</v>
      </c>
      <c r="I29" s="524" t="s">
        <v>3204</v>
      </c>
      <c r="J29" s="518">
        <v>2025</v>
      </c>
      <c r="K29" s="518">
        <v>2025</v>
      </c>
      <c r="L29" s="519"/>
      <c r="M29" s="519" t="s">
        <v>3202</v>
      </c>
      <c r="N29" s="520" t="s">
        <v>3203</v>
      </c>
      <c r="O29" s="521">
        <v>9076.6666666666679</v>
      </c>
      <c r="P29" s="521">
        <v>678.48199999999997</v>
      </c>
      <c r="Q29" s="521">
        <v>9076.6666666666679</v>
      </c>
      <c r="R29" s="521">
        <v>9076.6666666666679</v>
      </c>
      <c r="S29" s="521">
        <v>0</v>
      </c>
      <c r="T29" s="522">
        <v>0</v>
      </c>
      <c r="U29" s="522">
        <v>0</v>
      </c>
      <c r="V29" s="522">
        <v>0</v>
      </c>
      <c r="W29" s="522">
        <v>0</v>
      </c>
      <c r="X29" s="522">
        <v>0</v>
      </c>
      <c r="Y29" s="521">
        <v>0</v>
      </c>
      <c r="Z29" s="521">
        <v>0</v>
      </c>
      <c r="AA29" s="521"/>
      <c r="AB29" s="521"/>
      <c r="AC29" s="521"/>
      <c r="AD29" s="521"/>
      <c r="AE29" s="521"/>
      <c r="AF29" s="521"/>
      <c r="AG29" s="521"/>
      <c r="AH29" s="521"/>
      <c r="AI29" s="521"/>
      <c r="AJ29" s="521"/>
      <c r="AK29" s="521"/>
      <c r="AL29" s="521"/>
      <c r="AM29" s="521"/>
      <c r="AN29" s="521"/>
      <c r="AO29" s="521"/>
      <c r="AP29" s="521"/>
      <c r="AQ29" s="521"/>
      <c r="AR29" s="521"/>
      <c r="AS29" s="521"/>
      <c r="AT29" s="521"/>
      <c r="AU29" s="523"/>
      <c r="AZ29" s="488"/>
    </row>
    <row r="30" spans="1:52" ht="33.75" x14ac:dyDescent="0.25">
      <c r="B30" s="837"/>
      <c r="G30" s="516" t="s">
        <v>3200</v>
      </c>
      <c r="H30" s="489" t="s">
        <v>653</v>
      </c>
      <c r="I30" s="517" t="s">
        <v>3205</v>
      </c>
      <c r="J30" s="518">
        <v>2025</v>
      </c>
      <c r="K30" s="518">
        <v>2025</v>
      </c>
      <c r="L30" s="519" t="s">
        <v>237</v>
      </c>
      <c r="M30" s="520" t="s">
        <v>3202</v>
      </c>
      <c r="N30" s="520" t="s">
        <v>3203</v>
      </c>
      <c r="O30" s="521">
        <v>1000</v>
      </c>
      <c r="P30" s="521">
        <v>0</v>
      </c>
      <c r="Q30" s="521">
        <v>1000</v>
      </c>
      <c r="R30" s="521">
        <v>1000</v>
      </c>
      <c r="S30" s="521">
        <v>0</v>
      </c>
      <c r="T30" s="522">
        <v>44.301000000000002</v>
      </c>
      <c r="U30" s="522">
        <v>1000</v>
      </c>
      <c r="V30" s="522">
        <v>44.301000000000002</v>
      </c>
      <c r="W30" s="522">
        <v>1000</v>
      </c>
      <c r="X30" s="522">
        <v>44.301000000000002</v>
      </c>
      <c r="Y30" s="521">
        <v>1000</v>
      </c>
      <c r="Z30" s="521">
        <v>44.301000000000002</v>
      </c>
      <c r="AA30" s="521"/>
      <c r="AB30" s="521"/>
      <c r="AC30" s="521"/>
      <c r="AD30" s="521"/>
      <c r="AE30" s="521"/>
      <c r="AF30" s="521"/>
      <c r="AG30" s="521"/>
      <c r="AH30" s="521"/>
      <c r="AI30" s="521"/>
      <c r="AJ30" s="521"/>
      <c r="AK30" s="521"/>
      <c r="AL30" s="521"/>
      <c r="AM30" s="521"/>
      <c r="AN30" s="521"/>
      <c r="AO30" s="521"/>
      <c r="AP30" s="521"/>
      <c r="AQ30" s="521"/>
      <c r="AR30" s="521"/>
      <c r="AS30" s="521"/>
      <c r="AT30" s="521"/>
      <c r="AU30" s="523"/>
      <c r="AZ30" s="488"/>
    </row>
    <row r="31" spans="1:52" ht="33.75" x14ac:dyDescent="0.25">
      <c r="B31" s="837"/>
      <c r="G31" s="516" t="s">
        <v>3200</v>
      </c>
      <c r="H31" s="489" t="s">
        <v>3206</v>
      </c>
      <c r="I31" s="517" t="s">
        <v>3207</v>
      </c>
      <c r="J31" s="518">
        <v>2025</v>
      </c>
      <c r="K31" s="518">
        <v>2025</v>
      </c>
      <c r="L31" s="519" t="s">
        <v>237</v>
      </c>
      <c r="M31" s="520" t="s">
        <v>3208</v>
      </c>
      <c r="N31" s="520" t="s">
        <v>3203</v>
      </c>
      <c r="O31" s="521">
        <v>1000</v>
      </c>
      <c r="P31" s="521">
        <v>0</v>
      </c>
      <c r="Q31" s="521">
        <v>1000</v>
      </c>
      <c r="R31" s="521">
        <v>1000</v>
      </c>
      <c r="S31" s="521">
        <v>0</v>
      </c>
      <c r="T31" s="522">
        <v>112.741</v>
      </c>
      <c r="U31" s="522">
        <v>1000</v>
      </c>
      <c r="V31" s="522">
        <v>112.741</v>
      </c>
      <c r="W31" s="522">
        <v>1000</v>
      </c>
      <c r="X31" s="522">
        <v>112.741</v>
      </c>
      <c r="Y31" s="521">
        <v>1000</v>
      </c>
      <c r="Z31" s="521">
        <v>112.741</v>
      </c>
      <c r="AA31" s="521"/>
      <c r="AB31" s="521"/>
      <c r="AC31" s="521"/>
      <c r="AD31" s="521"/>
      <c r="AE31" s="521"/>
      <c r="AF31" s="521"/>
      <c r="AG31" s="521"/>
      <c r="AH31" s="521"/>
      <c r="AI31" s="521"/>
      <c r="AJ31" s="521"/>
      <c r="AK31" s="521"/>
      <c r="AL31" s="521"/>
      <c r="AM31" s="521"/>
      <c r="AN31" s="521"/>
      <c r="AO31" s="521"/>
      <c r="AP31" s="521"/>
      <c r="AQ31" s="521"/>
      <c r="AR31" s="521"/>
      <c r="AS31" s="521"/>
      <c r="AT31" s="521"/>
      <c r="AU31" s="523"/>
      <c r="AZ31" s="488"/>
    </row>
    <row r="32" spans="1:52" ht="33.75" x14ac:dyDescent="0.25">
      <c r="B32" s="837"/>
      <c r="G32" s="516" t="s">
        <v>3200</v>
      </c>
      <c r="H32" s="489" t="s">
        <v>3209</v>
      </c>
      <c r="I32" s="517" t="s">
        <v>3210</v>
      </c>
      <c r="J32" s="518">
        <v>2025</v>
      </c>
      <c r="K32" s="518">
        <v>2025</v>
      </c>
      <c r="L32" s="520" t="s">
        <v>237</v>
      </c>
      <c r="M32" s="520" t="s">
        <v>3208</v>
      </c>
      <c r="N32" s="520" t="s">
        <v>3203</v>
      </c>
      <c r="O32" s="521">
        <v>1000</v>
      </c>
      <c r="P32" s="521">
        <v>0</v>
      </c>
      <c r="Q32" s="521">
        <v>1000</v>
      </c>
      <c r="R32" s="521">
        <v>1000</v>
      </c>
      <c r="S32" s="521">
        <v>0</v>
      </c>
      <c r="T32" s="522">
        <v>44.301000000000002</v>
      </c>
      <c r="U32" s="522">
        <v>1000</v>
      </c>
      <c r="V32" s="522">
        <v>44.301000000000002</v>
      </c>
      <c r="W32" s="522">
        <v>1000</v>
      </c>
      <c r="X32" s="522">
        <v>44.301000000000002</v>
      </c>
      <c r="Y32" s="521">
        <v>1000</v>
      </c>
      <c r="Z32" s="521">
        <v>44.301000000000002</v>
      </c>
      <c r="AA32" s="521"/>
      <c r="AB32" s="521"/>
      <c r="AC32" s="521"/>
      <c r="AD32" s="521"/>
      <c r="AE32" s="521"/>
      <c r="AF32" s="521"/>
      <c r="AG32" s="521"/>
      <c r="AH32" s="521"/>
      <c r="AI32" s="521"/>
      <c r="AJ32" s="521"/>
      <c r="AK32" s="521"/>
      <c r="AL32" s="521"/>
      <c r="AM32" s="521"/>
      <c r="AN32" s="521"/>
      <c r="AO32" s="521"/>
      <c r="AP32" s="521"/>
      <c r="AQ32" s="521"/>
      <c r="AR32" s="521"/>
      <c r="AS32" s="521"/>
      <c r="AT32" s="521"/>
      <c r="AU32" s="523"/>
      <c r="AZ32" s="488"/>
    </row>
    <row r="33" spans="1:52" ht="18.75" x14ac:dyDescent="0.25">
      <c r="A33" s="499"/>
      <c r="B33" s="837"/>
      <c r="E33" s="507"/>
      <c r="H33" s="838" t="s">
        <v>3197</v>
      </c>
      <c r="I33" s="839"/>
      <c r="J33" s="509"/>
      <c r="K33" s="509"/>
      <c r="L33" s="496"/>
      <c r="M33" s="496"/>
      <c r="N33" s="496"/>
      <c r="O33" s="497"/>
      <c r="P33" s="497"/>
      <c r="Q33" s="497"/>
      <c r="R33" s="497"/>
      <c r="S33" s="497"/>
      <c r="T33" s="497"/>
      <c r="U33" s="497"/>
      <c r="V33" s="497"/>
      <c r="W33" s="497"/>
      <c r="X33" s="497"/>
      <c r="Y33" s="497"/>
      <c r="Z33" s="497"/>
      <c r="AA33" s="497"/>
      <c r="AB33" s="497"/>
      <c r="AC33" s="497"/>
      <c r="AD33" s="497"/>
      <c r="AE33" s="497"/>
      <c r="AF33" s="497"/>
      <c r="AG33" s="497"/>
      <c r="AH33" s="497"/>
      <c r="AI33" s="497"/>
      <c r="AJ33" s="497"/>
      <c r="AK33" s="497"/>
      <c r="AL33" s="497"/>
      <c r="AM33" s="497"/>
      <c r="AN33" s="497"/>
      <c r="AO33" s="497"/>
      <c r="AP33" s="497"/>
      <c r="AQ33" s="497"/>
      <c r="AR33" s="497"/>
      <c r="AS33" s="497"/>
      <c r="AT33" s="497"/>
      <c r="AU33" s="510"/>
      <c r="AZ33" s="488"/>
    </row>
    <row r="34" spans="1:52" ht="33.75" x14ac:dyDescent="0.25">
      <c r="A34" s="499"/>
      <c r="B34" s="837"/>
      <c r="H34" s="489" t="s">
        <v>43</v>
      </c>
      <c r="I34" s="490" t="s">
        <v>3191</v>
      </c>
      <c r="J34" s="491"/>
      <c r="K34" s="491"/>
      <c r="L34" s="491"/>
      <c r="M34" s="491"/>
      <c r="N34" s="491"/>
      <c r="O34" s="492">
        <v>87331.1</v>
      </c>
      <c r="P34" s="492">
        <v>11277.66</v>
      </c>
      <c r="Q34" s="492">
        <v>47232.5</v>
      </c>
      <c r="R34" s="492">
        <v>47232.5</v>
      </c>
      <c r="S34" s="492">
        <v>0</v>
      </c>
      <c r="T34" s="492">
        <v>39816.082000000002</v>
      </c>
      <c r="U34" s="492">
        <v>47232.5</v>
      </c>
      <c r="V34" s="492">
        <v>39816.082000000002</v>
      </c>
      <c r="W34" s="492">
        <v>47232.5</v>
      </c>
      <c r="X34" s="492">
        <v>39816.082000000002</v>
      </c>
      <c r="Y34" s="492">
        <v>47232.5</v>
      </c>
      <c r="Z34" s="492">
        <v>39816.082000000002</v>
      </c>
      <c r="AA34" s="492">
        <v>0</v>
      </c>
      <c r="AB34" s="492">
        <v>0</v>
      </c>
      <c r="AC34" s="492">
        <v>0</v>
      </c>
      <c r="AD34" s="492">
        <v>0</v>
      </c>
      <c r="AE34" s="492">
        <v>0</v>
      </c>
      <c r="AF34" s="492">
        <v>0</v>
      </c>
      <c r="AG34" s="492">
        <v>0</v>
      </c>
      <c r="AH34" s="492">
        <v>0</v>
      </c>
      <c r="AI34" s="492">
        <v>0</v>
      </c>
      <c r="AJ34" s="492">
        <v>0</v>
      </c>
      <c r="AK34" s="492">
        <v>0</v>
      </c>
      <c r="AL34" s="492">
        <v>0</v>
      </c>
      <c r="AM34" s="492">
        <v>0</v>
      </c>
      <c r="AN34" s="492">
        <v>0</v>
      </c>
      <c r="AO34" s="492">
        <v>0</v>
      </c>
      <c r="AP34" s="492">
        <v>0</v>
      </c>
      <c r="AQ34" s="492">
        <v>0</v>
      </c>
      <c r="AR34" s="492">
        <v>0</v>
      </c>
      <c r="AS34" s="492">
        <v>0</v>
      </c>
      <c r="AT34" s="492">
        <v>0</v>
      </c>
      <c r="AU34" s="505"/>
      <c r="AV34" s="506" t="s">
        <v>3211</v>
      </c>
      <c r="AW34" s="506" t="s">
        <v>3211</v>
      </c>
      <c r="AZ34" s="488"/>
    </row>
    <row r="35" spans="1:52" ht="15" hidden="1" customHeight="1" x14ac:dyDescent="0.25">
      <c r="A35" s="499"/>
      <c r="B35" s="837"/>
      <c r="E35" s="507"/>
      <c r="H35" s="511" t="s">
        <v>3212</v>
      </c>
      <c r="I35" s="512"/>
      <c r="J35" s="513"/>
      <c r="K35" s="513"/>
      <c r="L35" s="513"/>
      <c r="M35" s="513"/>
      <c r="N35" s="513"/>
      <c r="O35" s="514"/>
      <c r="P35" s="514"/>
      <c r="Q35" s="514"/>
      <c r="R35" s="514"/>
      <c r="S35" s="514"/>
      <c r="T35" s="514"/>
      <c r="U35" s="514"/>
      <c r="V35" s="514"/>
      <c r="W35" s="514"/>
      <c r="X35" s="514"/>
      <c r="Y35" s="514"/>
      <c r="Z35" s="514"/>
      <c r="AA35" s="514"/>
      <c r="AB35" s="514"/>
      <c r="AC35" s="514"/>
      <c r="AD35" s="514"/>
      <c r="AE35" s="514"/>
      <c r="AF35" s="514"/>
      <c r="AG35" s="514"/>
      <c r="AH35" s="514"/>
      <c r="AI35" s="514"/>
      <c r="AJ35" s="514"/>
      <c r="AK35" s="514"/>
      <c r="AL35" s="514"/>
      <c r="AM35" s="514"/>
      <c r="AN35" s="514"/>
      <c r="AO35" s="514"/>
      <c r="AP35" s="514"/>
      <c r="AQ35" s="514"/>
      <c r="AR35" s="514"/>
      <c r="AS35" s="514"/>
      <c r="AT35" s="514"/>
      <c r="AU35" s="515"/>
    </row>
    <row r="36" spans="1:52" ht="45" x14ac:dyDescent="0.25">
      <c r="B36" s="837"/>
      <c r="G36" s="516" t="s">
        <v>3200</v>
      </c>
      <c r="H36" s="489" t="s">
        <v>3213</v>
      </c>
      <c r="I36" s="517" t="s">
        <v>3214</v>
      </c>
      <c r="J36" s="518">
        <v>2023</v>
      </c>
      <c r="K36" s="518">
        <v>2027</v>
      </c>
      <c r="L36" s="520" t="s">
        <v>3215</v>
      </c>
      <c r="M36" s="520" t="s">
        <v>3216</v>
      </c>
      <c r="N36" s="520" t="s">
        <v>3203</v>
      </c>
      <c r="O36" s="521">
        <v>87331.1</v>
      </c>
      <c r="P36" s="521">
        <v>11277.66</v>
      </c>
      <c r="Q36" s="521">
        <v>47232.5</v>
      </c>
      <c r="R36" s="521">
        <v>47232.5</v>
      </c>
      <c r="S36" s="521">
        <v>0</v>
      </c>
      <c r="T36" s="522">
        <v>39816.082000000002</v>
      </c>
      <c r="U36" s="522">
        <v>47232.5</v>
      </c>
      <c r="V36" s="522">
        <v>39816.082000000002</v>
      </c>
      <c r="W36" s="522">
        <v>47232.5</v>
      </c>
      <c r="X36" s="522">
        <v>39816.082000000002</v>
      </c>
      <c r="Y36" s="521">
        <v>47232.5</v>
      </c>
      <c r="Z36" s="521">
        <v>39816.082000000002</v>
      </c>
      <c r="AA36" s="521"/>
      <c r="AB36" s="521"/>
      <c r="AC36" s="521"/>
      <c r="AD36" s="521"/>
      <c r="AE36" s="521"/>
      <c r="AF36" s="521"/>
      <c r="AG36" s="521"/>
      <c r="AH36" s="521"/>
      <c r="AI36" s="521"/>
      <c r="AJ36" s="521"/>
      <c r="AK36" s="521"/>
      <c r="AL36" s="521"/>
      <c r="AM36" s="521"/>
      <c r="AN36" s="521"/>
      <c r="AO36" s="521"/>
      <c r="AP36" s="521"/>
      <c r="AQ36" s="521"/>
      <c r="AR36" s="521"/>
      <c r="AS36" s="521"/>
      <c r="AT36" s="521"/>
      <c r="AU36" s="523"/>
      <c r="AZ36" s="488"/>
    </row>
    <row r="37" spans="1:52" ht="18.75" x14ac:dyDescent="0.25">
      <c r="A37" s="499"/>
      <c r="B37" s="837"/>
      <c r="E37" s="507"/>
      <c r="H37" s="839" t="s">
        <v>3197</v>
      </c>
      <c r="I37" s="839"/>
      <c r="J37" s="509"/>
      <c r="K37" s="509"/>
      <c r="L37" s="496"/>
      <c r="M37" s="496"/>
      <c r="N37" s="496"/>
      <c r="O37" s="497"/>
      <c r="P37" s="497"/>
      <c r="Q37" s="497"/>
      <c r="R37" s="497"/>
      <c r="S37" s="497"/>
      <c r="T37" s="497"/>
      <c r="U37" s="497"/>
      <c r="V37" s="497"/>
      <c r="W37" s="497"/>
      <c r="X37" s="497"/>
      <c r="Y37" s="497"/>
      <c r="Z37" s="497"/>
      <c r="AA37" s="497"/>
      <c r="AB37" s="497"/>
      <c r="AC37" s="497"/>
      <c r="AD37" s="497"/>
      <c r="AE37" s="497"/>
      <c r="AF37" s="497"/>
      <c r="AG37" s="497"/>
      <c r="AH37" s="497"/>
      <c r="AI37" s="497"/>
      <c r="AJ37" s="497"/>
      <c r="AK37" s="497"/>
      <c r="AL37" s="497"/>
      <c r="AM37" s="497"/>
      <c r="AN37" s="497"/>
      <c r="AO37" s="497"/>
      <c r="AP37" s="497"/>
      <c r="AQ37" s="497"/>
      <c r="AR37" s="497"/>
      <c r="AS37" s="497"/>
      <c r="AT37" s="497"/>
      <c r="AU37" s="510"/>
      <c r="AZ37" s="488"/>
    </row>
    <row r="38" spans="1:52" ht="22.5" x14ac:dyDescent="0.25">
      <c r="A38" s="499"/>
      <c r="B38" s="837"/>
      <c r="H38" s="489" t="s">
        <v>45</v>
      </c>
      <c r="I38" s="490" t="s">
        <v>3192</v>
      </c>
      <c r="J38" s="491"/>
      <c r="K38" s="491"/>
      <c r="L38" s="491"/>
      <c r="M38" s="491"/>
      <c r="N38" s="491"/>
      <c r="O38" s="492">
        <v>17421.666666666668</v>
      </c>
      <c r="P38" s="492">
        <v>4200.9709999999995</v>
      </c>
      <c r="Q38" s="492">
        <v>17421.666666666668</v>
      </c>
      <c r="R38" s="492">
        <v>17421.666666666668</v>
      </c>
      <c r="S38" s="492">
        <v>0</v>
      </c>
      <c r="T38" s="492">
        <v>20323.362000000001</v>
      </c>
      <c r="U38" s="492">
        <v>17421.669999999998</v>
      </c>
      <c r="V38" s="492">
        <v>20323.362000000001</v>
      </c>
      <c r="W38" s="492">
        <v>17421.669999999998</v>
      </c>
      <c r="X38" s="492">
        <v>20323.362000000001</v>
      </c>
      <c r="Y38" s="492">
        <v>17421.669999999998</v>
      </c>
      <c r="Z38" s="492">
        <v>20323.362000000001</v>
      </c>
      <c r="AA38" s="492">
        <v>0</v>
      </c>
      <c r="AB38" s="492">
        <v>0</v>
      </c>
      <c r="AC38" s="492">
        <v>0</v>
      </c>
      <c r="AD38" s="492">
        <v>0</v>
      </c>
      <c r="AE38" s="492">
        <v>0</v>
      </c>
      <c r="AF38" s="492">
        <v>0</v>
      </c>
      <c r="AG38" s="492">
        <v>0</v>
      </c>
      <c r="AH38" s="492">
        <v>0</v>
      </c>
      <c r="AI38" s="492">
        <v>0</v>
      </c>
      <c r="AJ38" s="492">
        <v>0</v>
      </c>
      <c r="AK38" s="492">
        <v>0</v>
      </c>
      <c r="AL38" s="492">
        <v>0</v>
      </c>
      <c r="AM38" s="492">
        <v>0</v>
      </c>
      <c r="AN38" s="492">
        <v>0</v>
      </c>
      <c r="AO38" s="492">
        <v>0</v>
      </c>
      <c r="AP38" s="492">
        <v>0</v>
      </c>
      <c r="AQ38" s="492">
        <v>0</v>
      </c>
      <c r="AR38" s="492">
        <v>0</v>
      </c>
      <c r="AS38" s="492">
        <v>0</v>
      </c>
      <c r="AT38" s="492">
        <v>0</v>
      </c>
      <c r="AU38" s="505"/>
      <c r="AV38" s="506" t="s">
        <v>3217</v>
      </c>
      <c r="AW38" s="506" t="s">
        <v>3217</v>
      </c>
      <c r="AZ38" s="488"/>
    </row>
    <row r="39" spans="1:52" ht="15" hidden="1" customHeight="1" x14ac:dyDescent="0.25">
      <c r="A39" s="499"/>
      <c r="B39" s="837"/>
      <c r="E39" s="507"/>
      <c r="H39" s="511" t="s">
        <v>3218</v>
      </c>
      <c r="I39" s="512"/>
      <c r="J39" s="513"/>
      <c r="K39" s="513"/>
      <c r="L39" s="513"/>
      <c r="M39" s="513"/>
      <c r="N39" s="513"/>
      <c r="O39" s="514"/>
      <c r="P39" s="514"/>
      <c r="Q39" s="514"/>
      <c r="R39" s="514"/>
      <c r="S39" s="514"/>
      <c r="T39" s="514"/>
      <c r="U39" s="514"/>
      <c r="V39" s="514"/>
      <c r="W39" s="514"/>
      <c r="X39" s="514"/>
      <c r="Y39" s="514"/>
      <c r="Z39" s="514"/>
      <c r="AA39" s="514"/>
      <c r="AB39" s="514"/>
      <c r="AC39" s="514"/>
      <c r="AD39" s="514"/>
      <c r="AE39" s="514"/>
      <c r="AF39" s="514"/>
      <c r="AG39" s="514"/>
      <c r="AH39" s="514"/>
      <c r="AI39" s="514"/>
      <c r="AJ39" s="514"/>
      <c r="AK39" s="514"/>
      <c r="AL39" s="514"/>
      <c r="AM39" s="514"/>
      <c r="AN39" s="514"/>
      <c r="AO39" s="514"/>
      <c r="AP39" s="514"/>
      <c r="AQ39" s="514"/>
      <c r="AR39" s="514"/>
      <c r="AS39" s="514"/>
      <c r="AT39" s="514"/>
      <c r="AU39" s="515"/>
    </row>
    <row r="40" spans="1:52" ht="22.5" x14ac:dyDescent="0.25">
      <c r="B40" s="837"/>
      <c r="G40" s="516" t="s">
        <v>3200</v>
      </c>
      <c r="H40" s="489" t="s">
        <v>668</v>
      </c>
      <c r="I40" s="517" t="s">
        <v>3219</v>
      </c>
      <c r="J40" s="518">
        <v>2025</v>
      </c>
      <c r="K40" s="518">
        <v>2025</v>
      </c>
      <c r="L40" s="519" t="s">
        <v>237</v>
      </c>
      <c r="M40" s="519" t="s">
        <v>3202</v>
      </c>
      <c r="N40" s="519" t="s">
        <v>237</v>
      </c>
      <c r="O40" s="521">
        <v>10755</v>
      </c>
      <c r="P40" s="521">
        <v>3262.681</v>
      </c>
      <c r="Q40" s="521">
        <v>10755</v>
      </c>
      <c r="R40" s="521">
        <v>10755</v>
      </c>
      <c r="S40" s="521">
        <v>0</v>
      </c>
      <c r="T40" s="522">
        <v>11844.222</v>
      </c>
      <c r="U40" s="522">
        <v>10755</v>
      </c>
      <c r="V40" s="522">
        <v>11844.222</v>
      </c>
      <c r="W40" s="522">
        <v>10755</v>
      </c>
      <c r="X40" s="522">
        <v>11844.222</v>
      </c>
      <c r="Y40" s="521">
        <v>10755</v>
      </c>
      <c r="Z40" s="521">
        <v>11844.222</v>
      </c>
      <c r="AA40" s="521"/>
      <c r="AB40" s="521"/>
      <c r="AC40" s="521"/>
      <c r="AD40" s="521"/>
      <c r="AE40" s="521"/>
      <c r="AF40" s="521"/>
      <c r="AG40" s="521"/>
      <c r="AH40" s="521"/>
      <c r="AI40" s="521"/>
      <c r="AJ40" s="521"/>
      <c r="AK40" s="521"/>
      <c r="AL40" s="521"/>
      <c r="AM40" s="521"/>
      <c r="AN40" s="521"/>
      <c r="AO40" s="521"/>
      <c r="AP40" s="521"/>
      <c r="AQ40" s="521"/>
      <c r="AR40" s="521"/>
      <c r="AS40" s="521"/>
      <c r="AT40" s="521"/>
      <c r="AU40" s="523"/>
      <c r="AZ40" s="488"/>
    </row>
    <row r="41" spans="1:52" ht="45" x14ac:dyDescent="0.25">
      <c r="B41" s="837"/>
      <c r="G41" s="516" t="s">
        <v>3200</v>
      </c>
      <c r="H41" s="489" t="s">
        <v>670</v>
      </c>
      <c r="I41" s="517" t="s">
        <v>3220</v>
      </c>
      <c r="J41" s="518">
        <v>2024</v>
      </c>
      <c r="K41" s="518">
        <v>2025</v>
      </c>
      <c r="L41" s="520" t="s">
        <v>237</v>
      </c>
      <c r="M41" s="520" t="s">
        <v>3208</v>
      </c>
      <c r="N41" s="520" t="s">
        <v>237</v>
      </c>
      <c r="O41" s="521">
        <v>6666.666666666667</v>
      </c>
      <c r="P41" s="521">
        <v>938.29</v>
      </c>
      <c r="Q41" s="521">
        <v>6666.666666666667</v>
      </c>
      <c r="R41" s="521">
        <v>6666.666666666667</v>
      </c>
      <c r="S41" s="521">
        <v>0</v>
      </c>
      <c r="T41" s="522">
        <v>8479.14</v>
      </c>
      <c r="U41" s="522">
        <v>6666.67</v>
      </c>
      <c r="V41" s="522">
        <v>8479.14</v>
      </c>
      <c r="W41" s="522">
        <v>6666.67</v>
      </c>
      <c r="X41" s="522">
        <v>8479.14</v>
      </c>
      <c r="Y41" s="521">
        <v>6666.67</v>
      </c>
      <c r="Z41" s="521">
        <v>8479.14</v>
      </c>
      <c r="AA41" s="521"/>
      <c r="AB41" s="521"/>
      <c r="AC41" s="521"/>
      <c r="AD41" s="521"/>
      <c r="AE41" s="521"/>
      <c r="AF41" s="521"/>
      <c r="AG41" s="521"/>
      <c r="AH41" s="521"/>
      <c r="AI41" s="521"/>
      <c r="AJ41" s="521"/>
      <c r="AK41" s="521"/>
      <c r="AL41" s="521"/>
      <c r="AM41" s="521"/>
      <c r="AN41" s="521"/>
      <c r="AO41" s="521"/>
      <c r="AP41" s="521"/>
      <c r="AQ41" s="521"/>
      <c r="AR41" s="521"/>
      <c r="AS41" s="521"/>
      <c r="AT41" s="521"/>
      <c r="AU41" s="523"/>
      <c r="AZ41" s="488"/>
    </row>
    <row r="42" spans="1:52" ht="18.75" x14ac:dyDescent="0.25">
      <c r="A42" s="499"/>
      <c r="B42" s="837"/>
      <c r="E42" s="507"/>
      <c r="H42" s="839" t="s">
        <v>3197</v>
      </c>
      <c r="I42" s="839"/>
      <c r="J42" s="525"/>
      <c r="K42" s="525"/>
      <c r="L42" s="526"/>
      <c r="M42" s="526"/>
      <c r="N42" s="526"/>
      <c r="O42" s="527"/>
      <c r="P42" s="527"/>
      <c r="Q42" s="527"/>
      <c r="R42" s="527"/>
      <c r="S42" s="527"/>
      <c r="T42" s="527"/>
      <c r="U42" s="527"/>
      <c r="V42" s="527"/>
      <c r="W42" s="527"/>
      <c r="X42" s="527"/>
      <c r="Y42" s="527"/>
      <c r="Z42" s="527"/>
      <c r="AA42" s="528"/>
      <c r="AB42" s="487"/>
      <c r="AZ42" s="488"/>
    </row>
    <row r="43" spans="1:52" ht="22.5" x14ac:dyDescent="0.25">
      <c r="A43" s="499"/>
      <c r="B43" s="837"/>
      <c r="H43" s="529" t="s">
        <v>47</v>
      </c>
      <c r="I43" s="490" t="s">
        <v>3193</v>
      </c>
      <c r="J43" s="491"/>
      <c r="K43" s="491"/>
      <c r="L43" s="491"/>
      <c r="M43" s="491"/>
      <c r="N43" s="491"/>
      <c r="O43" s="492">
        <v>0</v>
      </c>
      <c r="P43" s="492">
        <v>0</v>
      </c>
      <c r="Q43" s="492">
        <v>0</v>
      </c>
      <c r="R43" s="492">
        <v>0</v>
      </c>
      <c r="S43" s="492">
        <v>0</v>
      </c>
      <c r="T43" s="492">
        <v>0</v>
      </c>
      <c r="U43" s="492">
        <v>0</v>
      </c>
      <c r="V43" s="492">
        <v>0</v>
      </c>
      <c r="W43" s="492">
        <v>0</v>
      </c>
      <c r="X43" s="492">
        <v>0</v>
      </c>
      <c r="Y43" s="492">
        <v>0</v>
      </c>
      <c r="Z43" s="492">
        <v>0</v>
      </c>
      <c r="AA43" s="492">
        <v>0</v>
      </c>
      <c r="AB43" s="492">
        <v>0</v>
      </c>
      <c r="AC43" s="492">
        <v>0</v>
      </c>
      <c r="AD43" s="492">
        <v>0</v>
      </c>
      <c r="AE43" s="492">
        <v>0</v>
      </c>
      <c r="AF43" s="492">
        <v>0</v>
      </c>
      <c r="AG43" s="492">
        <v>0</v>
      </c>
      <c r="AH43" s="492">
        <v>0</v>
      </c>
      <c r="AI43" s="492">
        <v>0</v>
      </c>
      <c r="AJ43" s="492">
        <v>0</v>
      </c>
      <c r="AK43" s="492">
        <v>0</v>
      </c>
      <c r="AL43" s="492">
        <v>0</v>
      </c>
      <c r="AM43" s="492">
        <v>0</v>
      </c>
      <c r="AN43" s="492">
        <v>0</v>
      </c>
      <c r="AO43" s="492">
        <v>0</v>
      </c>
      <c r="AP43" s="492">
        <v>0</v>
      </c>
      <c r="AQ43" s="492">
        <v>0</v>
      </c>
      <c r="AR43" s="492">
        <v>0</v>
      </c>
      <c r="AS43" s="492">
        <v>0</v>
      </c>
      <c r="AT43" s="492">
        <v>0</v>
      </c>
      <c r="AU43" s="505"/>
      <c r="AV43" s="506" t="s">
        <v>3221</v>
      </c>
      <c r="AW43" s="506" t="s">
        <v>3221</v>
      </c>
      <c r="AZ43" s="488"/>
    </row>
    <row r="44" spans="1:52" ht="15" hidden="1" customHeight="1" x14ac:dyDescent="0.25">
      <c r="A44" s="499"/>
      <c r="B44" s="837"/>
      <c r="E44" s="507"/>
      <c r="H44" s="511" t="s">
        <v>3222</v>
      </c>
      <c r="I44" s="512"/>
      <c r="J44" s="513"/>
      <c r="K44" s="513"/>
      <c r="L44" s="513"/>
      <c r="M44" s="513"/>
      <c r="N44" s="513"/>
      <c r="O44" s="514"/>
      <c r="P44" s="514"/>
      <c r="Q44" s="514"/>
      <c r="R44" s="514"/>
      <c r="S44" s="514"/>
      <c r="T44" s="514"/>
      <c r="U44" s="514"/>
      <c r="V44" s="514"/>
      <c r="W44" s="514"/>
      <c r="X44" s="514"/>
      <c r="Y44" s="514"/>
      <c r="Z44" s="514"/>
      <c r="AA44" s="514"/>
      <c r="AB44" s="514"/>
      <c r="AC44" s="514"/>
      <c r="AD44" s="514"/>
      <c r="AE44" s="514"/>
      <c r="AF44" s="514"/>
      <c r="AG44" s="514"/>
      <c r="AH44" s="514"/>
      <c r="AI44" s="514"/>
      <c r="AJ44" s="514"/>
      <c r="AK44" s="514"/>
      <c r="AL44" s="514"/>
      <c r="AM44" s="514"/>
      <c r="AN44" s="514"/>
      <c r="AO44" s="514"/>
      <c r="AP44" s="514"/>
      <c r="AQ44" s="514"/>
      <c r="AR44" s="514"/>
      <c r="AS44" s="514"/>
      <c r="AT44" s="514"/>
      <c r="AU44" s="515"/>
    </row>
    <row r="45" spans="1:52" ht="18.75" x14ac:dyDescent="0.25">
      <c r="A45" s="499"/>
      <c r="B45" s="837"/>
      <c r="E45" s="507"/>
      <c r="H45" s="839" t="s">
        <v>3197</v>
      </c>
      <c r="I45" s="839"/>
      <c r="J45" s="525"/>
      <c r="K45" s="525"/>
      <c r="L45" s="526"/>
      <c r="M45" s="526"/>
      <c r="N45" s="526"/>
      <c r="O45" s="527"/>
      <c r="P45" s="527"/>
      <c r="Q45" s="527"/>
      <c r="R45" s="527"/>
      <c r="S45" s="527"/>
      <c r="T45" s="527"/>
      <c r="U45" s="527"/>
      <c r="V45" s="527"/>
      <c r="W45" s="527"/>
      <c r="X45" s="527"/>
      <c r="Y45" s="527"/>
      <c r="Z45" s="527"/>
      <c r="AA45" s="528"/>
      <c r="AB45" s="487"/>
      <c r="AZ45" s="488"/>
    </row>
    <row r="46" spans="1:52" ht="18.75" x14ac:dyDescent="0.25">
      <c r="A46" s="499"/>
      <c r="B46" s="837"/>
      <c r="H46" s="529" t="s">
        <v>49</v>
      </c>
      <c r="I46" s="490" t="s">
        <v>3194</v>
      </c>
      <c r="J46" s="491"/>
      <c r="K46" s="491"/>
      <c r="L46" s="491"/>
      <c r="M46" s="491"/>
      <c r="N46" s="491"/>
      <c r="O46" s="492">
        <v>99048</v>
      </c>
      <c r="P46" s="492">
        <v>98266.15</v>
      </c>
      <c r="Q46" s="492">
        <v>15715</v>
      </c>
      <c r="R46" s="492">
        <v>15715</v>
      </c>
      <c r="S46" s="492">
        <v>97222.16</v>
      </c>
      <c r="T46" s="492">
        <v>112155.307</v>
      </c>
      <c r="U46" s="492">
        <v>112937.16</v>
      </c>
      <c r="V46" s="492">
        <v>112155.307</v>
      </c>
      <c r="W46" s="492">
        <v>29604.16</v>
      </c>
      <c r="X46" s="492">
        <v>28822.307000000001</v>
      </c>
      <c r="Y46" s="492">
        <v>29604.16</v>
      </c>
      <c r="Z46" s="492">
        <v>28822.307000000001</v>
      </c>
      <c r="AA46" s="492">
        <v>0</v>
      </c>
      <c r="AB46" s="492">
        <v>0</v>
      </c>
      <c r="AC46" s="492">
        <v>0</v>
      </c>
      <c r="AD46" s="492">
        <v>0</v>
      </c>
      <c r="AE46" s="492">
        <v>0</v>
      </c>
      <c r="AF46" s="492">
        <v>0</v>
      </c>
      <c r="AG46" s="492">
        <v>0</v>
      </c>
      <c r="AH46" s="492">
        <v>0</v>
      </c>
      <c r="AI46" s="492">
        <v>0</v>
      </c>
      <c r="AJ46" s="492">
        <v>0</v>
      </c>
      <c r="AK46" s="492">
        <v>0</v>
      </c>
      <c r="AL46" s="492">
        <v>0</v>
      </c>
      <c r="AM46" s="492">
        <v>0</v>
      </c>
      <c r="AN46" s="492">
        <v>0</v>
      </c>
      <c r="AO46" s="492">
        <v>0</v>
      </c>
      <c r="AP46" s="492">
        <v>0</v>
      </c>
      <c r="AQ46" s="492">
        <v>83333</v>
      </c>
      <c r="AR46" s="492">
        <v>83333</v>
      </c>
      <c r="AS46" s="492">
        <v>0</v>
      </c>
      <c r="AT46" s="492">
        <v>0</v>
      </c>
      <c r="AU46" s="505"/>
      <c r="AV46" s="506" t="s">
        <v>3223</v>
      </c>
      <c r="AW46" s="506" t="s">
        <v>3223</v>
      </c>
      <c r="AZ46" s="488"/>
    </row>
    <row r="47" spans="1:52" ht="11.25" hidden="1" customHeight="1" x14ac:dyDescent="0.25">
      <c r="A47" s="499"/>
      <c r="B47" s="837"/>
      <c r="E47" s="507"/>
      <c r="H47" s="511" t="s">
        <v>3224</v>
      </c>
      <c r="I47" s="512"/>
      <c r="J47" s="513"/>
      <c r="K47" s="513"/>
      <c r="L47" s="513"/>
      <c r="M47" s="513"/>
      <c r="N47" s="513"/>
      <c r="O47" s="514"/>
      <c r="P47" s="514"/>
      <c r="Q47" s="514"/>
      <c r="R47" s="514"/>
      <c r="S47" s="514"/>
      <c r="T47" s="514"/>
      <c r="U47" s="514"/>
      <c r="V47" s="514"/>
      <c r="W47" s="514"/>
      <c r="X47" s="514"/>
      <c r="Y47" s="514"/>
      <c r="Z47" s="514"/>
      <c r="AA47" s="514"/>
      <c r="AB47" s="514"/>
      <c r="AC47" s="514"/>
      <c r="AD47" s="514"/>
      <c r="AE47" s="514"/>
      <c r="AF47" s="514"/>
      <c r="AG47" s="514"/>
      <c r="AH47" s="514"/>
      <c r="AI47" s="514"/>
      <c r="AJ47" s="514"/>
      <c r="AK47" s="514"/>
      <c r="AL47" s="514"/>
      <c r="AM47" s="514"/>
      <c r="AN47" s="514"/>
      <c r="AO47" s="514"/>
      <c r="AP47" s="514"/>
      <c r="AQ47" s="514"/>
      <c r="AR47" s="514"/>
      <c r="AS47" s="514"/>
      <c r="AT47" s="514"/>
      <c r="AU47" s="515"/>
    </row>
    <row r="48" spans="1:52" ht="22.5" x14ac:dyDescent="0.25">
      <c r="B48" s="837"/>
      <c r="G48" s="516" t="s">
        <v>3200</v>
      </c>
      <c r="H48" s="489" t="s">
        <v>3225</v>
      </c>
      <c r="I48" s="517" t="s">
        <v>3226</v>
      </c>
      <c r="J48" s="518">
        <v>2025</v>
      </c>
      <c r="K48" s="518">
        <v>2025</v>
      </c>
      <c r="L48" s="519" t="s">
        <v>237</v>
      </c>
      <c r="M48" s="519" t="s">
        <v>3202</v>
      </c>
      <c r="N48" s="519" t="s">
        <v>237</v>
      </c>
      <c r="O48" s="521">
        <v>15715</v>
      </c>
      <c r="P48" s="521">
        <v>14933.15</v>
      </c>
      <c r="Q48" s="521">
        <v>15715</v>
      </c>
      <c r="R48" s="521">
        <v>15715</v>
      </c>
      <c r="S48" s="521">
        <v>0</v>
      </c>
      <c r="T48" s="522">
        <v>14933.147000000001</v>
      </c>
      <c r="U48" s="522">
        <v>15715</v>
      </c>
      <c r="V48" s="522">
        <v>14933.147000000001</v>
      </c>
      <c r="W48" s="522">
        <v>15715</v>
      </c>
      <c r="X48" s="522">
        <v>14933.147000000001</v>
      </c>
      <c r="Y48" s="521">
        <v>15715</v>
      </c>
      <c r="Z48" s="521">
        <v>14933.147000000001</v>
      </c>
      <c r="AA48" s="521"/>
      <c r="AB48" s="521"/>
      <c r="AC48" s="521"/>
      <c r="AD48" s="521"/>
      <c r="AE48" s="521"/>
      <c r="AF48" s="521"/>
      <c r="AG48" s="521"/>
      <c r="AH48" s="521"/>
      <c r="AI48" s="521"/>
      <c r="AJ48" s="521"/>
      <c r="AK48" s="521"/>
      <c r="AL48" s="521"/>
      <c r="AM48" s="521"/>
      <c r="AN48" s="521"/>
      <c r="AO48" s="521"/>
      <c r="AP48" s="521"/>
      <c r="AQ48" s="521"/>
      <c r="AR48" s="521"/>
      <c r="AS48" s="521"/>
      <c r="AT48" s="521"/>
      <c r="AU48" s="523"/>
      <c r="AZ48" s="488"/>
    </row>
    <row r="49" spans="1:52" ht="33.75" x14ac:dyDescent="0.25">
      <c r="B49" s="837"/>
      <c r="G49" s="516" t="s">
        <v>3200</v>
      </c>
      <c r="H49" s="489" t="s">
        <v>3227</v>
      </c>
      <c r="I49" s="517" t="s">
        <v>3228</v>
      </c>
      <c r="J49" s="518">
        <v>2025</v>
      </c>
      <c r="K49" s="518">
        <v>2025</v>
      </c>
      <c r="L49" s="520"/>
      <c r="M49" s="520" t="s">
        <v>3202</v>
      </c>
      <c r="N49" s="520"/>
      <c r="O49" s="521">
        <v>83333</v>
      </c>
      <c r="P49" s="521">
        <v>83333</v>
      </c>
      <c r="Q49" s="521">
        <v>0</v>
      </c>
      <c r="R49" s="521">
        <v>0</v>
      </c>
      <c r="S49" s="521">
        <v>97222.16</v>
      </c>
      <c r="T49" s="522">
        <v>97222.16</v>
      </c>
      <c r="U49" s="522">
        <v>97222.16</v>
      </c>
      <c r="V49" s="522">
        <v>97222.16</v>
      </c>
      <c r="W49" s="522">
        <v>13889.16</v>
      </c>
      <c r="X49" s="522">
        <v>13889.16</v>
      </c>
      <c r="Y49" s="521">
        <v>13889.16</v>
      </c>
      <c r="Z49" s="521">
        <v>13889.16</v>
      </c>
      <c r="AA49" s="521"/>
      <c r="AB49" s="521"/>
      <c r="AC49" s="521"/>
      <c r="AD49" s="521"/>
      <c r="AE49" s="521"/>
      <c r="AF49" s="521"/>
      <c r="AG49" s="521"/>
      <c r="AH49" s="521"/>
      <c r="AI49" s="521"/>
      <c r="AJ49" s="521"/>
      <c r="AK49" s="521"/>
      <c r="AL49" s="521"/>
      <c r="AM49" s="521"/>
      <c r="AN49" s="521"/>
      <c r="AO49" s="521"/>
      <c r="AP49" s="521"/>
      <c r="AQ49" s="521">
        <v>83333</v>
      </c>
      <c r="AR49" s="521">
        <v>83333</v>
      </c>
      <c r="AS49" s="521"/>
      <c r="AT49" s="521"/>
      <c r="AU49" s="523"/>
      <c r="AZ49" s="488"/>
    </row>
    <row r="50" spans="1:52" ht="18.75" x14ac:dyDescent="0.25">
      <c r="A50" s="499"/>
      <c r="B50" s="837"/>
      <c r="E50" s="507"/>
      <c r="H50" s="838" t="s">
        <v>3197</v>
      </c>
      <c r="I50" s="839"/>
      <c r="J50" s="525"/>
      <c r="K50" s="525"/>
      <c r="L50" s="526"/>
      <c r="M50" s="526"/>
      <c r="N50" s="526"/>
      <c r="O50" s="527"/>
      <c r="P50" s="527"/>
      <c r="Q50" s="527"/>
      <c r="R50" s="527"/>
      <c r="S50" s="527"/>
      <c r="T50" s="527"/>
      <c r="U50" s="527"/>
      <c r="V50" s="527"/>
      <c r="W50" s="527"/>
      <c r="X50" s="527"/>
      <c r="Y50" s="527"/>
      <c r="Z50" s="527"/>
      <c r="AA50" s="528"/>
      <c r="AB50" s="487"/>
      <c r="AZ50" s="488"/>
    </row>
    <row r="51" spans="1:52" hidden="1" x14ac:dyDescent="0.15">
      <c r="H51" s="530" t="s">
        <v>3197</v>
      </c>
      <c r="I51" s="531"/>
      <c r="J51" s="531"/>
      <c r="K51" s="531"/>
      <c r="L51" s="531"/>
      <c r="M51" s="531"/>
      <c r="N51" s="531"/>
      <c r="O51" s="531"/>
      <c r="P51" s="531"/>
      <c r="Q51" s="531"/>
      <c r="R51" s="531"/>
      <c r="S51" s="531"/>
      <c r="T51" s="531"/>
      <c r="U51" s="531"/>
      <c r="V51" s="531"/>
      <c r="W51" s="531"/>
      <c r="X51" s="531"/>
      <c r="Y51" s="531"/>
      <c r="Z51" s="531"/>
      <c r="AA51" s="531"/>
      <c r="AB51" s="531"/>
      <c r="AC51" s="531"/>
      <c r="AD51" s="531"/>
      <c r="AE51" s="531"/>
      <c r="AF51" s="531"/>
      <c r="AG51" s="531"/>
      <c r="AH51" s="531"/>
      <c r="AI51" s="531"/>
      <c r="AJ51" s="531"/>
      <c r="AK51" s="531"/>
      <c r="AL51" s="531"/>
      <c r="AM51" s="531"/>
      <c r="AN51" s="531"/>
      <c r="AO51" s="531"/>
      <c r="AP51" s="531"/>
      <c r="AQ51" s="531"/>
      <c r="AR51" s="531"/>
      <c r="AS51" s="531"/>
      <c r="AT51" s="531"/>
      <c r="AU51" s="532"/>
    </row>
    <row r="53" spans="1:52" ht="15" customHeight="1" x14ac:dyDescent="0.25">
      <c r="I53" s="533" t="s">
        <v>3229</v>
      </c>
    </row>
    <row r="54" spans="1:52" ht="15" customHeight="1" x14ac:dyDescent="0.25">
      <c r="I54" s="534" t="s">
        <v>3230</v>
      </c>
      <c r="J54" s="535"/>
      <c r="K54" s="535"/>
      <c r="L54" s="535"/>
      <c r="M54" s="535"/>
      <c r="N54" s="535"/>
      <c r="O54" s="535"/>
      <c r="P54" s="535"/>
    </row>
    <row r="55" spans="1:52" ht="15" customHeight="1" x14ac:dyDescent="0.25">
      <c r="I55" s="536" t="s">
        <v>3231</v>
      </c>
      <c r="J55" s="535"/>
      <c r="K55" s="535"/>
      <c r="L55" s="535"/>
      <c r="M55" s="535"/>
      <c r="N55" s="535"/>
      <c r="O55" s="535"/>
      <c r="P55" s="535"/>
    </row>
    <row r="56" spans="1:52" ht="15" customHeight="1" x14ac:dyDescent="0.25">
      <c r="I56" s="534" t="s">
        <v>3232</v>
      </c>
      <c r="J56" s="537"/>
      <c r="K56" s="537"/>
      <c r="L56" s="537"/>
      <c r="M56" s="537"/>
      <c r="N56" s="537"/>
      <c r="O56" s="537"/>
      <c r="P56" s="537"/>
    </row>
  </sheetData>
  <mergeCells count="35">
    <mergeCell ref="H6:AU6"/>
    <mergeCell ref="H8:H11"/>
    <mergeCell ref="I8:I11"/>
    <mergeCell ref="J8:K8"/>
    <mergeCell ref="L8:N8"/>
    <mergeCell ref="O8:P10"/>
    <mergeCell ref="Q8:AT8"/>
    <mergeCell ref="AU8:AU11"/>
    <mergeCell ref="J9:J11"/>
    <mergeCell ref="K9:K11"/>
    <mergeCell ref="AS9:AT10"/>
    <mergeCell ref="L9:L11"/>
    <mergeCell ref="M9:M11"/>
    <mergeCell ref="N9:N11"/>
    <mergeCell ref="Q9:T10"/>
    <mergeCell ref="U9:V10"/>
    <mergeCell ref="W9:AH9"/>
    <mergeCell ref="W10:X10"/>
    <mergeCell ref="Y10:Z10"/>
    <mergeCell ref="AA10:AB10"/>
    <mergeCell ref="AC10:AD10"/>
    <mergeCell ref="AE10:AF10"/>
    <mergeCell ref="AG10:AH10"/>
    <mergeCell ref="AI9:AJ10"/>
    <mergeCell ref="AK9:AL10"/>
    <mergeCell ref="AM9:AN10"/>
    <mergeCell ref="AO9:AP10"/>
    <mergeCell ref="AQ9:AR10"/>
    <mergeCell ref="B22:B50"/>
    <mergeCell ref="H25:I25"/>
    <mergeCell ref="H33:I33"/>
    <mergeCell ref="H37:I37"/>
    <mergeCell ref="H42:I42"/>
    <mergeCell ref="H45:I45"/>
    <mergeCell ref="H50:I50"/>
  </mergeCells>
  <dataValidations count="3">
    <dataValidation allowBlank="1" showInputMessage="1" prompt="по двойному клику" sqref="G28:G32 JC28:JC32 SY28:SY32 ACU28:ACU32 AMQ28:AMQ32 AWM28:AWM32 BGI28:BGI32 BQE28:BQE32 CAA28:CAA32 CJW28:CJW32 CTS28:CTS32 DDO28:DDO32 DNK28:DNK32 DXG28:DXG32 EHC28:EHC32 EQY28:EQY32 FAU28:FAU32 FKQ28:FKQ32 FUM28:FUM32 GEI28:GEI32 GOE28:GOE32 GYA28:GYA32 HHW28:HHW32 HRS28:HRS32 IBO28:IBO32 ILK28:ILK32 IVG28:IVG32 JFC28:JFC32 JOY28:JOY32 JYU28:JYU32 KIQ28:KIQ32 KSM28:KSM32 LCI28:LCI32 LME28:LME32 LWA28:LWA32 MFW28:MFW32 MPS28:MPS32 MZO28:MZO32 NJK28:NJK32 NTG28:NTG32 ODC28:ODC32 OMY28:OMY32 OWU28:OWU32 PGQ28:PGQ32 PQM28:PQM32 QAI28:QAI32 QKE28:QKE32 QUA28:QUA32 RDW28:RDW32 RNS28:RNS32 RXO28:RXO32 SHK28:SHK32 SRG28:SRG32 TBC28:TBC32 TKY28:TKY32 TUU28:TUU32 UEQ28:UEQ32 UOM28:UOM32 UYI28:UYI32 VIE28:VIE32 VSA28:VSA32 WBW28:WBW32 WLS28:WLS32 WVO28:WVO32 G65564:G65568 JC65564:JC65568 SY65564:SY65568 ACU65564:ACU65568 AMQ65564:AMQ65568 AWM65564:AWM65568 BGI65564:BGI65568 BQE65564:BQE65568 CAA65564:CAA65568 CJW65564:CJW65568 CTS65564:CTS65568 DDO65564:DDO65568 DNK65564:DNK65568 DXG65564:DXG65568 EHC65564:EHC65568 EQY65564:EQY65568 FAU65564:FAU65568 FKQ65564:FKQ65568 FUM65564:FUM65568 GEI65564:GEI65568 GOE65564:GOE65568 GYA65564:GYA65568 HHW65564:HHW65568 HRS65564:HRS65568 IBO65564:IBO65568 ILK65564:ILK65568 IVG65564:IVG65568 JFC65564:JFC65568 JOY65564:JOY65568 JYU65564:JYU65568 KIQ65564:KIQ65568 KSM65564:KSM65568 LCI65564:LCI65568 LME65564:LME65568 LWA65564:LWA65568 MFW65564:MFW65568 MPS65564:MPS65568 MZO65564:MZO65568 NJK65564:NJK65568 NTG65564:NTG65568 ODC65564:ODC65568 OMY65564:OMY65568 OWU65564:OWU65568 PGQ65564:PGQ65568 PQM65564:PQM65568 QAI65564:QAI65568 QKE65564:QKE65568 QUA65564:QUA65568 RDW65564:RDW65568 RNS65564:RNS65568 RXO65564:RXO65568 SHK65564:SHK65568 SRG65564:SRG65568 TBC65564:TBC65568 TKY65564:TKY65568 TUU65564:TUU65568 UEQ65564:UEQ65568 UOM65564:UOM65568 UYI65564:UYI65568 VIE65564:VIE65568 VSA65564:VSA65568 WBW65564:WBW65568 WLS65564:WLS65568 WVO65564:WVO65568 G131100:G131104 JC131100:JC131104 SY131100:SY131104 ACU131100:ACU131104 AMQ131100:AMQ131104 AWM131100:AWM131104 BGI131100:BGI131104 BQE131100:BQE131104 CAA131100:CAA131104 CJW131100:CJW131104 CTS131100:CTS131104 DDO131100:DDO131104 DNK131100:DNK131104 DXG131100:DXG131104 EHC131100:EHC131104 EQY131100:EQY131104 FAU131100:FAU131104 FKQ131100:FKQ131104 FUM131100:FUM131104 GEI131100:GEI131104 GOE131100:GOE131104 GYA131100:GYA131104 HHW131100:HHW131104 HRS131100:HRS131104 IBO131100:IBO131104 ILK131100:ILK131104 IVG131100:IVG131104 JFC131100:JFC131104 JOY131100:JOY131104 JYU131100:JYU131104 KIQ131100:KIQ131104 KSM131100:KSM131104 LCI131100:LCI131104 LME131100:LME131104 LWA131100:LWA131104 MFW131100:MFW131104 MPS131100:MPS131104 MZO131100:MZO131104 NJK131100:NJK131104 NTG131100:NTG131104 ODC131100:ODC131104 OMY131100:OMY131104 OWU131100:OWU131104 PGQ131100:PGQ131104 PQM131100:PQM131104 QAI131100:QAI131104 QKE131100:QKE131104 QUA131100:QUA131104 RDW131100:RDW131104 RNS131100:RNS131104 RXO131100:RXO131104 SHK131100:SHK131104 SRG131100:SRG131104 TBC131100:TBC131104 TKY131100:TKY131104 TUU131100:TUU131104 UEQ131100:UEQ131104 UOM131100:UOM131104 UYI131100:UYI131104 VIE131100:VIE131104 VSA131100:VSA131104 WBW131100:WBW131104 WLS131100:WLS131104 WVO131100:WVO131104 G196636:G196640 JC196636:JC196640 SY196636:SY196640 ACU196636:ACU196640 AMQ196636:AMQ196640 AWM196636:AWM196640 BGI196636:BGI196640 BQE196636:BQE196640 CAA196636:CAA196640 CJW196636:CJW196640 CTS196636:CTS196640 DDO196636:DDO196640 DNK196636:DNK196640 DXG196636:DXG196640 EHC196636:EHC196640 EQY196636:EQY196640 FAU196636:FAU196640 FKQ196636:FKQ196640 FUM196636:FUM196640 GEI196636:GEI196640 GOE196636:GOE196640 GYA196636:GYA196640 HHW196636:HHW196640 HRS196636:HRS196640 IBO196636:IBO196640 ILK196636:ILK196640 IVG196636:IVG196640 JFC196636:JFC196640 JOY196636:JOY196640 JYU196636:JYU196640 KIQ196636:KIQ196640 KSM196636:KSM196640 LCI196636:LCI196640 LME196636:LME196640 LWA196636:LWA196640 MFW196636:MFW196640 MPS196636:MPS196640 MZO196636:MZO196640 NJK196636:NJK196640 NTG196636:NTG196640 ODC196636:ODC196640 OMY196636:OMY196640 OWU196636:OWU196640 PGQ196636:PGQ196640 PQM196636:PQM196640 QAI196636:QAI196640 QKE196636:QKE196640 QUA196636:QUA196640 RDW196636:RDW196640 RNS196636:RNS196640 RXO196636:RXO196640 SHK196636:SHK196640 SRG196636:SRG196640 TBC196636:TBC196640 TKY196636:TKY196640 TUU196636:TUU196640 UEQ196636:UEQ196640 UOM196636:UOM196640 UYI196636:UYI196640 VIE196636:VIE196640 VSA196636:VSA196640 WBW196636:WBW196640 WLS196636:WLS196640 WVO196636:WVO196640 G262172:G262176 JC262172:JC262176 SY262172:SY262176 ACU262172:ACU262176 AMQ262172:AMQ262176 AWM262172:AWM262176 BGI262172:BGI262176 BQE262172:BQE262176 CAA262172:CAA262176 CJW262172:CJW262176 CTS262172:CTS262176 DDO262172:DDO262176 DNK262172:DNK262176 DXG262172:DXG262176 EHC262172:EHC262176 EQY262172:EQY262176 FAU262172:FAU262176 FKQ262172:FKQ262176 FUM262172:FUM262176 GEI262172:GEI262176 GOE262172:GOE262176 GYA262172:GYA262176 HHW262172:HHW262176 HRS262172:HRS262176 IBO262172:IBO262176 ILK262172:ILK262176 IVG262172:IVG262176 JFC262172:JFC262176 JOY262172:JOY262176 JYU262172:JYU262176 KIQ262172:KIQ262176 KSM262172:KSM262176 LCI262172:LCI262176 LME262172:LME262176 LWA262172:LWA262176 MFW262172:MFW262176 MPS262172:MPS262176 MZO262172:MZO262176 NJK262172:NJK262176 NTG262172:NTG262176 ODC262172:ODC262176 OMY262172:OMY262176 OWU262172:OWU262176 PGQ262172:PGQ262176 PQM262172:PQM262176 QAI262172:QAI262176 QKE262172:QKE262176 QUA262172:QUA262176 RDW262172:RDW262176 RNS262172:RNS262176 RXO262172:RXO262176 SHK262172:SHK262176 SRG262172:SRG262176 TBC262172:TBC262176 TKY262172:TKY262176 TUU262172:TUU262176 UEQ262172:UEQ262176 UOM262172:UOM262176 UYI262172:UYI262176 VIE262172:VIE262176 VSA262172:VSA262176 WBW262172:WBW262176 WLS262172:WLS262176 WVO262172:WVO262176 G327708:G327712 JC327708:JC327712 SY327708:SY327712 ACU327708:ACU327712 AMQ327708:AMQ327712 AWM327708:AWM327712 BGI327708:BGI327712 BQE327708:BQE327712 CAA327708:CAA327712 CJW327708:CJW327712 CTS327708:CTS327712 DDO327708:DDO327712 DNK327708:DNK327712 DXG327708:DXG327712 EHC327708:EHC327712 EQY327708:EQY327712 FAU327708:FAU327712 FKQ327708:FKQ327712 FUM327708:FUM327712 GEI327708:GEI327712 GOE327708:GOE327712 GYA327708:GYA327712 HHW327708:HHW327712 HRS327708:HRS327712 IBO327708:IBO327712 ILK327708:ILK327712 IVG327708:IVG327712 JFC327708:JFC327712 JOY327708:JOY327712 JYU327708:JYU327712 KIQ327708:KIQ327712 KSM327708:KSM327712 LCI327708:LCI327712 LME327708:LME327712 LWA327708:LWA327712 MFW327708:MFW327712 MPS327708:MPS327712 MZO327708:MZO327712 NJK327708:NJK327712 NTG327708:NTG327712 ODC327708:ODC327712 OMY327708:OMY327712 OWU327708:OWU327712 PGQ327708:PGQ327712 PQM327708:PQM327712 QAI327708:QAI327712 QKE327708:QKE327712 QUA327708:QUA327712 RDW327708:RDW327712 RNS327708:RNS327712 RXO327708:RXO327712 SHK327708:SHK327712 SRG327708:SRG327712 TBC327708:TBC327712 TKY327708:TKY327712 TUU327708:TUU327712 UEQ327708:UEQ327712 UOM327708:UOM327712 UYI327708:UYI327712 VIE327708:VIE327712 VSA327708:VSA327712 WBW327708:WBW327712 WLS327708:WLS327712 WVO327708:WVO327712 G393244:G393248 JC393244:JC393248 SY393244:SY393248 ACU393244:ACU393248 AMQ393244:AMQ393248 AWM393244:AWM393248 BGI393244:BGI393248 BQE393244:BQE393248 CAA393244:CAA393248 CJW393244:CJW393248 CTS393244:CTS393248 DDO393244:DDO393248 DNK393244:DNK393248 DXG393244:DXG393248 EHC393244:EHC393248 EQY393244:EQY393248 FAU393244:FAU393248 FKQ393244:FKQ393248 FUM393244:FUM393248 GEI393244:GEI393248 GOE393244:GOE393248 GYA393244:GYA393248 HHW393244:HHW393248 HRS393244:HRS393248 IBO393244:IBO393248 ILK393244:ILK393248 IVG393244:IVG393248 JFC393244:JFC393248 JOY393244:JOY393248 JYU393244:JYU393248 KIQ393244:KIQ393248 KSM393244:KSM393248 LCI393244:LCI393248 LME393244:LME393248 LWA393244:LWA393248 MFW393244:MFW393248 MPS393244:MPS393248 MZO393244:MZO393248 NJK393244:NJK393248 NTG393244:NTG393248 ODC393244:ODC393248 OMY393244:OMY393248 OWU393244:OWU393248 PGQ393244:PGQ393248 PQM393244:PQM393248 QAI393244:QAI393248 QKE393244:QKE393248 QUA393244:QUA393248 RDW393244:RDW393248 RNS393244:RNS393248 RXO393244:RXO393248 SHK393244:SHK393248 SRG393244:SRG393248 TBC393244:TBC393248 TKY393244:TKY393248 TUU393244:TUU393248 UEQ393244:UEQ393248 UOM393244:UOM393248 UYI393244:UYI393248 VIE393244:VIE393248 VSA393244:VSA393248 WBW393244:WBW393248 WLS393244:WLS393248 WVO393244:WVO393248 G458780:G458784 JC458780:JC458784 SY458780:SY458784 ACU458780:ACU458784 AMQ458780:AMQ458784 AWM458780:AWM458784 BGI458780:BGI458784 BQE458780:BQE458784 CAA458780:CAA458784 CJW458780:CJW458784 CTS458780:CTS458784 DDO458780:DDO458784 DNK458780:DNK458784 DXG458780:DXG458784 EHC458780:EHC458784 EQY458780:EQY458784 FAU458780:FAU458784 FKQ458780:FKQ458784 FUM458780:FUM458784 GEI458780:GEI458784 GOE458780:GOE458784 GYA458780:GYA458784 HHW458780:HHW458784 HRS458780:HRS458784 IBO458780:IBO458784 ILK458780:ILK458784 IVG458780:IVG458784 JFC458780:JFC458784 JOY458780:JOY458784 JYU458780:JYU458784 KIQ458780:KIQ458784 KSM458780:KSM458784 LCI458780:LCI458784 LME458780:LME458784 LWA458780:LWA458784 MFW458780:MFW458784 MPS458780:MPS458784 MZO458780:MZO458784 NJK458780:NJK458784 NTG458780:NTG458784 ODC458780:ODC458784 OMY458780:OMY458784 OWU458780:OWU458784 PGQ458780:PGQ458784 PQM458780:PQM458784 QAI458780:QAI458784 QKE458780:QKE458784 QUA458780:QUA458784 RDW458780:RDW458784 RNS458780:RNS458784 RXO458780:RXO458784 SHK458780:SHK458784 SRG458780:SRG458784 TBC458780:TBC458784 TKY458780:TKY458784 TUU458780:TUU458784 UEQ458780:UEQ458784 UOM458780:UOM458784 UYI458780:UYI458784 VIE458780:VIE458784 VSA458780:VSA458784 WBW458780:WBW458784 WLS458780:WLS458784 WVO458780:WVO458784 G524316:G524320 JC524316:JC524320 SY524316:SY524320 ACU524316:ACU524320 AMQ524316:AMQ524320 AWM524316:AWM524320 BGI524316:BGI524320 BQE524316:BQE524320 CAA524316:CAA524320 CJW524316:CJW524320 CTS524316:CTS524320 DDO524316:DDO524320 DNK524316:DNK524320 DXG524316:DXG524320 EHC524316:EHC524320 EQY524316:EQY524320 FAU524316:FAU524320 FKQ524316:FKQ524320 FUM524316:FUM524320 GEI524316:GEI524320 GOE524316:GOE524320 GYA524316:GYA524320 HHW524316:HHW524320 HRS524316:HRS524320 IBO524316:IBO524320 ILK524316:ILK524320 IVG524316:IVG524320 JFC524316:JFC524320 JOY524316:JOY524320 JYU524316:JYU524320 KIQ524316:KIQ524320 KSM524316:KSM524320 LCI524316:LCI524320 LME524316:LME524320 LWA524316:LWA524320 MFW524316:MFW524320 MPS524316:MPS524320 MZO524316:MZO524320 NJK524316:NJK524320 NTG524316:NTG524320 ODC524316:ODC524320 OMY524316:OMY524320 OWU524316:OWU524320 PGQ524316:PGQ524320 PQM524316:PQM524320 QAI524316:QAI524320 QKE524316:QKE524320 QUA524316:QUA524320 RDW524316:RDW524320 RNS524316:RNS524320 RXO524316:RXO524320 SHK524316:SHK524320 SRG524316:SRG524320 TBC524316:TBC524320 TKY524316:TKY524320 TUU524316:TUU524320 UEQ524316:UEQ524320 UOM524316:UOM524320 UYI524316:UYI524320 VIE524316:VIE524320 VSA524316:VSA524320 WBW524316:WBW524320 WLS524316:WLS524320 WVO524316:WVO524320 G589852:G589856 JC589852:JC589856 SY589852:SY589856 ACU589852:ACU589856 AMQ589852:AMQ589856 AWM589852:AWM589856 BGI589852:BGI589856 BQE589852:BQE589856 CAA589852:CAA589856 CJW589852:CJW589856 CTS589852:CTS589856 DDO589852:DDO589856 DNK589852:DNK589856 DXG589852:DXG589856 EHC589852:EHC589856 EQY589852:EQY589856 FAU589852:FAU589856 FKQ589852:FKQ589856 FUM589852:FUM589856 GEI589852:GEI589856 GOE589852:GOE589856 GYA589852:GYA589856 HHW589852:HHW589856 HRS589852:HRS589856 IBO589852:IBO589856 ILK589852:ILK589856 IVG589852:IVG589856 JFC589852:JFC589856 JOY589852:JOY589856 JYU589852:JYU589856 KIQ589852:KIQ589856 KSM589852:KSM589856 LCI589852:LCI589856 LME589852:LME589856 LWA589852:LWA589856 MFW589852:MFW589856 MPS589852:MPS589856 MZO589852:MZO589856 NJK589852:NJK589856 NTG589852:NTG589856 ODC589852:ODC589856 OMY589852:OMY589856 OWU589852:OWU589856 PGQ589852:PGQ589856 PQM589852:PQM589856 QAI589852:QAI589856 QKE589852:QKE589856 QUA589852:QUA589856 RDW589852:RDW589856 RNS589852:RNS589856 RXO589852:RXO589856 SHK589852:SHK589856 SRG589852:SRG589856 TBC589852:TBC589856 TKY589852:TKY589856 TUU589852:TUU589856 UEQ589852:UEQ589856 UOM589852:UOM589856 UYI589852:UYI589856 VIE589852:VIE589856 VSA589852:VSA589856 WBW589852:WBW589856 WLS589852:WLS589856 WVO589852:WVO589856 G655388:G655392 JC655388:JC655392 SY655388:SY655392 ACU655388:ACU655392 AMQ655388:AMQ655392 AWM655388:AWM655392 BGI655388:BGI655392 BQE655388:BQE655392 CAA655388:CAA655392 CJW655388:CJW655392 CTS655388:CTS655392 DDO655388:DDO655392 DNK655388:DNK655392 DXG655388:DXG655392 EHC655388:EHC655392 EQY655388:EQY655392 FAU655388:FAU655392 FKQ655388:FKQ655392 FUM655388:FUM655392 GEI655388:GEI655392 GOE655388:GOE655392 GYA655388:GYA655392 HHW655388:HHW655392 HRS655388:HRS655392 IBO655388:IBO655392 ILK655388:ILK655392 IVG655388:IVG655392 JFC655388:JFC655392 JOY655388:JOY655392 JYU655388:JYU655392 KIQ655388:KIQ655392 KSM655388:KSM655392 LCI655388:LCI655392 LME655388:LME655392 LWA655388:LWA655392 MFW655388:MFW655392 MPS655388:MPS655392 MZO655388:MZO655392 NJK655388:NJK655392 NTG655388:NTG655392 ODC655388:ODC655392 OMY655388:OMY655392 OWU655388:OWU655392 PGQ655388:PGQ655392 PQM655388:PQM655392 QAI655388:QAI655392 QKE655388:QKE655392 QUA655388:QUA655392 RDW655388:RDW655392 RNS655388:RNS655392 RXO655388:RXO655392 SHK655388:SHK655392 SRG655388:SRG655392 TBC655388:TBC655392 TKY655388:TKY655392 TUU655388:TUU655392 UEQ655388:UEQ655392 UOM655388:UOM655392 UYI655388:UYI655392 VIE655388:VIE655392 VSA655388:VSA655392 WBW655388:WBW655392 WLS655388:WLS655392 WVO655388:WVO655392 G720924:G720928 JC720924:JC720928 SY720924:SY720928 ACU720924:ACU720928 AMQ720924:AMQ720928 AWM720924:AWM720928 BGI720924:BGI720928 BQE720924:BQE720928 CAA720924:CAA720928 CJW720924:CJW720928 CTS720924:CTS720928 DDO720924:DDO720928 DNK720924:DNK720928 DXG720924:DXG720928 EHC720924:EHC720928 EQY720924:EQY720928 FAU720924:FAU720928 FKQ720924:FKQ720928 FUM720924:FUM720928 GEI720924:GEI720928 GOE720924:GOE720928 GYA720924:GYA720928 HHW720924:HHW720928 HRS720924:HRS720928 IBO720924:IBO720928 ILK720924:ILK720928 IVG720924:IVG720928 JFC720924:JFC720928 JOY720924:JOY720928 JYU720924:JYU720928 KIQ720924:KIQ720928 KSM720924:KSM720928 LCI720924:LCI720928 LME720924:LME720928 LWA720924:LWA720928 MFW720924:MFW720928 MPS720924:MPS720928 MZO720924:MZO720928 NJK720924:NJK720928 NTG720924:NTG720928 ODC720924:ODC720928 OMY720924:OMY720928 OWU720924:OWU720928 PGQ720924:PGQ720928 PQM720924:PQM720928 QAI720924:QAI720928 QKE720924:QKE720928 QUA720924:QUA720928 RDW720924:RDW720928 RNS720924:RNS720928 RXO720924:RXO720928 SHK720924:SHK720928 SRG720924:SRG720928 TBC720924:TBC720928 TKY720924:TKY720928 TUU720924:TUU720928 UEQ720924:UEQ720928 UOM720924:UOM720928 UYI720924:UYI720928 VIE720924:VIE720928 VSA720924:VSA720928 WBW720924:WBW720928 WLS720924:WLS720928 WVO720924:WVO720928 G786460:G786464 JC786460:JC786464 SY786460:SY786464 ACU786460:ACU786464 AMQ786460:AMQ786464 AWM786460:AWM786464 BGI786460:BGI786464 BQE786460:BQE786464 CAA786460:CAA786464 CJW786460:CJW786464 CTS786460:CTS786464 DDO786460:DDO786464 DNK786460:DNK786464 DXG786460:DXG786464 EHC786460:EHC786464 EQY786460:EQY786464 FAU786460:FAU786464 FKQ786460:FKQ786464 FUM786460:FUM786464 GEI786460:GEI786464 GOE786460:GOE786464 GYA786460:GYA786464 HHW786460:HHW786464 HRS786460:HRS786464 IBO786460:IBO786464 ILK786460:ILK786464 IVG786460:IVG786464 JFC786460:JFC786464 JOY786460:JOY786464 JYU786460:JYU786464 KIQ786460:KIQ786464 KSM786460:KSM786464 LCI786460:LCI786464 LME786460:LME786464 LWA786460:LWA786464 MFW786460:MFW786464 MPS786460:MPS786464 MZO786460:MZO786464 NJK786460:NJK786464 NTG786460:NTG786464 ODC786460:ODC786464 OMY786460:OMY786464 OWU786460:OWU786464 PGQ786460:PGQ786464 PQM786460:PQM786464 QAI786460:QAI786464 QKE786460:QKE786464 QUA786460:QUA786464 RDW786460:RDW786464 RNS786460:RNS786464 RXO786460:RXO786464 SHK786460:SHK786464 SRG786460:SRG786464 TBC786460:TBC786464 TKY786460:TKY786464 TUU786460:TUU786464 UEQ786460:UEQ786464 UOM786460:UOM786464 UYI786460:UYI786464 VIE786460:VIE786464 VSA786460:VSA786464 WBW786460:WBW786464 WLS786460:WLS786464 WVO786460:WVO786464 G851996:G852000 JC851996:JC852000 SY851996:SY852000 ACU851996:ACU852000 AMQ851996:AMQ852000 AWM851996:AWM852000 BGI851996:BGI852000 BQE851996:BQE852000 CAA851996:CAA852000 CJW851996:CJW852000 CTS851996:CTS852000 DDO851996:DDO852000 DNK851996:DNK852000 DXG851996:DXG852000 EHC851996:EHC852000 EQY851996:EQY852000 FAU851996:FAU852000 FKQ851996:FKQ852000 FUM851996:FUM852000 GEI851996:GEI852000 GOE851996:GOE852000 GYA851996:GYA852000 HHW851996:HHW852000 HRS851996:HRS852000 IBO851996:IBO852000 ILK851996:ILK852000 IVG851996:IVG852000 JFC851996:JFC852000 JOY851996:JOY852000 JYU851996:JYU852000 KIQ851996:KIQ852000 KSM851996:KSM852000 LCI851996:LCI852000 LME851996:LME852000 LWA851996:LWA852000 MFW851996:MFW852000 MPS851996:MPS852000 MZO851996:MZO852000 NJK851996:NJK852000 NTG851996:NTG852000 ODC851996:ODC852000 OMY851996:OMY852000 OWU851996:OWU852000 PGQ851996:PGQ852000 PQM851996:PQM852000 QAI851996:QAI852000 QKE851996:QKE852000 QUA851996:QUA852000 RDW851996:RDW852000 RNS851996:RNS852000 RXO851996:RXO852000 SHK851996:SHK852000 SRG851996:SRG852000 TBC851996:TBC852000 TKY851996:TKY852000 TUU851996:TUU852000 UEQ851996:UEQ852000 UOM851996:UOM852000 UYI851996:UYI852000 VIE851996:VIE852000 VSA851996:VSA852000 WBW851996:WBW852000 WLS851996:WLS852000 WVO851996:WVO852000 G917532:G917536 JC917532:JC917536 SY917532:SY917536 ACU917532:ACU917536 AMQ917532:AMQ917536 AWM917532:AWM917536 BGI917532:BGI917536 BQE917532:BQE917536 CAA917532:CAA917536 CJW917532:CJW917536 CTS917532:CTS917536 DDO917532:DDO917536 DNK917532:DNK917536 DXG917532:DXG917536 EHC917532:EHC917536 EQY917532:EQY917536 FAU917532:FAU917536 FKQ917532:FKQ917536 FUM917532:FUM917536 GEI917532:GEI917536 GOE917532:GOE917536 GYA917532:GYA917536 HHW917532:HHW917536 HRS917532:HRS917536 IBO917532:IBO917536 ILK917532:ILK917536 IVG917532:IVG917536 JFC917532:JFC917536 JOY917532:JOY917536 JYU917532:JYU917536 KIQ917532:KIQ917536 KSM917532:KSM917536 LCI917532:LCI917536 LME917532:LME917536 LWA917532:LWA917536 MFW917532:MFW917536 MPS917532:MPS917536 MZO917532:MZO917536 NJK917532:NJK917536 NTG917532:NTG917536 ODC917532:ODC917536 OMY917532:OMY917536 OWU917532:OWU917536 PGQ917532:PGQ917536 PQM917532:PQM917536 QAI917532:QAI917536 QKE917532:QKE917536 QUA917532:QUA917536 RDW917532:RDW917536 RNS917532:RNS917536 RXO917532:RXO917536 SHK917532:SHK917536 SRG917532:SRG917536 TBC917532:TBC917536 TKY917532:TKY917536 TUU917532:TUU917536 UEQ917532:UEQ917536 UOM917532:UOM917536 UYI917532:UYI917536 VIE917532:VIE917536 VSA917532:VSA917536 WBW917532:WBW917536 WLS917532:WLS917536 WVO917532:WVO917536 G983068:G983072 JC983068:JC983072 SY983068:SY983072 ACU983068:ACU983072 AMQ983068:AMQ983072 AWM983068:AWM983072 BGI983068:BGI983072 BQE983068:BQE983072 CAA983068:CAA983072 CJW983068:CJW983072 CTS983068:CTS983072 DDO983068:DDO983072 DNK983068:DNK983072 DXG983068:DXG983072 EHC983068:EHC983072 EQY983068:EQY983072 FAU983068:FAU983072 FKQ983068:FKQ983072 FUM983068:FUM983072 GEI983068:GEI983072 GOE983068:GOE983072 GYA983068:GYA983072 HHW983068:HHW983072 HRS983068:HRS983072 IBO983068:IBO983072 ILK983068:ILK983072 IVG983068:IVG983072 JFC983068:JFC983072 JOY983068:JOY983072 JYU983068:JYU983072 KIQ983068:KIQ983072 KSM983068:KSM983072 LCI983068:LCI983072 LME983068:LME983072 LWA983068:LWA983072 MFW983068:MFW983072 MPS983068:MPS983072 MZO983068:MZO983072 NJK983068:NJK983072 NTG983068:NTG983072 ODC983068:ODC983072 OMY983068:OMY983072 OWU983068:OWU983072 PGQ983068:PGQ983072 PQM983068:PQM983072 QAI983068:QAI983072 QKE983068:QKE983072 QUA983068:QUA983072 RDW983068:RDW983072 RNS983068:RNS983072 RXO983068:RXO983072 SHK983068:SHK983072 SRG983068:SRG983072 TBC983068:TBC983072 TKY983068:TKY983072 TUU983068:TUU983072 UEQ983068:UEQ983072 UOM983068:UOM983072 UYI983068:UYI983072 VIE983068:VIE983072 VSA983068:VSA983072 WBW983068:WBW983072 WLS983068:WLS983072 WVO983068:WVO983072 G40:G41 JC40:JC41 SY40:SY41 ACU40:ACU41 AMQ40:AMQ41 AWM40:AWM41 BGI40:BGI41 BQE40:BQE41 CAA40:CAA41 CJW40:CJW41 CTS40:CTS41 DDO40:DDO41 DNK40:DNK41 DXG40:DXG41 EHC40:EHC41 EQY40:EQY41 FAU40:FAU41 FKQ40:FKQ41 FUM40:FUM41 GEI40:GEI41 GOE40:GOE41 GYA40:GYA41 HHW40:HHW41 HRS40:HRS41 IBO40:IBO41 ILK40:ILK41 IVG40:IVG41 JFC40:JFC41 JOY40:JOY41 JYU40:JYU41 KIQ40:KIQ41 KSM40:KSM41 LCI40:LCI41 LME40:LME41 LWA40:LWA41 MFW40:MFW41 MPS40:MPS41 MZO40:MZO41 NJK40:NJK41 NTG40:NTG41 ODC40:ODC41 OMY40:OMY41 OWU40:OWU41 PGQ40:PGQ41 PQM40:PQM41 QAI40:QAI41 QKE40:QKE41 QUA40:QUA41 RDW40:RDW41 RNS40:RNS41 RXO40:RXO41 SHK40:SHK41 SRG40:SRG41 TBC40:TBC41 TKY40:TKY41 TUU40:TUU41 UEQ40:UEQ41 UOM40:UOM41 UYI40:UYI41 VIE40:VIE41 VSA40:VSA41 WBW40:WBW41 WLS40:WLS41 WVO40:WVO41 G65576:G65577 JC65576:JC65577 SY65576:SY65577 ACU65576:ACU65577 AMQ65576:AMQ65577 AWM65576:AWM65577 BGI65576:BGI65577 BQE65576:BQE65577 CAA65576:CAA65577 CJW65576:CJW65577 CTS65576:CTS65577 DDO65576:DDO65577 DNK65576:DNK65577 DXG65576:DXG65577 EHC65576:EHC65577 EQY65576:EQY65577 FAU65576:FAU65577 FKQ65576:FKQ65577 FUM65576:FUM65577 GEI65576:GEI65577 GOE65576:GOE65577 GYA65576:GYA65577 HHW65576:HHW65577 HRS65576:HRS65577 IBO65576:IBO65577 ILK65576:ILK65577 IVG65576:IVG65577 JFC65576:JFC65577 JOY65576:JOY65577 JYU65576:JYU65577 KIQ65576:KIQ65577 KSM65576:KSM65577 LCI65576:LCI65577 LME65576:LME65577 LWA65576:LWA65577 MFW65576:MFW65577 MPS65576:MPS65577 MZO65576:MZO65577 NJK65576:NJK65577 NTG65576:NTG65577 ODC65576:ODC65577 OMY65576:OMY65577 OWU65576:OWU65577 PGQ65576:PGQ65577 PQM65576:PQM65577 QAI65576:QAI65577 QKE65576:QKE65577 QUA65576:QUA65577 RDW65576:RDW65577 RNS65576:RNS65577 RXO65576:RXO65577 SHK65576:SHK65577 SRG65576:SRG65577 TBC65576:TBC65577 TKY65576:TKY65577 TUU65576:TUU65577 UEQ65576:UEQ65577 UOM65576:UOM65577 UYI65576:UYI65577 VIE65576:VIE65577 VSA65576:VSA65577 WBW65576:WBW65577 WLS65576:WLS65577 WVO65576:WVO65577 G131112:G131113 JC131112:JC131113 SY131112:SY131113 ACU131112:ACU131113 AMQ131112:AMQ131113 AWM131112:AWM131113 BGI131112:BGI131113 BQE131112:BQE131113 CAA131112:CAA131113 CJW131112:CJW131113 CTS131112:CTS131113 DDO131112:DDO131113 DNK131112:DNK131113 DXG131112:DXG131113 EHC131112:EHC131113 EQY131112:EQY131113 FAU131112:FAU131113 FKQ131112:FKQ131113 FUM131112:FUM131113 GEI131112:GEI131113 GOE131112:GOE131113 GYA131112:GYA131113 HHW131112:HHW131113 HRS131112:HRS131113 IBO131112:IBO131113 ILK131112:ILK131113 IVG131112:IVG131113 JFC131112:JFC131113 JOY131112:JOY131113 JYU131112:JYU131113 KIQ131112:KIQ131113 KSM131112:KSM131113 LCI131112:LCI131113 LME131112:LME131113 LWA131112:LWA131113 MFW131112:MFW131113 MPS131112:MPS131113 MZO131112:MZO131113 NJK131112:NJK131113 NTG131112:NTG131113 ODC131112:ODC131113 OMY131112:OMY131113 OWU131112:OWU131113 PGQ131112:PGQ131113 PQM131112:PQM131113 QAI131112:QAI131113 QKE131112:QKE131113 QUA131112:QUA131113 RDW131112:RDW131113 RNS131112:RNS131113 RXO131112:RXO131113 SHK131112:SHK131113 SRG131112:SRG131113 TBC131112:TBC131113 TKY131112:TKY131113 TUU131112:TUU131113 UEQ131112:UEQ131113 UOM131112:UOM131113 UYI131112:UYI131113 VIE131112:VIE131113 VSA131112:VSA131113 WBW131112:WBW131113 WLS131112:WLS131113 WVO131112:WVO131113 G196648:G196649 JC196648:JC196649 SY196648:SY196649 ACU196648:ACU196649 AMQ196648:AMQ196649 AWM196648:AWM196649 BGI196648:BGI196649 BQE196648:BQE196649 CAA196648:CAA196649 CJW196648:CJW196649 CTS196648:CTS196649 DDO196648:DDO196649 DNK196648:DNK196649 DXG196648:DXG196649 EHC196648:EHC196649 EQY196648:EQY196649 FAU196648:FAU196649 FKQ196648:FKQ196649 FUM196648:FUM196649 GEI196648:GEI196649 GOE196648:GOE196649 GYA196648:GYA196649 HHW196648:HHW196649 HRS196648:HRS196649 IBO196648:IBO196649 ILK196648:ILK196649 IVG196648:IVG196649 JFC196648:JFC196649 JOY196648:JOY196649 JYU196648:JYU196649 KIQ196648:KIQ196649 KSM196648:KSM196649 LCI196648:LCI196649 LME196648:LME196649 LWA196648:LWA196649 MFW196648:MFW196649 MPS196648:MPS196649 MZO196648:MZO196649 NJK196648:NJK196649 NTG196648:NTG196649 ODC196648:ODC196649 OMY196648:OMY196649 OWU196648:OWU196649 PGQ196648:PGQ196649 PQM196648:PQM196649 QAI196648:QAI196649 QKE196648:QKE196649 QUA196648:QUA196649 RDW196648:RDW196649 RNS196648:RNS196649 RXO196648:RXO196649 SHK196648:SHK196649 SRG196648:SRG196649 TBC196648:TBC196649 TKY196648:TKY196649 TUU196648:TUU196649 UEQ196648:UEQ196649 UOM196648:UOM196649 UYI196648:UYI196649 VIE196648:VIE196649 VSA196648:VSA196649 WBW196648:WBW196649 WLS196648:WLS196649 WVO196648:WVO196649 G262184:G262185 JC262184:JC262185 SY262184:SY262185 ACU262184:ACU262185 AMQ262184:AMQ262185 AWM262184:AWM262185 BGI262184:BGI262185 BQE262184:BQE262185 CAA262184:CAA262185 CJW262184:CJW262185 CTS262184:CTS262185 DDO262184:DDO262185 DNK262184:DNK262185 DXG262184:DXG262185 EHC262184:EHC262185 EQY262184:EQY262185 FAU262184:FAU262185 FKQ262184:FKQ262185 FUM262184:FUM262185 GEI262184:GEI262185 GOE262184:GOE262185 GYA262184:GYA262185 HHW262184:HHW262185 HRS262184:HRS262185 IBO262184:IBO262185 ILK262184:ILK262185 IVG262184:IVG262185 JFC262184:JFC262185 JOY262184:JOY262185 JYU262184:JYU262185 KIQ262184:KIQ262185 KSM262184:KSM262185 LCI262184:LCI262185 LME262184:LME262185 LWA262184:LWA262185 MFW262184:MFW262185 MPS262184:MPS262185 MZO262184:MZO262185 NJK262184:NJK262185 NTG262184:NTG262185 ODC262184:ODC262185 OMY262184:OMY262185 OWU262184:OWU262185 PGQ262184:PGQ262185 PQM262184:PQM262185 QAI262184:QAI262185 QKE262184:QKE262185 QUA262184:QUA262185 RDW262184:RDW262185 RNS262184:RNS262185 RXO262184:RXO262185 SHK262184:SHK262185 SRG262184:SRG262185 TBC262184:TBC262185 TKY262184:TKY262185 TUU262184:TUU262185 UEQ262184:UEQ262185 UOM262184:UOM262185 UYI262184:UYI262185 VIE262184:VIE262185 VSA262184:VSA262185 WBW262184:WBW262185 WLS262184:WLS262185 WVO262184:WVO262185 G327720:G327721 JC327720:JC327721 SY327720:SY327721 ACU327720:ACU327721 AMQ327720:AMQ327721 AWM327720:AWM327721 BGI327720:BGI327721 BQE327720:BQE327721 CAA327720:CAA327721 CJW327720:CJW327721 CTS327720:CTS327721 DDO327720:DDO327721 DNK327720:DNK327721 DXG327720:DXG327721 EHC327720:EHC327721 EQY327720:EQY327721 FAU327720:FAU327721 FKQ327720:FKQ327721 FUM327720:FUM327721 GEI327720:GEI327721 GOE327720:GOE327721 GYA327720:GYA327721 HHW327720:HHW327721 HRS327720:HRS327721 IBO327720:IBO327721 ILK327720:ILK327721 IVG327720:IVG327721 JFC327720:JFC327721 JOY327720:JOY327721 JYU327720:JYU327721 KIQ327720:KIQ327721 KSM327720:KSM327721 LCI327720:LCI327721 LME327720:LME327721 LWA327720:LWA327721 MFW327720:MFW327721 MPS327720:MPS327721 MZO327720:MZO327721 NJK327720:NJK327721 NTG327720:NTG327721 ODC327720:ODC327721 OMY327720:OMY327721 OWU327720:OWU327721 PGQ327720:PGQ327721 PQM327720:PQM327721 QAI327720:QAI327721 QKE327720:QKE327721 QUA327720:QUA327721 RDW327720:RDW327721 RNS327720:RNS327721 RXO327720:RXO327721 SHK327720:SHK327721 SRG327720:SRG327721 TBC327720:TBC327721 TKY327720:TKY327721 TUU327720:TUU327721 UEQ327720:UEQ327721 UOM327720:UOM327721 UYI327720:UYI327721 VIE327720:VIE327721 VSA327720:VSA327721 WBW327720:WBW327721 WLS327720:WLS327721 WVO327720:WVO327721 G393256:G393257 JC393256:JC393257 SY393256:SY393257 ACU393256:ACU393257 AMQ393256:AMQ393257 AWM393256:AWM393257 BGI393256:BGI393257 BQE393256:BQE393257 CAA393256:CAA393257 CJW393256:CJW393257 CTS393256:CTS393257 DDO393256:DDO393257 DNK393256:DNK393257 DXG393256:DXG393257 EHC393256:EHC393257 EQY393256:EQY393257 FAU393256:FAU393257 FKQ393256:FKQ393257 FUM393256:FUM393257 GEI393256:GEI393257 GOE393256:GOE393257 GYA393256:GYA393257 HHW393256:HHW393257 HRS393256:HRS393257 IBO393256:IBO393257 ILK393256:ILK393257 IVG393256:IVG393257 JFC393256:JFC393257 JOY393256:JOY393257 JYU393256:JYU393257 KIQ393256:KIQ393257 KSM393256:KSM393257 LCI393256:LCI393257 LME393256:LME393257 LWA393256:LWA393257 MFW393256:MFW393257 MPS393256:MPS393257 MZO393256:MZO393257 NJK393256:NJK393257 NTG393256:NTG393257 ODC393256:ODC393257 OMY393256:OMY393257 OWU393256:OWU393257 PGQ393256:PGQ393257 PQM393256:PQM393257 QAI393256:QAI393257 QKE393256:QKE393257 QUA393256:QUA393257 RDW393256:RDW393257 RNS393256:RNS393257 RXO393256:RXO393257 SHK393256:SHK393257 SRG393256:SRG393257 TBC393256:TBC393257 TKY393256:TKY393257 TUU393256:TUU393257 UEQ393256:UEQ393257 UOM393256:UOM393257 UYI393256:UYI393257 VIE393256:VIE393257 VSA393256:VSA393257 WBW393256:WBW393257 WLS393256:WLS393257 WVO393256:WVO393257 G458792:G458793 JC458792:JC458793 SY458792:SY458793 ACU458792:ACU458793 AMQ458792:AMQ458793 AWM458792:AWM458793 BGI458792:BGI458793 BQE458792:BQE458793 CAA458792:CAA458793 CJW458792:CJW458793 CTS458792:CTS458793 DDO458792:DDO458793 DNK458792:DNK458793 DXG458792:DXG458793 EHC458792:EHC458793 EQY458792:EQY458793 FAU458792:FAU458793 FKQ458792:FKQ458793 FUM458792:FUM458793 GEI458792:GEI458793 GOE458792:GOE458793 GYA458792:GYA458793 HHW458792:HHW458793 HRS458792:HRS458793 IBO458792:IBO458793 ILK458792:ILK458793 IVG458792:IVG458793 JFC458792:JFC458793 JOY458792:JOY458793 JYU458792:JYU458793 KIQ458792:KIQ458793 KSM458792:KSM458793 LCI458792:LCI458793 LME458792:LME458793 LWA458792:LWA458793 MFW458792:MFW458793 MPS458792:MPS458793 MZO458792:MZO458793 NJK458792:NJK458793 NTG458792:NTG458793 ODC458792:ODC458793 OMY458792:OMY458793 OWU458792:OWU458793 PGQ458792:PGQ458793 PQM458792:PQM458793 QAI458792:QAI458793 QKE458792:QKE458793 QUA458792:QUA458793 RDW458792:RDW458793 RNS458792:RNS458793 RXO458792:RXO458793 SHK458792:SHK458793 SRG458792:SRG458793 TBC458792:TBC458793 TKY458792:TKY458793 TUU458792:TUU458793 UEQ458792:UEQ458793 UOM458792:UOM458793 UYI458792:UYI458793 VIE458792:VIE458793 VSA458792:VSA458793 WBW458792:WBW458793 WLS458792:WLS458793 WVO458792:WVO458793 G524328:G524329 JC524328:JC524329 SY524328:SY524329 ACU524328:ACU524329 AMQ524328:AMQ524329 AWM524328:AWM524329 BGI524328:BGI524329 BQE524328:BQE524329 CAA524328:CAA524329 CJW524328:CJW524329 CTS524328:CTS524329 DDO524328:DDO524329 DNK524328:DNK524329 DXG524328:DXG524329 EHC524328:EHC524329 EQY524328:EQY524329 FAU524328:FAU524329 FKQ524328:FKQ524329 FUM524328:FUM524329 GEI524328:GEI524329 GOE524328:GOE524329 GYA524328:GYA524329 HHW524328:HHW524329 HRS524328:HRS524329 IBO524328:IBO524329 ILK524328:ILK524329 IVG524328:IVG524329 JFC524328:JFC524329 JOY524328:JOY524329 JYU524328:JYU524329 KIQ524328:KIQ524329 KSM524328:KSM524329 LCI524328:LCI524329 LME524328:LME524329 LWA524328:LWA524329 MFW524328:MFW524329 MPS524328:MPS524329 MZO524328:MZO524329 NJK524328:NJK524329 NTG524328:NTG524329 ODC524328:ODC524329 OMY524328:OMY524329 OWU524328:OWU524329 PGQ524328:PGQ524329 PQM524328:PQM524329 QAI524328:QAI524329 QKE524328:QKE524329 QUA524328:QUA524329 RDW524328:RDW524329 RNS524328:RNS524329 RXO524328:RXO524329 SHK524328:SHK524329 SRG524328:SRG524329 TBC524328:TBC524329 TKY524328:TKY524329 TUU524328:TUU524329 UEQ524328:UEQ524329 UOM524328:UOM524329 UYI524328:UYI524329 VIE524328:VIE524329 VSA524328:VSA524329 WBW524328:WBW524329 WLS524328:WLS524329 WVO524328:WVO524329 G589864:G589865 JC589864:JC589865 SY589864:SY589865 ACU589864:ACU589865 AMQ589864:AMQ589865 AWM589864:AWM589865 BGI589864:BGI589865 BQE589864:BQE589865 CAA589864:CAA589865 CJW589864:CJW589865 CTS589864:CTS589865 DDO589864:DDO589865 DNK589864:DNK589865 DXG589864:DXG589865 EHC589864:EHC589865 EQY589864:EQY589865 FAU589864:FAU589865 FKQ589864:FKQ589865 FUM589864:FUM589865 GEI589864:GEI589865 GOE589864:GOE589865 GYA589864:GYA589865 HHW589864:HHW589865 HRS589864:HRS589865 IBO589864:IBO589865 ILK589864:ILK589865 IVG589864:IVG589865 JFC589864:JFC589865 JOY589864:JOY589865 JYU589864:JYU589865 KIQ589864:KIQ589865 KSM589864:KSM589865 LCI589864:LCI589865 LME589864:LME589865 LWA589864:LWA589865 MFW589864:MFW589865 MPS589864:MPS589865 MZO589864:MZO589865 NJK589864:NJK589865 NTG589864:NTG589865 ODC589864:ODC589865 OMY589864:OMY589865 OWU589864:OWU589865 PGQ589864:PGQ589865 PQM589864:PQM589865 QAI589864:QAI589865 QKE589864:QKE589865 QUA589864:QUA589865 RDW589864:RDW589865 RNS589864:RNS589865 RXO589864:RXO589865 SHK589864:SHK589865 SRG589864:SRG589865 TBC589864:TBC589865 TKY589864:TKY589865 TUU589864:TUU589865 UEQ589864:UEQ589865 UOM589864:UOM589865 UYI589864:UYI589865 VIE589864:VIE589865 VSA589864:VSA589865 WBW589864:WBW589865 WLS589864:WLS589865 WVO589864:WVO589865 G655400:G655401 JC655400:JC655401 SY655400:SY655401 ACU655400:ACU655401 AMQ655400:AMQ655401 AWM655400:AWM655401 BGI655400:BGI655401 BQE655400:BQE655401 CAA655400:CAA655401 CJW655400:CJW655401 CTS655400:CTS655401 DDO655400:DDO655401 DNK655400:DNK655401 DXG655400:DXG655401 EHC655400:EHC655401 EQY655400:EQY655401 FAU655400:FAU655401 FKQ655400:FKQ655401 FUM655400:FUM655401 GEI655400:GEI655401 GOE655400:GOE655401 GYA655400:GYA655401 HHW655400:HHW655401 HRS655400:HRS655401 IBO655400:IBO655401 ILK655400:ILK655401 IVG655400:IVG655401 JFC655400:JFC655401 JOY655400:JOY655401 JYU655400:JYU655401 KIQ655400:KIQ655401 KSM655400:KSM655401 LCI655400:LCI655401 LME655400:LME655401 LWA655400:LWA655401 MFW655400:MFW655401 MPS655400:MPS655401 MZO655400:MZO655401 NJK655400:NJK655401 NTG655400:NTG655401 ODC655400:ODC655401 OMY655400:OMY655401 OWU655400:OWU655401 PGQ655400:PGQ655401 PQM655400:PQM655401 QAI655400:QAI655401 QKE655400:QKE655401 QUA655400:QUA655401 RDW655400:RDW655401 RNS655400:RNS655401 RXO655400:RXO655401 SHK655400:SHK655401 SRG655400:SRG655401 TBC655400:TBC655401 TKY655400:TKY655401 TUU655400:TUU655401 UEQ655400:UEQ655401 UOM655400:UOM655401 UYI655400:UYI655401 VIE655400:VIE655401 VSA655400:VSA655401 WBW655400:WBW655401 WLS655400:WLS655401 WVO655400:WVO655401 G720936:G720937 JC720936:JC720937 SY720936:SY720937 ACU720936:ACU720937 AMQ720936:AMQ720937 AWM720936:AWM720937 BGI720936:BGI720937 BQE720936:BQE720937 CAA720936:CAA720937 CJW720936:CJW720937 CTS720936:CTS720937 DDO720936:DDO720937 DNK720936:DNK720937 DXG720936:DXG720937 EHC720936:EHC720937 EQY720936:EQY720937 FAU720936:FAU720937 FKQ720936:FKQ720937 FUM720936:FUM720937 GEI720936:GEI720937 GOE720936:GOE720937 GYA720936:GYA720937 HHW720936:HHW720937 HRS720936:HRS720937 IBO720936:IBO720937 ILK720936:ILK720937 IVG720936:IVG720937 JFC720936:JFC720937 JOY720936:JOY720937 JYU720936:JYU720937 KIQ720936:KIQ720937 KSM720936:KSM720937 LCI720936:LCI720937 LME720936:LME720937 LWA720936:LWA720937 MFW720936:MFW720937 MPS720936:MPS720937 MZO720936:MZO720937 NJK720936:NJK720937 NTG720936:NTG720937 ODC720936:ODC720937 OMY720936:OMY720937 OWU720936:OWU720937 PGQ720936:PGQ720937 PQM720936:PQM720937 QAI720936:QAI720937 QKE720936:QKE720937 QUA720936:QUA720937 RDW720936:RDW720937 RNS720936:RNS720937 RXO720936:RXO720937 SHK720936:SHK720937 SRG720936:SRG720937 TBC720936:TBC720937 TKY720936:TKY720937 TUU720936:TUU720937 UEQ720936:UEQ720937 UOM720936:UOM720937 UYI720936:UYI720937 VIE720936:VIE720937 VSA720936:VSA720937 WBW720936:WBW720937 WLS720936:WLS720937 WVO720936:WVO720937 G786472:G786473 JC786472:JC786473 SY786472:SY786473 ACU786472:ACU786473 AMQ786472:AMQ786473 AWM786472:AWM786473 BGI786472:BGI786473 BQE786472:BQE786473 CAA786472:CAA786473 CJW786472:CJW786473 CTS786472:CTS786473 DDO786472:DDO786473 DNK786472:DNK786473 DXG786472:DXG786473 EHC786472:EHC786473 EQY786472:EQY786473 FAU786472:FAU786473 FKQ786472:FKQ786473 FUM786472:FUM786473 GEI786472:GEI786473 GOE786472:GOE786473 GYA786472:GYA786473 HHW786472:HHW786473 HRS786472:HRS786473 IBO786472:IBO786473 ILK786472:ILK786473 IVG786472:IVG786473 JFC786472:JFC786473 JOY786472:JOY786473 JYU786472:JYU786473 KIQ786472:KIQ786473 KSM786472:KSM786473 LCI786472:LCI786473 LME786472:LME786473 LWA786472:LWA786473 MFW786472:MFW786473 MPS786472:MPS786473 MZO786472:MZO786473 NJK786472:NJK786473 NTG786472:NTG786473 ODC786472:ODC786473 OMY786472:OMY786473 OWU786472:OWU786473 PGQ786472:PGQ786473 PQM786472:PQM786473 QAI786472:QAI786473 QKE786472:QKE786473 QUA786472:QUA786473 RDW786472:RDW786473 RNS786472:RNS786473 RXO786472:RXO786473 SHK786472:SHK786473 SRG786472:SRG786473 TBC786472:TBC786473 TKY786472:TKY786473 TUU786472:TUU786473 UEQ786472:UEQ786473 UOM786472:UOM786473 UYI786472:UYI786473 VIE786472:VIE786473 VSA786472:VSA786473 WBW786472:WBW786473 WLS786472:WLS786473 WVO786472:WVO786473 G852008:G852009 JC852008:JC852009 SY852008:SY852009 ACU852008:ACU852009 AMQ852008:AMQ852009 AWM852008:AWM852009 BGI852008:BGI852009 BQE852008:BQE852009 CAA852008:CAA852009 CJW852008:CJW852009 CTS852008:CTS852009 DDO852008:DDO852009 DNK852008:DNK852009 DXG852008:DXG852009 EHC852008:EHC852009 EQY852008:EQY852009 FAU852008:FAU852009 FKQ852008:FKQ852009 FUM852008:FUM852009 GEI852008:GEI852009 GOE852008:GOE852009 GYA852008:GYA852009 HHW852008:HHW852009 HRS852008:HRS852009 IBO852008:IBO852009 ILK852008:ILK852009 IVG852008:IVG852009 JFC852008:JFC852009 JOY852008:JOY852009 JYU852008:JYU852009 KIQ852008:KIQ852009 KSM852008:KSM852009 LCI852008:LCI852009 LME852008:LME852009 LWA852008:LWA852009 MFW852008:MFW852009 MPS852008:MPS852009 MZO852008:MZO852009 NJK852008:NJK852009 NTG852008:NTG852009 ODC852008:ODC852009 OMY852008:OMY852009 OWU852008:OWU852009 PGQ852008:PGQ852009 PQM852008:PQM852009 QAI852008:QAI852009 QKE852008:QKE852009 QUA852008:QUA852009 RDW852008:RDW852009 RNS852008:RNS852009 RXO852008:RXO852009 SHK852008:SHK852009 SRG852008:SRG852009 TBC852008:TBC852009 TKY852008:TKY852009 TUU852008:TUU852009 UEQ852008:UEQ852009 UOM852008:UOM852009 UYI852008:UYI852009 VIE852008:VIE852009 VSA852008:VSA852009 WBW852008:WBW852009 WLS852008:WLS852009 WVO852008:WVO852009 G917544:G917545 JC917544:JC917545 SY917544:SY917545 ACU917544:ACU917545 AMQ917544:AMQ917545 AWM917544:AWM917545 BGI917544:BGI917545 BQE917544:BQE917545 CAA917544:CAA917545 CJW917544:CJW917545 CTS917544:CTS917545 DDO917544:DDO917545 DNK917544:DNK917545 DXG917544:DXG917545 EHC917544:EHC917545 EQY917544:EQY917545 FAU917544:FAU917545 FKQ917544:FKQ917545 FUM917544:FUM917545 GEI917544:GEI917545 GOE917544:GOE917545 GYA917544:GYA917545 HHW917544:HHW917545 HRS917544:HRS917545 IBO917544:IBO917545 ILK917544:ILK917545 IVG917544:IVG917545 JFC917544:JFC917545 JOY917544:JOY917545 JYU917544:JYU917545 KIQ917544:KIQ917545 KSM917544:KSM917545 LCI917544:LCI917545 LME917544:LME917545 LWA917544:LWA917545 MFW917544:MFW917545 MPS917544:MPS917545 MZO917544:MZO917545 NJK917544:NJK917545 NTG917544:NTG917545 ODC917544:ODC917545 OMY917544:OMY917545 OWU917544:OWU917545 PGQ917544:PGQ917545 PQM917544:PQM917545 QAI917544:QAI917545 QKE917544:QKE917545 QUA917544:QUA917545 RDW917544:RDW917545 RNS917544:RNS917545 RXO917544:RXO917545 SHK917544:SHK917545 SRG917544:SRG917545 TBC917544:TBC917545 TKY917544:TKY917545 TUU917544:TUU917545 UEQ917544:UEQ917545 UOM917544:UOM917545 UYI917544:UYI917545 VIE917544:VIE917545 VSA917544:VSA917545 WBW917544:WBW917545 WLS917544:WLS917545 WVO917544:WVO917545 G983080:G983081 JC983080:JC983081 SY983080:SY983081 ACU983080:ACU983081 AMQ983080:AMQ983081 AWM983080:AWM983081 BGI983080:BGI983081 BQE983080:BQE983081 CAA983080:CAA983081 CJW983080:CJW983081 CTS983080:CTS983081 DDO983080:DDO983081 DNK983080:DNK983081 DXG983080:DXG983081 EHC983080:EHC983081 EQY983080:EQY983081 FAU983080:FAU983081 FKQ983080:FKQ983081 FUM983080:FUM983081 GEI983080:GEI983081 GOE983080:GOE983081 GYA983080:GYA983081 HHW983080:HHW983081 HRS983080:HRS983081 IBO983080:IBO983081 ILK983080:ILK983081 IVG983080:IVG983081 JFC983080:JFC983081 JOY983080:JOY983081 JYU983080:JYU983081 KIQ983080:KIQ983081 KSM983080:KSM983081 LCI983080:LCI983081 LME983080:LME983081 LWA983080:LWA983081 MFW983080:MFW983081 MPS983080:MPS983081 MZO983080:MZO983081 NJK983080:NJK983081 NTG983080:NTG983081 ODC983080:ODC983081 OMY983080:OMY983081 OWU983080:OWU983081 PGQ983080:PGQ983081 PQM983080:PQM983081 QAI983080:QAI983081 QKE983080:QKE983081 QUA983080:QUA983081 RDW983080:RDW983081 RNS983080:RNS983081 RXO983080:RXO983081 SHK983080:SHK983081 SRG983080:SRG983081 TBC983080:TBC983081 TKY983080:TKY983081 TUU983080:TUU983081 UEQ983080:UEQ983081 UOM983080:UOM983081 UYI983080:UYI983081 VIE983080:VIE983081 VSA983080:VSA983081 WBW983080:WBW983081 WLS983080:WLS983081 WVO983080:WVO983081 G36 JC36 SY36 ACU36 AMQ36 AWM36 BGI36 BQE36 CAA36 CJW36 CTS36 DDO36 DNK36 DXG36 EHC36 EQY36 FAU36 FKQ36 FUM36 GEI36 GOE36 GYA36 HHW36 HRS36 IBO36 ILK36 IVG36 JFC36 JOY36 JYU36 KIQ36 KSM36 LCI36 LME36 LWA36 MFW36 MPS36 MZO36 NJK36 NTG36 ODC36 OMY36 OWU36 PGQ36 PQM36 QAI36 QKE36 QUA36 RDW36 RNS36 RXO36 SHK36 SRG36 TBC36 TKY36 TUU36 UEQ36 UOM36 UYI36 VIE36 VSA36 WBW36 WLS36 WVO36 G65572 JC65572 SY65572 ACU65572 AMQ65572 AWM65572 BGI65572 BQE65572 CAA65572 CJW65572 CTS65572 DDO65572 DNK65572 DXG65572 EHC65572 EQY65572 FAU65572 FKQ65572 FUM65572 GEI65572 GOE65572 GYA65572 HHW65572 HRS65572 IBO65572 ILK65572 IVG65572 JFC65572 JOY65572 JYU65572 KIQ65572 KSM65572 LCI65572 LME65572 LWA65572 MFW65572 MPS65572 MZO65572 NJK65572 NTG65572 ODC65572 OMY65572 OWU65572 PGQ65572 PQM65572 QAI65572 QKE65572 QUA65572 RDW65572 RNS65572 RXO65572 SHK65572 SRG65572 TBC65572 TKY65572 TUU65572 UEQ65572 UOM65572 UYI65572 VIE65572 VSA65572 WBW65572 WLS65572 WVO65572 G131108 JC131108 SY131108 ACU131108 AMQ131108 AWM131108 BGI131108 BQE131108 CAA131108 CJW131108 CTS131108 DDO131108 DNK131108 DXG131108 EHC131108 EQY131108 FAU131108 FKQ131108 FUM131108 GEI131108 GOE131108 GYA131108 HHW131108 HRS131108 IBO131108 ILK131108 IVG131108 JFC131108 JOY131108 JYU131108 KIQ131108 KSM131108 LCI131108 LME131108 LWA131108 MFW131108 MPS131108 MZO131108 NJK131108 NTG131108 ODC131108 OMY131108 OWU131108 PGQ131108 PQM131108 QAI131108 QKE131108 QUA131108 RDW131108 RNS131108 RXO131108 SHK131108 SRG131108 TBC131108 TKY131108 TUU131108 UEQ131108 UOM131108 UYI131108 VIE131108 VSA131108 WBW131108 WLS131108 WVO131108 G196644 JC196644 SY196644 ACU196644 AMQ196644 AWM196644 BGI196644 BQE196644 CAA196644 CJW196644 CTS196644 DDO196644 DNK196644 DXG196644 EHC196644 EQY196644 FAU196644 FKQ196644 FUM196644 GEI196644 GOE196644 GYA196644 HHW196644 HRS196644 IBO196644 ILK196644 IVG196644 JFC196644 JOY196644 JYU196644 KIQ196644 KSM196644 LCI196644 LME196644 LWA196644 MFW196644 MPS196644 MZO196644 NJK196644 NTG196644 ODC196644 OMY196644 OWU196644 PGQ196644 PQM196644 QAI196644 QKE196644 QUA196644 RDW196644 RNS196644 RXO196644 SHK196644 SRG196644 TBC196644 TKY196644 TUU196644 UEQ196644 UOM196644 UYI196644 VIE196644 VSA196644 WBW196644 WLS196644 WVO196644 G262180 JC262180 SY262180 ACU262180 AMQ262180 AWM262180 BGI262180 BQE262180 CAA262180 CJW262180 CTS262180 DDO262180 DNK262180 DXG262180 EHC262180 EQY262180 FAU262180 FKQ262180 FUM262180 GEI262180 GOE262180 GYA262180 HHW262180 HRS262180 IBO262180 ILK262180 IVG262180 JFC262180 JOY262180 JYU262180 KIQ262180 KSM262180 LCI262180 LME262180 LWA262180 MFW262180 MPS262180 MZO262180 NJK262180 NTG262180 ODC262180 OMY262180 OWU262180 PGQ262180 PQM262180 QAI262180 QKE262180 QUA262180 RDW262180 RNS262180 RXO262180 SHK262180 SRG262180 TBC262180 TKY262180 TUU262180 UEQ262180 UOM262180 UYI262180 VIE262180 VSA262180 WBW262180 WLS262180 WVO262180 G327716 JC327716 SY327716 ACU327716 AMQ327716 AWM327716 BGI327716 BQE327716 CAA327716 CJW327716 CTS327716 DDO327716 DNK327716 DXG327716 EHC327716 EQY327716 FAU327716 FKQ327716 FUM327716 GEI327716 GOE327716 GYA327716 HHW327716 HRS327716 IBO327716 ILK327716 IVG327716 JFC327716 JOY327716 JYU327716 KIQ327716 KSM327716 LCI327716 LME327716 LWA327716 MFW327716 MPS327716 MZO327716 NJK327716 NTG327716 ODC327716 OMY327716 OWU327716 PGQ327716 PQM327716 QAI327716 QKE327716 QUA327716 RDW327716 RNS327716 RXO327716 SHK327716 SRG327716 TBC327716 TKY327716 TUU327716 UEQ327716 UOM327716 UYI327716 VIE327716 VSA327716 WBW327716 WLS327716 WVO327716 G393252 JC393252 SY393252 ACU393252 AMQ393252 AWM393252 BGI393252 BQE393252 CAA393252 CJW393252 CTS393252 DDO393252 DNK393252 DXG393252 EHC393252 EQY393252 FAU393252 FKQ393252 FUM393252 GEI393252 GOE393252 GYA393252 HHW393252 HRS393252 IBO393252 ILK393252 IVG393252 JFC393252 JOY393252 JYU393252 KIQ393252 KSM393252 LCI393252 LME393252 LWA393252 MFW393252 MPS393252 MZO393252 NJK393252 NTG393252 ODC393252 OMY393252 OWU393252 PGQ393252 PQM393252 QAI393252 QKE393252 QUA393252 RDW393252 RNS393252 RXO393252 SHK393252 SRG393252 TBC393252 TKY393252 TUU393252 UEQ393252 UOM393252 UYI393252 VIE393252 VSA393252 WBW393252 WLS393252 WVO393252 G458788 JC458788 SY458788 ACU458788 AMQ458788 AWM458788 BGI458788 BQE458788 CAA458788 CJW458788 CTS458788 DDO458788 DNK458788 DXG458788 EHC458788 EQY458788 FAU458788 FKQ458788 FUM458788 GEI458788 GOE458788 GYA458788 HHW458788 HRS458788 IBO458788 ILK458788 IVG458788 JFC458788 JOY458788 JYU458788 KIQ458788 KSM458788 LCI458788 LME458788 LWA458788 MFW458788 MPS458788 MZO458788 NJK458788 NTG458788 ODC458788 OMY458788 OWU458788 PGQ458788 PQM458788 QAI458788 QKE458788 QUA458788 RDW458788 RNS458788 RXO458788 SHK458788 SRG458788 TBC458788 TKY458788 TUU458788 UEQ458788 UOM458788 UYI458788 VIE458788 VSA458788 WBW458788 WLS458788 WVO458788 G524324 JC524324 SY524324 ACU524324 AMQ524324 AWM524324 BGI524324 BQE524324 CAA524324 CJW524324 CTS524324 DDO524324 DNK524324 DXG524324 EHC524324 EQY524324 FAU524324 FKQ524324 FUM524324 GEI524324 GOE524324 GYA524324 HHW524324 HRS524324 IBO524324 ILK524324 IVG524324 JFC524324 JOY524324 JYU524324 KIQ524324 KSM524324 LCI524324 LME524324 LWA524324 MFW524324 MPS524324 MZO524324 NJK524324 NTG524324 ODC524324 OMY524324 OWU524324 PGQ524324 PQM524324 QAI524324 QKE524324 QUA524324 RDW524324 RNS524324 RXO524324 SHK524324 SRG524324 TBC524324 TKY524324 TUU524324 UEQ524324 UOM524324 UYI524324 VIE524324 VSA524324 WBW524324 WLS524324 WVO524324 G589860 JC589860 SY589860 ACU589860 AMQ589860 AWM589860 BGI589860 BQE589860 CAA589860 CJW589860 CTS589860 DDO589860 DNK589860 DXG589860 EHC589860 EQY589860 FAU589860 FKQ589860 FUM589860 GEI589860 GOE589860 GYA589860 HHW589860 HRS589860 IBO589860 ILK589860 IVG589860 JFC589860 JOY589860 JYU589860 KIQ589860 KSM589860 LCI589860 LME589860 LWA589860 MFW589860 MPS589860 MZO589860 NJK589860 NTG589860 ODC589860 OMY589860 OWU589860 PGQ589860 PQM589860 QAI589860 QKE589860 QUA589860 RDW589860 RNS589860 RXO589860 SHK589860 SRG589860 TBC589860 TKY589860 TUU589860 UEQ589860 UOM589860 UYI589860 VIE589860 VSA589860 WBW589860 WLS589860 WVO589860 G655396 JC655396 SY655396 ACU655396 AMQ655396 AWM655396 BGI655396 BQE655396 CAA655396 CJW655396 CTS655396 DDO655396 DNK655396 DXG655396 EHC655396 EQY655396 FAU655396 FKQ655396 FUM655396 GEI655396 GOE655396 GYA655396 HHW655396 HRS655396 IBO655396 ILK655396 IVG655396 JFC655396 JOY655396 JYU655396 KIQ655396 KSM655396 LCI655396 LME655396 LWA655396 MFW655396 MPS655396 MZO655396 NJK655396 NTG655396 ODC655396 OMY655396 OWU655396 PGQ655396 PQM655396 QAI655396 QKE655396 QUA655396 RDW655396 RNS655396 RXO655396 SHK655396 SRG655396 TBC655396 TKY655396 TUU655396 UEQ655396 UOM655396 UYI655396 VIE655396 VSA655396 WBW655396 WLS655396 WVO655396 G720932 JC720932 SY720932 ACU720932 AMQ720932 AWM720932 BGI720932 BQE720932 CAA720932 CJW720932 CTS720932 DDO720932 DNK720932 DXG720932 EHC720932 EQY720932 FAU720932 FKQ720932 FUM720932 GEI720932 GOE720932 GYA720932 HHW720932 HRS720932 IBO720932 ILK720932 IVG720932 JFC720932 JOY720932 JYU720932 KIQ720932 KSM720932 LCI720932 LME720932 LWA720932 MFW720932 MPS720932 MZO720932 NJK720932 NTG720932 ODC720932 OMY720932 OWU720932 PGQ720932 PQM720932 QAI720932 QKE720932 QUA720932 RDW720932 RNS720932 RXO720932 SHK720932 SRG720932 TBC720932 TKY720932 TUU720932 UEQ720932 UOM720932 UYI720932 VIE720932 VSA720932 WBW720932 WLS720932 WVO720932 G786468 JC786468 SY786468 ACU786468 AMQ786468 AWM786468 BGI786468 BQE786468 CAA786468 CJW786468 CTS786468 DDO786468 DNK786468 DXG786468 EHC786468 EQY786468 FAU786468 FKQ786468 FUM786468 GEI786468 GOE786468 GYA786468 HHW786468 HRS786468 IBO786468 ILK786468 IVG786468 JFC786468 JOY786468 JYU786468 KIQ786468 KSM786468 LCI786468 LME786468 LWA786468 MFW786468 MPS786468 MZO786468 NJK786468 NTG786468 ODC786468 OMY786468 OWU786468 PGQ786468 PQM786468 QAI786468 QKE786468 QUA786468 RDW786468 RNS786468 RXO786468 SHK786468 SRG786468 TBC786468 TKY786468 TUU786468 UEQ786468 UOM786468 UYI786468 VIE786468 VSA786468 WBW786468 WLS786468 WVO786468 G852004 JC852004 SY852004 ACU852004 AMQ852004 AWM852004 BGI852004 BQE852004 CAA852004 CJW852004 CTS852004 DDO852004 DNK852004 DXG852004 EHC852004 EQY852004 FAU852004 FKQ852004 FUM852004 GEI852004 GOE852004 GYA852004 HHW852004 HRS852004 IBO852004 ILK852004 IVG852004 JFC852004 JOY852004 JYU852004 KIQ852004 KSM852004 LCI852004 LME852004 LWA852004 MFW852004 MPS852004 MZO852004 NJK852004 NTG852004 ODC852004 OMY852004 OWU852004 PGQ852004 PQM852004 QAI852004 QKE852004 QUA852004 RDW852004 RNS852004 RXO852004 SHK852004 SRG852004 TBC852004 TKY852004 TUU852004 UEQ852004 UOM852004 UYI852004 VIE852004 VSA852004 WBW852004 WLS852004 WVO852004 G917540 JC917540 SY917540 ACU917540 AMQ917540 AWM917540 BGI917540 BQE917540 CAA917540 CJW917540 CTS917540 DDO917540 DNK917540 DXG917540 EHC917540 EQY917540 FAU917540 FKQ917540 FUM917540 GEI917540 GOE917540 GYA917540 HHW917540 HRS917540 IBO917540 ILK917540 IVG917540 JFC917540 JOY917540 JYU917540 KIQ917540 KSM917540 LCI917540 LME917540 LWA917540 MFW917540 MPS917540 MZO917540 NJK917540 NTG917540 ODC917540 OMY917540 OWU917540 PGQ917540 PQM917540 QAI917540 QKE917540 QUA917540 RDW917540 RNS917540 RXO917540 SHK917540 SRG917540 TBC917540 TKY917540 TUU917540 UEQ917540 UOM917540 UYI917540 VIE917540 VSA917540 WBW917540 WLS917540 WVO917540 G983076 JC983076 SY983076 ACU983076 AMQ983076 AWM983076 BGI983076 BQE983076 CAA983076 CJW983076 CTS983076 DDO983076 DNK983076 DXG983076 EHC983076 EQY983076 FAU983076 FKQ983076 FUM983076 GEI983076 GOE983076 GYA983076 HHW983076 HRS983076 IBO983076 ILK983076 IVG983076 JFC983076 JOY983076 JYU983076 KIQ983076 KSM983076 LCI983076 LME983076 LWA983076 MFW983076 MPS983076 MZO983076 NJK983076 NTG983076 ODC983076 OMY983076 OWU983076 PGQ983076 PQM983076 QAI983076 QKE983076 QUA983076 RDW983076 RNS983076 RXO983076 SHK983076 SRG983076 TBC983076 TKY983076 TUU983076 UEQ983076 UOM983076 UYI983076 VIE983076 VSA983076 WBW983076 WLS983076 WVO983076 G48:G49 JC48:JC49 SY48:SY49 ACU48:ACU49 AMQ48:AMQ49 AWM48:AWM49 BGI48:BGI49 BQE48:BQE49 CAA48:CAA49 CJW48:CJW49 CTS48:CTS49 DDO48:DDO49 DNK48:DNK49 DXG48:DXG49 EHC48:EHC49 EQY48:EQY49 FAU48:FAU49 FKQ48:FKQ49 FUM48:FUM49 GEI48:GEI49 GOE48:GOE49 GYA48:GYA49 HHW48:HHW49 HRS48:HRS49 IBO48:IBO49 ILK48:ILK49 IVG48:IVG49 JFC48:JFC49 JOY48:JOY49 JYU48:JYU49 KIQ48:KIQ49 KSM48:KSM49 LCI48:LCI49 LME48:LME49 LWA48:LWA49 MFW48:MFW49 MPS48:MPS49 MZO48:MZO49 NJK48:NJK49 NTG48:NTG49 ODC48:ODC49 OMY48:OMY49 OWU48:OWU49 PGQ48:PGQ49 PQM48:PQM49 QAI48:QAI49 QKE48:QKE49 QUA48:QUA49 RDW48:RDW49 RNS48:RNS49 RXO48:RXO49 SHK48:SHK49 SRG48:SRG49 TBC48:TBC49 TKY48:TKY49 TUU48:TUU49 UEQ48:UEQ49 UOM48:UOM49 UYI48:UYI49 VIE48:VIE49 VSA48:VSA49 WBW48:WBW49 WLS48:WLS49 WVO48:WVO49 G65584:G65585 JC65584:JC65585 SY65584:SY65585 ACU65584:ACU65585 AMQ65584:AMQ65585 AWM65584:AWM65585 BGI65584:BGI65585 BQE65584:BQE65585 CAA65584:CAA65585 CJW65584:CJW65585 CTS65584:CTS65585 DDO65584:DDO65585 DNK65584:DNK65585 DXG65584:DXG65585 EHC65584:EHC65585 EQY65584:EQY65585 FAU65584:FAU65585 FKQ65584:FKQ65585 FUM65584:FUM65585 GEI65584:GEI65585 GOE65584:GOE65585 GYA65584:GYA65585 HHW65584:HHW65585 HRS65584:HRS65585 IBO65584:IBO65585 ILK65584:ILK65585 IVG65584:IVG65585 JFC65584:JFC65585 JOY65584:JOY65585 JYU65584:JYU65585 KIQ65584:KIQ65585 KSM65584:KSM65585 LCI65584:LCI65585 LME65584:LME65585 LWA65584:LWA65585 MFW65584:MFW65585 MPS65584:MPS65585 MZO65584:MZO65585 NJK65584:NJK65585 NTG65584:NTG65585 ODC65584:ODC65585 OMY65584:OMY65585 OWU65584:OWU65585 PGQ65584:PGQ65585 PQM65584:PQM65585 QAI65584:QAI65585 QKE65584:QKE65585 QUA65584:QUA65585 RDW65584:RDW65585 RNS65584:RNS65585 RXO65584:RXO65585 SHK65584:SHK65585 SRG65584:SRG65585 TBC65584:TBC65585 TKY65584:TKY65585 TUU65584:TUU65585 UEQ65584:UEQ65585 UOM65584:UOM65585 UYI65584:UYI65585 VIE65584:VIE65585 VSA65584:VSA65585 WBW65584:WBW65585 WLS65584:WLS65585 WVO65584:WVO65585 G131120:G131121 JC131120:JC131121 SY131120:SY131121 ACU131120:ACU131121 AMQ131120:AMQ131121 AWM131120:AWM131121 BGI131120:BGI131121 BQE131120:BQE131121 CAA131120:CAA131121 CJW131120:CJW131121 CTS131120:CTS131121 DDO131120:DDO131121 DNK131120:DNK131121 DXG131120:DXG131121 EHC131120:EHC131121 EQY131120:EQY131121 FAU131120:FAU131121 FKQ131120:FKQ131121 FUM131120:FUM131121 GEI131120:GEI131121 GOE131120:GOE131121 GYA131120:GYA131121 HHW131120:HHW131121 HRS131120:HRS131121 IBO131120:IBO131121 ILK131120:ILK131121 IVG131120:IVG131121 JFC131120:JFC131121 JOY131120:JOY131121 JYU131120:JYU131121 KIQ131120:KIQ131121 KSM131120:KSM131121 LCI131120:LCI131121 LME131120:LME131121 LWA131120:LWA131121 MFW131120:MFW131121 MPS131120:MPS131121 MZO131120:MZO131121 NJK131120:NJK131121 NTG131120:NTG131121 ODC131120:ODC131121 OMY131120:OMY131121 OWU131120:OWU131121 PGQ131120:PGQ131121 PQM131120:PQM131121 QAI131120:QAI131121 QKE131120:QKE131121 QUA131120:QUA131121 RDW131120:RDW131121 RNS131120:RNS131121 RXO131120:RXO131121 SHK131120:SHK131121 SRG131120:SRG131121 TBC131120:TBC131121 TKY131120:TKY131121 TUU131120:TUU131121 UEQ131120:UEQ131121 UOM131120:UOM131121 UYI131120:UYI131121 VIE131120:VIE131121 VSA131120:VSA131121 WBW131120:WBW131121 WLS131120:WLS131121 WVO131120:WVO131121 G196656:G196657 JC196656:JC196657 SY196656:SY196657 ACU196656:ACU196657 AMQ196656:AMQ196657 AWM196656:AWM196657 BGI196656:BGI196657 BQE196656:BQE196657 CAA196656:CAA196657 CJW196656:CJW196657 CTS196656:CTS196657 DDO196656:DDO196657 DNK196656:DNK196657 DXG196656:DXG196657 EHC196656:EHC196657 EQY196656:EQY196657 FAU196656:FAU196657 FKQ196656:FKQ196657 FUM196656:FUM196657 GEI196656:GEI196657 GOE196656:GOE196657 GYA196656:GYA196657 HHW196656:HHW196657 HRS196656:HRS196657 IBO196656:IBO196657 ILK196656:ILK196657 IVG196656:IVG196657 JFC196656:JFC196657 JOY196656:JOY196657 JYU196656:JYU196657 KIQ196656:KIQ196657 KSM196656:KSM196657 LCI196656:LCI196657 LME196656:LME196657 LWA196656:LWA196657 MFW196656:MFW196657 MPS196656:MPS196657 MZO196656:MZO196657 NJK196656:NJK196657 NTG196656:NTG196657 ODC196656:ODC196657 OMY196656:OMY196657 OWU196656:OWU196657 PGQ196656:PGQ196657 PQM196656:PQM196657 QAI196656:QAI196657 QKE196656:QKE196657 QUA196656:QUA196657 RDW196656:RDW196657 RNS196656:RNS196657 RXO196656:RXO196657 SHK196656:SHK196657 SRG196656:SRG196657 TBC196656:TBC196657 TKY196656:TKY196657 TUU196656:TUU196657 UEQ196656:UEQ196657 UOM196656:UOM196657 UYI196656:UYI196657 VIE196656:VIE196657 VSA196656:VSA196657 WBW196656:WBW196657 WLS196656:WLS196657 WVO196656:WVO196657 G262192:G262193 JC262192:JC262193 SY262192:SY262193 ACU262192:ACU262193 AMQ262192:AMQ262193 AWM262192:AWM262193 BGI262192:BGI262193 BQE262192:BQE262193 CAA262192:CAA262193 CJW262192:CJW262193 CTS262192:CTS262193 DDO262192:DDO262193 DNK262192:DNK262193 DXG262192:DXG262193 EHC262192:EHC262193 EQY262192:EQY262193 FAU262192:FAU262193 FKQ262192:FKQ262193 FUM262192:FUM262193 GEI262192:GEI262193 GOE262192:GOE262193 GYA262192:GYA262193 HHW262192:HHW262193 HRS262192:HRS262193 IBO262192:IBO262193 ILK262192:ILK262193 IVG262192:IVG262193 JFC262192:JFC262193 JOY262192:JOY262193 JYU262192:JYU262193 KIQ262192:KIQ262193 KSM262192:KSM262193 LCI262192:LCI262193 LME262192:LME262193 LWA262192:LWA262193 MFW262192:MFW262193 MPS262192:MPS262193 MZO262192:MZO262193 NJK262192:NJK262193 NTG262192:NTG262193 ODC262192:ODC262193 OMY262192:OMY262193 OWU262192:OWU262193 PGQ262192:PGQ262193 PQM262192:PQM262193 QAI262192:QAI262193 QKE262192:QKE262193 QUA262192:QUA262193 RDW262192:RDW262193 RNS262192:RNS262193 RXO262192:RXO262193 SHK262192:SHK262193 SRG262192:SRG262193 TBC262192:TBC262193 TKY262192:TKY262193 TUU262192:TUU262193 UEQ262192:UEQ262193 UOM262192:UOM262193 UYI262192:UYI262193 VIE262192:VIE262193 VSA262192:VSA262193 WBW262192:WBW262193 WLS262192:WLS262193 WVO262192:WVO262193 G327728:G327729 JC327728:JC327729 SY327728:SY327729 ACU327728:ACU327729 AMQ327728:AMQ327729 AWM327728:AWM327729 BGI327728:BGI327729 BQE327728:BQE327729 CAA327728:CAA327729 CJW327728:CJW327729 CTS327728:CTS327729 DDO327728:DDO327729 DNK327728:DNK327729 DXG327728:DXG327729 EHC327728:EHC327729 EQY327728:EQY327729 FAU327728:FAU327729 FKQ327728:FKQ327729 FUM327728:FUM327729 GEI327728:GEI327729 GOE327728:GOE327729 GYA327728:GYA327729 HHW327728:HHW327729 HRS327728:HRS327729 IBO327728:IBO327729 ILK327728:ILK327729 IVG327728:IVG327729 JFC327728:JFC327729 JOY327728:JOY327729 JYU327728:JYU327729 KIQ327728:KIQ327729 KSM327728:KSM327729 LCI327728:LCI327729 LME327728:LME327729 LWA327728:LWA327729 MFW327728:MFW327729 MPS327728:MPS327729 MZO327728:MZO327729 NJK327728:NJK327729 NTG327728:NTG327729 ODC327728:ODC327729 OMY327728:OMY327729 OWU327728:OWU327729 PGQ327728:PGQ327729 PQM327728:PQM327729 QAI327728:QAI327729 QKE327728:QKE327729 QUA327728:QUA327729 RDW327728:RDW327729 RNS327728:RNS327729 RXO327728:RXO327729 SHK327728:SHK327729 SRG327728:SRG327729 TBC327728:TBC327729 TKY327728:TKY327729 TUU327728:TUU327729 UEQ327728:UEQ327729 UOM327728:UOM327729 UYI327728:UYI327729 VIE327728:VIE327729 VSA327728:VSA327729 WBW327728:WBW327729 WLS327728:WLS327729 WVO327728:WVO327729 G393264:G393265 JC393264:JC393265 SY393264:SY393265 ACU393264:ACU393265 AMQ393264:AMQ393265 AWM393264:AWM393265 BGI393264:BGI393265 BQE393264:BQE393265 CAA393264:CAA393265 CJW393264:CJW393265 CTS393264:CTS393265 DDO393264:DDO393265 DNK393264:DNK393265 DXG393264:DXG393265 EHC393264:EHC393265 EQY393264:EQY393265 FAU393264:FAU393265 FKQ393264:FKQ393265 FUM393264:FUM393265 GEI393264:GEI393265 GOE393264:GOE393265 GYA393264:GYA393265 HHW393264:HHW393265 HRS393264:HRS393265 IBO393264:IBO393265 ILK393264:ILK393265 IVG393264:IVG393265 JFC393264:JFC393265 JOY393264:JOY393265 JYU393264:JYU393265 KIQ393264:KIQ393265 KSM393264:KSM393265 LCI393264:LCI393265 LME393264:LME393265 LWA393264:LWA393265 MFW393264:MFW393265 MPS393264:MPS393265 MZO393264:MZO393265 NJK393264:NJK393265 NTG393264:NTG393265 ODC393264:ODC393265 OMY393264:OMY393265 OWU393264:OWU393265 PGQ393264:PGQ393265 PQM393264:PQM393265 QAI393264:QAI393265 QKE393264:QKE393265 QUA393264:QUA393265 RDW393264:RDW393265 RNS393264:RNS393265 RXO393264:RXO393265 SHK393264:SHK393265 SRG393264:SRG393265 TBC393264:TBC393265 TKY393264:TKY393265 TUU393264:TUU393265 UEQ393264:UEQ393265 UOM393264:UOM393265 UYI393264:UYI393265 VIE393264:VIE393265 VSA393264:VSA393265 WBW393264:WBW393265 WLS393264:WLS393265 WVO393264:WVO393265 G458800:G458801 JC458800:JC458801 SY458800:SY458801 ACU458800:ACU458801 AMQ458800:AMQ458801 AWM458800:AWM458801 BGI458800:BGI458801 BQE458800:BQE458801 CAA458800:CAA458801 CJW458800:CJW458801 CTS458800:CTS458801 DDO458800:DDO458801 DNK458800:DNK458801 DXG458800:DXG458801 EHC458800:EHC458801 EQY458800:EQY458801 FAU458800:FAU458801 FKQ458800:FKQ458801 FUM458800:FUM458801 GEI458800:GEI458801 GOE458800:GOE458801 GYA458800:GYA458801 HHW458800:HHW458801 HRS458800:HRS458801 IBO458800:IBO458801 ILK458800:ILK458801 IVG458800:IVG458801 JFC458800:JFC458801 JOY458800:JOY458801 JYU458800:JYU458801 KIQ458800:KIQ458801 KSM458800:KSM458801 LCI458800:LCI458801 LME458800:LME458801 LWA458800:LWA458801 MFW458800:MFW458801 MPS458800:MPS458801 MZO458800:MZO458801 NJK458800:NJK458801 NTG458800:NTG458801 ODC458800:ODC458801 OMY458800:OMY458801 OWU458800:OWU458801 PGQ458800:PGQ458801 PQM458800:PQM458801 QAI458800:QAI458801 QKE458800:QKE458801 QUA458800:QUA458801 RDW458800:RDW458801 RNS458800:RNS458801 RXO458800:RXO458801 SHK458800:SHK458801 SRG458800:SRG458801 TBC458800:TBC458801 TKY458800:TKY458801 TUU458800:TUU458801 UEQ458800:UEQ458801 UOM458800:UOM458801 UYI458800:UYI458801 VIE458800:VIE458801 VSA458800:VSA458801 WBW458800:WBW458801 WLS458800:WLS458801 WVO458800:WVO458801 G524336:G524337 JC524336:JC524337 SY524336:SY524337 ACU524336:ACU524337 AMQ524336:AMQ524337 AWM524336:AWM524337 BGI524336:BGI524337 BQE524336:BQE524337 CAA524336:CAA524337 CJW524336:CJW524337 CTS524336:CTS524337 DDO524336:DDO524337 DNK524336:DNK524337 DXG524336:DXG524337 EHC524336:EHC524337 EQY524336:EQY524337 FAU524336:FAU524337 FKQ524336:FKQ524337 FUM524336:FUM524337 GEI524336:GEI524337 GOE524336:GOE524337 GYA524336:GYA524337 HHW524336:HHW524337 HRS524336:HRS524337 IBO524336:IBO524337 ILK524336:ILK524337 IVG524336:IVG524337 JFC524336:JFC524337 JOY524336:JOY524337 JYU524336:JYU524337 KIQ524336:KIQ524337 KSM524336:KSM524337 LCI524336:LCI524337 LME524336:LME524337 LWA524336:LWA524337 MFW524336:MFW524337 MPS524336:MPS524337 MZO524336:MZO524337 NJK524336:NJK524337 NTG524336:NTG524337 ODC524336:ODC524337 OMY524336:OMY524337 OWU524336:OWU524337 PGQ524336:PGQ524337 PQM524336:PQM524337 QAI524336:QAI524337 QKE524336:QKE524337 QUA524336:QUA524337 RDW524336:RDW524337 RNS524336:RNS524337 RXO524336:RXO524337 SHK524336:SHK524337 SRG524336:SRG524337 TBC524336:TBC524337 TKY524336:TKY524337 TUU524336:TUU524337 UEQ524336:UEQ524337 UOM524336:UOM524337 UYI524336:UYI524337 VIE524336:VIE524337 VSA524336:VSA524337 WBW524336:WBW524337 WLS524336:WLS524337 WVO524336:WVO524337 G589872:G589873 JC589872:JC589873 SY589872:SY589873 ACU589872:ACU589873 AMQ589872:AMQ589873 AWM589872:AWM589873 BGI589872:BGI589873 BQE589872:BQE589873 CAA589872:CAA589873 CJW589872:CJW589873 CTS589872:CTS589873 DDO589872:DDO589873 DNK589872:DNK589873 DXG589872:DXG589873 EHC589872:EHC589873 EQY589872:EQY589873 FAU589872:FAU589873 FKQ589872:FKQ589873 FUM589872:FUM589873 GEI589872:GEI589873 GOE589872:GOE589873 GYA589872:GYA589873 HHW589872:HHW589873 HRS589872:HRS589873 IBO589872:IBO589873 ILK589872:ILK589873 IVG589872:IVG589873 JFC589872:JFC589873 JOY589872:JOY589873 JYU589872:JYU589873 KIQ589872:KIQ589873 KSM589872:KSM589873 LCI589872:LCI589873 LME589872:LME589873 LWA589872:LWA589873 MFW589872:MFW589873 MPS589872:MPS589873 MZO589872:MZO589873 NJK589872:NJK589873 NTG589872:NTG589873 ODC589872:ODC589873 OMY589872:OMY589873 OWU589872:OWU589873 PGQ589872:PGQ589873 PQM589872:PQM589873 QAI589872:QAI589873 QKE589872:QKE589873 QUA589872:QUA589873 RDW589872:RDW589873 RNS589872:RNS589873 RXO589872:RXO589873 SHK589872:SHK589873 SRG589872:SRG589873 TBC589872:TBC589873 TKY589872:TKY589873 TUU589872:TUU589873 UEQ589872:UEQ589873 UOM589872:UOM589873 UYI589872:UYI589873 VIE589872:VIE589873 VSA589872:VSA589873 WBW589872:WBW589873 WLS589872:WLS589873 WVO589872:WVO589873 G655408:G655409 JC655408:JC655409 SY655408:SY655409 ACU655408:ACU655409 AMQ655408:AMQ655409 AWM655408:AWM655409 BGI655408:BGI655409 BQE655408:BQE655409 CAA655408:CAA655409 CJW655408:CJW655409 CTS655408:CTS655409 DDO655408:DDO655409 DNK655408:DNK655409 DXG655408:DXG655409 EHC655408:EHC655409 EQY655408:EQY655409 FAU655408:FAU655409 FKQ655408:FKQ655409 FUM655408:FUM655409 GEI655408:GEI655409 GOE655408:GOE655409 GYA655408:GYA655409 HHW655408:HHW655409 HRS655408:HRS655409 IBO655408:IBO655409 ILK655408:ILK655409 IVG655408:IVG655409 JFC655408:JFC655409 JOY655408:JOY655409 JYU655408:JYU655409 KIQ655408:KIQ655409 KSM655408:KSM655409 LCI655408:LCI655409 LME655408:LME655409 LWA655408:LWA655409 MFW655408:MFW655409 MPS655408:MPS655409 MZO655408:MZO655409 NJK655408:NJK655409 NTG655408:NTG655409 ODC655408:ODC655409 OMY655408:OMY655409 OWU655408:OWU655409 PGQ655408:PGQ655409 PQM655408:PQM655409 QAI655408:QAI655409 QKE655408:QKE655409 QUA655408:QUA655409 RDW655408:RDW655409 RNS655408:RNS655409 RXO655408:RXO655409 SHK655408:SHK655409 SRG655408:SRG655409 TBC655408:TBC655409 TKY655408:TKY655409 TUU655408:TUU655409 UEQ655408:UEQ655409 UOM655408:UOM655409 UYI655408:UYI655409 VIE655408:VIE655409 VSA655408:VSA655409 WBW655408:WBW655409 WLS655408:WLS655409 WVO655408:WVO655409 G720944:G720945 JC720944:JC720945 SY720944:SY720945 ACU720944:ACU720945 AMQ720944:AMQ720945 AWM720944:AWM720945 BGI720944:BGI720945 BQE720944:BQE720945 CAA720944:CAA720945 CJW720944:CJW720945 CTS720944:CTS720945 DDO720944:DDO720945 DNK720944:DNK720945 DXG720944:DXG720945 EHC720944:EHC720945 EQY720944:EQY720945 FAU720944:FAU720945 FKQ720944:FKQ720945 FUM720944:FUM720945 GEI720944:GEI720945 GOE720944:GOE720945 GYA720944:GYA720945 HHW720944:HHW720945 HRS720944:HRS720945 IBO720944:IBO720945 ILK720944:ILK720945 IVG720944:IVG720945 JFC720944:JFC720945 JOY720944:JOY720945 JYU720944:JYU720945 KIQ720944:KIQ720945 KSM720944:KSM720945 LCI720944:LCI720945 LME720944:LME720945 LWA720944:LWA720945 MFW720944:MFW720945 MPS720944:MPS720945 MZO720944:MZO720945 NJK720944:NJK720945 NTG720944:NTG720945 ODC720944:ODC720945 OMY720944:OMY720945 OWU720944:OWU720945 PGQ720944:PGQ720945 PQM720944:PQM720945 QAI720944:QAI720945 QKE720944:QKE720945 QUA720944:QUA720945 RDW720944:RDW720945 RNS720944:RNS720945 RXO720944:RXO720945 SHK720944:SHK720945 SRG720944:SRG720945 TBC720944:TBC720945 TKY720944:TKY720945 TUU720944:TUU720945 UEQ720944:UEQ720945 UOM720944:UOM720945 UYI720944:UYI720945 VIE720944:VIE720945 VSA720944:VSA720945 WBW720944:WBW720945 WLS720944:WLS720945 WVO720944:WVO720945 G786480:G786481 JC786480:JC786481 SY786480:SY786481 ACU786480:ACU786481 AMQ786480:AMQ786481 AWM786480:AWM786481 BGI786480:BGI786481 BQE786480:BQE786481 CAA786480:CAA786481 CJW786480:CJW786481 CTS786480:CTS786481 DDO786480:DDO786481 DNK786480:DNK786481 DXG786480:DXG786481 EHC786480:EHC786481 EQY786480:EQY786481 FAU786480:FAU786481 FKQ786480:FKQ786481 FUM786480:FUM786481 GEI786480:GEI786481 GOE786480:GOE786481 GYA786480:GYA786481 HHW786480:HHW786481 HRS786480:HRS786481 IBO786480:IBO786481 ILK786480:ILK786481 IVG786480:IVG786481 JFC786480:JFC786481 JOY786480:JOY786481 JYU786480:JYU786481 KIQ786480:KIQ786481 KSM786480:KSM786481 LCI786480:LCI786481 LME786480:LME786481 LWA786480:LWA786481 MFW786480:MFW786481 MPS786480:MPS786481 MZO786480:MZO786481 NJK786480:NJK786481 NTG786480:NTG786481 ODC786480:ODC786481 OMY786480:OMY786481 OWU786480:OWU786481 PGQ786480:PGQ786481 PQM786480:PQM786481 QAI786480:QAI786481 QKE786480:QKE786481 QUA786480:QUA786481 RDW786480:RDW786481 RNS786480:RNS786481 RXO786480:RXO786481 SHK786480:SHK786481 SRG786480:SRG786481 TBC786480:TBC786481 TKY786480:TKY786481 TUU786480:TUU786481 UEQ786480:UEQ786481 UOM786480:UOM786481 UYI786480:UYI786481 VIE786480:VIE786481 VSA786480:VSA786481 WBW786480:WBW786481 WLS786480:WLS786481 WVO786480:WVO786481 G852016:G852017 JC852016:JC852017 SY852016:SY852017 ACU852016:ACU852017 AMQ852016:AMQ852017 AWM852016:AWM852017 BGI852016:BGI852017 BQE852016:BQE852017 CAA852016:CAA852017 CJW852016:CJW852017 CTS852016:CTS852017 DDO852016:DDO852017 DNK852016:DNK852017 DXG852016:DXG852017 EHC852016:EHC852017 EQY852016:EQY852017 FAU852016:FAU852017 FKQ852016:FKQ852017 FUM852016:FUM852017 GEI852016:GEI852017 GOE852016:GOE852017 GYA852016:GYA852017 HHW852016:HHW852017 HRS852016:HRS852017 IBO852016:IBO852017 ILK852016:ILK852017 IVG852016:IVG852017 JFC852016:JFC852017 JOY852016:JOY852017 JYU852016:JYU852017 KIQ852016:KIQ852017 KSM852016:KSM852017 LCI852016:LCI852017 LME852016:LME852017 LWA852016:LWA852017 MFW852016:MFW852017 MPS852016:MPS852017 MZO852016:MZO852017 NJK852016:NJK852017 NTG852016:NTG852017 ODC852016:ODC852017 OMY852016:OMY852017 OWU852016:OWU852017 PGQ852016:PGQ852017 PQM852016:PQM852017 QAI852016:QAI852017 QKE852016:QKE852017 QUA852016:QUA852017 RDW852016:RDW852017 RNS852016:RNS852017 RXO852016:RXO852017 SHK852016:SHK852017 SRG852016:SRG852017 TBC852016:TBC852017 TKY852016:TKY852017 TUU852016:TUU852017 UEQ852016:UEQ852017 UOM852016:UOM852017 UYI852016:UYI852017 VIE852016:VIE852017 VSA852016:VSA852017 WBW852016:WBW852017 WLS852016:WLS852017 WVO852016:WVO852017 G917552:G917553 JC917552:JC917553 SY917552:SY917553 ACU917552:ACU917553 AMQ917552:AMQ917553 AWM917552:AWM917553 BGI917552:BGI917553 BQE917552:BQE917553 CAA917552:CAA917553 CJW917552:CJW917553 CTS917552:CTS917553 DDO917552:DDO917553 DNK917552:DNK917553 DXG917552:DXG917553 EHC917552:EHC917553 EQY917552:EQY917553 FAU917552:FAU917553 FKQ917552:FKQ917553 FUM917552:FUM917553 GEI917552:GEI917553 GOE917552:GOE917553 GYA917552:GYA917553 HHW917552:HHW917553 HRS917552:HRS917553 IBO917552:IBO917553 ILK917552:ILK917553 IVG917552:IVG917553 JFC917552:JFC917553 JOY917552:JOY917553 JYU917552:JYU917553 KIQ917552:KIQ917553 KSM917552:KSM917553 LCI917552:LCI917553 LME917552:LME917553 LWA917552:LWA917553 MFW917552:MFW917553 MPS917552:MPS917553 MZO917552:MZO917553 NJK917552:NJK917553 NTG917552:NTG917553 ODC917552:ODC917553 OMY917552:OMY917553 OWU917552:OWU917553 PGQ917552:PGQ917553 PQM917552:PQM917553 QAI917552:QAI917553 QKE917552:QKE917553 QUA917552:QUA917553 RDW917552:RDW917553 RNS917552:RNS917553 RXO917552:RXO917553 SHK917552:SHK917553 SRG917552:SRG917553 TBC917552:TBC917553 TKY917552:TKY917553 TUU917552:TUU917553 UEQ917552:UEQ917553 UOM917552:UOM917553 UYI917552:UYI917553 VIE917552:VIE917553 VSA917552:VSA917553 WBW917552:WBW917553 WLS917552:WLS917553 WVO917552:WVO917553 G983088:G983089 JC983088:JC983089 SY983088:SY983089 ACU983088:ACU983089 AMQ983088:AMQ983089 AWM983088:AWM983089 BGI983088:BGI983089 BQE983088:BQE983089 CAA983088:CAA983089 CJW983088:CJW983089 CTS983088:CTS983089 DDO983088:DDO983089 DNK983088:DNK983089 DXG983088:DXG983089 EHC983088:EHC983089 EQY983088:EQY983089 FAU983088:FAU983089 FKQ983088:FKQ983089 FUM983088:FUM983089 GEI983088:GEI983089 GOE983088:GOE983089 GYA983088:GYA983089 HHW983088:HHW983089 HRS983088:HRS983089 IBO983088:IBO983089 ILK983088:ILK983089 IVG983088:IVG983089 JFC983088:JFC983089 JOY983088:JOY983089 JYU983088:JYU983089 KIQ983088:KIQ983089 KSM983088:KSM983089 LCI983088:LCI983089 LME983088:LME983089 LWA983088:LWA983089 MFW983088:MFW983089 MPS983088:MPS983089 MZO983088:MZO983089 NJK983088:NJK983089 NTG983088:NTG983089 ODC983088:ODC983089 OMY983088:OMY983089 OWU983088:OWU983089 PGQ983088:PGQ983089 PQM983088:PQM983089 QAI983088:QAI983089 QKE983088:QKE983089 QUA983088:QUA983089 RDW983088:RDW983089 RNS983088:RNS983089 RXO983088:RXO983089 SHK983088:SHK983089 SRG983088:SRG983089 TBC983088:TBC983089 TKY983088:TKY983089 TUU983088:TUU983089 UEQ983088:UEQ983089 UOM983088:UOM983089 UYI983088:UYI983089 VIE983088:VIE983089 VSA983088:VSA983089 WBW983088:WBW983089 WLS983088:WLS983089 WVO983088:WVO983089" xr:uid="{DA5CEEBF-7A80-4D8B-839A-33F15D173B52}"/>
    <dataValidation type="whole" allowBlank="1" showInputMessage="1" showErrorMessage="1" error="Введите значение в формате ГГГГ" prompt="Введите значение в формате ГГГГ" sqref="J40:K41 JF40:JG41 TB40:TC41 ACX40:ACY41 AMT40:AMU41 AWP40:AWQ41 BGL40:BGM41 BQH40:BQI41 CAD40:CAE41 CJZ40:CKA41 CTV40:CTW41 DDR40:DDS41 DNN40:DNO41 DXJ40:DXK41 EHF40:EHG41 ERB40:ERC41 FAX40:FAY41 FKT40:FKU41 FUP40:FUQ41 GEL40:GEM41 GOH40:GOI41 GYD40:GYE41 HHZ40:HIA41 HRV40:HRW41 IBR40:IBS41 ILN40:ILO41 IVJ40:IVK41 JFF40:JFG41 JPB40:JPC41 JYX40:JYY41 KIT40:KIU41 KSP40:KSQ41 LCL40:LCM41 LMH40:LMI41 LWD40:LWE41 MFZ40:MGA41 MPV40:MPW41 MZR40:MZS41 NJN40:NJO41 NTJ40:NTK41 ODF40:ODG41 ONB40:ONC41 OWX40:OWY41 PGT40:PGU41 PQP40:PQQ41 QAL40:QAM41 QKH40:QKI41 QUD40:QUE41 RDZ40:REA41 RNV40:RNW41 RXR40:RXS41 SHN40:SHO41 SRJ40:SRK41 TBF40:TBG41 TLB40:TLC41 TUX40:TUY41 UET40:UEU41 UOP40:UOQ41 UYL40:UYM41 VIH40:VII41 VSD40:VSE41 WBZ40:WCA41 WLV40:WLW41 WVR40:WVS41 J65576:K65577 JF65576:JG65577 TB65576:TC65577 ACX65576:ACY65577 AMT65576:AMU65577 AWP65576:AWQ65577 BGL65576:BGM65577 BQH65576:BQI65577 CAD65576:CAE65577 CJZ65576:CKA65577 CTV65576:CTW65577 DDR65576:DDS65577 DNN65576:DNO65577 DXJ65576:DXK65577 EHF65576:EHG65577 ERB65576:ERC65577 FAX65576:FAY65577 FKT65576:FKU65577 FUP65576:FUQ65577 GEL65576:GEM65577 GOH65576:GOI65577 GYD65576:GYE65577 HHZ65576:HIA65577 HRV65576:HRW65577 IBR65576:IBS65577 ILN65576:ILO65577 IVJ65576:IVK65577 JFF65576:JFG65577 JPB65576:JPC65577 JYX65576:JYY65577 KIT65576:KIU65577 KSP65576:KSQ65577 LCL65576:LCM65577 LMH65576:LMI65577 LWD65576:LWE65577 MFZ65576:MGA65577 MPV65576:MPW65577 MZR65576:MZS65577 NJN65576:NJO65577 NTJ65576:NTK65577 ODF65576:ODG65577 ONB65576:ONC65577 OWX65576:OWY65577 PGT65576:PGU65577 PQP65576:PQQ65577 QAL65576:QAM65577 QKH65576:QKI65577 QUD65576:QUE65577 RDZ65576:REA65577 RNV65576:RNW65577 RXR65576:RXS65577 SHN65576:SHO65577 SRJ65576:SRK65577 TBF65576:TBG65577 TLB65576:TLC65577 TUX65576:TUY65577 UET65576:UEU65577 UOP65576:UOQ65577 UYL65576:UYM65577 VIH65576:VII65577 VSD65576:VSE65577 WBZ65576:WCA65577 WLV65576:WLW65577 WVR65576:WVS65577 J131112:K131113 JF131112:JG131113 TB131112:TC131113 ACX131112:ACY131113 AMT131112:AMU131113 AWP131112:AWQ131113 BGL131112:BGM131113 BQH131112:BQI131113 CAD131112:CAE131113 CJZ131112:CKA131113 CTV131112:CTW131113 DDR131112:DDS131113 DNN131112:DNO131113 DXJ131112:DXK131113 EHF131112:EHG131113 ERB131112:ERC131113 FAX131112:FAY131113 FKT131112:FKU131113 FUP131112:FUQ131113 GEL131112:GEM131113 GOH131112:GOI131113 GYD131112:GYE131113 HHZ131112:HIA131113 HRV131112:HRW131113 IBR131112:IBS131113 ILN131112:ILO131113 IVJ131112:IVK131113 JFF131112:JFG131113 JPB131112:JPC131113 JYX131112:JYY131113 KIT131112:KIU131113 KSP131112:KSQ131113 LCL131112:LCM131113 LMH131112:LMI131113 LWD131112:LWE131113 MFZ131112:MGA131113 MPV131112:MPW131113 MZR131112:MZS131113 NJN131112:NJO131113 NTJ131112:NTK131113 ODF131112:ODG131113 ONB131112:ONC131113 OWX131112:OWY131113 PGT131112:PGU131113 PQP131112:PQQ131113 QAL131112:QAM131113 QKH131112:QKI131113 QUD131112:QUE131113 RDZ131112:REA131113 RNV131112:RNW131113 RXR131112:RXS131113 SHN131112:SHO131113 SRJ131112:SRK131113 TBF131112:TBG131113 TLB131112:TLC131113 TUX131112:TUY131113 UET131112:UEU131113 UOP131112:UOQ131113 UYL131112:UYM131113 VIH131112:VII131113 VSD131112:VSE131113 WBZ131112:WCA131113 WLV131112:WLW131113 WVR131112:WVS131113 J196648:K196649 JF196648:JG196649 TB196648:TC196649 ACX196648:ACY196649 AMT196648:AMU196649 AWP196648:AWQ196649 BGL196648:BGM196649 BQH196648:BQI196649 CAD196648:CAE196649 CJZ196648:CKA196649 CTV196648:CTW196649 DDR196648:DDS196649 DNN196648:DNO196649 DXJ196648:DXK196649 EHF196648:EHG196649 ERB196648:ERC196649 FAX196648:FAY196649 FKT196648:FKU196649 FUP196648:FUQ196649 GEL196648:GEM196649 GOH196648:GOI196649 GYD196648:GYE196649 HHZ196648:HIA196649 HRV196648:HRW196649 IBR196648:IBS196649 ILN196648:ILO196649 IVJ196648:IVK196649 JFF196648:JFG196649 JPB196648:JPC196649 JYX196648:JYY196649 KIT196648:KIU196649 KSP196648:KSQ196649 LCL196648:LCM196649 LMH196648:LMI196649 LWD196648:LWE196649 MFZ196648:MGA196649 MPV196648:MPW196649 MZR196648:MZS196649 NJN196648:NJO196649 NTJ196648:NTK196649 ODF196648:ODG196649 ONB196648:ONC196649 OWX196648:OWY196649 PGT196648:PGU196649 PQP196648:PQQ196649 QAL196648:QAM196649 QKH196648:QKI196649 QUD196648:QUE196649 RDZ196648:REA196649 RNV196648:RNW196649 RXR196648:RXS196649 SHN196648:SHO196649 SRJ196648:SRK196649 TBF196648:TBG196649 TLB196648:TLC196649 TUX196648:TUY196649 UET196648:UEU196649 UOP196648:UOQ196649 UYL196648:UYM196649 VIH196648:VII196649 VSD196648:VSE196649 WBZ196648:WCA196649 WLV196648:WLW196649 WVR196648:WVS196649 J262184:K262185 JF262184:JG262185 TB262184:TC262185 ACX262184:ACY262185 AMT262184:AMU262185 AWP262184:AWQ262185 BGL262184:BGM262185 BQH262184:BQI262185 CAD262184:CAE262185 CJZ262184:CKA262185 CTV262184:CTW262185 DDR262184:DDS262185 DNN262184:DNO262185 DXJ262184:DXK262185 EHF262184:EHG262185 ERB262184:ERC262185 FAX262184:FAY262185 FKT262184:FKU262185 FUP262184:FUQ262185 GEL262184:GEM262185 GOH262184:GOI262185 GYD262184:GYE262185 HHZ262184:HIA262185 HRV262184:HRW262185 IBR262184:IBS262185 ILN262184:ILO262185 IVJ262184:IVK262185 JFF262184:JFG262185 JPB262184:JPC262185 JYX262184:JYY262185 KIT262184:KIU262185 KSP262184:KSQ262185 LCL262184:LCM262185 LMH262184:LMI262185 LWD262184:LWE262185 MFZ262184:MGA262185 MPV262184:MPW262185 MZR262184:MZS262185 NJN262184:NJO262185 NTJ262184:NTK262185 ODF262184:ODG262185 ONB262184:ONC262185 OWX262184:OWY262185 PGT262184:PGU262185 PQP262184:PQQ262185 QAL262184:QAM262185 QKH262184:QKI262185 QUD262184:QUE262185 RDZ262184:REA262185 RNV262184:RNW262185 RXR262184:RXS262185 SHN262184:SHO262185 SRJ262184:SRK262185 TBF262184:TBG262185 TLB262184:TLC262185 TUX262184:TUY262185 UET262184:UEU262185 UOP262184:UOQ262185 UYL262184:UYM262185 VIH262184:VII262185 VSD262184:VSE262185 WBZ262184:WCA262185 WLV262184:WLW262185 WVR262184:WVS262185 J327720:K327721 JF327720:JG327721 TB327720:TC327721 ACX327720:ACY327721 AMT327720:AMU327721 AWP327720:AWQ327721 BGL327720:BGM327721 BQH327720:BQI327721 CAD327720:CAE327721 CJZ327720:CKA327721 CTV327720:CTW327721 DDR327720:DDS327721 DNN327720:DNO327721 DXJ327720:DXK327721 EHF327720:EHG327721 ERB327720:ERC327721 FAX327720:FAY327721 FKT327720:FKU327721 FUP327720:FUQ327721 GEL327720:GEM327721 GOH327720:GOI327721 GYD327720:GYE327721 HHZ327720:HIA327721 HRV327720:HRW327721 IBR327720:IBS327721 ILN327720:ILO327721 IVJ327720:IVK327721 JFF327720:JFG327721 JPB327720:JPC327721 JYX327720:JYY327721 KIT327720:KIU327721 KSP327720:KSQ327721 LCL327720:LCM327721 LMH327720:LMI327721 LWD327720:LWE327721 MFZ327720:MGA327721 MPV327720:MPW327721 MZR327720:MZS327721 NJN327720:NJO327721 NTJ327720:NTK327721 ODF327720:ODG327721 ONB327720:ONC327721 OWX327720:OWY327721 PGT327720:PGU327721 PQP327720:PQQ327721 QAL327720:QAM327721 QKH327720:QKI327721 QUD327720:QUE327721 RDZ327720:REA327721 RNV327720:RNW327721 RXR327720:RXS327721 SHN327720:SHO327721 SRJ327720:SRK327721 TBF327720:TBG327721 TLB327720:TLC327721 TUX327720:TUY327721 UET327720:UEU327721 UOP327720:UOQ327721 UYL327720:UYM327721 VIH327720:VII327721 VSD327720:VSE327721 WBZ327720:WCA327721 WLV327720:WLW327721 WVR327720:WVS327721 J393256:K393257 JF393256:JG393257 TB393256:TC393257 ACX393256:ACY393257 AMT393256:AMU393257 AWP393256:AWQ393257 BGL393256:BGM393257 BQH393256:BQI393257 CAD393256:CAE393257 CJZ393256:CKA393257 CTV393256:CTW393257 DDR393256:DDS393257 DNN393256:DNO393257 DXJ393256:DXK393257 EHF393256:EHG393257 ERB393256:ERC393257 FAX393256:FAY393257 FKT393256:FKU393257 FUP393256:FUQ393257 GEL393256:GEM393257 GOH393256:GOI393257 GYD393256:GYE393257 HHZ393256:HIA393257 HRV393256:HRW393257 IBR393256:IBS393257 ILN393256:ILO393257 IVJ393256:IVK393257 JFF393256:JFG393257 JPB393256:JPC393257 JYX393256:JYY393257 KIT393256:KIU393257 KSP393256:KSQ393257 LCL393256:LCM393257 LMH393256:LMI393257 LWD393256:LWE393257 MFZ393256:MGA393257 MPV393256:MPW393257 MZR393256:MZS393257 NJN393256:NJO393257 NTJ393256:NTK393257 ODF393256:ODG393257 ONB393256:ONC393257 OWX393256:OWY393257 PGT393256:PGU393257 PQP393256:PQQ393257 QAL393256:QAM393257 QKH393256:QKI393257 QUD393256:QUE393257 RDZ393256:REA393257 RNV393256:RNW393257 RXR393256:RXS393257 SHN393256:SHO393257 SRJ393256:SRK393257 TBF393256:TBG393257 TLB393256:TLC393257 TUX393256:TUY393257 UET393256:UEU393257 UOP393256:UOQ393257 UYL393256:UYM393257 VIH393256:VII393257 VSD393256:VSE393257 WBZ393256:WCA393257 WLV393256:WLW393257 WVR393256:WVS393257 J458792:K458793 JF458792:JG458793 TB458792:TC458793 ACX458792:ACY458793 AMT458792:AMU458793 AWP458792:AWQ458793 BGL458792:BGM458793 BQH458792:BQI458793 CAD458792:CAE458793 CJZ458792:CKA458793 CTV458792:CTW458793 DDR458792:DDS458793 DNN458792:DNO458793 DXJ458792:DXK458793 EHF458792:EHG458793 ERB458792:ERC458793 FAX458792:FAY458793 FKT458792:FKU458793 FUP458792:FUQ458793 GEL458792:GEM458793 GOH458792:GOI458793 GYD458792:GYE458793 HHZ458792:HIA458793 HRV458792:HRW458793 IBR458792:IBS458793 ILN458792:ILO458793 IVJ458792:IVK458793 JFF458792:JFG458793 JPB458792:JPC458793 JYX458792:JYY458793 KIT458792:KIU458793 KSP458792:KSQ458793 LCL458792:LCM458793 LMH458792:LMI458793 LWD458792:LWE458793 MFZ458792:MGA458793 MPV458792:MPW458793 MZR458792:MZS458793 NJN458792:NJO458793 NTJ458792:NTK458793 ODF458792:ODG458793 ONB458792:ONC458793 OWX458792:OWY458793 PGT458792:PGU458793 PQP458792:PQQ458793 QAL458792:QAM458793 QKH458792:QKI458793 QUD458792:QUE458793 RDZ458792:REA458793 RNV458792:RNW458793 RXR458792:RXS458793 SHN458792:SHO458793 SRJ458792:SRK458793 TBF458792:TBG458793 TLB458792:TLC458793 TUX458792:TUY458793 UET458792:UEU458793 UOP458792:UOQ458793 UYL458792:UYM458793 VIH458792:VII458793 VSD458792:VSE458793 WBZ458792:WCA458793 WLV458792:WLW458793 WVR458792:WVS458793 J524328:K524329 JF524328:JG524329 TB524328:TC524329 ACX524328:ACY524329 AMT524328:AMU524329 AWP524328:AWQ524329 BGL524328:BGM524329 BQH524328:BQI524329 CAD524328:CAE524329 CJZ524328:CKA524329 CTV524328:CTW524329 DDR524328:DDS524329 DNN524328:DNO524329 DXJ524328:DXK524329 EHF524328:EHG524329 ERB524328:ERC524329 FAX524328:FAY524329 FKT524328:FKU524329 FUP524328:FUQ524329 GEL524328:GEM524329 GOH524328:GOI524329 GYD524328:GYE524329 HHZ524328:HIA524329 HRV524328:HRW524329 IBR524328:IBS524329 ILN524328:ILO524329 IVJ524328:IVK524329 JFF524328:JFG524329 JPB524328:JPC524329 JYX524328:JYY524329 KIT524328:KIU524329 KSP524328:KSQ524329 LCL524328:LCM524329 LMH524328:LMI524329 LWD524328:LWE524329 MFZ524328:MGA524329 MPV524328:MPW524329 MZR524328:MZS524329 NJN524328:NJO524329 NTJ524328:NTK524329 ODF524328:ODG524329 ONB524328:ONC524329 OWX524328:OWY524329 PGT524328:PGU524329 PQP524328:PQQ524329 QAL524328:QAM524329 QKH524328:QKI524329 QUD524328:QUE524329 RDZ524328:REA524329 RNV524328:RNW524329 RXR524328:RXS524329 SHN524328:SHO524329 SRJ524328:SRK524329 TBF524328:TBG524329 TLB524328:TLC524329 TUX524328:TUY524329 UET524328:UEU524329 UOP524328:UOQ524329 UYL524328:UYM524329 VIH524328:VII524329 VSD524328:VSE524329 WBZ524328:WCA524329 WLV524328:WLW524329 WVR524328:WVS524329 J589864:K589865 JF589864:JG589865 TB589864:TC589865 ACX589864:ACY589865 AMT589864:AMU589865 AWP589864:AWQ589865 BGL589864:BGM589865 BQH589864:BQI589865 CAD589864:CAE589865 CJZ589864:CKA589865 CTV589864:CTW589865 DDR589864:DDS589865 DNN589864:DNO589865 DXJ589864:DXK589865 EHF589864:EHG589865 ERB589864:ERC589865 FAX589864:FAY589865 FKT589864:FKU589865 FUP589864:FUQ589865 GEL589864:GEM589865 GOH589864:GOI589865 GYD589864:GYE589865 HHZ589864:HIA589865 HRV589864:HRW589865 IBR589864:IBS589865 ILN589864:ILO589865 IVJ589864:IVK589865 JFF589864:JFG589865 JPB589864:JPC589865 JYX589864:JYY589865 KIT589864:KIU589865 KSP589864:KSQ589865 LCL589864:LCM589865 LMH589864:LMI589865 LWD589864:LWE589865 MFZ589864:MGA589865 MPV589864:MPW589865 MZR589864:MZS589865 NJN589864:NJO589865 NTJ589864:NTK589865 ODF589864:ODG589865 ONB589864:ONC589865 OWX589864:OWY589865 PGT589864:PGU589865 PQP589864:PQQ589865 QAL589864:QAM589865 QKH589864:QKI589865 QUD589864:QUE589865 RDZ589864:REA589865 RNV589864:RNW589865 RXR589864:RXS589865 SHN589864:SHO589865 SRJ589864:SRK589865 TBF589864:TBG589865 TLB589864:TLC589865 TUX589864:TUY589865 UET589864:UEU589865 UOP589864:UOQ589865 UYL589864:UYM589865 VIH589864:VII589865 VSD589864:VSE589865 WBZ589864:WCA589865 WLV589864:WLW589865 WVR589864:WVS589865 J655400:K655401 JF655400:JG655401 TB655400:TC655401 ACX655400:ACY655401 AMT655400:AMU655401 AWP655400:AWQ655401 BGL655400:BGM655401 BQH655400:BQI655401 CAD655400:CAE655401 CJZ655400:CKA655401 CTV655400:CTW655401 DDR655400:DDS655401 DNN655400:DNO655401 DXJ655400:DXK655401 EHF655400:EHG655401 ERB655400:ERC655401 FAX655400:FAY655401 FKT655400:FKU655401 FUP655400:FUQ655401 GEL655400:GEM655401 GOH655400:GOI655401 GYD655400:GYE655401 HHZ655400:HIA655401 HRV655400:HRW655401 IBR655400:IBS655401 ILN655400:ILO655401 IVJ655400:IVK655401 JFF655400:JFG655401 JPB655400:JPC655401 JYX655400:JYY655401 KIT655400:KIU655401 KSP655400:KSQ655401 LCL655400:LCM655401 LMH655400:LMI655401 LWD655400:LWE655401 MFZ655400:MGA655401 MPV655400:MPW655401 MZR655400:MZS655401 NJN655400:NJO655401 NTJ655400:NTK655401 ODF655400:ODG655401 ONB655400:ONC655401 OWX655400:OWY655401 PGT655400:PGU655401 PQP655400:PQQ655401 QAL655400:QAM655401 QKH655400:QKI655401 QUD655400:QUE655401 RDZ655400:REA655401 RNV655400:RNW655401 RXR655400:RXS655401 SHN655400:SHO655401 SRJ655400:SRK655401 TBF655400:TBG655401 TLB655400:TLC655401 TUX655400:TUY655401 UET655400:UEU655401 UOP655400:UOQ655401 UYL655400:UYM655401 VIH655400:VII655401 VSD655400:VSE655401 WBZ655400:WCA655401 WLV655400:WLW655401 WVR655400:WVS655401 J720936:K720937 JF720936:JG720937 TB720936:TC720937 ACX720936:ACY720937 AMT720936:AMU720937 AWP720936:AWQ720937 BGL720936:BGM720937 BQH720936:BQI720937 CAD720936:CAE720937 CJZ720936:CKA720937 CTV720936:CTW720937 DDR720936:DDS720937 DNN720936:DNO720937 DXJ720936:DXK720937 EHF720936:EHG720937 ERB720936:ERC720937 FAX720936:FAY720937 FKT720936:FKU720937 FUP720936:FUQ720937 GEL720936:GEM720937 GOH720936:GOI720937 GYD720936:GYE720937 HHZ720936:HIA720937 HRV720936:HRW720937 IBR720936:IBS720937 ILN720936:ILO720937 IVJ720936:IVK720937 JFF720936:JFG720937 JPB720936:JPC720937 JYX720936:JYY720937 KIT720936:KIU720937 KSP720936:KSQ720937 LCL720936:LCM720937 LMH720936:LMI720937 LWD720936:LWE720937 MFZ720936:MGA720937 MPV720936:MPW720937 MZR720936:MZS720937 NJN720936:NJO720937 NTJ720936:NTK720937 ODF720936:ODG720937 ONB720936:ONC720937 OWX720936:OWY720937 PGT720936:PGU720937 PQP720936:PQQ720937 QAL720936:QAM720937 QKH720936:QKI720937 QUD720936:QUE720937 RDZ720936:REA720937 RNV720936:RNW720937 RXR720936:RXS720937 SHN720936:SHO720937 SRJ720936:SRK720937 TBF720936:TBG720937 TLB720936:TLC720937 TUX720936:TUY720937 UET720936:UEU720937 UOP720936:UOQ720937 UYL720936:UYM720937 VIH720936:VII720937 VSD720936:VSE720937 WBZ720936:WCA720937 WLV720936:WLW720937 WVR720936:WVS720937 J786472:K786473 JF786472:JG786473 TB786472:TC786473 ACX786472:ACY786473 AMT786472:AMU786473 AWP786472:AWQ786473 BGL786472:BGM786473 BQH786472:BQI786473 CAD786472:CAE786473 CJZ786472:CKA786473 CTV786472:CTW786473 DDR786472:DDS786473 DNN786472:DNO786473 DXJ786472:DXK786473 EHF786472:EHG786473 ERB786472:ERC786473 FAX786472:FAY786473 FKT786472:FKU786473 FUP786472:FUQ786473 GEL786472:GEM786473 GOH786472:GOI786473 GYD786472:GYE786473 HHZ786472:HIA786473 HRV786472:HRW786473 IBR786472:IBS786473 ILN786472:ILO786473 IVJ786472:IVK786473 JFF786472:JFG786473 JPB786472:JPC786473 JYX786472:JYY786473 KIT786472:KIU786473 KSP786472:KSQ786473 LCL786472:LCM786473 LMH786472:LMI786473 LWD786472:LWE786473 MFZ786472:MGA786473 MPV786472:MPW786473 MZR786472:MZS786473 NJN786472:NJO786473 NTJ786472:NTK786473 ODF786472:ODG786473 ONB786472:ONC786473 OWX786472:OWY786473 PGT786472:PGU786473 PQP786472:PQQ786473 QAL786472:QAM786473 QKH786472:QKI786473 QUD786472:QUE786473 RDZ786472:REA786473 RNV786472:RNW786473 RXR786472:RXS786473 SHN786472:SHO786473 SRJ786472:SRK786473 TBF786472:TBG786473 TLB786472:TLC786473 TUX786472:TUY786473 UET786472:UEU786473 UOP786472:UOQ786473 UYL786472:UYM786473 VIH786472:VII786473 VSD786472:VSE786473 WBZ786472:WCA786473 WLV786472:WLW786473 WVR786472:WVS786473 J852008:K852009 JF852008:JG852009 TB852008:TC852009 ACX852008:ACY852009 AMT852008:AMU852009 AWP852008:AWQ852009 BGL852008:BGM852009 BQH852008:BQI852009 CAD852008:CAE852009 CJZ852008:CKA852009 CTV852008:CTW852009 DDR852008:DDS852009 DNN852008:DNO852009 DXJ852008:DXK852009 EHF852008:EHG852009 ERB852008:ERC852009 FAX852008:FAY852009 FKT852008:FKU852009 FUP852008:FUQ852009 GEL852008:GEM852009 GOH852008:GOI852009 GYD852008:GYE852009 HHZ852008:HIA852009 HRV852008:HRW852009 IBR852008:IBS852009 ILN852008:ILO852009 IVJ852008:IVK852009 JFF852008:JFG852009 JPB852008:JPC852009 JYX852008:JYY852009 KIT852008:KIU852009 KSP852008:KSQ852009 LCL852008:LCM852009 LMH852008:LMI852009 LWD852008:LWE852009 MFZ852008:MGA852009 MPV852008:MPW852009 MZR852008:MZS852009 NJN852008:NJO852009 NTJ852008:NTK852009 ODF852008:ODG852009 ONB852008:ONC852009 OWX852008:OWY852009 PGT852008:PGU852009 PQP852008:PQQ852009 QAL852008:QAM852009 QKH852008:QKI852009 QUD852008:QUE852009 RDZ852008:REA852009 RNV852008:RNW852009 RXR852008:RXS852009 SHN852008:SHO852009 SRJ852008:SRK852009 TBF852008:TBG852009 TLB852008:TLC852009 TUX852008:TUY852009 UET852008:UEU852009 UOP852008:UOQ852009 UYL852008:UYM852009 VIH852008:VII852009 VSD852008:VSE852009 WBZ852008:WCA852009 WLV852008:WLW852009 WVR852008:WVS852009 J917544:K917545 JF917544:JG917545 TB917544:TC917545 ACX917544:ACY917545 AMT917544:AMU917545 AWP917544:AWQ917545 BGL917544:BGM917545 BQH917544:BQI917545 CAD917544:CAE917545 CJZ917544:CKA917545 CTV917544:CTW917545 DDR917544:DDS917545 DNN917544:DNO917545 DXJ917544:DXK917545 EHF917544:EHG917545 ERB917544:ERC917545 FAX917544:FAY917545 FKT917544:FKU917545 FUP917544:FUQ917545 GEL917544:GEM917545 GOH917544:GOI917545 GYD917544:GYE917545 HHZ917544:HIA917545 HRV917544:HRW917545 IBR917544:IBS917545 ILN917544:ILO917545 IVJ917544:IVK917545 JFF917544:JFG917545 JPB917544:JPC917545 JYX917544:JYY917545 KIT917544:KIU917545 KSP917544:KSQ917545 LCL917544:LCM917545 LMH917544:LMI917545 LWD917544:LWE917545 MFZ917544:MGA917545 MPV917544:MPW917545 MZR917544:MZS917545 NJN917544:NJO917545 NTJ917544:NTK917545 ODF917544:ODG917545 ONB917544:ONC917545 OWX917544:OWY917545 PGT917544:PGU917545 PQP917544:PQQ917545 QAL917544:QAM917545 QKH917544:QKI917545 QUD917544:QUE917545 RDZ917544:REA917545 RNV917544:RNW917545 RXR917544:RXS917545 SHN917544:SHO917545 SRJ917544:SRK917545 TBF917544:TBG917545 TLB917544:TLC917545 TUX917544:TUY917545 UET917544:UEU917545 UOP917544:UOQ917545 UYL917544:UYM917545 VIH917544:VII917545 VSD917544:VSE917545 WBZ917544:WCA917545 WLV917544:WLW917545 WVR917544:WVS917545 J983080:K983081 JF983080:JG983081 TB983080:TC983081 ACX983080:ACY983081 AMT983080:AMU983081 AWP983080:AWQ983081 BGL983080:BGM983081 BQH983080:BQI983081 CAD983080:CAE983081 CJZ983080:CKA983081 CTV983080:CTW983081 DDR983080:DDS983081 DNN983080:DNO983081 DXJ983080:DXK983081 EHF983080:EHG983081 ERB983080:ERC983081 FAX983080:FAY983081 FKT983080:FKU983081 FUP983080:FUQ983081 GEL983080:GEM983081 GOH983080:GOI983081 GYD983080:GYE983081 HHZ983080:HIA983081 HRV983080:HRW983081 IBR983080:IBS983081 ILN983080:ILO983081 IVJ983080:IVK983081 JFF983080:JFG983081 JPB983080:JPC983081 JYX983080:JYY983081 KIT983080:KIU983081 KSP983080:KSQ983081 LCL983080:LCM983081 LMH983080:LMI983081 LWD983080:LWE983081 MFZ983080:MGA983081 MPV983080:MPW983081 MZR983080:MZS983081 NJN983080:NJO983081 NTJ983080:NTK983081 ODF983080:ODG983081 ONB983080:ONC983081 OWX983080:OWY983081 PGT983080:PGU983081 PQP983080:PQQ983081 QAL983080:QAM983081 QKH983080:QKI983081 QUD983080:QUE983081 RDZ983080:REA983081 RNV983080:RNW983081 RXR983080:RXS983081 SHN983080:SHO983081 SRJ983080:SRK983081 TBF983080:TBG983081 TLB983080:TLC983081 TUX983080:TUY983081 UET983080:UEU983081 UOP983080:UOQ983081 UYL983080:UYM983081 VIH983080:VII983081 VSD983080:VSE983081 WBZ983080:WCA983081 WLV983080:WLW983081 WVR983080:WVS983081 J36:K36 JF36:JG36 TB36:TC36 ACX36:ACY36 AMT36:AMU36 AWP36:AWQ36 BGL36:BGM36 BQH36:BQI36 CAD36:CAE36 CJZ36:CKA36 CTV36:CTW36 DDR36:DDS36 DNN36:DNO36 DXJ36:DXK36 EHF36:EHG36 ERB36:ERC36 FAX36:FAY36 FKT36:FKU36 FUP36:FUQ36 GEL36:GEM36 GOH36:GOI36 GYD36:GYE36 HHZ36:HIA36 HRV36:HRW36 IBR36:IBS36 ILN36:ILO36 IVJ36:IVK36 JFF36:JFG36 JPB36:JPC36 JYX36:JYY36 KIT36:KIU36 KSP36:KSQ36 LCL36:LCM36 LMH36:LMI36 LWD36:LWE36 MFZ36:MGA36 MPV36:MPW36 MZR36:MZS36 NJN36:NJO36 NTJ36:NTK36 ODF36:ODG36 ONB36:ONC36 OWX36:OWY36 PGT36:PGU36 PQP36:PQQ36 QAL36:QAM36 QKH36:QKI36 QUD36:QUE36 RDZ36:REA36 RNV36:RNW36 RXR36:RXS36 SHN36:SHO36 SRJ36:SRK36 TBF36:TBG36 TLB36:TLC36 TUX36:TUY36 UET36:UEU36 UOP36:UOQ36 UYL36:UYM36 VIH36:VII36 VSD36:VSE36 WBZ36:WCA36 WLV36:WLW36 WVR36:WVS36 J65572:K65572 JF65572:JG65572 TB65572:TC65572 ACX65572:ACY65572 AMT65572:AMU65572 AWP65572:AWQ65572 BGL65572:BGM65572 BQH65572:BQI65572 CAD65572:CAE65572 CJZ65572:CKA65572 CTV65572:CTW65572 DDR65572:DDS65572 DNN65572:DNO65572 DXJ65572:DXK65572 EHF65572:EHG65572 ERB65572:ERC65572 FAX65572:FAY65572 FKT65572:FKU65572 FUP65572:FUQ65572 GEL65572:GEM65572 GOH65572:GOI65572 GYD65572:GYE65572 HHZ65572:HIA65572 HRV65572:HRW65572 IBR65572:IBS65572 ILN65572:ILO65572 IVJ65572:IVK65572 JFF65572:JFG65572 JPB65572:JPC65572 JYX65572:JYY65572 KIT65572:KIU65572 KSP65572:KSQ65572 LCL65572:LCM65572 LMH65572:LMI65572 LWD65572:LWE65572 MFZ65572:MGA65572 MPV65572:MPW65572 MZR65572:MZS65572 NJN65572:NJO65572 NTJ65572:NTK65572 ODF65572:ODG65572 ONB65572:ONC65572 OWX65572:OWY65572 PGT65572:PGU65572 PQP65572:PQQ65572 QAL65572:QAM65572 QKH65572:QKI65572 QUD65572:QUE65572 RDZ65572:REA65572 RNV65572:RNW65572 RXR65572:RXS65572 SHN65572:SHO65572 SRJ65572:SRK65572 TBF65572:TBG65572 TLB65572:TLC65572 TUX65572:TUY65572 UET65572:UEU65572 UOP65572:UOQ65572 UYL65572:UYM65572 VIH65572:VII65572 VSD65572:VSE65572 WBZ65572:WCA65572 WLV65572:WLW65572 WVR65572:WVS65572 J131108:K131108 JF131108:JG131108 TB131108:TC131108 ACX131108:ACY131108 AMT131108:AMU131108 AWP131108:AWQ131108 BGL131108:BGM131108 BQH131108:BQI131108 CAD131108:CAE131108 CJZ131108:CKA131108 CTV131108:CTW131108 DDR131108:DDS131108 DNN131108:DNO131108 DXJ131108:DXK131108 EHF131108:EHG131108 ERB131108:ERC131108 FAX131108:FAY131108 FKT131108:FKU131108 FUP131108:FUQ131108 GEL131108:GEM131108 GOH131108:GOI131108 GYD131108:GYE131108 HHZ131108:HIA131108 HRV131108:HRW131108 IBR131108:IBS131108 ILN131108:ILO131108 IVJ131108:IVK131108 JFF131108:JFG131108 JPB131108:JPC131108 JYX131108:JYY131108 KIT131108:KIU131108 KSP131108:KSQ131108 LCL131108:LCM131108 LMH131108:LMI131108 LWD131108:LWE131108 MFZ131108:MGA131108 MPV131108:MPW131108 MZR131108:MZS131108 NJN131108:NJO131108 NTJ131108:NTK131108 ODF131108:ODG131108 ONB131108:ONC131108 OWX131108:OWY131108 PGT131108:PGU131108 PQP131108:PQQ131108 QAL131108:QAM131108 QKH131108:QKI131108 QUD131108:QUE131108 RDZ131108:REA131108 RNV131108:RNW131108 RXR131108:RXS131108 SHN131108:SHO131108 SRJ131108:SRK131108 TBF131108:TBG131108 TLB131108:TLC131108 TUX131108:TUY131108 UET131108:UEU131108 UOP131108:UOQ131108 UYL131108:UYM131108 VIH131108:VII131108 VSD131108:VSE131108 WBZ131108:WCA131108 WLV131108:WLW131108 WVR131108:WVS131108 J196644:K196644 JF196644:JG196644 TB196644:TC196644 ACX196644:ACY196644 AMT196644:AMU196644 AWP196644:AWQ196644 BGL196644:BGM196644 BQH196644:BQI196644 CAD196644:CAE196644 CJZ196644:CKA196644 CTV196644:CTW196644 DDR196644:DDS196644 DNN196644:DNO196644 DXJ196644:DXK196644 EHF196644:EHG196644 ERB196644:ERC196644 FAX196644:FAY196644 FKT196644:FKU196644 FUP196644:FUQ196644 GEL196644:GEM196644 GOH196644:GOI196644 GYD196644:GYE196644 HHZ196644:HIA196644 HRV196644:HRW196644 IBR196644:IBS196644 ILN196644:ILO196644 IVJ196644:IVK196644 JFF196644:JFG196644 JPB196644:JPC196644 JYX196644:JYY196644 KIT196644:KIU196644 KSP196644:KSQ196644 LCL196644:LCM196644 LMH196644:LMI196644 LWD196644:LWE196644 MFZ196644:MGA196644 MPV196644:MPW196644 MZR196644:MZS196644 NJN196644:NJO196644 NTJ196644:NTK196644 ODF196644:ODG196644 ONB196644:ONC196644 OWX196644:OWY196644 PGT196644:PGU196644 PQP196644:PQQ196644 QAL196644:QAM196644 QKH196644:QKI196644 QUD196644:QUE196644 RDZ196644:REA196644 RNV196644:RNW196644 RXR196644:RXS196644 SHN196644:SHO196644 SRJ196644:SRK196644 TBF196644:TBG196644 TLB196644:TLC196644 TUX196644:TUY196644 UET196644:UEU196644 UOP196644:UOQ196644 UYL196644:UYM196644 VIH196644:VII196644 VSD196644:VSE196644 WBZ196644:WCA196644 WLV196644:WLW196644 WVR196644:WVS196644 J262180:K262180 JF262180:JG262180 TB262180:TC262180 ACX262180:ACY262180 AMT262180:AMU262180 AWP262180:AWQ262180 BGL262180:BGM262180 BQH262180:BQI262180 CAD262180:CAE262180 CJZ262180:CKA262180 CTV262180:CTW262180 DDR262180:DDS262180 DNN262180:DNO262180 DXJ262180:DXK262180 EHF262180:EHG262180 ERB262180:ERC262180 FAX262180:FAY262180 FKT262180:FKU262180 FUP262180:FUQ262180 GEL262180:GEM262180 GOH262180:GOI262180 GYD262180:GYE262180 HHZ262180:HIA262180 HRV262180:HRW262180 IBR262180:IBS262180 ILN262180:ILO262180 IVJ262180:IVK262180 JFF262180:JFG262180 JPB262180:JPC262180 JYX262180:JYY262180 KIT262180:KIU262180 KSP262180:KSQ262180 LCL262180:LCM262180 LMH262180:LMI262180 LWD262180:LWE262180 MFZ262180:MGA262180 MPV262180:MPW262180 MZR262180:MZS262180 NJN262180:NJO262180 NTJ262180:NTK262180 ODF262180:ODG262180 ONB262180:ONC262180 OWX262180:OWY262180 PGT262180:PGU262180 PQP262180:PQQ262180 QAL262180:QAM262180 QKH262180:QKI262180 QUD262180:QUE262180 RDZ262180:REA262180 RNV262180:RNW262180 RXR262180:RXS262180 SHN262180:SHO262180 SRJ262180:SRK262180 TBF262180:TBG262180 TLB262180:TLC262180 TUX262180:TUY262180 UET262180:UEU262180 UOP262180:UOQ262180 UYL262180:UYM262180 VIH262180:VII262180 VSD262180:VSE262180 WBZ262180:WCA262180 WLV262180:WLW262180 WVR262180:WVS262180 J327716:K327716 JF327716:JG327716 TB327716:TC327716 ACX327716:ACY327716 AMT327716:AMU327716 AWP327716:AWQ327716 BGL327716:BGM327716 BQH327716:BQI327716 CAD327716:CAE327716 CJZ327716:CKA327716 CTV327716:CTW327716 DDR327716:DDS327716 DNN327716:DNO327716 DXJ327716:DXK327716 EHF327716:EHG327716 ERB327716:ERC327716 FAX327716:FAY327716 FKT327716:FKU327716 FUP327716:FUQ327716 GEL327716:GEM327716 GOH327716:GOI327716 GYD327716:GYE327716 HHZ327716:HIA327716 HRV327716:HRW327716 IBR327716:IBS327716 ILN327716:ILO327716 IVJ327716:IVK327716 JFF327716:JFG327716 JPB327716:JPC327716 JYX327716:JYY327716 KIT327716:KIU327716 KSP327716:KSQ327716 LCL327716:LCM327716 LMH327716:LMI327716 LWD327716:LWE327716 MFZ327716:MGA327716 MPV327716:MPW327716 MZR327716:MZS327716 NJN327716:NJO327716 NTJ327716:NTK327716 ODF327716:ODG327716 ONB327716:ONC327716 OWX327716:OWY327716 PGT327716:PGU327716 PQP327716:PQQ327716 QAL327716:QAM327716 QKH327716:QKI327716 QUD327716:QUE327716 RDZ327716:REA327716 RNV327716:RNW327716 RXR327716:RXS327716 SHN327716:SHO327716 SRJ327716:SRK327716 TBF327716:TBG327716 TLB327716:TLC327716 TUX327716:TUY327716 UET327716:UEU327716 UOP327716:UOQ327716 UYL327716:UYM327716 VIH327716:VII327716 VSD327716:VSE327716 WBZ327716:WCA327716 WLV327716:WLW327716 WVR327716:WVS327716 J393252:K393252 JF393252:JG393252 TB393252:TC393252 ACX393252:ACY393252 AMT393252:AMU393252 AWP393252:AWQ393252 BGL393252:BGM393252 BQH393252:BQI393252 CAD393252:CAE393252 CJZ393252:CKA393252 CTV393252:CTW393252 DDR393252:DDS393252 DNN393252:DNO393252 DXJ393252:DXK393252 EHF393252:EHG393252 ERB393252:ERC393252 FAX393252:FAY393252 FKT393252:FKU393252 FUP393252:FUQ393252 GEL393252:GEM393252 GOH393252:GOI393252 GYD393252:GYE393252 HHZ393252:HIA393252 HRV393252:HRW393252 IBR393252:IBS393252 ILN393252:ILO393252 IVJ393252:IVK393252 JFF393252:JFG393252 JPB393252:JPC393252 JYX393252:JYY393252 KIT393252:KIU393252 KSP393252:KSQ393252 LCL393252:LCM393252 LMH393252:LMI393252 LWD393252:LWE393252 MFZ393252:MGA393252 MPV393252:MPW393252 MZR393252:MZS393252 NJN393252:NJO393252 NTJ393252:NTK393252 ODF393252:ODG393252 ONB393252:ONC393252 OWX393252:OWY393252 PGT393252:PGU393252 PQP393252:PQQ393252 QAL393252:QAM393252 QKH393252:QKI393252 QUD393252:QUE393252 RDZ393252:REA393252 RNV393252:RNW393252 RXR393252:RXS393252 SHN393252:SHO393252 SRJ393252:SRK393252 TBF393252:TBG393252 TLB393252:TLC393252 TUX393252:TUY393252 UET393252:UEU393252 UOP393252:UOQ393252 UYL393252:UYM393252 VIH393252:VII393252 VSD393252:VSE393252 WBZ393252:WCA393252 WLV393252:WLW393252 WVR393252:WVS393252 J458788:K458788 JF458788:JG458788 TB458788:TC458788 ACX458788:ACY458788 AMT458788:AMU458788 AWP458788:AWQ458788 BGL458788:BGM458788 BQH458788:BQI458788 CAD458788:CAE458788 CJZ458788:CKA458788 CTV458788:CTW458788 DDR458788:DDS458788 DNN458788:DNO458788 DXJ458788:DXK458788 EHF458788:EHG458788 ERB458788:ERC458788 FAX458788:FAY458788 FKT458788:FKU458788 FUP458788:FUQ458788 GEL458788:GEM458788 GOH458788:GOI458788 GYD458788:GYE458788 HHZ458788:HIA458788 HRV458788:HRW458788 IBR458788:IBS458788 ILN458788:ILO458788 IVJ458788:IVK458788 JFF458788:JFG458788 JPB458788:JPC458788 JYX458788:JYY458788 KIT458788:KIU458788 KSP458788:KSQ458788 LCL458788:LCM458788 LMH458788:LMI458788 LWD458788:LWE458788 MFZ458788:MGA458788 MPV458788:MPW458788 MZR458788:MZS458788 NJN458788:NJO458788 NTJ458788:NTK458788 ODF458788:ODG458788 ONB458788:ONC458788 OWX458788:OWY458788 PGT458788:PGU458788 PQP458788:PQQ458788 QAL458788:QAM458788 QKH458788:QKI458788 QUD458788:QUE458788 RDZ458788:REA458788 RNV458788:RNW458788 RXR458788:RXS458788 SHN458788:SHO458788 SRJ458788:SRK458788 TBF458788:TBG458788 TLB458788:TLC458788 TUX458788:TUY458788 UET458788:UEU458788 UOP458788:UOQ458788 UYL458788:UYM458788 VIH458788:VII458788 VSD458788:VSE458788 WBZ458788:WCA458788 WLV458788:WLW458788 WVR458788:WVS458788 J524324:K524324 JF524324:JG524324 TB524324:TC524324 ACX524324:ACY524324 AMT524324:AMU524324 AWP524324:AWQ524324 BGL524324:BGM524324 BQH524324:BQI524324 CAD524324:CAE524324 CJZ524324:CKA524324 CTV524324:CTW524324 DDR524324:DDS524324 DNN524324:DNO524324 DXJ524324:DXK524324 EHF524324:EHG524324 ERB524324:ERC524324 FAX524324:FAY524324 FKT524324:FKU524324 FUP524324:FUQ524324 GEL524324:GEM524324 GOH524324:GOI524324 GYD524324:GYE524324 HHZ524324:HIA524324 HRV524324:HRW524324 IBR524324:IBS524324 ILN524324:ILO524324 IVJ524324:IVK524324 JFF524324:JFG524324 JPB524324:JPC524324 JYX524324:JYY524324 KIT524324:KIU524324 KSP524324:KSQ524324 LCL524324:LCM524324 LMH524324:LMI524324 LWD524324:LWE524324 MFZ524324:MGA524324 MPV524324:MPW524324 MZR524324:MZS524324 NJN524324:NJO524324 NTJ524324:NTK524324 ODF524324:ODG524324 ONB524324:ONC524324 OWX524324:OWY524324 PGT524324:PGU524324 PQP524324:PQQ524324 QAL524324:QAM524324 QKH524324:QKI524324 QUD524324:QUE524324 RDZ524324:REA524324 RNV524324:RNW524324 RXR524324:RXS524324 SHN524324:SHO524324 SRJ524324:SRK524324 TBF524324:TBG524324 TLB524324:TLC524324 TUX524324:TUY524324 UET524324:UEU524324 UOP524324:UOQ524324 UYL524324:UYM524324 VIH524324:VII524324 VSD524324:VSE524324 WBZ524324:WCA524324 WLV524324:WLW524324 WVR524324:WVS524324 J589860:K589860 JF589860:JG589860 TB589860:TC589860 ACX589860:ACY589860 AMT589860:AMU589860 AWP589860:AWQ589860 BGL589860:BGM589860 BQH589860:BQI589860 CAD589860:CAE589860 CJZ589860:CKA589860 CTV589860:CTW589860 DDR589860:DDS589860 DNN589860:DNO589860 DXJ589860:DXK589860 EHF589860:EHG589860 ERB589860:ERC589860 FAX589860:FAY589860 FKT589860:FKU589860 FUP589860:FUQ589860 GEL589860:GEM589860 GOH589860:GOI589860 GYD589860:GYE589860 HHZ589860:HIA589860 HRV589860:HRW589860 IBR589860:IBS589860 ILN589860:ILO589860 IVJ589860:IVK589860 JFF589860:JFG589860 JPB589860:JPC589860 JYX589860:JYY589860 KIT589860:KIU589860 KSP589860:KSQ589860 LCL589860:LCM589860 LMH589860:LMI589860 LWD589860:LWE589860 MFZ589860:MGA589860 MPV589860:MPW589860 MZR589860:MZS589860 NJN589860:NJO589860 NTJ589860:NTK589860 ODF589860:ODG589860 ONB589860:ONC589860 OWX589860:OWY589860 PGT589860:PGU589860 PQP589860:PQQ589860 QAL589860:QAM589860 QKH589860:QKI589860 QUD589860:QUE589860 RDZ589860:REA589860 RNV589860:RNW589860 RXR589860:RXS589860 SHN589860:SHO589860 SRJ589860:SRK589860 TBF589860:TBG589860 TLB589860:TLC589860 TUX589860:TUY589860 UET589860:UEU589860 UOP589860:UOQ589860 UYL589860:UYM589860 VIH589860:VII589860 VSD589860:VSE589860 WBZ589860:WCA589860 WLV589860:WLW589860 WVR589860:WVS589860 J655396:K655396 JF655396:JG655396 TB655396:TC655396 ACX655396:ACY655396 AMT655396:AMU655396 AWP655396:AWQ655396 BGL655396:BGM655396 BQH655396:BQI655396 CAD655396:CAE655396 CJZ655396:CKA655396 CTV655396:CTW655396 DDR655396:DDS655396 DNN655396:DNO655396 DXJ655396:DXK655396 EHF655396:EHG655396 ERB655396:ERC655396 FAX655396:FAY655396 FKT655396:FKU655396 FUP655396:FUQ655396 GEL655396:GEM655396 GOH655396:GOI655396 GYD655396:GYE655396 HHZ655396:HIA655396 HRV655396:HRW655396 IBR655396:IBS655396 ILN655396:ILO655396 IVJ655396:IVK655396 JFF655396:JFG655396 JPB655396:JPC655396 JYX655396:JYY655396 KIT655396:KIU655396 KSP655396:KSQ655396 LCL655396:LCM655396 LMH655396:LMI655396 LWD655396:LWE655396 MFZ655396:MGA655396 MPV655396:MPW655396 MZR655396:MZS655396 NJN655396:NJO655396 NTJ655396:NTK655396 ODF655396:ODG655396 ONB655396:ONC655396 OWX655396:OWY655396 PGT655396:PGU655396 PQP655396:PQQ655396 QAL655396:QAM655396 QKH655396:QKI655396 QUD655396:QUE655396 RDZ655396:REA655396 RNV655396:RNW655396 RXR655396:RXS655396 SHN655396:SHO655396 SRJ655396:SRK655396 TBF655396:TBG655396 TLB655396:TLC655396 TUX655396:TUY655396 UET655396:UEU655396 UOP655396:UOQ655396 UYL655396:UYM655396 VIH655396:VII655396 VSD655396:VSE655396 WBZ655396:WCA655396 WLV655396:WLW655396 WVR655396:WVS655396 J720932:K720932 JF720932:JG720932 TB720932:TC720932 ACX720932:ACY720932 AMT720932:AMU720932 AWP720932:AWQ720932 BGL720932:BGM720932 BQH720932:BQI720932 CAD720932:CAE720932 CJZ720932:CKA720932 CTV720932:CTW720932 DDR720932:DDS720932 DNN720932:DNO720932 DXJ720932:DXK720932 EHF720932:EHG720932 ERB720932:ERC720932 FAX720932:FAY720932 FKT720932:FKU720932 FUP720932:FUQ720932 GEL720932:GEM720932 GOH720932:GOI720932 GYD720932:GYE720932 HHZ720932:HIA720932 HRV720932:HRW720932 IBR720932:IBS720932 ILN720932:ILO720932 IVJ720932:IVK720932 JFF720932:JFG720932 JPB720932:JPC720932 JYX720932:JYY720932 KIT720932:KIU720932 KSP720932:KSQ720932 LCL720932:LCM720932 LMH720932:LMI720932 LWD720932:LWE720932 MFZ720932:MGA720932 MPV720932:MPW720932 MZR720932:MZS720932 NJN720932:NJO720932 NTJ720932:NTK720932 ODF720932:ODG720932 ONB720932:ONC720932 OWX720932:OWY720932 PGT720932:PGU720932 PQP720932:PQQ720932 QAL720932:QAM720932 QKH720932:QKI720932 QUD720932:QUE720932 RDZ720932:REA720932 RNV720932:RNW720932 RXR720932:RXS720932 SHN720932:SHO720932 SRJ720932:SRK720932 TBF720932:TBG720932 TLB720932:TLC720932 TUX720932:TUY720932 UET720932:UEU720932 UOP720932:UOQ720932 UYL720932:UYM720932 VIH720932:VII720932 VSD720932:VSE720932 WBZ720932:WCA720932 WLV720932:WLW720932 WVR720932:WVS720932 J786468:K786468 JF786468:JG786468 TB786468:TC786468 ACX786468:ACY786468 AMT786468:AMU786468 AWP786468:AWQ786468 BGL786468:BGM786468 BQH786468:BQI786468 CAD786468:CAE786468 CJZ786468:CKA786468 CTV786468:CTW786468 DDR786468:DDS786468 DNN786468:DNO786468 DXJ786468:DXK786468 EHF786468:EHG786468 ERB786468:ERC786468 FAX786468:FAY786468 FKT786468:FKU786468 FUP786468:FUQ786468 GEL786468:GEM786468 GOH786468:GOI786468 GYD786468:GYE786468 HHZ786468:HIA786468 HRV786468:HRW786468 IBR786468:IBS786468 ILN786468:ILO786468 IVJ786468:IVK786468 JFF786468:JFG786468 JPB786468:JPC786468 JYX786468:JYY786468 KIT786468:KIU786468 KSP786468:KSQ786468 LCL786468:LCM786468 LMH786468:LMI786468 LWD786468:LWE786468 MFZ786468:MGA786468 MPV786468:MPW786468 MZR786468:MZS786468 NJN786468:NJO786468 NTJ786468:NTK786468 ODF786468:ODG786468 ONB786468:ONC786468 OWX786468:OWY786468 PGT786468:PGU786468 PQP786468:PQQ786468 QAL786468:QAM786468 QKH786468:QKI786468 QUD786468:QUE786468 RDZ786468:REA786468 RNV786468:RNW786468 RXR786468:RXS786468 SHN786468:SHO786468 SRJ786468:SRK786468 TBF786468:TBG786468 TLB786468:TLC786468 TUX786468:TUY786468 UET786468:UEU786468 UOP786468:UOQ786468 UYL786468:UYM786468 VIH786468:VII786468 VSD786468:VSE786468 WBZ786468:WCA786468 WLV786468:WLW786468 WVR786468:WVS786468 J852004:K852004 JF852004:JG852004 TB852004:TC852004 ACX852004:ACY852004 AMT852004:AMU852004 AWP852004:AWQ852004 BGL852004:BGM852004 BQH852004:BQI852004 CAD852004:CAE852004 CJZ852004:CKA852004 CTV852004:CTW852004 DDR852004:DDS852004 DNN852004:DNO852004 DXJ852004:DXK852004 EHF852004:EHG852004 ERB852004:ERC852004 FAX852004:FAY852004 FKT852004:FKU852004 FUP852004:FUQ852004 GEL852004:GEM852004 GOH852004:GOI852004 GYD852004:GYE852004 HHZ852004:HIA852004 HRV852004:HRW852004 IBR852004:IBS852004 ILN852004:ILO852004 IVJ852004:IVK852004 JFF852004:JFG852004 JPB852004:JPC852004 JYX852004:JYY852004 KIT852004:KIU852004 KSP852004:KSQ852004 LCL852004:LCM852004 LMH852004:LMI852004 LWD852004:LWE852004 MFZ852004:MGA852004 MPV852004:MPW852004 MZR852004:MZS852004 NJN852004:NJO852004 NTJ852004:NTK852004 ODF852004:ODG852004 ONB852004:ONC852004 OWX852004:OWY852004 PGT852004:PGU852004 PQP852004:PQQ852004 QAL852004:QAM852004 QKH852004:QKI852004 QUD852004:QUE852004 RDZ852004:REA852004 RNV852004:RNW852004 RXR852004:RXS852004 SHN852004:SHO852004 SRJ852004:SRK852004 TBF852004:TBG852004 TLB852004:TLC852004 TUX852004:TUY852004 UET852004:UEU852004 UOP852004:UOQ852004 UYL852004:UYM852004 VIH852004:VII852004 VSD852004:VSE852004 WBZ852004:WCA852004 WLV852004:WLW852004 WVR852004:WVS852004 J917540:K917540 JF917540:JG917540 TB917540:TC917540 ACX917540:ACY917540 AMT917540:AMU917540 AWP917540:AWQ917540 BGL917540:BGM917540 BQH917540:BQI917540 CAD917540:CAE917540 CJZ917540:CKA917540 CTV917540:CTW917540 DDR917540:DDS917540 DNN917540:DNO917540 DXJ917540:DXK917540 EHF917540:EHG917540 ERB917540:ERC917540 FAX917540:FAY917540 FKT917540:FKU917540 FUP917540:FUQ917540 GEL917540:GEM917540 GOH917540:GOI917540 GYD917540:GYE917540 HHZ917540:HIA917540 HRV917540:HRW917540 IBR917540:IBS917540 ILN917540:ILO917540 IVJ917540:IVK917540 JFF917540:JFG917540 JPB917540:JPC917540 JYX917540:JYY917540 KIT917540:KIU917540 KSP917540:KSQ917540 LCL917540:LCM917540 LMH917540:LMI917540 LWD917540:LWE917540 MFZ917540:MGA917540 MPV917540:MPW917540 MZR917540:MZS917540 NJN917540:NJO917540 NTJ917540:NTK917540 ODF917540:ODG917540 ONB917540:ONC917540 OWX917540:OWY917540 PGT917540:PGU917540 PQP917540:PQQ917540 QAL917540:QAM917540 QKH917540:QKI917540 QUD917540:QUE917540 RDZ917540:REA917540 RNV917540:RNW917540 RXR917540:RXS917540 SHN917540:SHO917540 SRJ917540:SRK917540 TBF917540:TBG917540 TLB917540:TLC917540 TUX917540:TUY917540 UET917540:UEU917540 UOP917540:UOQ917540 UYL917540:UYM917540 VIH917540:VII917540 VSD917540:VSE917540 WBZ917540:WCA917540 WLV917540:WLW917540 WVR917540:WVS917540 J983076:K983076 JF983076:JG983076 TB983076:TC983076 ACX983076:ACY983076 AMT983076:AMU983076 AWP983076:AWQ983076 BGL983076:BGM983076 BQH983076:BQI983076 CAD983076:CAE983076 CJZ983076:CKA983076 CTV983076:CTW983076 DDR983076:DDS983076 DNN983076:DNO983076 DXJ983076:DXK983076 EHF983076:EHG983076 ERB983076:ERC983076 FAX983076:FAY983076 FKT983076:FKU983076 FUP983076:FUQ983076 GEL983076:GEM983076 GOH983076:GOI983076 GYD983076:GYE983076 HHZ983076:HIA983076 HRV983076:HRW983076 IBR983076:IBS983076 ILN983076:ILO983076 IVJ983076:IVK983076 JFF983076:JFG983076 JPB983076:JPC983076 JYX983076:JYY983076 KIT983076:KIU983076 KSP983076:KSQ983076 LCL983076:LCM983076 LMH983076:LMI983076 LWD983076:LWE983076 MFZ983076:MGA983076 MPV983076:MPW983076 MZR983076:MZS983076 NJN983076:NJO983076 NTJ983076:NTK983076 ODF983076:ODG983076 ONB983076:ONC983076 OWX983076:OWY983076 PGT983076:PGU983076 PQP983076:PQQ983076 QAL983076:QAM983076 QKH983076:QKI983076 QUD983076:QUE983076 RDZ983076:REA983076 RNV983076:RNW983076 RXR983076:RXS983076 SHN983076:SHO983076 SRJ983076:SRK983076 TBF983076:TBG983076 TLB983076:TLC983076 TUX983076:TUY983076 UET983076:UEU983076 UOP983076:UOQ983076 UYL983076:UYM983076 VIH983076:VII983076 VSD983076:VSE983076 WBZ983076:WCA983076 WLV983076:WLW983076 WVR983076:WVS983076 J48:K49 JF48:JG49 TB48:TC49 ACX48:ACY49 AMT48:AMU49 AWP48:AWQ49 BGL48:BGM49 BQH48:BQI49 CAD48:CAE49 CJZ48:CKA49 CTV48:CTW49 DDR48:DDS49 DNN48:DNO49 DXJ48:DXK49 EHF48:EHG49 ERB48:ERC49 FAX48:FAY49 FKT48:FKU49 FUP48:FUQ49 GEL48:GEM49 GOH48:GOI49 GYD48:GYE49 HHZ48:HIA49 HRV48:HRW49 IBR48:IBS49 ILN48:ILO49 IVJ48:IVK49 JFF48:JFG49 JPB48:JPC49 JYX48:JYY49 KIT48:KIU49 KSP48:KSQ49 LCL48:LCM49 LMH48:LMI49 LWD48:LWE49 MFZ48:MGA49 MPV48:MPW49 MZR48:MZS49 NJN48:NJO49 NTJ48:NTK49 ODF48:ODG49 ONB48:ONC49 OWX48:OWY49 PGT48:PGU49 PQP48:PQQ49 QAL48:QAM49 QKH48:QKI49 QUD48:QUE49 RDZ48:REA49 RNV48:RNW49 RXR48:RXS49 SHN48:SHO49 SRJ48:SRK49 TBF48:TBG49 TLB48:TLC49 TUX48:TUY49 UET48:UEU49 UOP48:UOQ49 UYL48:UYM49 VIH48:VII49 VSD48:VSE49 WBZ48:WCA49 WLV48:WLW49 WVR48:WVS49 J65584:K65585 JF65584:JG65585 TB65584:TC65585 ACX65584:ACY65585 AMT65584:AMU65585 AWP65584:AWQ65585 BGL65584:BGM65585 BQH65584:BQI65585 CAD65584:CAE65585 CJZ65584:CKA65585 CTV65584:CTW65585 DDR65584:DDS65585 DNN65584:DNO65585 DXJ65584:DXK65585 EHF65584:EHG65585 ERB65584:ERC65585 FAX65584:FAY65585 FKT65584:FKU65585 FUP65584:FUQ65585 GEL65584:GEM65585 GOH65584:GOI65585 GYD65584:GYE65585 HHZ65584:HIA65585 HRV65584:HRW65585 IBR65584:IBS65585 ILN65584:ILO65585 IVJ65584:IVK65585 JFF65584:JFG65585 JPB65584:JPC65585 JYX65584:JYY65585 KIT65584:KIU65585 KSP65584:KSQ65585 LCL65584:LCM65585 LMH65584:LMI65585 LWD65584:LWE65585 MFZ65584:MGA65585 MPV65584:MPW65585 MZR65584:MZS65585 NJN65584:NJO65585 NTJ65584:NTK65585 ODF65584:ODG65585 ONB65584:ONC65585 OWX65584:OWY65585 PGT65584:PGU65585 PQP65584:PQQ65585 QAL65584:QAM65585 QKH65584:QKI65585 QUD65584:QUE65585 RDZ65584:REA65585 RNV65584:RNW65585 RXR65584:RXS65585 SHN65584:SHO65585 SRJ65584:SRK65585 TBF65584:TBG65585 TLB65584:TLC65585 TUX65584:TUY65585 UET65584:UEU65585 UOP65584:UOQ65585 UYL65584:UYM65585 VIH65584:VII65585 VSD65584:VSE65585 WBZ65584:WCA65585 WLV65584:WLW65585 WVR65584:WVS65585 J131120:K131121 JF131120:JG131121 TB131120:TC131121 ACX131120:ACY131121 AMT131120:AMU131121 AWP131120:AWQ131121 BGL131120:BGM131121 BQH131120:BQI131121 CAD131120:CAE131121 CJZ131120:CKA131121 CTV131120:CTW131121 DDR131120:DDS131121 DNN131120:DNO131121 DXJ131120:DXK131121 EHF131120:EHG131121 ERB131120:ERC131121 FAX131120:FAY131121 FKT131120:FKU131121 FUP131120:FUQ131121 GEL131120:GEM131121 GOH131120:GOI131121 GYD131120:GYE131121 HHZ131120:HIA131121 HRV131120:HRW131121 IBR131120:IBS131121 ILN131120:ILO131121 IVJ131120:IVK131121 JFF131120:JFG131121 JPB131120:JPC131121 JYX131120:JYY131121 KIT131120:KIU131121 KSP131120:KSQ131121 LCL131120:LCM131121 LMH131120:LMI131121 LWD131120:LWE131121 MFZ131120:MGA131121 MPV131120:MPW131121 MZR131120:MZS131121 NJN131120:NJO131121 NTJ131120:NTK131121 ODF131120:ODG131121 ONB131120:ONC131121 OWX131120:OWY131121 PGT131120:PGU131121 PQP131120:PQQ131121 QAL131120:QAM131121 QKH131120:QKI131121 QUD131120:QUE131121 RDZ131120:REA131121 RNV131120:RNW131121 RXR131120:RXS131121 SHN131120:SHO131121 SRJ131120:SRK131121 TBF131120:TBG131121 TLB131120:TLC131121 TUX131120:TUY131121 UET131120:UEU131121 UOP131120:UOQ131121 UYL131120:UYM131121 VIH131120:VII131121 VSD131120:VSE131121 WBZ131120:WCA131121 WLV131120:WLW131121 WVR131120:WVS131121 J196656:K196657 JF196656:JG196657 TB196656:TC196657 ACX196656:ACY196657 AMT196656:AMU196657 AWP196656:AWQ196657 BGL196656:BGM196657 BQH196656:BQI196657 CAD196656:CAE196657 CJZ196656:CKA196657 CTV196656:CTW196657 DDR196656:DDS196657 DNN196656:DNO196657 DXJ196656:DXK196657 EHF196656:EHG196657 ERB196656:ERC196657 FAX196656:FAY196657 FKT196656:FKU196657 FUP196656:FUQ196657 GEL196656:GEM196657 GOH196656:GOI196657 GYD196656:GYE196657 HHZ196656:HIA196657 HRV196656:HRW196657 IBR196656:IBS196657 ILN196656:ILO196657 IVJ196656:IVK196657 JFF196656:JFG196657 JPB196656:JPC196657 JYX196656:JYY196657 KIT196656:KIU196657 KSP196656:KSQ196657 LCL196656:LCM196657 LMH196656:LMI196657 LWD196656:LWE196657 MFZ196656:MGA196657 MPV196656:MPW196657 MZR196656:MZS196657 NJN196656:NJO196657 NTJ196656:NTK196657 ODF196656:ODG196657 ONB196656:ONC196657 OWX196656:OWY196657 PGT196656:PGU196657 PQP196656:PQQ196657 QAL196656:QAM196657 QKH196656:QKI196657 QUD196656:QUE196657 RDZ196656:REA196657 RNV196656:RNW196657 RXR196656:RXS196657 SHN196656:SHO196657 SRJ196656:SRK196657 TBF196656:TBG196657 TLB196656:TLC196657 TUX196656:TUY196657 UET196656:UEU196657 UOP196656:UOQ196657 UYL196656:UYM196657 VIH196656:VII196657 VSD196656:VSE196657 WBZ196656:WCA196657 WLV196656:WLW196657 WVR196656:WVS196657 J262192:K262193 JF262192:JG262193 TB262192:TC262193 ACX262192:ACY262193 AMT262192:AMU262193 AWP262192:AWQ262193 BGL262192:BGM262193 BQH262192:BQI262193 CAD262192:CAE262193 CJZ262192:CKA262193 CTV262192:CTW262193 DDR262192:DDS262193 DNN262192:DNO262193 DXJ262192:DXK262193 EHF262192:EHG262193 ERB262192:ERC262193 FAX262192:FAY262193 FKT262192:FKU262193 FUP262192:FUQ262193 GEL262192:GEM262193 GOH262192:GOI262193 GYD262192:GYE262193 HHZ262192:HIA262193 HRV262192:HRW262193 IBR262192:IBS262193 ILN262192:ILO262193 IVJ262192:IVK262193 JFF262192:JFG262193 JPB262192:JPC262193 JYX262192:JYY262193 KIT262192:KIU262193 KSP262192:KSQ262193 LCL262192:LCM262193 LMH262192:LMI262193 LWD262192:LWE262193 MFZ262192:MGA262193 MPV262192:MPW262193 MZR262192:MZS262193 NJN262192:NJO262193 NTJ262192:NTK262193 ODF262192:ODG262193 ONB262192:ONC262193 OWX262192:OWY262193 PGT262192:PGU262193 PQP262192:PQQ262193 QAL262192:QAM262193 QKH262192:QKI262193 QUD262192:QUE262193 RDZ262192:REA262193 RNV262192:RNW262193 RXR262192:RXS262193 SHN262192:SHO262193 SRJ262192:SRK262193 TBF262192:TBG262193 TLB262192:TLC262193 TUX262192:TUY262193 UET262192:UEU262193 UOP262192:UOQ262193 UYL262192:UYM262193 VIH262192:VII262193 VSD262192:VSE262193 WBZ262192:WCA262193 WLV262192:WLW262193 WVR262192:WVS262193 J327728:K327729 JF327728:JG327729 TB327728:TC327729 ACX327728:ACY327729 AMT327728:AMU327729 AWP327728:AWQ327729 BGL327728:BGM327729 BQH327728:BQI327729 CAD327728:CAE327729 CJZ327728:CKA327729 CTV327728:CTW327729 DDR327728:DDS327729 DNN327728:DNO327729 DXJ327728:DXK327729 EHF327728:EHG327729 ERB327728:ERC327729 FAX327728:FAY327729 FKT327728:FKU327729 FUP327728:FUQ327729 GEL327728:GEM327729 GOH327728:GOI327729 GYD327728:GYE327729 HHZ327728:HIA327729 HRV327728:HRW327729 IBR327728:IBS327729 ILN327728:ILO327729 IVJ327728:IVK327729 JFF327728:JFG327729 JPB327728:JPC327729 JYX327728:JYY327729 KIT327728:KIU327729 KSP327728:KSQ327729 LCL327728:LCM327729 LMH327728:LMI327729 LWD327728:LWE327729 MFZ327728:MGA327729 MPV327728:MPW327729 MZR327728:MZS327729 NJN327728:NJO327729 NTJ327728:NTK327729 ODF327728:ODG327729 ONB327728:ONC327729 OWX327728:OWY327729 PGT327728:PGU327729 PQP327728:PQQ327729 QAL327728:QAM327729 QKH327728:QKI327729 QUD327728:QUE327729 RDZ327728:REA327729 RNV327728:RNW327729 RXR327728:RXS327729 SHN327728:SHO327729 SRJ327728:SRK327729 TBF327728:TBG327729 TLB327728:TLC327729 TUX327728:TUY327729 UET327728:UEU327729 UOP327728:UOQ327729 UYL327728:UYM327729 VIH327728:VII327729 VSD327728:VSE327729 WBZ327728:WCA327729 WLV327728:WLW327729 WVR327728:WVS327729 J393264:K393265 JF393264:JG393265 TB393264:TC393265 ACX393264:ACY393265 AMT393264:AMU393265 AWP393264:AWQ393265 BGL393264:BGM393265 BQH393264:BQI393265 CAD393264:CAE393265 CJZ393264:CKA393265 CTV393264:CTW393265 DDR393264:DDS393265 DNN393264:DNO393265 DXJ393264:DXK393265 EHF393264:EHG393265 ERB393264:ERC393265 FAX393264:FAY393265 FKT393264:FKU393265 FUP393264:FUQ393265 GEL393264:GEM393265 GOH393264:GOI393265 GYD393264:GYE393265 HHZ393264:HIA393265 HRV393264:HRW393265 IBR393264:IBS393265 ILN393264:ILO393265 IVJ393264:IVK393265 JFF393264:JFG393265 JPB393264:JPC393265 JYX393264:JYY393265 KIT393264:KIU393265 KSP393264:KSQ393265 LCL393264:LCM393265 LMH393264:LMI393265 LWD393264:LWE393265 MFZ393264:MGA393265 MPV393264:MPW393265 MZR393264:MZS393265 NJN393264:NJO393265 NTJ393264:NTK393265 ODF393264:ODG393265 ONB393264:ONC393265 OWX393264:OWY393265 PGT393264:PGU393265 PQP393264:PQQ393265 QAL393264:QAM393265 QKH393264:QKI393265 QUD393264:QUE393265 RDZ393264:REA393265 RNV393264:RNW393265 RXR393264:RXS393265 SHN393264:SHO393265 SRJ393264:SRK393265 TBF393264:TBG393265 TLB393264:TLC393265 TUX393264:TUY393265 UET393264:UEU393265 UOP393264:UOQ393265 UYL393264:UYM393265 VIH393264:VII393265 VSD393264:VSE393265 WBZ393264:WCA393265 WLV393264:WLW393265 WVR393264:WVS393265 J458800:K458801 JF458800:JG458801 TB458800:TC458801 ACX458800:ACY458801 AMT458800:AMU458801 AWP458800:AWQ458801 BGL458800:BGM458801 BQH458800:BQI458801 CAD458800:CAE458801 CJZ458800:CKA458801 CTV458800:CTW458801 DDR458800:DDS458801 DNN458800:DNO458801 DXJ458800:DXK458801 EHF458800:EHG458801 ERB458800:ERC458801 FAX458800:FAY458801 FKT458800:FKU458801 FUP458800:FUQ458801 GEL458800:GEM458801 GOH458800:GOI458801 GYD458800:GYE458801 HHZ458800:HIA458801 HRV458800:HRW458801 IBR458800:IBS458801 ILN458800:ILO458801 IVJ458800:IVK458801 JFF458800:JFG458801 JPB458800:JPC458801 JYX458800:JYY458801 KIT458800:KIU458801 KSP458800:KSQ458801 LCL458800:LCM458801 LMH458800:LMI458801 LWD458800:LWE458801 MFZ458800:MGA458801 MPV458800:MPW458801 MZR458800:MZS458801 NJN458800:NJO458801 NTJ458800:NTK458801 ODF458800:ODG458801 ONB458800:ONC458801 OWX458800:OWY458801 PGT458800:PGU458801 PQP458800:PQQ458801 QAL458800:QAM458801 QKH458800:QKI458801 QUD458800:QUE458801 RDZ458800:REA458801 RNV458800:RNW458801 RXR458800:RXS458801 SHN458800:SHO458801 SRJ458800:SRK458801 TBF458800:TBG458801 TLB458800:TLC458801 TUX458800:TUY458801 UET458800:UEU458801 UOP458800:UOQ458801 UYL458800:UYM458801 VIH458800:VII458801 VSD458800:VSE458801 WBZ458800:WCA458801 WLV458800:WLW458801 WVR458800:WVS458801 J524336:K524337 JF524336:JG524337 TB524336:TC524337 ACX524336:ACY524337 AMT524336:AMU524337 AWP524336:AWQ524337 BGL524336:BGM524337 BQH524336:BQI524337 CAD524336:CAE524337 CJZ524336:CKA524337 CTV524336:CTW524337 DDR524336:DDS524337 DNN524336:DNO524337 DXJ524336:DXK524337 EHF524336:EHG524337 ERB524336:ERC524337 FAX524336:FAY524337 FKT524336:FKU524337 FUP524336:FUQ524337 GEL524336:GEM524337 GOH524336:GOI524337 GYD524336:GYE524337 HHZ524336:HIA524337 HRV524336:HRW524337 IBR524336:IBS524337 ILN524336:ILO524337 IVJ524336:IVK524337 JFF524336:JFG524337 JPB524336:JPC524337 JYX524336:JYY524337 KIT524336:KIU524337 KSP524336:KSQ524337 LCL524336:LCM524337 LMH524336:LMI524337 LWD524336:LWE524337 MFZ524336:MGA524337 MPV524336:MPW524337 MZR524336:MZS524337 NJN524336:NJO524337 NTJ524336:NTK524337 ODF524336:ODG524337 ONB524336:ONC524337 OWX524336:OWY524337 PGT524336:PGU524337 PQP524336:PQQ524337 QAL524336:QAM524337 QKH524336:QKI524337 QUD524336:QUE524337 RDZ524336:REA524337 RNV524336:RNW524337 RXR524336:RXS524337 SHN524336:SHO524337 SRJ524336:SRK524337 TBF524336:TBG524337 TLB524336:TLC524337 TUX524336:TUY524337 UET524336:UEU524337 UOP524336:UOQ524337 UYL524336:UYM524337 VIH524336:VII524337 VSD524336:VSE524337 WBZ524336:WCA524337 WLV524336:WLW524337 WVR524336:WVS524337 J589872:K589873 JF589872:JG589873 TB589872:TC589873 ACX589872:ACY589873 AMT589872:AMU589873 AWP589872:AWQ589873 BGL589872:BGM589873 BQH589872:BQI589873 CAD589872:CAE589873 CJZ589872:CKA589873 CTV589872:CTW589873 DDR589872:DDS589873 DNN589872:DNO589873 DXJ589872:DXK589873 EHF589872:EHG589873 ERB589872:ERC589873 FAX589872:FAY589873 FKT589872:FKU589873 FUP589872:FUQ589873 GEL589872:GEM589873 GOH589872:GOI589873 GYD589872:GYE589873 HHZ589872:HIA589873 HRV589872:HRW589873 IBR589872:IBS589873 ILN589872:ILO589873 IVJ589872:IVK589873 JFF589872:JFG589873 JPB589872:JPC589873 JYX589872:JYY589873 KIT589872:KIU589873 KSP589872:KSQ589873 LCL589872:LCM589873 LMH589872:LMI589873 LWD589872:LWE589873 MFZ589872:MGA589873 MPV589872:MPW589873 MZR589872:MZS589873 NJN589872:NJO589873 NTJ589872:NTK589873 ODF589872:ODG589873 ONB589872:ONC589873 OWX589872:OWY589873 PGT589872:PGU589873 PQP589872:PQQ589873 QAL589872:QAM589873 QKH589872:QKI589873 QUD589872:QUE589873 RDZ589872:REA589873 RNV589872:RNW589873 RXR589872:RXS589873 SHN589872:SHO589873 SRJ589872:SRK589873 TBF589872:TBG589873 TLB589872:TLC589873 TUX589872:TUY589873 UET589872:UEU589873 UOP589872:UOQ589873 UYL589872:UYM589873 VIH589872:VII589873 VSD589872:VSE589873 WBZ589872:WCA589873 WLV589872:WLW589873 WVR589872:WVS589873 J655408:K655409 JF655408:JG655409 TB655408:TC655409 ACX655408:ACY655409 AMT655408:AMU655409 AWP655408:AWQ655409 BGL655408:BGM655409 BQH655408:BQI655409 CAD655408:CAE655409 CJZ655408:CKA655409 CTV655408:CTW655409 DDR655408:DDS655409 DNN655408:DNO655409 DXJ655408:DXK655409 EHF655408:EHG655409 ERB655408:ERC655409 FAX655408:FAY655409 FKT655408:FKU655409 FUP655408:FUQ655409 GEL655408:GEM655409 GOH655408:GOI655409 GYD655408:GYE655409 HHZ655408:HIA655409 HRV655408:HRW655409 IBR655408:IBS655409 ILN655408:ILO655409 IVJ655408:IVK655409 JFF655408:JFG655409 JPB655408:JPC655409 JYX655408:JYY655409 KIT655408:KIU655409 KSP655408:KSQ655409 LCL655408:LCM655409 LMH655408:LMI655409 LWD655408:LWE655409 MFZ655408:MGA655409 MPV655408:MPW655409 MZR655408:MZS655409 NJN655408:NJO655409 NTJ655408:NTK655409 ODF655408:ODG655409 ONB655408:ONC655409 OWX655408:OWY655409 PGT655408:PGU655409 PQP655408:PQQ655409 QAL655408:QAM655409 QKH655408:QKI655409 QUD655408:QUE655409 RDZ655408:REA655409 RNV655408:RNW655409 RXR655408:RXS655409 SHN655408:SHO655409 SRJ655408:SRK655409 TBF655408:TBG655409 TLB655408:TLC655409 TUX655408:TUY655409 UET655408:UEU655409 UOP655408:UOQ655409 UYL655408:UYM655409 VIH655408:VII655409 VSD655408:VSE655409 WBZ655408:WCA655409 WLV655408:WLW655409 WVR655408:WVS655409 J720944:K720945 JF720944:JG720945 TB720944:TC720945 ACX720944:ACY720945 AMT720944:AMU720945 AWP720944:AWQ720945 BGL720944:BGM720945 BQH720944:BQI720945 CAD720944:CAE720945 CJZ720944:CKA720945 CTV720944:CTW720945 DDR720944:DDS720945 DNN720944:DNO720945 DXJ720944:DXK720945 EHF720944:EHG720945 ERB720944:ERC720945 FAX720944:FAY720945 FKT720944:FKU720945 FUP720944:FUQ720945 GEL720944:GEM720945 GOH720944:GOI720945 GYD720944:GYE720945 HHZ720944:HIA720945 HRV720944:HRW720945 IBR720944:IBS720945 ILN720944:ILO720945 IVJ720944:IVK720945 JFF720944:JFG720945 JPB720944:JPC720945 JYX720944:JYY720945 KIT720944:KIU720945 KSP720944:KSQ720945 LCL720944:LCM720945 LMH720944:LMI720945 LWD720944:LWE720945 MFZ720944:MGA720945 MPV720944:MPW720945 MZR720944:MZS720945 NJN720944:NJO720945 NTJ720944:NTK720945 ODF720944:ODG720945 ONB720944:ONC720945 OWX720944:OWY720945 PGT720944:PGU720945 PQP720944:PQQ720945 QAL720944:QAM720945 QKH720944:QKI720945 QUD720944:QUE720945 RDZ720944:REA720945 RNV720944:RNW720945 RXR720944:RXS720945 SHN720944:SHO720945 SRJ720944:SRK720945 TBF720944:TBG720945 TLB720944:TLC720945 TUX720944:TUY720945 UET720944:UEU720945 UOP720944:UOQ720945 UYL720944:UYM720945 VIH720944:VII720945 VSD720944:VSE720945 WBZ720944:WCA720945 WLV720944:WLW720945 WVR720944:WVS720945 J786480:K786481 JF786480:JG786481 TB786480:TC786481 ACX786480:ACY786481 AMT786480:AMU786481 AWP786480:AWQ786481 BGL786480:BGM786481 BQH786480:BQI786481 CAD786480:CAE786481 CJZ786480:CKA786481 CTV786480:CTW786481 DDR786480:DDS786481 DNN786480:DNO786481 DXJ786480:DXK786481 EHF786480:EHG786481 ERB786480:ERC786481 FAX786480:FAY786481 FKT786480:FKU786481 FUP786480:FUQ786481 GEL786480:GEM786481 GOH786480:GOI786481 GYD786480:GYE786481 HHZ786480:HIA786481 HRV786480:HRW786481 IBR786480:IBS786481 ILN786480:ILO786481 IVJ786480:IVK786481 JFF786480:JFG786481 JPB786480:JPC786481 JYX786480:JYY786481 KIT786480:KIU786481 KSP786480:KSQ786481 LCL786480:LCM786481 LMH786480:LMI786481 LWD786480:LWE786481 MFZ786480:MGA786481 MPV786480:MPW786481 MZR786480:MZS786481 NJN786480:NJO786481 NTJ786480:NTK786481 ODF786480:ODG786481 ONB786480:ONC786481 OWX786480:OWY786481 PGT786480:PGU786481 PQP786480:PQQ786481 QAL786480:QAM786481 QKH786480:QKI786481 QUD786480:QUE786481 RDZ786480:REA786481 RNV786480:RNW786481 RXR786480:RXS786481 SHN786480:SHO786481 SRJ786480:SRK786481 TBF786480:TBG786481 TLB786480:TLC786481 TUX786480:TUY786481 UET786480:UEU786481 UOP786480:UOQ786481 UYL786480:UYM786481 VIH786480:VII786481 VSD786480:VSE786481 WBZ786480:WCA786481 WLV786480:WLW786481 WVR786480:WVS786481 J852016:K852017 JF852016:JG852017 TB852016:TC852017 ACX852016:ACY852017 AMT852016:AMU852017 AWP852016:AWQ852017 BGL852016:BGM852017 BQH852016:BQI852017 CAD852016:CAE852017 CJZ852016:CKA852017 CTV852016:CTW852017 DDR852016:DDS852017 DNN852016:DNO852017 DXJ852016:DXK852017 EHF852016:EHG852017 ERB852016:ERC852017 FAX852016:FAY852017 FKT852016:FKU852017 FUP852016:FUQ852017 GEL852016:GEM852017 GOH852016:GOI852017 GYD852016:GYE852017 HHZ852016:HIA852017 HRV852016:HRW852017 IBR852016:IBS852017 ILN852016:ILO852017 IVJ852016:IVK852017 JFF852016:JFG852017 JPB852016:JPC852017 JYX852016:JYY852017 KIT852016:KIU852017 KSP852016:KSQ852017 LCL852016:LCM852017 LMH852016:LMI852017 LWD852016:LWE852017 MFZ852016:MGA852017 MPV852016:MPW852017 MZR852016:MZS852017 NJN852016:NJO852017 NTJ852016:NTK852017 ODF852016:ODG852017 ONB852016:ONC852017 OWX852016:OWY852017 PGT852016:PGU852017 PQP852016:PQQ852017 QAL852016:QAM852017 QKH852016:QKI852017 QUD852016:QUE852017 RDZ852016:REA852017 RNV852016:RNW852017 RXR852016:RXS852017 SHN852016:SHO852017 SRJ852016:SRK852017 TBF852016:TBG852017 TLB852016:TLC852017 TUX852016:TUY852017 UET852016:UEU852017 UOP852016:UOQ852017 UYL852016:UYM852017 VIH852016:VII852017 VSD852016:VSE852017 WBZ852016:WCA852017 WLV852016:WLW852017 WVR852016:WVS852017 J917552:K917553 JF917552:JG917553 TB917552:TC917553 ACX917552:ACY917553 AMT917552:AMU917553 AWP917552:AWQ917553 BGL917552:BGM917553 BQH917552:BQI917553 CAD917552:CAE917553 CJZ917552:CKA917553 CTV917552:CTW917553 DDR917552:DDS917553 DNN917552:DNO917553 DXJ917552:DXK917553 EHF917552:EHG917553 ERB917552:ERC917553 FAX917552:FAY917553 FKT917552:FKU917553 FUP917552:FUQ917553 GEL917552:GEM917553 GOH917552:GOI917553 GYD917552:GYE917553 HHZ917552:HIA917553 HRV917552:HRW917553 IBR917552:IBS917553 ILN917552:ILO917553 IVJ917552:IVK917553 JFF917552:JFG917553 JPB917552:JPC917553 JYX917552:JYY917553 KIT917552:KIU917553 KSP917552:KSQ917553 LCL917552:LCM917553 LMH917552:LMI917553 LWD917552:LWE917553 MFZ917552:MGA917553 MPV917552:MPW917553 MZR917552:MZS917553 NJN917552:NJO917553 NTJ917552:NTK917553 ODF917552:ODG917553 ONB917552:ONC917553 OWX917552:OWY917553 PGT917552:PGU917553 PQP917552:PQQ917553 QAL917552:QAM917553 QKH917552:QKI917553 QUD917552:QUE917553 RDZ917552:REA917553 RNV917552:RNW917553 RXR917552:RXS917553 SHN917552:SHO917553 SRJ917552:SRK917553 TBF917552:TBG917553 TLB917552:TLC917553 TUX917552:TUY917553 UET917552:UEU917553 UOP917552:UOQ917553 UYL917552:UYM917553 VIH917552:VII917553 VSD917552:VSE917553 WBZ917552:WCA917553 WLV917552:WLW917553 WVR917552:WVS917553 J983088:K983089 JF983088:JG983089 TB983088:TC983089 ACX983088:ACY983089 AMT983088:AMU983089 AWP983088:AWQ983089 BGL983088:BGM983089 BQH983088:BQI983089 CAD983088:CAE983089 CJZ983088:CKA983089 CTV983088:CTW983089 DDR983088:DDS983089 DNN983088:DNO983089 DXJ983088:DXK983089 EHF983088:EHG983089 ERB983088:ERC983089 FAX983088:FAY983089 FKT983088:FKU983089 FUP983088:FUQ983089 GEL983088:GEM983089 GOH983088:GOI983089 GYD983088:GYE983089 HHZ983088:HIA983089 HRV983088:HRW983089 IBR983088:IBS983089 ILN983088:ILO983089 IVJ983088:IVK983089 JFF983088:JFG983089 JPB983088:JPC983089 JYX983088:JYY983089 KIT983088:KIU983089 KSP983088:KSQ983089 LCL983088:LCM983089 LMH983088:LMI983089 LWD983088:LWE983089 MFZ983088:MGA983089 MPV983088:MPW983089 MZR983088:MZS983089 NJN983088:NJO983089 NTJ983088:NTK983089 ODF983088:ODG983089 ONB983088:ONC983089 OWX983088:OWY983089 PGT983088:PGU983089 PQP983088:PQQ983089 QAL983088:QAM983089 QKH983088:QKI983089 QUD983088:QUE983089 RDZ983088:REA983089 RNV983088:RNW983089 RXR983088:RXS983089 SHN983088:SHO983089 SRJ983088:SRK983089 TBF983088:TBG983089 TLB983088:TLC983089 TUX983088:TUY983089 UET983088:UEU983089 UOP983088:UOQ983089 UYL983088:UYM983089 VIH983088:VII983089 VSD983088:VSE983089 WBZ983088:WCA983089 WLV983088:WLW983089 WVR983088:WVS983089 J28:K32 JF28:JG32 TB28:TC32 ACX28:ACY32 AMT28:AMU32 AWP28:AWQ32 BGL28:BGM32 BQH28:BQI32 CAD28:CAE32 CJZ28:CKA32 CTV28:CTW32 DDR28:DDS32 DNN28:DNO32 DXJ28:DXK32 EHF28:EHG32 ERB28:ERC32 FAX28:FAY32 FKT28:FKU32 FUP28:FUQ32 GEL28:GEM32 GOH28:GOI32 GYD28:GYE32 HHZ28:HIA32 HRV28:HRW32 IBR28:IBS32 ILN28:ILO32 IVJ28:IVK32 JFF28:JFG32 JPB28:JPC32 JYX28:JYY32 KIT28:KIU32 KSP28:KSQ32 LCL28:LCM32 LMH28:LMI32 LWD28:LWE32 MFZ28:MGA32 MPV28:MPW32 MZR28:MZS32 NJN28:NJO32 NTJ28:NTK32 ODF28:ODG32 ONB28:ONC32 OWX28:OWY32 PGT28:PGU32 PQP28:PQQ32 QAL28:QAM32 QKH28:QKI32 QUD28:QUE32 RDZ28:REA32 RNV28:RNW32 RXR28:RXS32 SHN28:SHO32 SRJ28:SRK32 TBF28:TBG32 TLB28:TLC32 TUX28:TUY32 UET28:UEU32 UOP28:UOQ32 UYL28:UYM32 VIH28:VII32 VSD28:VSE32 WBZ28:WCA32 WLV28:WLW32 WVR28:WVS32 J65564:K65568 JF65564:JG65568 TB65564:TC65568 ACX65564:ACY65568 AMT65564:AMU65568 AWP65564:AWQ65568 BGL65564:BGM65568 BQH65564:BQI65568 CAD65564:CAE65568 CJZ65564:CKA65568 CTV65564:CTW65568 DDR65564:DDS65568 DNN65564:DNO65568 DXJ65564:DXK65568 EHF65564:EHG65568 ERB65564:ERC65568 FAX65564:FAY65568 FKT65564:FKU65568 FUP65564:FUQ65568 GEL65564:GEM65568 GOH65564:GOI65568 GYD65564:GYE65568 HHZ65564:HIA65568 HRV65564:HRW65568 IBR65564:IBS65568 ILN65564:ILO65568 IVJ65564:IVK65568 JFF65564:JFG65568 JPB65564:JPC65568 JYX65564:JYY65568 KIT65564:KIU65568 KSP65564:KSQ65568 LCL65564:LCM65568 LMH65564:LMI65568 LWD65564:LWE65568 MFZ65564:MGA65568 MPV65564:MPW65568 MZR65564:MZS65568 NJN65564:NJO65568 NTJ65564:NTK65568 ODF65564:ODG65568 ONB65564:ONC65568 OWX65564:OWY65568 PGT65564:PGU65568 PQP65564:PQQ65568 QAL65564:QAM65568 QKH65564:QKI65568 QUD65564:QUE65568 RDZ65564:REA65568 RNV65564:RNW65568 RXR65564:RXS65568 SHN65564:SHO65568 SRJ65564:SRK65568 TBF65564:TBG65568 TLB65564:TLC65568 TUX65564:TUY65568 UET65564:UEU65568 UOP65564:UOQ65568 UYL65564:UYM65568 VIH65564:VII65568 VSD65564:VSE65568 WBZ65564:WCA65568 WLV65564:WLW65568 WVR65564:WVS65568 J131100:K131104 JF131100:JG131104 TB131100:TC131104 ACX131100:ACY131104 AMT131100:AMU131104 AWP131100:AWQ131104 BGL131100:BGM131104 BQH131100:BQI131104 CAD131100:CAE131104 CJZ131100:CKA131104 CTV131100:CTW131104 DDR131100:DDS131104 DNN131100:DNO131104 DXJ131100:DXK131104 EHF131100:EHG131104 ERB131100:ERC131104 FAX131100:FAY131104 FKT131100:FKU131104 FUP131100:FUQ131104 GEL131100:GEM131104 GOH131100:GOI131104 GYD131100:GYE131104 HHZ131100:HIA131104 HRV131100:HRW131104 IBR131100:IBS131104 ILN131100:ILO131104 IVJ131100:IVK131104 JFF131100:JFG131104 JPB131100:JPC131104 JYX131100:JYY131104 KIT131100:KIU131104 KSP131100:KSQ131104 LCL131100:LCM131104 LMH131100:LMI131104 LWD131100:LWE131104 MFZ131100:MGA131104 MPV131100:MPW131104 MZR131100:MZS131104 NJN131100:NJO131104 NTJ131100:NTK131104 ODF131100:ODG131104 ONB131100:ONC131104 OWX131100:OWY131104 PGT131100:PGU131104 PQP131100:PQQ131104 QAL131100:QAM131104 QKH131100:QKI131104 QUD131100:QUE131104 RDZ131100:REA131104 RNV131100:RNW131104 RXR131100:RXS131104 SHN131100:SHO131104 SRJ131100:SRK131104 TBF131100:TBG131104 TLB131100:TLC131104 TUX131100:TUY131104 UET131100:UEU131104 UOP131100:UOQ131104 UYL131100:UYM131104 VIH131100:VII131104 VSD131100:VSE131104 WBZ131100:WCA131104 WLV131100:WLW131104 WVR131100:WVS131104 J196636:K196640 JF196636:JG196640 TB196636:TC196640 ACX196636:ACY196640 AMT196636:AMU196640 AWP196636:AWQ196640 BGL196636:BGM196640 BQH196636:BQI196640 CAD196636:CAE196640 CJZ196636:CKA196640 CTV196636:CTW196640 DDR196636:DDS196640 DNN196636:DNO196640 DXJ196636:DXK196640 EHF196636:EHG196640 ERB196636:ERC196640 FAX196636:FAY196640 FKT196636:FKU196640 FUP196636:FUQ196640 GEL196636:GEM196640 GOH196636:GOI196640 GYD196636:GYE196640 HHZ196636:HIA196640 HRV196636:HRW196640 IBR196636:IBS196640 ILN196636:ILO196640 IVJ196636:IVK196640 JFF196636:JFG196640 JPB196636:JPC196640 JYX196636:JYY196640 KIT196636:KIU196640 KSP196636:KSQ196640 LCL196636:LCM196640 LMH196636:LMI196640 LWD196636:LWE196640 MFZ196636:MGA196640 MPV196636:MPW196640 MZR196636:MZS196640 NJN196636:NJO196640 NTJ196636:NTK196640 ODF196636:ODG196640 ONB196636:ONC196640 OWX196636:OWY196640 PGT196636:PGU196640 PQP196636:PQQ196640 QAL196636:QAM196640 QKH196636:QKI196640 QUD196636:QUE196640 RDZ196636:REA196640 RNV196636:RNW196640 RXR196636:RXS196640 SHN196636:SHO196640 SRJ196636:SRK196640 TBF196636:TBG196640 TLB196636:TLC196640 TUX196636:TUY196640 UET196636:UEU196640 UOP196636:UOQ196640 UYL196636:UYM196640 VIH196636:VII196640 VSD196636:VSE196640 WBZ196636:WCA196640 WLV196636:WLW196640 WVR196636:WVS196640 J262172:K262176 JF262172:JG262176 TB262172:TC262176 ACX262172:ACY262176 AMT262172:AMU262176 AWP262172:AWQ262176 BGL262172:BGM262176 BQH262172:BQI262176 CAD262172:CAE262176 CJZ262172:CKA262176 CTV262172:CTW262176 DDR262172:DDS262176 DNN262172:DNO262176 DXJ262172:DXK262176 EHF262172:EHG262176 ERB262172:ERC262176 FAX262172:FAY262176 FKT262172:FKU262176 FUP262172:FUQ262176 GEL262172:GEM262176 GOH262172:GOI262176 GYD262172:GYE262176 HHZ262172:HIA262176 HRV262172:HRW262176 IBR262172:IBS262176 ILN262172:ILO262176 IVJ262172:IVK262176 JFF262172:JFG262176 JPB262172:JPC262176 JYX262172:JYY262176 KIT262172:KIU262176 KSP262172:KSQ262176 LCL262172:LCM262176 LMH262172:LMI262176 LWD262172:LWE262176 MFZ262172:MGA262176 MPV262172:MPW262176 MZR262172:MZS262176 NJN262172:NJO262176 NTJ262172:NTK262176 ODF262172:ODG262176 ONB262172:ONC262176 OWX262172:OWY262176 PGT262172:PGU262176 PQP262172:PQQ262176 QAL262172:QAM262176 QKH262172:QKI262176 QUD262172:QUE262176 RDZ262172:REA262176 RNV262172:RNW262176 RXR262172:RXS262176 SHN262172:SHO262176 SRJ262172:SRK262176 TBF262172:TBG262176 TLB262172:TLC262176 TUX262172:TUY262176 UET262172:UEU262176 UOP262172:UOQ262176 UYL262172:UYM262176 VIH262172:VII262176 VSD262172:VSE262176 WBZ262172:WCA262176 WLV262172:WLW262176 WVR262172:WVS262176 J327708:K327712 JF327708:JG327712 TB327708:TC327712 ACX327708:ACY327712 AMT327708:AMU327712 AWP327708:AWQ327712 BGL327708:BGM327712 BQH327708:BQI327712 CAD327708:CAE327712 CJZ327708:CKA327712 CTV327708:CTW327712 DDR327708:DDS327712 DNN327708:DNO327712 DXJ327708:DXK327712 EHF327708:EHG327712 ERB327708:ERC327712 FAX327708:FAY327712 FKT327708:FKU327712 FUP327708:FUQ327712 GEL327708:GEM327712 GOH327708:GOI327712 GYD327708:GYE327712 HHZ327708:HIA327712 HRV327708:HRW327712 IBR327708:IBS327712 ILN327708:ILO327712 IVJ327708:IVK327712 JFF327708:JFG327712 JPB327708:JPC327712 JYX327708:JYY327712 KIT327708:KIU327712 KSP327708:KSQ327712 LCL327708:LCM327712 LMH327708:LMI327712 LWD327708:LWE327712 MFZ327708:MGA327712 MPV327708:MPW327712 MZR327708:MZS327712 NJN327708:NJO327712 NTJ327708:NTK327712 ODF327708:ODG327712 ONB327708:ONC327712 OWX327708:OWY327712 PGT327708:PGU327712 PQP327708:PQQ327712 QAL327708:QAM327712 QKH327708:QKI327712 QUD327708:QUE327712 RDZ327708:REA327712 RNV327708:RNW327712 RXR327708:RXS327712 SHN327708:SHO327712 SRJ327708:SRK327712 TBF327708:TBG327712 TLB327708:TLC327712 TUX327708:TUY327712 UET327708:UEU327712 UOP327708:UOQ327712 UYL327708:UYM327712 VIH327708:VII327712 VSD327708:VSE327712 WBZ327708:WCA327712 WLV327708:WLW327712 WVR327708:WVS327712 J393244:K393248 JF393244:JG393248 TB393244:TC393248 ACX393244:ACY393248 AMT393244:AMU393248 AWP393244:AWQ393248 BGL393244:BGM393248 BQH393244:BQI393248 CAD393244:CAE393248 CJZ393244:CKA393248 CTV393244:CTW393248 DDR393244:DDS393248 DNN393244:DNO393248 DXJ393244:DXK393248 EHF393244:EHG393248 ERB393244:ERC393248 FAX393244:FAY393248 FKT393244:FKU393248 FUP393244:FUQ393248 GEL393244:GEM393248 GOH393244:GOI393248 GYD393244:GYE393248 HHZ393244:HIA393248 HRV393244:HRW393248 IBR393244:IBS393248 ILN393244:ILO393248 IVJ393244:IVK393248 JFF393244:JFG393248 JPB393244:JPC393248 JYX393244:JYY393248 KIT393244:KIU393248 KSP393244:KSQ393248 LCL393244:LCM393248 LMH393244:LMI393248 LWD393244:LWE393248 MFZ393244:MGA393248 MPV393244:MPW393248 MZR393244:MZS393248 NJN393244:NJO393248 NTJ393244:NTK393248 ODF393244:ODG393248 ONB393244:ONC393248 OWX393244:OWY393248 PGT393244:PGU393248 PQP393244:PQQ393248 QAL393244:QAM393248 QKH393244:QKI393248 QUD393244:QUE393248 RDZ393244:REA393248 RNV393244:RNW393248 RXR393244:RXS393248 SHN393244:SHO393248 SRJ393244:SRK393248 TBF393244:TBG393248 TLB393244:TLC393248 TUX393244:TUY393248 UET393244:UEU393248 UOP393244:UOQ393248 UYL393244:UYM393248 VIH393244:VII393248 VSD393244:VSE393248 WBZ393244:WCA393248 WLV393244:WLW393248 WVR393244:WVS393248 J458780:K458784 JF458780:JG458784 TB458780:TC458784 ACX458780:ACY458784 AMT458780:AMU458784 AWP458780:AWQ458784 BGL458780:BGM458784 BQH458780:BQI458784 CAD458780:CAE458784 CJZ458780:CKA458784 CTV458780:CTW458784 DDR458780:DDS458784 DNN458780:DNO458784 DXJ458780:DXK458784 EHF458780:EHG458784 ERB458780:ERC458784 FAX458780:FAY458784 FKT458780:FKU458784 FUP458780:FUQ458784 GEL458780:GEM458784 GOH458780:GOI458784 GYD458780:GYE458784 HHZ458780:HIA458784 HRV458780:HRW458784 IBR458780:IBS458784 ILN458780:ILO458784 IVJ458780:IVK458784 JFF458780:JFG458784 JPB458780:JPC458784 JYX458780:JYY458784 KIT458780:KIU458784 KSP458780:KSQ458784 LCL458780:LCM458784 LMH458780:LMI458784 LWD458780:LWE458784 MFZ458780:MGA458784 MPV458780:MPW458784 MZR458780:MZS458784 NJN458780:NJO458784 NTJ458780:NTK458784 ODF458780:ODG458784 ONB458780:ONC458784 OWX458780:OWY458784 PGT458780:PGU458784 PQP458780:PQQ458784 QAL458780:QAM458784 QKH458780:QKI458784 QUD458780:QUE458784 RDZ458780:REA458784 RNV458780:RNW458784 RXR458780:RXS458784 SHN458780:SHO458784 SRJ458780:SRK458784 TBF458780:TBG458784 TLB458780:TLC458784 TUX458780:TUY458784 UET458780:UEU458784 UOP458780:UOQ458784 UYL458780:UYM458784 VIH458780:VII458784 VSD458780:VSE458784 WBZ458780:WCA458784 WLV458780:WLW458784 WVR458780:WVS458784 J524316:K524320 JF524316:JG524320 TB524316:TC524320 ACX524316:ACY524320 AMT524316:AMU524320 AWP524316:AWQ524320 BGL524316:BGM524320 BQH524316:BQI524320 CAD524316:CAE524320 CJZ524316:CKA524320 CTV524316:CTW524320 DDR524316:DDS524320 DNN524316:DNO524320 DXJ524316:DXK524320 EHF524316:EHG524320 ERB524316:ERC524320 FAX524316:FAY524320 FKT524316:FKU524320 FUP524316:FUQ524320 GEL524316:GEM524320 GOH524316:GOI524320 GYD524316:GYE524320 HHZ524316:HIA524320 HRV524316:HRW524320 IBR524316:IBS524320 ILN524316:ILO524320 IVJ524316:IVK524320 JFF524316:JFG524320 JPB524316:JPC524320 JYX524316:JYY524320 KIT524316:KIU524320 KSP524316:KSQ524320 LCL524316:LCM524320 LMH524316:LMI524320 LWD524316:LWE524320 MFZ524316:MGA524320 MPV524316:MPW524320 MZR524316:MZS524320 NJN524316:NJO524320 NTJ524316:NTK524320 ODF524316:ODG524320 ONB524316:ONC524320 OWX524316:OWY524320 PGT524316:PGU524320 PQP524316:PQQ524320 QAL524316:QAM524320 QKH524316:QKI524320 QUD524316:QUE524320 RDZ524316:REA524320 RNV524316:RNW524320 RXR524316:RXS524320 SHN524316:SHO524320 SRJ524316:SRK524320 TBF524316:TBG524320 TLB524316:TLC524320 TUX524316:TUY524320 UET524316:UEU524320 UOP524316:UOQ524320 UYL524316:UYM524320 VIH524316:VII524320 VSD524316:VSE524320 WBZ524316:WCA524320 WLV524316:WLW524320 WVR524316:WVS524320 J589852:K589856 JF589852:JG589856 TB589852:TC589856 ACX589852:ACY589856 AMT589852:AMU589856 AWP589852:AWQ589856 BGL589852:BGM589856 BQH589852:BQI589856 CAD589852:CAE589856 CJZ589852:CKA589856 CTV589852:CTW589856 DDR589852:DDS589856 DNN589852:DNO589856 DXJ589852:DXK589856 EHF589852:EHG589856 ERB589852:ERC589856 FAX589852:FAY589856 FKT589852:FKU589856 FUP589852:FUQ589856 GEL589852:GEM589856 GOH589852:GOI589856 GYD589852:GYE589856 HHZ589852:HIA589856 HRV589852:HRW589856 IBR589852:IBS589856 ILN589852:ILO589856 IVJ589852:IVK589856 JFF589852:JFG589856 JPB589852:JPC589856 JYX589852:JYY589856 KIT589852:KIU589856 KSP589852:KSQ589856 LCL589852:LCM589856 LMH589852:LMI589856 LWD589852:LWE589856 MFZ589852:MGA589856 MPV589852:MPW589856 MZR589852:MZS589856 NJN589852:NJO589856 NTJ589852:NTK589856 ODF589852:ODG589856 ONB589852:ONC589856 OWX589852:OWY589856 PGT589852:PGU589856 PQP589852:PQQ589856 QAL589852:QAM589856 QKH589852:QKI589856 QUD589852:QUE589856 RDZ589852:REA589856 RNV589852:RNW589856 RXR589852:RXS589856 SHN589852:SHO589856 SRJ589852:SRK589856 TBF589852:TBG589856 TLB589852:TLC589856 TUX589852:TUY589856 UET589852:UEU589856 UOP589852:UOQ589856 UYL589852:UYM589856 VIH589852:VII589856 VSD589852:VSE589856 WBZ589852:WCA589856 WLV589852:WLW589856 WVR589852:WVS589856 J655388:K655392 JF655388:JG655392 TB655388:TC655392 ACX655388:ACY655392 AMT655388:AMU655392 AWP655388:AWQ655392 BGL655388:BGM655392 BQH655388:BQI655392 CAD655388:CAE655392 CJZ655388:CKA655392 CTV655388:CTW655392 DDR655388:DDS655392 DNN655388:DNO655392 DXJ655388:DXK655392 EHF655388:EHG655392 ERB655388:ERC655392 FAX655388:FAY655392 FKT655388:FKU655392 FUP655388:FUQ655392 GEL655388:GEM655392 GOH655388:GOI655392 GYD655388:GYE655392 HHZ655388:HIA655392 HRV655388:HRW655392 IBR655388:IBS655392 ILN655388:ILO655392 IVJ655388:IVK655392 JFF655388:JFG655392 JPB655388:JPC655392 JYX655388:JYY655392 KIT655388:KIU655392 KSP655388:KSQ655392 LCL655388:LCM655392 LMH655388:LMI655392 LWD655388:LWE655392 MFZ655388:MGA655392 MPV655388:MPW655392 MZR655388:MZS655392 NJN655388:NJO655392 NTJ655388:NTK655392 ODF655388:ODG655392 ONB655388:ONC655392 OWX655388:OWY655392 PGT655388:PGU655392 PQP655388:PQQ655392 QAL655388:QAM655392 QKH655388:QKI655392 QUD655388:QUE655392 RDZ655388:REA655392 RNV655388:RNW655392 RXR655388:RXS655392 SHN655388:SHO655392 SRJ655388:SRK655392 TBF655388:TBG655392 TLB655388:TLC655392 TUX655388:TUY655392 UET655388:UEU655392 UOP655388:UOQ655392 UYL655388:UYM655392 VIH655388:VII655392 VSD655388:VSE655392 WBZ655388:WCA655392 WLV655388:WLW655392 WVR655388:WVS655392 J720924:K720928 JF720924:JG720928 TB720924:TC720928 ACX720924:ACY720928 AMT720924:AMU720928 AWP720924:AWQ720928 BGL720924:BGM720928 BQH720924:BQI720928 CAD720924:CAE720928 CJZ720924:CKA720928 CTV720924:CTW720928 DDR720924:DDS720928 DNN720924:DNO720928 DXJ720924:DXK720928 EHF720924:EHG720928 ERB720924:ERC720928 FAX720924:FAY720928 FKT720924:FKU720928 FUP720924:FUQ720928 GEL720924:GEM720928 GOH720924:GOI720928 GYD720924:GYE720928 HHZ720924:HIA720928 HRV720924:HRW720928 IBR720924:IBS720928 ILN720924:ILO720928 IVJ720924:IVK720928 JFF720924:JFG720928 JPB720924:JPC720928 JYX720924:JYY720928 KIT720924:KIU720928 KSP720924:KSQ720928 LCL720924:LCM720928 LMH720924:LMI720928 LWD720924:LWE720928 MFZ720924:MGA720928 MPV720924:MPW720928 MZR720924:MZS720928 NJN720924:NJO720928 NTJ720924:NTK720928 ODF720924:ODG720928 ONB720924:ONC720928 OWX720924:OWY720928 PGT720924:PGU720928 PQP720924:PQQ720928 QAL720924:QAM720928 QKH720924:QKI720928 QUD720924:QUE720928 RDZ720924:REA720928 RNV720924:RNW720928 RXR720924:RXS720928 SHN720924:SHO720928 SRJ720924:SRK720928 TBF720924:TBG720928 TLB720924:TLC720928 TUX720924:TUY720928 UET720924:UEU720928 UOP720924:UOQ720928 UYL720924:UYM720928 VIH720924:VII720928 VSD720924:VSE720928 WBZ720924:WCA720928 WLV720924:WLW720928 WVR720924:WVS720928 J786460:K786464 JF786460:JG786464 TB786460:TC786464 ACX786460:ACY786464 AMT786460:AMU786464 AWP786460:AWQ786464 BGL786460:BGM786464 BQH786460:BQI786464 CAD786460:CAE786464 CJZ786460:CKA786464 CTV786460:CTW786464 DDR786460:DDS786464 DNN786460:DNO786464 DXJ786460:DXK786464 EHF786460:EHG786464 ERB786460:ERC786464 FAX786460:FAY786464 FKT786460:FKU786464 FUP786460:FUQ786464 GEL786460:GEM786464 GOH786460:GOI786464 GYD786460:GYE786464 HHZ786460:HIA786464 HRV786460:HRW786464 IBR786460:IBS786464 ILN786460:ILO786464 IVJ786460:IVK786464 JFF786460:JFG786464 JPB786460:JPC786464 JYX786460:JYY786464 KIT786460:KIU786464 KSP786460:KSQ786464 LCL786460:LCM786464 LMH786460:LMI786464 LWD786460:LWE786464 MFZ786460:MGA786464 MPV786460:MPW786464 MZR786460:MZS786464 NJN786460:NJO786464 NTJ786460:NTK786464 ODF786460:ODG786464 ONB786460:ONC786464 OWX786460:OWY786464 PGT786460:PGU786464 PQP786460:PQQ786464 QAL786460:QAM786464 QKH786460:QKI786464 QUD786460:QUE786464 RDZ786460:REA786464 RNV786460:RNW786464 RXR786460:RXS786464 SHN786460:SHO786464 SRJ786460:SRK786464 TBF786460:TBG786464 TLB786460:TLC786464 TUX786460:TUY786464 UET786460:UEU786464 UOP786460:UOQ786464 UYL786460:UYM786464 VIH786460:VII786464 VSD786460:VSE786464 WBZ786460:WCA786464 WLV786460:WLW786464 WVR786460:WVS786464 J851996:K852000 JF851996:JG852000 TB851996:TC852000 ACX851996:ACY852000 AMT851996:AMU852000 AWP851996:AWQ852000 BGL851996:BGM852000 BQH851996:BQI852000 CAD851996:CAE852000 CJZ851996:CKA852000 CTV851996:CTW852000 DDR851996:DDS852000 DNN851996:DNO852000 DXJ851996:DXK852000 EHF851996:EHG852000 ERB851996:ERC852000 FAX851996:FAY852000 FKT851996:FKU852000 FUP851996:FUQ852000 GEL851996:GEM852000 GOH851996:GOI852000 GYD851996:GYE852000 HHZ851996:HIA852000 HRV851996:HRW852000 IBR851996:IBS852000 ILN851996:ILO852000 IVJ851996:IVK852000 JFF851996:JFG852000 JPB851996:JPC852000 JYX851996:JYY852000 KIT851996:KIU852000 KSP851996:KSQ852000 LCL851996:LCM852000 LMH851996:LMI852000 LWD851996:LWE852000 MFZ851996:MGA852000 MPV851996:MPW852000 MZR851996:MZS852000 NJN851996:NJO852000 NTJ851996:NTK852000 ODF851996:ODG852000 ONB851996:ONC852000 OWX851996:OWY852000 PGT851996:PGU852000 PQP851996:PQQ852000 QAL851996:QAM852000 QKH851996:QKI852000 QUD851996:QUE852000 RDZ851996:REA852000 RNV851996:RNW852000 RXR851996:RXS852000 SHN851996:SHO852000 SRJ851996:SRK852000 TBF851996:TBG852000 TLB851996:TLC852000 TUX851996:TUY852000 UET851996:UEU852000 UOP851996:UOQ852000 UYL851996:UYM852000 VIH851996:VII852000 VSD851996:VSE852000 WBZ851996:WCA852000 WLV851996:WLW852000 WVR851996:WVS852000 J917532:K917536 JF917532:JG917536 TB917532:TC917536 ACX917532:ACY917536 AMT917532:AMU917536 AWP917532:AWQ917536 BGL917532:BGM917536 BQH917532:BQI917536 CAD917532:CAE917536 CJZ917532:CKA917536 CTV917532:CTW917536 DDR917532:DDS917536 DNN917532:DNO917536 DXJ917532:DXK917536 EHF917532:EHG917536 ERB917532:ERC917536 FAX917532:FAY917536 FKT917532:FKU917536 FUP917532:FUQ917536 GEL917532:GEM917536 GOH917532:GOI917536 GYD917532:GYE917536 HHZ917532:HIA917536 HRV917532:HRW917536 IBR917532:IBS917536 ILN917532:ILO917536 IVJ917532:IVK917536 JFF917532:JFG917536 JPB917532:JPC917536 JYX917532:JYY917536 KIT917532:KIU917536 KSP917532:KSQ917536 LCL917532:LCM917536 LMH917532:LMI917536 LWD917532:LWE917536 MFZ917532:MGA917536 MPV917532:MPW917536 MZR917532:MZS917536 NJN917532:NJO917536 NTJ917532:NTK917536 ODF917532:ODG917536 ONB917532:ONC917536 OWX917532:OWY917536 PGT917532:PGU917536 PQP917532:PQQ917536 QAL917532:QAM917536 QKH917532:QKI917536 QUD917532:QUE917536 RDZ917532:REA917536 RNV917532:RNW917536 RXR917532:RXS917536 SHN917532:SHO917536 SRJ917532:SRK917536 TBF917532:TBG917536 TLB917532:TLC917536 TUX917532:TUY917536 UET917532:UEU917536 UOP917532:UOQ917536 UYL917532:UYM917536 VIH917532:VII917536 VSD917532:VSE917536 WBZ917532:WCA917536 WLV917532:WLW917536 WVR917532:WVS917536 J983068:K983072 JF983068:JG983072 TB983068:TC983072 ACX983068:ACY983072 AMT983068:AMU983072 AWP983068:AWQ983072 BGL983068:BGM983072 BQH983068:BQI983072 CAD983068:CAE983072 CJZ983068:CKA983072 CTV983068:CTW983072 DDR983068:DDS983072 DNN983068:DNO983072 DXJ983068:DXK983072 EHF983068:EHG983072 ERB983068:ERC983072 FAX983068:FAY983072 FKT983068:FKU983072 FUP983068:FUQ983072 GEL983068:GEM983072 GOH983068:GOI983072 GYD983068:GYE983072 HHZ983068:HIA983072 HRV983068:HRW983072 IBR983068:IBS983072 ILN983068:ILO983072 IVJ983068:IVK983072 JFF983068:JFG983072 JPB983068:JPC983072 JYX983068:JYY983072 KIT983068:KIU983072 KSP983068:KSQ983072 LCL983068:LCM983072 LMH983068:LMI983072 LWD983068:LWE983072 MFZ983068:MGA983072 MPV983068:MPW983072 MZR983068:MZS983072 NJN983068:NJO983072 NTJ983068:NTK983072 ODF983068:ODG983072 ONB983068:ONC983072 OWX983068:OWY983072 PGT983068:PGU983072 PQP983068:PQQ983072 QAL983068:QAM983072 QKH983068:QKI983072 QUD983068:QUE983072 RDZ983068:REA983072 RNV983068:RNW983072 RXR983068:RXS983072 SHN983068:SHO983072 SRJ983068:SRK983072 TBF983068:TBG983072 TLB983068:TLC983072 TUX983068:TUY983072 UET983068:UEU983072 UOP983068:UOQ983072 UYL983068:UYM983072 VIH983068:VII983072 VSD983068:VSE983072 WBZ983068:WCA983072 WLV983068:WLW983072 WVR983068:WVS983072" xr:uid="{44B1C353-EAE8-4B54-A29D-33527778FD40}">
      <formula1>1900</formula1>
      <formula2>2200</formula2>
    </dataValidation>
    <dataValidation allowBlank="1" showInputMessage="1" showErrorMessage="1" prompt="по двойному клику" sqref="H25:I25 JD25:JE25 SZ25:TA25 ACV25:ACW25 AMR25:AMS25 AWN25:AWO25 BGJ25:BGK25 BQF25:BQG25 CAB25:CAC25 CJX25:CJY25 CTT25:CTU25 DDP25:DDQ25 DNL25:DNM25 DXH25:DXI25 EHD25:EHE25 EQZ25:ERA25 FAV25:FAW25 FKR25:FKS25 FUN25:FUO25 GEJ25:GEK25 GOF25:GOG25 GYB25:GYC25 HHX25:HHY25 HRT25:HRU25 IBP25:IBQ25 ILL25:ILM25 IVH25:IVI25 JFD25:JFE25 JOZ25:JPA25 JYV25:JYW25 KIR25:KIS25 KSN25:KSO25 LCJ25:LCK25 LMF25:LMG25 LWB25:LWC25 MFX25:MFY25 MPT25:MPU25 MZP25:MZQ25 NJL25:NJM25 NTH25:NTI25 ODD25:ODE25 OMZ25:ONA25 OWV25:OWW25 PGR25:PGS25 PQN25:PQO25 QAJ25:QAK25 QKF25:QKG25 QUB25:QUC25 RDX25:RDY25 RNT25:RNU25 RXP25:RXQ25 SHL25:SHM25 SRH25:SRI25 TBD25:TBE25 TKZ25:TLA25 TUV25:TUW25 UER25:UES25 UON25:UOO25 UYJ25:UYK25 VIF25:VIG25 VSB25:VSC25 WBX25:WBY25 WLT25:WLU25 WVP25:WVQ25 H65561:I65561 JD65561:JE65561 SZ65561:TA65561 ACV65561:ACW65561 AMR65561:AMS65561 AWN65561:AWO65561 BGJ65561:BGK65561 BQF65561:BQG65561 CAB65561:CAC65561 CJX65561:CJY65561 CTT65561:CTU65561 DDP65561:DDQ65561 DNL65561:DNM65561 DXH65561:DXI65561 EHD65561:EHE65561 EQZ65561:ERA65561 FAV65561:FAW65561 FKR65561:FKS65561 FUN65561:FUO65561 GEJ65561:GEK65561 GOF65561:GOG65561 GYB65561:GYC65561 HHX65561:HHY65561 HRT65561:HRU65561 IBP65561:IBQ65561 ILL65561:ILM65561 IVH65561:IVI65561 JFD65561:JFE65561 JOZ65561:JPA65561 JYV65561:JYW65561 KIR65561:KIS65561 KSN65561:KSO65561 LCJ65561:LCK65561 LMF65561:LMG65561 LWB65561:LWC65561 MFX65561:MFY65561 MPT65561:MPU65561 MZP65561:MZQ65561 NJL65561:NJM65561 NTH65561:NTI65561 ODD65561:ODE65561 OMZ65561:ONA65561 OWV65561:OWW65561 PGR65561:PGS65561 PQN65561:PQO65561 QAJ65561:QAK65561 QKF65561:QKG65561 QUB65561:QUC65561 RDX65561:RDY65561 RNT65561:RNU65561 RXP65561:RXQ65561 SHL65561:SHM65561 SRH65561:SRI65561 TBD65561:TBE65561 TKZ65561:TLA65561 TUV65561:TUW65561 UER65561:UES65561 UON65561:UOO65561 UYJ65561:UYK65561 VIF65561:VIG65561 VSB65561:VSC65561 WBX65561:WBY65561 WLT65561:WLU65561 WVP65561:WVQ65561 H131097:I131097 JD131097:JE131097 SZ131097:TA131097 ACV131097:ACW131097 AMR131097:AMS131097 AWN131097:AWO131097 BGJ131097:BGK131097 BQF131097:BQG131097 CAB131097:CAC131097 CJX131097:CJY131097 CTT131097:CTU131097 DDP131097:DDQ131097 DNL131097:DNM131097 DXH131097:DXI131097 EHD131097:EHE131097 EQZ131097:ERA131097 FAV131097:FAW131097 FKR131097:FKS131097 FUN131097:FUO131097 GEJ131097:GEK131097 GOF131097:GOG131097 GYB131097:GYC131097 HHX131097:HHY131097 HRT131097:HRU131097 IBP131097:IBQ131097 ILL131097:ILM131097 IVH131097:IVI131097 JFD131097:JFE131097 JOZ131097:JPA131097 JYV131097:JYW131097 KIR131097:KIS131097 KSN131097:KSO131097 LCJ131097:LCK131097 LMF131097:LMG131097 LWB131097:LWC131097 MFX131097:MFY131097 MPT131097:MPU131097 MZP131097:MZQ131097 NJL131097:NJM131097 NTH131097:NTI131097 ODD131097:ODE131097 OMZ131097:ONA131097 OWV131097:OWW131097 PGR131097:PGS131097 PQN131097:PQO131097 QAJ131097:QAK131097 QKF131097:QKG131097 QUB131097:QUC131097 RDX131097:RDY131097 RNT131097:RNU131097 RXP131097:RXQ131097 SHL131097:SHM131097 SRH131097:SRI131097 TBD131097:TBE131097 TKZ131097:TLA131097 TUV131097:TUW131097 UER131097:UES131097 UON131097:UOO131097 UYJ131097:UYK131097 VIF131097:VIG131097 VSB131097:VSC131097 WBX131097:WBY131097 WLT131097:WLU131097 WVP131097:WVQ131097 H196633:I196633 JD196633:JE196633 SZ196633:TA196633 ACV196633:ACW196633 AMR196633:AMS196633 AWN196633:AWO196633 BGJ196633:BGK196633 BQF196633:BQG196633 CAB196633:CAC196633 CJX196633:CJY196633 CTT196633:CTU196633 DDP196633:DDQ196633 DNL196633:DNM196633 DXH196633:DXI196633 EHD196633:EHE196633 EQZ196633:ERA196633 FAV196633:FAW196633 FKR196633:FKS196633 FUN196633:FUO196633 GEJ196633:GEK196633 GOF196633:GOG196633 GYB196633:GYC196633 HHX196633:HHY196633 HRT196633:HRU196633 IBP196633:IBQ196633 ILL196633:ILM196633 IVH196633:IVI196633 JFD196633:JFE196633 JOZ196633:JPA196633 JYV196633:JYW196633 KIR196633:KIS196633 KSN196633:KSO196633 LCJ196633:LCK196633 LMF196633:LMG196633 LWB196633:LWC196633 MFX196633:MFY196633 MPT196633:MPU196633 MZP196633:MZQ196633 NJL196633:NJM196633 NTH196633:NTI196633 ODD196633:ODE196633 OMZ196633:ONA196633 OWV196633:OWW196633 PGR196633:PGS196633 PQN196633:PQO196633 QAJ196633:QAK196633 QKF196633:QKG196633 QUB196633:QUC196633 RDX196633:RDY196633 RNT196633:RNU196633 RXP196633:RXQ196633 SHL196633:SHM196633 SRH196633:SRI196633 TBD196633:TBE196633 TKZ196633:TLA196633 TUV196633:TUW196633 UER196633:UES196633 UON196633:UOO196633 UYJ196633:UYK196633 VIF196633:VIG196633 VSB196633:VSC196633 WBX196633:WBY196633 WLT196633:WLU196633 WVP196633:WVQ196633 H262169:I262169 JD262169:JE262169 SZ262169:TA262169 ACV262169:ACW262169 AMR262169:AMS262169 AWN262169:AWO262169 BGJ262169:BGK262169 BQF262169:BQG262169 CAB262169:CAC262169 CJX262169:CJY262169 CTT262169:CTU262169 DDP262169:DDQ262169 DNL262169:DNM262169 DXH262169:DXI262169 EHD262169:EHE262169 EQZ262169:ERA262169 FAV262169:FAW262169 FKR262169:FKS262169 FUN262169:FUO262169 GEJ262169:GEK262169 GOF262169:GOG262169 GYB262169:GYC262169 HHX262169:HHY262169 HRT262169:HRU262169 IBP262169:IBQ262169 ILL262169:ILM262169 IVH262169:IVI262169 JFD262169:JFE262169 JOZ262169:JPA262169 JYV262169:JYW262169 KIR262169:KIS262169 KSN262169:KSO262169 LCJ262169:LCK262169 LMF262169:LMG262169 LWB262169:LWC262169 MFX262169:MFY262169 MPT262169:MPU262169 MZP262169:MZQ262169 NJL262169:NJM262169 NTH262169:NTI262169 ODD262169:ODE262169 OMZ262169:ONA262169 OWV262169:OWW262169 PGR262169:PGS262169 PQN262169:PQO262169 QAJ262169:QAK262169 QKF262169:QKG262169 QUB262169:QUC262169 RDX262169:RDY262169 RNT262169:RNU262169 RXP262169:RXQ262169 SHL262169:SHM262169 SRH262169:SRI262169 TBD262169:TBE262169 TKZ262169:TLA262169 TUV262169:TUW262169 UER262169:UES262169 UON262169:UOO262169 UYJ262169:UYK262169 VIF262169:VIG262169 VSB262169:VSC262169 WBX262169:WBY262169 WLT262169:WLU262169 WVP262169:WVQ262169 H327705:I327705 JD327705:JE327705 SZ327705:TA327705 ACV327705:ACW327705 AMR327705:AMS327705 AWN327705:AWO327705 BGJ327705:BGK327705 BQF327705:BQG327705 CAB327705:CAC327705 CJX327705:CJY327705 CTT327705:CTU327705 DDP327705:DDQ327705 DNL327705:DNM327705 DXH327705:DXI327705 EHD327705:EHE327705 EQZ327705:ERA327705 FAV327705:FAW327705 FKR327705:FKS327705 FUN327705:FUO327705 GEJ327705:GEK327705 GOF327705:GOG327705 GYB327705:GYC327705 HHX327705:HHY327705 HRT327705:HRU327705 IBP327705:IBQ327705 ILL327705:ILM327705 IVH327705:IVI327705 JFD327705:JFE327705 JOZ327705:JPA327705 JYV327705:JYW327705 KIR327705:KIS327705 KSN327705:KSO327705 LCJ327705:LCK327705 LMF327705:LMG327705 LWB327705:LWC327705 MFX327705:MFY327705 MPT327705:MPU327705 MZP327705:MZQ327705 NJL327705:NJM327705 NTH327705:NTI327705 ODD327705:ODE327705 OMZ327705:ONA327705 OWV327705:OWW327705 PGR327705:PGS327705 PQN327705:PQO327705 QAJ327705:QAK327705 QKF327705:QKG327705 QUB327705:QUC327705 RDX327705:RDY327705 RNT327705:RNU327705 RXP327705:RXQ327705 SHL327705:SHM327705 SRH327705:SRI327705 TBD327705:TBE327705 TKZ327705:TLA327705 TUV327705:TUW327705 UER327705:UES327705 UON327705:UOO327705 UYJ327705:UYK327705 VIF327705:VIG327705 VSB327705:VSC327705 WBX327705:WBY327705 WLT327705:WLU327705 WVP327705:WVQ327705 H393241:I393241 JD393241:JE393241 SZ393241:TA393241 ACV393241:ACW393241 AMR393241:AMS393241 AWN393241:AWO393241 BGJ393241:BGK393241 BQF393241:BQG393241 CAB393241:CAC393241 CJX393241:CJY393241 CTT393241:CTU393241 DDP393241:DDQ393241 DNL393241:DNM393241 DXH393241:DXI393241 EHD393241:EHE393241 EQZ393241:ERA393241 FAV393241:FAW393241 FKR393241:FKS393241 FUN393241:FUO393241 GEJ393241:GEK393241 GOF393241:GOG393241 GYB393241:GYC393241 HHX393241:HHY393241 HRT393241:HRU393241 IBP393241:IBQ393241 ILL393241:ILM393241 IVH393241:IVI393241 JFD393241:JFE393241 JOZ393241:JPA393241 JYV393241:JYW393241 KIR393241:KIS393241 KSN393241:KSO393241 LCJ393241:LCK393241 LMF393241:LMG393241 LWB393241:LWC393241 MFX393241:MFY393241 MPT393241:MPU393241 MZP393241:MZQ393241 NJL393241:NJM393241 NTH393241:NTI393241 ODD393241:ODE393241 OMZ393241:ONA393241 OWV393241:OWW393241 PGR393241:PGS393241 PQN393241:PQO393241 QAJ393241:QAK393241 QKF393241:QKG393241 QUB393241:QUC393241 RDX393241:RDY393241 RNT393241:RNU393241 RXP393241:RXQ393241 SHL393241:SHM393241 SRH393241:SRI393241 TBD393241:TBE393241 TKZ393241:TLA393241 TUV393241:TUW393241 UER393241:UES393241 UON393241:UOO393241 UYJ393241:UYK393241 VIF393241:VIG393241 VSB393241:VSC393241 WBX393241:WBY393241 WLT393241:WLU393241 WVP393241:WVQ393241 H458777:I458777 JD458777:JE458777 SZ458777:TA458777 ACV458777:ACW458777 AMR458777:AMS458777 AWN458777:AWO458777 BGJ458777:BGK458777 BQF458777:BQG458777 CAB458777:CAC458777 CJX458777:CJY458777 CTT458777:CTU458777 DDP458777:DDQ458777 DNL458777:DNM458777 DXH458777:DXI458777 EHD458777:EHE458777 EQZ458777:ERA458777 FAV458777:FAW458777 FKR458777:FKS458777 FUN458777:FUO458777 GEJ458777:GEK458777 GOF458777:GOG458777 GYB458777:GYC458777 HHX458777:HHY458777 HRT458777:HRU458777 IBP458777:IBQ458777 ILL458777:ILM458777 IVH458777:IVI458777 JFD458777:JFE458777 JOZ458777:JPA458777 JYV458777:JYW458777 KIR458777:KIS458777 KSN458777:KSO458777 LCJ458777:LCK458777 LMF458777:LMG458777 LWB458777:LWC458777 MFX458777:MFY458777 MPT458777:MPU458777 MZP458777:MZQ458777 NJL458777:NJM458777 NTH458777:NTI458777 ODD458777:ODE458777 OMZ458777:ONA458777 OWV458777:OWW458777 PGR458777:PGS458777 PQN458777:PQO458777 QAJ458777:QAK458777 QKF458777:QKG458777 QUB458777:QUC458777 RDX458777:RDY458777 RNT458777:RNU458777 RXP458777:RXQ458777 SHL458777:SHM458777 SRH458777:SRI458777 TBD458777:TBE458777 TKZ458777:TLA458777 TUV458777:TUW458777 UER458777:UES458777 UON458777:UOO458777 UYJ458777:UYK458777 VIF458777:VIG458777 VSB458777:VSC458777 WBX458777:WBY458777 WLT458777:WLU458777 WVP458777:WVQ458777 H524313:I524313 JD524313:JE524313 SZ524313:TA524313 ACV524313:ACW524313 AMR524313:AMS524313 AWN524313:AWO524313 BGJ524313:BGK524313 BQF524313:BQG524313 CAB524313:CAC524313 CJX524313:CJY524313 CTT524313:CTU524313 DDP524313:DDQ524313 DNL524313:DNM524313 DXH524313:DXI524313 EHD524313:EHE524313 EQZ524313:ERA524313 FAV524313:FAW524313 FKR524313:FKS524313 FUN524313:FUO524313 GEJ524313:GEK524313 GOF524313:GOG524313 GYB524313:GYC524313 HHX524313:HHY524313 HRT524313:HRU524313 IBP524313:IBQ524313 ILL524313:ILM524313 IVH524313:IVI524313 JFD524313:JFE524313 JOZ524313:JPA524313 JYV524313:JYW524313 KIR524313:KIS524313 KSN524313:KSO524313 LCJ524313:LCK524313 LMF524313:LMG524313 LWB524313:LWC524313 MFX524313:MFY524313 MPT524313:MPU524313 MZP524313:MZQ524313 NJL524313:NJM524313 NTH524313:NTI524313 ODD524313:ODE524313 OMZ524313:ONA524313 OWV524313:OWW524313 PGR524313:PGS524313 PQN524313:PQO524313 QAJ524313:QAK524313 QKF524313:QKG524313 QUB524313:QUC524313 RDX524313:RDY524313 RNT524313:RNU524313 RXP524313:RXQ524313 SHL524313:SHM524313 SRH524313:SRI524313 TBD524313:TBE524313 TKZ524313:TLA524313 TUV524313:TUW524313 UER524313:UES524313 UON524313:UOO524313 UYJ524313:UYK524313 VIF524313:VIG524313 VSB524313:VSC524313 WBX524313:WBY524313 WLT524313:WLU524313 WVP524313:WVQ524313 H589849:I589849 JD589849:JE589849 SZ589849:TA589849 ACV589849:ACW589849 AMR589849:AMS589849 AWN589849:AWO589849 BGJ589849:BGK589849 BQF589849:BQG589849 CAB589849:CAC589849 CJX589849:CJY589849 CTT589849:CTU589849 DDP589849:DDQ589849 DNL589849:DNM589849 DXH589849:DXI589849 EHD589849:EHE589849 EQZ589849:ERA589849 FAV589849:FAW589849 FKR589849:FKS589849 FUN589849:FUO589849 GEJ589849:GEK589849 GOF589849:GOG589849 GYB589849:GYC589849 HHX589849:HHY589849 HRT589849:HRU589849 IBP589849:IBQ589849 ILL589849:ILM589849 IVH589849:IVI589849 JFD589849:JFE589849 JOZ589849:JPA589849 JYV589849:JYW589849 KIR589849:KIS589849 KSN589849:KSO589849 LCJ589849:LCK589849 LMF589849:LMG589849 LWB589849:LWC589849 MFX589849:MFY589849 MPT589849:MPU589849 MZP589849:MZQ589849 NJL589849:NJM589849 NTH589849:NTI589849 ODD589849:ODE589849 OMZ589849:ONA589849 OWV589849:OWW589849 PGR589849:PGS589849 PQN589849:PQO589849 QAJ589849:QAK589849 QKF589849:QKG589849 QUB589849:QUC589849 RDX589849:RDY589849 RNT589849:RNU589849 RXP589849:RXQ589849 SHL589849:SHM589849 SRH589849:SRI589849 TBD589849:TBE589849 TKZ589849:TLA589849 TUV589849:TUW589849 UER589849:UES589849 UON589849:UOO589849 UYJ589849:UYK589849 VIF589849:VIG589849 VSB589849:VSC589849 WBX589849:WBY589849 WLT589849:WLU589849 WVP589849:WVQ589849 H655385:I655385 JD655385:JE655385 SZ655385:TA655385 ACV655385:ACW655385 AMR655385:AMS655385 AWN655385:AWO655385 BGJ655385:BGK655385 BQF655385:BQG655385 CAB655385:CAC655385 CJX655385:CJY655385 CTT655385:CTU655385 DDP655385:DDQ655385 DNL655385:DNM655385 DXH655385:DXI655385 EHD655385:EHE655385 EQZ655385:ERA655385 FAV655385:FAW655385 FKR655385:FKS655385 FUN655385:FUO655385 GEJ655385:GEK655385 GOF655385:GOG655385 GYB655385:GYC655385 HHX655385:HHY655385 HRT655385:HRU655385 IBP655385:IBQ655385 ILL655385:ILM655385 IVH655385:IVI655385 JFD655385:JFE655385 JOZ655385:JPA655385 JYV655385:JYW655385 KIR655385:KIS655385 KSN655385:KSO655385 LCJ655385:LCK655385 LMF655385:LMG655385 LWB655385:LWC655385 MFX655385:MFY655385 MPT655385:MPU655385 MZP655385:MZQ655385 NJL655385:NJM655385 NTH655385:NTI655385 ODD655385:ODE655385 OMZ655385:ONA655385 OWV655385:OWW655385 PGR655385:PGS655385 PQN655385:PQO655385 QAJ655385:QAK655385 QKF655385:QKG655385 QUB655385:QUC655385 RDX655385:RDY655385 RNT655385:RNU655385 RXP655385:RXQ655385 SHL655385:SHM655385 SRH655385:SRI655385 TBD655385:TBE655385 TKZ655385:TLA655385 TUV655385:TUW655385 UER655385:UES655385 UON655385:UOO655385 UYJ655385:UYK655385 VIF655385:VIG655385 VSB655385:VSC655385 WBX655385:WBY655385 WLT655385:WLU655385 WVP655385:WVQ655385 H720921:I720921 JD720921:JE720921 SZ720921:TA720921 ACV720921:ACW720921 AMR720921:AMS720921 AWN720921:AWO720921 BGJ720921:BGK720921 BQF720921:BQG720921 CAB720921:CAC720921 CJX720921:CJY720921 CTT720921:CTU720921 DDP720921:DDQ720921 DNL720921:DNM720921 DXH720921:DXI720921 EHD720921:EHE720921 EQZ720921:ERA720921 FAV720921:FAW720921 FKR720921:FKS720921 FUN720921:FUO720921 GEJ720921:GEK720921 GOF720921:GOG720921 GYB720921:GYC720921 HHX720921:HHY720921 HRT720921:HRU720921 IBP720921:IBQ720921 ILL720921:ILM720921 IVH720921:IVI720921 JFD720921:JFE720921 JOZ720921:JPA720921 JYV720921:JYW720921 KIR720921:KIS720921 KSN720921:KSO720921 LCJ720921:LCK720921 LMF720921:LMG720921 LWB720921:LWC720921 MFX720921:MFY720921 MPT720921:MPU720921 MZP720921:MZQ720921 NJL720921:NJM720921 NTH720921:NTI720921 ODD720921:ODE720921 OMZ720921:ONA720921 OWV720921:OWW720921 PGR720921:PGS720921 PQN720921:PQO720921 QAJ720921:QAK720921 QKF720921:QKG720921 QUB720921:QUC720921 RDX720921:RDY720921 RNT720921:RNU720921 RXP720921:RXQ720921 SHL720921:SHM720921 SRH720921:SRI720921 TBD720921:TBE720921 TKZ720921:TLA720921 TUV720921:TUW720921 UER720921:UES720921 UON720921:UOO720921 UYJ720921:UYK720921 VIF720921:VIG720921 VSB720921:VSC720921 WBX720921:WBY720921 WLT720921:WLU720921 WVP720921:WVQ720921 H786457:I786457 JD786457:JE786457 SZ786457:TA786457 ACV786457:ACW786457 AMR786457:AMS786457 AWN786457:AWO786457 BGJ786457:BGK786457 BQF786457:BQG786457 CAB786457:CAC786457 CJX786457:CJY786457 CTT786457:CTU786457 DDP786457:DDQ786457 DNL786457:DNM786457 DXH786457:DXI786457 EHD786457:EHE786457 EQZ786457:ERA786457 FAV786457:FAW786457 FKR786457:FKS786457 FUN786457:FUO786457 GEJ786457:GEK786457 GOF786457:GOG786457 GYB786457:GYC786457 HHX786457:HHY786457 HRT786457:HRU786457 IBP786457:IBQ786457 ILL786457:ILM786457 IVH786457:IVI786457 JFD786457:JFE786457 JOZ786457:JPA786457 JYV786457:JYW786457 KIR786457:KIS786457 KSN786457:KSO786457 LCJ786457:LCK786457 LMF786457:LMG786457 LWB786457:LWC786457 MFX786457:MFY786457 MPT786457:MPU786457 MZP786457:MZQ786457 NJL786457:NJM786457 NTH786457:NTI786457 ODD786457:ODE786457 OMZ786457:ONA786457 OWV786457:OWW786457 PGR786457:PGS786457 PQN786457:PQO786457 QAJ786457:QAK786457 QKF786457:QKG786457 QUB786457:QUC786457 RDX786457:RDY786457 RNT786457:RNU786457 RXP786457:RXQ786457 SHL786457:SHM786457 SRH786457:SRI786457 TBD786457:TBE786457 TKZ786457:TLA786457 TUV786457:TUW786457 UER786457:UES786457 UON786457:UOO786457 UYJ786457:UYK786457 VIF786457:VIG786457 VSB786457:VSC786457 WBX786457:WBY786457 WLT786457:WLU786457 WVP786457:WVQ786457 H851993:I851993 JD851993:JE851993 SZ851993:TA851993 ACV851993:ACW851993 AMR851993:AMS851993 AWN851993:AWO851993 BGJ851993:BGK851993 BQF851993:BQG851993 CAB851993:CAC851993 CJX851993:CJY851993 CTT851993:CTU851993 DDP851993:DDQ851993 DNL851993:DNM851993 DXH851993:DXI851993 EHD851993:EHE851993 EQZ851993:ERA851993 FAV851993:FAW851993 FKR851993:FKS851993 FUN851993:FUO851993 GEJ851993:GEK851993 GOF851993:GOG851993 GYB851993:GYC851993 HHX851993:HHY851993 HRT851993:HRU851993 IBP851993:IBQ851993 ILL851993:ILM851993 IVH851993:IVI851993 JFD851993:JFE851993 JOZ851993:JPA851993 JYV851993:JYW851993 KIR851993:KIS851993 KSN851993:KSO851993 LCJ851993:LCK851993 LMF851993:LMG851993 LWB851993:LWC851993 MFX851993:MFY851993 MPT851993:MPU851993 MZP851993:MZQ851993 NJL851993:NJM851993 NTH851993:NTI851993 ODD851993:ODE851993 OMZ851993:ONA851993 OWV851993:OWW851993 PGR851993:PGS851993 PQN851993:PQO851993 QAJ851993:QAK851993 QKF851993:QKG851993 QUB851993:QUC851993 RDX851993:RDY851993 RNT851993:RNU851993 RXP851993:RXQ851993 SHL851993:SHM851993 SRH851993:SRI851993 TBD851993:TBE851993 TKZ851993:TLA851993 TUV851993:TUW851993 UER851993:UES851993 UON851993:UOO851993 UYJ851993:UYK851993 VIF851993:VIG851993 VSB851993:VSC851993 WBX851993:WBY851993 WLT851993:WLU851993 WVP851993:WVQ851993 H917529:I917529 JD917529:JE917529 SZ917529:TA917529 ACV917529:ACW917529 AMR917529:AMS917529 AWN917529:AWO917529 BGJ917529:BGK917529 BQF917529:BQG917529 CAB917529:CAC917529 CJX917529:CJY917529 CTT917529:CTU917529 DDP917529:DDQ917529 DNL917529:DNM917529 DXH917529:DXI917529 EHD917529:EHE917529 EQZ917529:ERA917529 FAV917529:FAW917529 FKR917529:FKS917529 FUN917529:FUO917529 GEJ917529:GEK917529 GOF917529:GOG917529 GYB917529:GYC917529 HHX917529:HHY917529 HRT917529:HRU917529 IBP917529:IBQ917529 ILL917529:ILM917529 IVH917529:IVI917529 JFD917529:JFE917529 JOZ917529:JPA917529 JYV917529:JYW917529 KIR917529:KIS917529 KSN917529:KSO917529 LCJ917529:LCK917529 LMF917529:LMG917529 LWB917529:LWC917529 MFX917529:MFY917529 MPT917529:MPU917529 MZP917529:MZQ917529 NJL917529:NJM917529 NTH917529:NTI917529 ODD917529:ODE917529 OMZ917529:ONA917529 OWV917529:OWW917529 PGR917529:PGS917529 PQN917529:PQO917529 QAJ917529:QAK917529 QKF917529:QKG917529 QUB917529:QUC917529 RDX917529:RDY917529 RNT917529:RNU917529 RXP917529:RXQ917529 SHL917529:SHM917529 SRH917529:SRI917529 TBD917529:TBE917529 TKZ917529:TLA917529 TUV917529:TUW917529 UER917529:UES917529 UON917529:UOO917529 UYJ917529:UYK917529 VIF917529:VIG917529 VSB917529:VSC917529 WBX917529:WBY917529 WLT917529:WLU917529 WVP917529:WVQ917529 H983065:I983065 JD983065:JE983065 SZ983065:TA983065 ACV983065:ACW983065 AMR983065:AMS983065 AWN983065:AWO983065 BGJ983065:BGK983065 BQF983065:BQG983065 CAB983065:CAC983065 CJX983065:CJY983065 CTT983065:CTU983065 DDP983065:DDQ983065 DNL983065:DNM983065 DXH983065:DXI983065 EHD983065:EHE983065 EQZ983065:ERA983065 FAV983065:FAW983065 FKR983065:FKS983065 FUN983065:FUO983065 GEJ983065:GEK983065 GOF983065:GOG983065 GYB983065:GYC983065 HHX983065:HHY983065 HRT983065:HRU983065 IBP983065:IBQ983065 ILL983065:ILM983065 IVH983065:IVI983065 JFD983065:JFE983065 JOZ983065:JPA983065 JYV983065:JYW983065 KIR983065:KIS983065 KSN983065:KSO983065 LCJ983065:LCK983065 LMF983065:LMG983065 LWB983065:LWC983065 MFX983065:MFY983065 MPT983065:MPU983065 MZP983065:MZQ983065 NJL983065:NJM983065 NTH983065:NTI983065 ODD983065:ODE983065 OMZ983065:ONA983065 OWV983065:OWW983065 PGR983065:PGS983065 PQN983065:PQO983065 QAJ983065:QAK983065 QKF983065:QKG983065 QUB983065:QUC983065 RDX983065:RDY983065 RNT983065:RNU983065 RXP983065:RXQ983065 SHL983065:SHM983065 SRH983065:SRI983065 TBD983065:TBE983065 TKZ983065:TLA983065 TUV983065:TUW983065 UER983065:UES983065 UON983065:UOO983065 UYJ983065:UYK983065 VIF983065:VIG983065 VSB983065:VSC983065 WBX983065:WBY983065 WLT983065:WLU983065 WVP983065:WVQ983065 H33:I33 JD33:JE33 SZ33:TA33 ACV33:ACW33 AMR33:AMS33 AWN33:AWO33 BGJ33:BGK33 BQF33:BQG33 CAB33:CAC33 CJX33:CJY33 CTT33:CTU33 DDP33:DDQ33 DNL33:DNM33 DXH33:DXI33 EHD33:EHE33 EQZ33:ERA33 FAV33:FAW33 FKR33:FKS33 FUN33:FUO33 GEJ33:GEK33 GOF33:GOG33 GYB33:GYC33 HHX33:HHY33 HRT33:HRU33 IBP33:IBQ33 ILL33:ILM33 IVH33:IVI33 JFD33:JFE33 JOZ33:JPA33 JYV33:JYW33 KIR33:KIS33 KSN33:KSO33 LCJ33:LCK33 LMF33:LMG33 LWB33:LWC33 MFX33:MFY33 MPT33:MPU33 MZP33:MZQ33 NJL33:NJM33 NTH33:NTI33 ODD33:ODE33 OMZ33:ONA33 OWV33:OWW33 PGR33:PGS33 PQN33:PQO33 QAJ33:QAK33 QKF33:QKG33 QUB33:QUC33 RDX33:RDY33 RNT33:RNU33 RXP33:RXQ33 SHL33:SHM33 SRH33:SRI33 TBD33:TBE33 TKZ33:TLA33 TUV33:TUW33 UER33:UES33 UON33:UOO33 UYJ33:UYK33 VIF33:VIG33 VSB33:VSC33 WBX33:WBY33 WLT33:WLU33 WVP33:WVQ33 H65569:I65569 JD65569:JE65569 SZ65569:TA65569 ACV65569:ACW65569 AMR65569:AMS65569 AWN65569:AWO65569 BGJ65569:BGK65569 BQF65569:BQG65569 CAB65569:CAC65569 CJX65569:CJY65569 CTT65569:CTU65569 DDP65569:DDQ65569 DNL65569:DNM65569 DXH65569:DXI65569 EHD65569:EHE65569 EQZ65569:ERA65569 FAV65569:FAW65569 FKR65569:FKS65569 FUN65569:FUO65569 GEJ65569:GEK65569 GOF65569:GOG65569 GYB65569:GYC65569 HHX65569:HHY65569 HRT65569:HRU65569 IBP65569:IBQ65569 ILL65569:ILM65569 IVH65569:IVI65569 JFD65569:JFE65569 JOZ65569:JPA65569 JYV65569:JYW65569 KIR65569:KIS65569 KSN65569:KSO65569 LCJ65569:LCK65569 LMF65569:LMG65569 LWB65569:LWC65569 MFX65569:MFY65569 MPT65569:MPU65569 MZP65569:MZQ65569 NJL65569:NJM65569 NTH65569:NTI65569 ODD65569:ODE65569 OMZ65569:ONA65569 OWV65569:OWW65569 PGR65569:PGS65569 PQN65569:PQO65569 QAJ65569:QAK65569 QKF65569:QKG65569 QUB65569:QUC65569 RDX65569:RDY65569 RNT65569:RNU65569 RXP65569:RXQ65569 SHL65569:SHM65569 SRH65569:SRI65569 TBD65569:TBE65569 TKZ65569:TLA65569 TUV65569:TUW65569 UER65569:UES65569 UON65569:UOO65569 UYJ65569:UYK65569 VIF65569:VIG65569 VSB65569:VSC65569 WBX65569:WBY65569 WLT65569:WLU65569 WVP65569:WVQ65569 H131105:I131105 JD131105:JE131105 SZ131105:TA131105 ACV131105:ACW131105 AMR131105:AMS131105 AWN131105:AWO131105 BGJ131105:BGK131105 BQF131105:BQG131105 CAB131105:CAC131105 CJX131105:CJY131105 CTT131105:CTU131105 DDP131105:DDQ131105 DNL131105:DNM131105 DXH131105:DXI131105 EHD131105:EHE131105 EQZ131105:ERA131105 FAV131105:FAW131105 FKR131105:FKS131105 FUN131105:FUO131105 GEJ131105:GEK131105 GOF131105:GOG131105 GYB131105:GYC131105 HHX131105:HHY131105 HRT131105:HRU131105 IBP131105:IBQ131105 ILL131105:ILM131105 IVH131105:IVI131105 JFD131105:JFE131105 JOZ131105:JPA131105 JYV131105:JYW131105 KIR131105:KIS131105 KSN131105:KSO131105 LCJ131105:LCK131105 LMF131105:LMG131105 LWB131105:LWC131105 MFX131105:MFY131105 MPT131105:MPU131105 MZP131105:MZQ131105 NJL131105:NJM131105 NTH131105:NTI131105 ODD131105:ODE131105 OMZ131105:ONA131105 OWV131105:OWW131105 PGR131105:PGS131105 PQN131105:PQO131105 QAJ131105:QAK131105 QKF131105:QKG131105 QUB131105:QUC131105 RDX131105:RDY131105 RNT131105:RNU131105 RXP131105:RXQ131105 SHL131105:SHM131105 SRH131105:SRI131105 TBD131105:TBE131105 TKZ131105:TLA131105 TUV131105:TUW131105 UER131105:UES131105 UON131105:UOO131105 UYJ131105:UYK131105 VIF131105:VIG131105 VSB131105:VSC131105 WBX131105:WBY131105 WLT131105:WLU131105 WVP131105:WVQ131105 H196641:I196641 JD196641:JE196641 SZ196641:TA196641 ACV196641:ACW196641 AMR196641:AMS196641 AWN196641:AWO196641 BGJ196641:BGK196641 BQF196641:BQG196641 CAB196641:CAC196641 CJX196641:CJY196641 CTT196641:CTU196641 DDP196641:DDQ196641 DNL196641:DNM196641 DXH196641:DXI196641 EHD196641:EHE196641 EQZ196641:ERA196641 FAV196641:FAW196641 FKR196641:FKS196641 FUN196641:FUO196641 GEJ196641:GEK196641 GOF196641:GOG196641 GYB196641:GYC196641 HHX196641:HHY196641 HRT196641:HRU196641 IBP196641:IBQ196641 ILL196641:ILM196641 IVH196641:IVI196641 JFD196641:JFE196641 JOZ196641:JPA196641 JYV196641:JYW196641 KIR196641:KIS196641 KSN196641:KSO196641 LCJ196641:LCK196641 LMF196641:LMG196641 LWB196641:LWC196641 MFX196641:MFY196641 MPT196641:MPU196641 MZP196641:MZQ196641 NJL196641:NJM196641 NTH196641:NTI196641 ODD196641:ODE196641 OMZ196641:ONA196641 OWV196641:OWW196641 PGR196641:PGS196641 PQN196641:PQO196641 QAJ196641:QAK196641 QKF196641:QKG196641 QUB196641:QUC196641 RDX196641:RDY196641 RNT196641:RNU196641 RXP196641:RXQ196641 SHL196641:SHM196641 SRH196641:SRI196641 TBD196641:TBE196641 TKZ196641:TLA196641 TUV196641:TUW196641 UER196641:UES196641 UON196641:UOO196641 UYJ196641:UYK196641 VIF196641:VIG196641 VSB196641:VSC196641 WBX196641:WBY196641 WLT196641:WLU196641 WVP196641:WVQ196641 H262177:I262177 JD262177:JE262177 SZ262177:TA262177 ACV262177:ACW262177 AMR262177:AMS262177 AWN262177:AWO262177 BGJ262177:BGK262177 BQF262177:BQG262177 CAB262177:CAC262177 CJX262177:CJY262177 CTT262177:CTU262177 DDP262177:DDQ262177 DNL262177:DNM262177 DXH262177:DXI262177 EHD262177:EHE262177 EQZ262177:ERA262177 FAV262177:FAW262177 FKR262177:FKS262177 FUN262177:FUO262177 GEJ262177:GEK262177 GOF262177:GOG262177 GYB262177:GYC262177 HHX262177:HHY262177 HRT262177:HRU262177 IBP262177:IBQ262177 ILL262177:ILM262177 IVH262177:IVI262177 JFD262177:JFE262177 JOZ262177:JPA262177 JYV262177:JYW262177 KIR262177:KIS262177 KSN262177:KSO262177 LCJ262177:LCK262177 LMF262177:LMG262177 LWB262177:LWC262177 MFX262177:MFY262177 MPT262177:MPU262177 MZP262177:MZQ262177 NJL262177:NJM262177 NTH262177:NTI262177 ODD262177:ODE262177 OMZ262177:ONA262177 OWV262177:OWW262177 PGR262177:PGS262177 PQN262177:PQO262177 QAJ262177:QAK262177 QKF262177:QKG262177 QUB262177:QUC262177 RDX262177:RDY262177 RNT262177:RNU262177 RXP262177:RXQ262177 SHL262177:SHM262177 SRH262177:SRI262177 TBD262177:TBE262177 TKZ262177:TLA262177 TUV262177:TUW262177 UER262177:UES262177 UON262177:UOO262177 UYJ262177:UYK262177 VIF262177:VIG262177 VSB262177:VSC262177 WBX262177:WBY262177 WLT262177:WLU262177 WVP262177:WVQ262177 H327713:I327713 JD327713:JE327713 SZ327713:TA327713 ACV327713:ACW327713 AMR327713:AMS327713 AWN327713:AWO327713 BGJ327713:BGK327713 BQF327713:BQG327713 CAB327713:CAC327713 CJX327713:CJY327713 CTT327713:CTU327713 DDP327713:DDQ327713 DNL327713:DNM327713 DXH327713:DXI327713 EHD327713:EHE327713 EQZ327713:ERA327713 FAV327713:FAW327713 FKR327713:FKS327713 FUN327713:FUO327713 GEJ327713:GEK327713 GOF327713:GOG327713 GYB327713:GYC327713 HHX327713:HHY327713 HRT327713:HRU327713 IBP327713:IBQ327713 ILL327713:ILM327713 IVH327713:IVI327713 JFD327713:JFE327713 JOZ327713:JPA327713 JYV327713:JYW327713 KIR327713:KIS327713 KSN327713:KSO327713 LCJ327713:LCK327713 LMF327713:LMG327713 LWB327713:LWC327713 MFX327713:MFY327713 MPT327713:MPU327713 MZP327713:MZQ327713 NJL327713:NJM327713 NTH327713:NTI327713 ODD327713:ODE327713 OMZ327713:ONA327713 OWV327713:OWW327713 PGR327713:PGS327713 PQN327713:PQO327713 QAJ327713:QAK327713 QKF327713:QKG327713 QUB327713:QUC327713 RDX327713:RDY327713 RNT327713:RNU327713 RXP327713:RXQ327713 SHL327713:SHM327713 SRH327713:SRI327713 TBD327713:TBE327713 TKZ327713:TLA327713 TUV327713:TUW327713 UER327713:UES327713 UON327713:UOO327713 UYJ327713:UYK327713 VIF327713:VIG327713 VSB327713:VSC327713 WBX327713:WBY327713 WLT327713:WLU327713 WVP327713:WVQ327713 H393249:I393249 JD393249:JE393249 SZ393249:TA393249 ACV393249:ACW393249 AMR393249:AMS393249 AWN393249:AWO393249 BGJ393249:BGK393249 BQF393249:BQG393249 CAB393249:CAC393249 CJX393249:CJY393249 CTT393249:CTU393249 DDP393249:DDQ393249 DNL393249:DNM393249 DXH393249:DXI393249 EHD393249:EHE393249 EQZ393249:ERA393249 FAV393249:FAW393249 FKR393249:FKS393249 FUN393249:FUO393249 GEJ393249:GEK393249 GOF393249:GOG393249 GYB393249:GYC393249 HHX393249:HHY393249 HRT393249:HRU393249 IBP393249:IBQ393249 ILL393249:ILM393249 IVH393249:IVI393249 JFD393249:JFE393249 JOZ393249:JPA393249 JYV393249:JYW393249 KIR393249:KIS393249 KSN393249:KSO393249 LCJ393249:LCK393249 LMF393249:LMG393249 LWB393249:LWC393249 MFX393249:MFY393249 MPT393249:MPU393249 MZP393249:MZQ393249 NJL393249:NJM393249 NTH393249:NTI393249 ODD393249:ODE393249 OMZ393249:ONA393249 OWV393249:OWW393249 PGR393249:PGS393249 PQN393249:PQO393249 QAJ393249:QAK393249 QKF393249:QKG393249 QUB393249:QUC393249 RDX393249:RDY393249 RNT393249:RNU393249 RXP393249:RXQ393249 SHL393249:SHM393249 SRH393249:SRI393249 TBD393249:TBE393249 TKZ393249:TLA393249 TUV393249:TUW393249 UER393249:UES393249 UON393249:UOO393249 UYJ393249:UYK393249 VIF393249:VIG393249 VSB393249:VSC393249 WBX393249:WBY393249 WLT393249:WLU393249 WVP393249:WVQ393249 H458785:I458785 JD458785:JE458785 SZ458785:TA458785 ACV458785:ACW458785 AMR458785:AMS458785 AWN458785:AWO458785 BGJ458785:BGK458785 BQF458785:BQG458785 CAB458785:CAC458785 CJX458785:CJY458785 CTT458785:CTU458785 DDP458785:DDQ458785 DNL458785:DNM458785 DXH458785:DXI458785 EHD458785:EHE458785 EQZ458785:ERA458785 FAV458785:FAW458785 FKR458785:FKS458785 FUN458785:FUO458785 GEJ458785:GEK458785 GOF458785:GOG458785 GYB458785:GYC458785 HHX458785:HHY458785 HRT458785:HRU458785 IBP458785:IBQ458785 ILL458785:ILM458785 IVH458785:IVI458785 JFD458785:JFE458785 JOZ458785:JPA458785 JYV458785:JYW458785 KIR458785:KIS458785 KSN458785:KSO458785 LCJ458785:LCK458785 LMF458785:LMG458785 LWB458785:LWC458785 MFX458785:MFY458785 MPT458785:MPU458785 MZP458785:MZQ458785 NJL458785:NJM458785 NTH458785:NTI458785 ODD458785:ODE458785 OMZ458785:ONA458785 OWV458785:OWW458785 PGR458785:PGS458785 PQN458785:PQO458785 QAJ458785:QAK458785 QKF458785:QKG458785 QUB458785:QUC458785 RDX458785:RDY458785 RNT458785:RNU458785 RXP458785:RXQ458785 SHL458785:SHM458785 SRH458785:SRI458785 TBD458785:TBE458785 TKZ458785:TLA458785 TUV458785:TUW458785 UER458785:UES458785 UON458785:UOO458785 UYJ458785:UYK458785 VIF458785:VIG458785 VSB458785:VSC458785 WBX458785:WBY458785 WLT458785:WLU458785 WVP458785:WVQ458785 H524321:I524321 JD524321:JE524321 SZ524321:TA524321 ACV524321:ACW524321 AMR524321:AMS524321 AWN524321:AWO524321 BGJ524321:BGK524321 BQF524321:BQG524321 CAB524321:CAC524321 CJX524321:CJY524321 CTT524321:CTU524321 DDP524321:DDQ524321 DNL524321:DNM524321 DXH524321:DXI524321 EHD524321:EHE524321 EQZ524321:ERA524321 FAV524321:FAW524321 FKR524321:FKS524321 FUN524321:FUO524321 GEJ524321:GEK524321 GOF524321:GOG524321 GYB524321:GYC524321 HHX524321:HHY524321 HRT524321:HRU524321 IBP524321:IBQ524321 ILL524321:ILM524321 IVH524321:IVI524321 JFD524321:JFE524321 JOZ524321:JPA524321 JYV524321:JYW524321 KIR524321:KIS524321 KSN524321:KSO524321 LCJ524321:LCK524321 LMF524321:LMG524321 LWB524321:LWC524321 MFX524321:MFY524321 MPT524321:MPU524321 MZP524321:MZQ524321 NJL524321:NJM524321 NTH524321:NTI524321 ODD524321:ODE524321 OMZ524321:ONA524321 OWV524321:OWW524321 PGR524321:PGS524321 PQN524321:PQO524321 QAJ524321:QAK524321 QKF524321:QKG524321 QUB524321:QUC524321 RDX524321:RDY524321 RNT524321:RNU524321 RXP524321:RXQ524321 SHL524321:SHM524321 SRH524321:SRI524321 TBD524321:TBE524321 TKZ524321:TLA524321 TUV524321:TUW524321 UER524321:UES524321 UON524321:UOO524321 UYJ524321:UYK524321 VIF524321:VIG524321 VSB524321:VSC524321 WBX524321:WBY524321 WLT524321:WLU524321 WVP524321:WVQ524321 H589857:I589857 JD589857:JE589857 SZ589857:TA589857 ACV589857:ACW589857 AMR589857:AMS589857 AWN589857:AWO589857 BGJ589857:BGK589857 BQF589857:BQG589857 CAB589857:CAC589857 CJX589857:CJY589857 CTT589857:CTU589857 DDP589857:DDQ589857 DNL589857:DNM589857 DXH589857:DXI589857 EHD589857:EHE589857 EQZ589857:ERA589857 FAV589857:FAW589857 FKR589857:FKS589857 FUN589857:FUO589857 GEJ589857:GEK589857 GOF589857:GOG589857 GYB589857:GYC589857 HHX589857:HHY589857 HRT589857:HRU589857 IBP589857:IBQ589857 ILL589857:ILM589857 IVH589857:IVI589857 JFD589857:JFE589857 JOZ589857:JPA589857 JYV589857:JYW589857 KIR589857:KIS589857 KSN589857:KSO589857 LCJ589857:LCK589857 LMF589857:LMG589857 LWB589857:LWC589857 MFX589857:MFY589857 MPT589857:MPU589857 MZP589857:MZQ589857 NJL589857:NJM589857 NTH589857:NTI589857 ODD589857:ODE589857 OMZ589857:ONA589857 OWV589857:OWW589857 PGR589857:PGS589857 PQN589857:PQO589857 QAJ589857:QAK589857 QKF589857:QKG589857 QUB589857:QUC589857 RDX589857:RDY589857 RNT589857:RNU589857 RXP589857:RXQ589857 SHL589857:SHM589857 SRH589857:SRI589857 TBD589857:TBE589857 TKZ589857:TLA589857 TUV589857:TUW589857 UER589857:UES589857 UON589857:UOO589857 UYJ589857:UYK589857 VIF589857:VIG589857 VSB589857:VSC589857 WBX589857:WBY589857 WLT589857:WLU589857 WVP589857:WVQ589857 H655393:I655393 JD655393:JE655393 SZ655393:TA655393 ACV655393:ACW655393 AMR655393:AMS655393 AWN655393:AWO655393 BGJ655393:BGK655393 BQF655393:BQG655393 CAB655393:CAC655393 CJX655393:CJY655393 CTT655393:CTU655393 DDP655393:DDQ655393 DNL655393:DNM655393 DXH655393:DXI655393 EHD655393:EHE655393 EQZ655393:ERA655393 FAV655393:FAW655393 FKR655393:FKS655393 FUN655393:FUO655393 GEJ655393:GEK655393 GOF655393:GOG655393 GYB655393:GYC655393 HHX655393:HHY655393 HRT655393:HRU655393 IBP655393:IBQ655393 ILL655393:ILM655393 IVH655393:IVI655393 JFD655393:JFE655393 JOZ655393:JPA655393 JYV655393:JYW655393 KIR655393:KIS655393 KSN655393:KSO655393 LCJ655393:LCK655393 LMF655393:LMG655393 LWB655393:LWC655393 MFX655393:MFY655393 MPT655393:MPU655393 MZP655393:MZQ655393 NJL655393:NJM655393 NTH655393:NTI655393 ODD655393:ODE655393 OMZ655393:ONA655393 OWV655393:OWW655393 PGR655393:PGS655393 PQN655393:PQO655393 QAJ655393:QAK655393 QKF655393:QKG655393 QUB655393:QUC655393 RDX655393:RDY655393 RNT655393:RNU655393 RXP655393:RXQ655393 SHL655393:SHM655393 SRH655393:SRI655393 TBD655393:TBE655393 TKZ655393:TLA655393 TUV655393:TUW655393 UER655393:UES655393 UON655393:UOO655393 UYJ655393:UYK655393 VIF655393:VIG655393 VSB655393:VSC655393 WBX655393:WBY655393 WLT655393:WLU655393 WVP655393:WVQ655393 H720929:I720929 JD720929:JE720929 SZ720929:TA720929 ACV720929:ACW720929 AMR720929:AMS720929 AWN720929:AWO720929 BGJ720929:BGK720929 BQF720929:BQG720929 CAB720929:CAC720929 CJX720929:CJY720929 CTT720929:CTU720929 DDP720929:DDQ720929 DNL720929:DNM720929 DXH720929:DXI720929 EHD720929:EHE720929 EQZ720929:ERA720929 FAV720929:FAW720929 FKR720929:FKS720929 FUN720929:FUO720929 GEJ720929:GEK720929 GOF720929:GOG720929 GYB720929:GYC720929 HHX720929:HHY720929 HRT720929:HRU720929 IBP720929:IBQ720929 ILL720929:ILM720929 IVH720929:IVI720929 JFD720929:JFE720929 JOZ720929:JPA720929 JYV720929:JYW720929 KIR720929:KIS720929 KSN720929:KSO720929 LCJ720929:LCK720929 LMF720929:LMG720929 LWB720929:LWC720929 MFX720929:MFY720929 MPT720929:MPU720929 MZP720929:MZQ720929 NJL720929:NJM720929 NTH720929:NTI720929 ODD720929:ODE720929 OMZ720929:ONA720929 OWV720929:OWW720929 PGR720929:PGS720929 PQN720929:PQO720929 QAJ720929:QAK720929 QKF720929:QKG720929 QUB720929:QUC720929 RDX720929:RDY720929 RNT720929:RNU720929 RXP720929:RXQ720929 SHL720929:SHM720929 SRH720929:SRI720929 TBD720929:TBE720929 TKZ720929:TLA720929 TUV720929:TUW720929 UER720929:UES720929 UON720929:UOO720929 UYJ720929:UYK720929 VIF720929:VIG720929 VSB720929:VSC720929 WBX720929:WBY720929 WLT720929:WLU720929 WVP720929:WVQ720929 H786465:I786465 JD786465:JE786465 SZ786465:TA786465 ACV786465:ACW786465 AMR786465:AMS786465 AWN786465:AWO786465 BGJ786465:BGK786465 BQF786465:BQG786465 CAB786465:CAC786465 CJX786465:CJY786465 CTT786465:CTU786465 DDP786465:DDQ786465 DNL786465:DNM786465 DXH786465:DXI786465 EHD786465:EHE786465 EQZ786465:ERA786465 FAV786465:FAW786465 FKR786465:FKS786465 FUN786465:FUO786465 GEJ786465:GEK786465 GOF786465:GOG786465 GYB786465:GYC786465 HHX786465:HHY786465 HRT786465:HRU786465 IBP786465:IBQ786465 ILL786465:ILM786465 IVH786465:IVI786465 JFD786465:JFE786465 JOZ786465:JPA786465 JYV786465:JYW786465 KIR786465:KIS786465 KSN786465:KSO786465 LCJ786465:LCK786465 LMF786465:LMG786465 LWB786465:LWC786465 MFX786465:MFY786465 MPT786465:MPU786465 MZP786465:MZQ786465 NJL786465:NJM786465 NTH786465:NTI786465 ODD786465:ODE786465 OMZ786465:ONA786465 OWV786465:OWW786465 PGR786465:PGS786465 PQN786465:PQO786465 QAJ786465:QAK786465 QKF786465:QKG786465 QUB786465:QUC786465 RDX786465:RDY786465 RNT786465:RNU786465 RXP786465:RXQ786465 SHL786465:SHM786465 SRH786465:SRI786465 TBD786465:TBE786465 TKZ786465:TLA786465 TUV786465:TUW786465 UER786465:UES786465 UON786465:UOO786465 UYJ786465:UYK786465 VIF786465:VIG786465 VSB786465:VSC786465 WBX786465:WBY786465 WLT786465:WLU786465 WVP786465:WVQ786465 H852001:I852001 JD852001:JE852001 SZ852001:TA852001 ACV852001:ACW852001 AMR852001:AMS852001 AWN852001:AWO852001 BGJ852001:BGK852001 BQF852001:BQG852001 CAB852001:CAC852001 CJX852001:CJY852001 CTT852001:CTU852001 DDP852001:DDQ852001 DNL852001:DNM852001 DXH852001:DXI852001 EHD852001:EHE852001 EQZ852001:ERA852001 FAV852001:FAW852001 FKR852001:FKS852001 FUN852001:FUO852001 GEJ852001:GEK852001 GOF852001:GOG852001 GYB852001:GYC852001 HHX852001:HHY852001 HRT852001:HRU852001 IBP852001:IBQ852001 ILL852001:ILM852001 IVH852001:IVI852001 JFD852001:JFE852001 JOZ852001:JPA852001 JYV852001:JYW852001 KIR852001:KIS852001 KSN852001:KSO852001 LCJ852001:LCK852001 LMF852001:LMG852001 LWB852001:LWC852001 MFX852001:MFY852001 MPT852001:MPU852001 MZP852001:MZQ852001 NJL852001:NJM852001 NTH852001:NTI852001 ODD852001:ODE852001 OMZ852001:ONA852001 OWV852001:OWW852001 PGR852001:PGS852001 PQN852001:PQO852001 QAJ852001:QAK852001 QKF852001:QKG852001 QUB852001:QUC852001 RDX852001:RDY852001 RNT852001:RNU852001 RXP852001:RXQ852001 SHL852001:SHM852001 SRH852001:SRI852001 TBD852001:TBE852001 TKZ852001:TLA852001 TUV852001:TUW852001 UER852001:UES852001 UON852001:UOO852001 UYJ852001:UYK852001 VIF852001:VIG852001 VSB852001:VSC852001 WBX852001:WBY852001 WLT852001:WLU852001 WVP852001:WVQ852001 H917537:I917537 JD917537:JE917537 SZ917537:TA917537 ACV917537:ACW917537 AMR917537:AMS917537 AWN917537:AWO917537 BGJ917537:BGK917537 BQF917537:BQG917537 CAB917537:CAC917537 CJX917537:CJY917537 CTT917537:CTU917537 DDP917537:DDQ917537 DNL917537:DNM917537 DXH917537:DXI917537 EHD917537:EHE917537 EQZ917537:ERA917537 FAV917537:FAW917537 FKR917537:FKS917537 FUN917537:FUO917537 GEJ917537:GEK917537 GOF917537:GOG917537 GYB917537:GYC917537 HHX917537:HHY917537 HRT917537:HRU917537 IBP917537:IBQ917537 ILL917537:ILM917537 IVH917537:IVI917537 JFD917537:JFE917537 JOZ917537:JPA917537 JYV917537:JYW917537 KIR917537:KIS917537 KSN917537:KSO917537 LCJ917537:LCK917537 LMF917537:LMG917537 LWB917537:LWC917537 MFX917537:MFY917537 MPT917537:MPU917537 MZP917537:MZQ917537 NJL917537:NJM917537 NTH917537:NTI917537 ODD917537:ODE917537 OMZ917537:ONA917537 OWV917537:OWW917537 PGR917537:PGS917537 PQN917537:PQO917537 QAJ917537:QAK917537 QKF917537:QKG917537 QUB917537:QUC917537 RDX917537:RDY917537 RNT917537:RNU917537 RXP917537:RXQ917537 SHL917537:SHM917537 SRH917537:SRI917537 TBD917537:TBE917537 TKZ917537:TLA917537 TUV917537:TUW917537 UER917537:UES917537 UON917537:UOO917537 UYJ917537:UYK917537 VIF917537:VIG917537 VSB917537:VSC917537 WBX917537:WBY917537 WLT917537:WLU917537 WVP917537:WVQ917537 H983073:I983073 JD983073:JE983073 SZ983073:TA983073 ACV983073:ACW983073 AMR983073:AMS983073 AWN983073:AWO983073 BGJ983073:BGK983073 BQF983073:BQG983073 CAB983073:CAC983073 CJX983073:CJY983073 CTT983073:CTU983073 DDP983073:DDQ983073 DNL983073:DNM983073 DXH983073:DXI983073 EHD983073:EHE983073 EQZ983073:ERA983073 FAV983073:FAW983073 FKR983073:FKS983073 FUN983073:FUO983073 GEJ983073:GEK983073 GOF983073:GOG983073 GYB983073:GYC983073 HHX983073:HHY983073 HRT983073:HRU983073 IBP983073:IBQ983073 ILL983073:ILM983073 IVH983073:IVI983073 JFD983073:JFE983073 JOZ983073:JPA983073 JYV983073:JYW983073 KIR983073:KIS983073 KSN983073:KSO983073 LCJ983073:LCK983073 LMF983073:LMG983073 LWB983073:LWC983073 MFX983073:MFY983073 MPT983073:MPU983073 MZP983073:MZQ983073 NJL983073:NJM983073 NTH983073:NTI983073 ODD983073:ODE983073 OMZ983073:ONA983073 OWV983073:OWW983073 PGR983073:PGS983073 PQN983073:PQO983073 QAJ983073:QAK983073 QKF983073:QKG983073 QUB983073:QUC983073 RDX983073:RDY983073 RNT983073:RNU983073 RXP983073:RXQ983073 SHL983073:SHM983073 SRH983073:SRI983073 TBD983073:TBE983073 TKZ983073:TLA983073 TUV983073:TUW983073 UER983073:UES983073 UON983073:UOO983073 UYJ983073:UYK983073 VIF983073:VIG983073 VSB983073:VSC983073 WBX983073:WBY983073 WLT983073:WLU983073 WVP983073:WVQ983073 H50:I50 JD50:JE50 SZ50:TA50 ACV50:ACW50 AMR50:AMS50 AWN50:AWO50 BGJ50:BGK50 BQF50:BQG50 CAB50:CAC50 CJX50:CJY50 CTT50:CTU50 DDP50:DDQ50 DNL50:DNM50 DXH50:DXI50 EHD50:EHE50 EQZ50:ERA50 FAV50:FAW50 FKR50:FKS50 FUN50:FUO50 GEJ50:GEK50 GOF50:GOG50 GYB50:GYC50 HHX50:HHY50 HRT50:HRU50 IBP50:IBQ50 ILL50:ILM50 IVH50:IVI50 JFD50:JFE50 JOZ50:JPA50 JYV50:JYW50 KIR50:KIS50 KSN50:KSO50 LCJ50:LCK50 LMF50:LMG50 LWB50:LWC50 MFX50:MFY50 MPT50:MPU50 MZP50:MZQ50 NJL50:NJM50 NTH50:NTI50 ODD50:ODE50 OMZ50:ONA50 OWV50:OWW50 PGR50:PGS50 PQN50:PQO50 QAJ50:QAK50 QKF50:QKG50 QUB50:QUC50 RDX50:RDY50 RNT50:RNU50 RXP50:RXQ50 SHL50:SHM50 SRH50:SRI50 TBD50:TBE50 TKZ50:TLA50 TUV50:TUW50 UER50:UES50 UON50:UOO50 UYJ50:UYK50 VIF50:VIG50 VSB50:VSC50 WBX50:WBY50 WLT50:WLU50 WVP50:WVQ50 H65586:I65586 JD65586:JE65586 SZ65586:TA65586 ACV65586:ACW65586 AMR65586:AMS65586 AWN65586:AWO65586 BGJ65586:BGK65586 BQF65586:BQG65586 CAB65586:CAC65586 CJX65586:CJY65586 CTT65586:CTU65586 DDP65586:DDQ65586 DNL65586:DNM65586 DXH65586:DXI65586 EHD65586:EHE65586 EQZ65586:ERA65586 FAV65586:FAW65586 FKR65586:FKS65586 FUN65586:FUO65586 GEJ65586:GEK65586 GOF65586:GOG65586 GYB65586:GYC65586 HHX65586:HHY65586 HRT65586:HRU65586 IBP65586:IBQ65586 ILL65586:ILM65586 IVH65586:IVI65586 JFD65586:JFE65586 JOZ65586:JPA65586 JYV65586:JYW65586 KIR65586:KIS65586 KSN65586:KSO65586 LCJ65586:LCK65586 LMF65586:LMG65586 LWB65586:LWC65586 MFX65586:MFY65586 MPT65586:MPU65586 MZP65586:MZQ65586 NJL65586:NJM65586 NTH65586:NTI65586 ODD65586:ODE65586 OMZ65586:ONA65586 OWV65586:OWW65586 PGR65586:PGS65586 PQN65586:PQO65586 QAJ65586:QAK65586 QKF65586:QKG65586 QUB65586:QUC65586 RDX65586:RDY65586 RNT65586:RNU65586 RXP65586:RXQ65586 SHL65586:SHM65586 SRH65586:SRI65586 TBD65586:TBE65586 TKZ65586:TLA65586 TUV65586:TUW65586 UER65586:UES65586 UON65586:UOO65586 UYJ65586:UYK65586 VIF65586:VIG65586 VSB65586:VSC65586 WBX65586:WBY65586 WLT65586:WLU65586 WVP65586:WVQ65586 H131122:I131122 JD131122:JE131122 SZ131122:TA131122 ACV131122:ACW131122 AMR131122:AMS131122 AWN131122:AWO131122 BGJ131122:BGK131122 BQF131122:BQG131122 CAB131122:CAC131122 CJX131122:CJY131122 CTT131122:CTU131122 DDP131122:DDQ131122 DNL131122:DNM131122 DXH131122:DXI131122 EHD131122:EHE131122 EQZ131122:ERA131122 FAV131122:FAW131122 FKR131122:FKS131122 FUN131122:FUO131122 GEJ131122:GEK131122 GOF131122:GOG131122 GYB131122:GYC131122 HHX131122:HHY131122 HRT131122:HRU131122 IBP131122:IBQ131122 ILL131122:ILM131122 IVH131122:IVI131122 JFD131122:JFE131122 JOZ131122:JPA131122 JYV131122:JYW131122 KIR131122:KIS131122 KSN131122:KSO131122 LCJ131122:LCK131122 LMF131122:LMG131122 LWB131122:LWC131122 MFX131122:MFY131122 MPT131122:MPU131122 MZP131122:MZQ131122 NJL131122:NJM131122 NTH131122:NTI131122 ODD131122:ODE131122 OMZ131122:ONA131122 OWV131122:OWW131122 PGR131122:PGS131122 PQN131122:PQO131122 QAJ131122:QAK131122 QKF131122:QKG131122 QUB131122:QUC131122 RDX131122:RDY131122 RNT131122:RNU131122 RXP131122:RXQ131122 SHL131122:SHM131122 SRH131122:SRI131122 TBD131122:TBE131122 TKZ131122:TLA131122 TUV131122:TUW131122 UER131122:UES131122 UON131122:UOO131122 UYJ131122:UYK131122 VIF131122:VIG131122 VSB131122:VSC131122 WBX131122:WBY131122 WLT131122:WLU131122 WVP131122:WVQ131122 H196658:I196658 JD196658:JE196658 SZ196658:TA196658 ACV196658:ACW196658 AMR196658:AMS196658 AWN196658:AWO196658 BGJ196658:BGK196658 BQF196658:BQG196658 CAB196658:CAC196658 CJX196658:CJY196658 CTT196658:CTU196658 DDP196658:DDQ196658 DNL196658:DNM196658 DXH196658:DXI196658 EHD196658:EHE196658 EQZ196658:ERA196658 FAV196658:FAW196658 FKR196658:FKS196658 FUN196658:FUO196658 GEJ196658:GEK196658 GOF196658:GOG196658 GYB196658:GYC196658 HHX196658:HHY196658 HRT196658:HRU196658 IBP196658:IBQ196658 ILL196658:ILM196658 IVH196658:IVI196658 JFD196658:JFE196658 JOZ196658:JPA196658 JYV196658:JYW196658 KIR196658:KIS196658 KSN196658:KSO196658 LCJ196658:LCK196658 LMF196658:LMG196658 LWB196658:LWC196658 MFX196658:MFY196658 MPT196658:MPU196658 MZP196658:MZQ196658 NJL196658:NJM196658 NTH196658:NTI196658 ODD196658:ODE196658 OMZ196658:ONA196658 OWV196658:OWW196658 PGR196658:PGS196658 PQN196658:PQO196658 QAJ196658:QAK196658 QKF196658:QKG196658 QUB196658:QUC196658 RDX196658:RDY196658 RNT196658:RNU196658 RXP196658:RXQ196658 SHL196658:SHM196658 SRH196658:SRI196658 TBD196658:TBE196658 TKZ196658:TLA196658 TUV196658:TUW196658 UER196658:UES196658 UON196658:UOO196658 UYJ196658:UYK196658 VIF196658:VIG196658 VSB196658:VSC196658 WBX196658:WBY196658 WLT196658:WLU196658 WVP196658:WVQ196658 H262194:I262194 JD262194:JE262194 SZ262194:TA262194 ACV262194:ACW262194 AMR262194:AMS262194 AWN262194:AWO262194 BGJ262194:BGK262194 BQF262194:BQG262194 CAB262194:CAC262194 CJX262194:CJY262194 CTT262194:CTU262194 DDP262194:DDQ262194 DNL262194:DNM262194 DXH262194:DXI262194 EHD262194:EHE262194 EQZ262194:ERA262194 FAV262194:FAW262194 FKR262194:FKS262194 FUN262194:FUO262194 GEJ262194:GEK262194 GOF262194:GOG262194 GYB262194:GYC262194 HHX262194:HHY262194 HRT262194:HRU262194 IBP262194:IBQ262194 ILL262194:ILM262194 IVH262194:IVI262194 JFD262194:JFE262194 JOZ262194:JPA262194 JYV262194:JYW262194 KIR262194:KIS262194 KSN262194:KSO262194 LCJ262194:LCK262194 LMF262194:LMG262194 LWB262194:LWC262194 MFX262194:MFY262194 MPT262194:MPU262194 MZP262194:MZQ262194 NJL262194:NJM262194 NTH262194:NTI262194 ODD262194:ODE262194 OMZ262194:ONA262194 OWV262194:OWW262194 PGR262194:PGS262194 PQN262194:PQO262194 QAJ262194:QAK262194 QKF262194:QKG262194 QUB262194:QUC262194 RDX262194:RDY262194 RNT262194:RNU262194 RXP262194:RXQ262194 SHL262194:SHM262194 SRH262194:SRI262194 TBD262194:TBE262194 TKZ262194:TLA262194 TUV262194:TUW262194 UER262194:UES262194 UON262194:UOO262194 UYJ262194:UYK262194 VIF262194:VIG262194 VSB262194:VSC262194 WBX262194:WBY262194 WLT262194:WLU262194 WVP262194:WVQ262194 H327730:I327730 JD327730:JE327730 SZ327730:TA327730 ACV327730:ACW327730 AMR327730:AMS327730 AWN327730:AWO327730 BGJ327730:BGK327730 BQF327730:BQG327730 CAB327730:CAC327730 CJX327730:CJY327730 CTT327730:CTU327730 DDP327730:DDQ327730 DNL327730:DNM327730 DXH327730:DXI327730 EHD327730:EHE327730 EQZ327730:ERA327730 FAV327730:FAW327730 FKR327730:FKS327730 FUN327730:FUO327730 GEJ327730:GEK327730 GOF327730:GOG327730 GYB327730:GYC327730 HHX327730:HHY327730 HRT327730:HRU327730 IBP327730:IBQ327730 ILL327730:ILM327730 IVH327730:IVI327730 JFD327730:JFE327730 JOZ327730:JPA327730 JYV327730:JYW327730 KIR327730:KIS327730 KSN327730:KSO327730 LCJ327730:LCK327730 LMF327730:LMG327730 LWB327730:LWC327730 MFX327730:MFY327730 MPT327730:MPU327730 MZP327730:MZQ327730 NJL327730:NJM327730 NTH327730:NTI327730 ODD327730:ODE327730 OMZ327730:ONA327730 OWV327730:OWW327730 PGR327730:PGS327730 PQN327730:PQO327730 QAJ327730:QAK327730 QKF327730:QKG327730 QUB327730:QUC327730 RDX327730:RDY327730 RNT327730:RNU327730 RXP327730:RXQ327730 SHL327730:SHM327730 SRH327730:SRI327730 TBD327730:TBE327730 TKZ327730:TLA327730 TUV327730:TUW327730 UER327730:UES327730 UON327730:UOO327730 UYJ327730:UYK327730 VIF327730:VIG327730 VSB327730:VSC327730 WBX327730:WBY327730 WLT327730:WLU327730 WVP327730:WVQ327730 H393266:I393266 JD393266:JE393266 SZ393266:TA393266 ACV393266:ACW393266 AMR393266:AMS393266 AWN393266:AWO393266 BGJ393266:BGK393266 BQF393266:BQG393266 CAB393266:CAC393266 CJX393266:CJY393266 CTT393266:CTU393266 DDP393266:DDQ393266 DNL393266:DNM393266 DXH393266:DXI393266 EHD393266:EHE393266 EQZ393266:ERA393266 FAV393266:FAW393266 FKR393266:FKS393266 FUN393266:FUO393266 GEJ393266:GEK393266 GOF393266:GOG393266 GYB393266:GYC393266 HHX393266:HHY393266 HRT393266:HRU393266 IBP393266:IBQ393266 ILL393266:ILM393266 IVH393266:IVI393266 JFD393266:JFE393266 JOZ393266:JPA393266 JYV393266:JYW393266 KIR393266:KIS393266 KSN393266:KSO393266 LCJ393266:LCK393266 LMF393266:LMG393266 LWB393266:LWC393266 MFX393266:MFY393266 MPT393266:MPU393266 MZP393266:MZQ393266 NJL393266:NJM393266 NTH393266:NTI393266 ODD393266:ODE393266 OMZ393266:ONA393266 OWV393266:OWW393266 PGR393266:PGS393266 PQN393266:PQO393266 QAJ393266:QAK393266 QKF393266:QKG393266 QUB393266:QUC393266 RDX393266:RDY393266 RNT393266:RNU393266 RXP393266:RXQ393266 SHL393266:SHM393266 SRH393266:SRI393266 TBD393266:TBE393266 TKZ393266:TLA393266 TUV393266:TUW393266 UER393266:UES393266 UON393266:UOO393266 UYJ393266:UYK393266 VIF393266:VIG393266 VSB393266:VSC393266 WBX393266:WBY393266 WLT393266:WLU393266 WVP393266:WVQ393266 H458802:I458802 JD458802:JE458802 SZ458802:TA458802 ACV458802:ACW458802 AMR458802:AMS458802 AWN458802:AWO458802 BGJ458802:BGK458802 BQF458802:BQG458802 CAB458802:CAC458802 CJX458802:CJY458802 CTT458802:CTU458802 DDP458802:DDQ458802 DNL458802:DNM458802 DXH458802:DXI458802 EHD458802:EHE458802 EQZ458802:ERA458802 FAV458802:FAW458802 FKR458802:FKS458802 FUN458802:FUO458802 GEJ458802:GEK458802 GOF458802:GOG458802 GYB458802:GYC458802 HHX458802:HHY458802 HRT458802:HRU458802 IBP458802:IBQ458802 ILL458802:ILM458802 IVH458802:IVI458802 JFD458802:JFE458802 JOZ458802:JPA458802 JYV458802:JYW458802 KIR458802:KIS458802 KSN458802:KSO458802 LCJ458802:LCK458802 LMF458802:LMG458802 LWB458802:LWC458802 MFX458802:MFY458802 MPT458802:MPU458802 MZP458802:MZQ458802 NJL458802:NJM458802 NTH458802:NTI458802 ODD458802:ODE458802 OMZ458802:ONA458802 OWV458802:OWW458802 PGR458802:PGS458802 PQN458802:PQO458802 QAJ458802:QAK458802 QKF458802:QKG458802 QUB458802:QUC458802 RDX458802:RDY458802 RNT458802:RNU458802 RXP458802:RXQ458802 SHL458802:SHM458802 SRH458802:SRI458802 TBD458802:TBE458802 TKZ458802:TLA458802 TUV458802:TUW458802 UER458802:UES458802 UON458802:UOO458802 UYJ458802:UYK458802 VIF458802:VIG458802 VSB458802:VSC458802 WBX458802:WBY458802 WLT458802:WLU458802 WVP458802:WVQ458802 H524338:I524338 JD524338:JE524338 SZ524338:TA524338 ACV524338:ACW524338 AMR524338:AMS524338 AWN524338:AWO524338 BGJ524338:BGK524338 BQF524338:BQG524338 CAB524338:CAC524338 CJX524338:CJY524338 CTT524338:CTU524338 DDP524338:DDQ524338 DNL524338:DNM524338 DXH524338:DXI524338 EHD524338:EHE524338 EQZ524338:ERA524338 FAV524338:FAW524338 FKR524338:FKS524338 FUN524338:FUO524338 GEJ524338:GEK524338 GOF524338:GOG524338 GYB524338:GYC524338 HHX524338:HHY524338 HRT524338:HRU524338 IBP524338:IBQ524338 ILL524338:ILM524338 IVH524338:IVI524338 JFD524338:JFE524338 JOZ524338:JPA524338 JYV524338:JYW524338 KIR524338:KIS524338 KSN524338:KSO524338 LCJ524338:LCK524338 LMF524338:LMG524338 LWB524338:LWC524338 MFX524338:MFY524338 MPT524338:MPU524338 MZP524338:MZQ524338 NJL524338:NJM524338 NTH524338:NTI524338 ODD524338:ODE524338 OMZ524338:ONA524338 OWV524338:OWW524338 PGR524338:PGS524338 PQN524338:PQO524338 QAJ524338:QAK524338 QKF524338:QKG524338 QUB524338:QUC524338 RDX524338:RDY524338 RNT524338:RNU524338 RXP524338:RXQ524338 SHL524338:SHM524338 SRH524338:SRI524338 TBD524338:TBE524338 TKZ524338:TLA524338 TUV524338:TUW524338 UER524338:UES524338 UON524338:UOO524338 UYJ524338:UYK524338 VIF524338:VIG524338 VSB524338:VSC524338 WBX524338:WBY524338 WLT524338:WLU524338 WVP524338:WVQ524338 H589874:I589874 JD589874:JE589874 SZ589874:TA589874 ACV589874:ACW589874 AMR589874:AMS589874 AWN589874:AWO589874 BGJ589874:BGK589874 BQF589874:BQG589874 CAB589874:CAC589874 CJX589874:CJY589874 CTT589874:CTU589874 DDP589874:DDQ589874 DNL589874:DNM589874 DXH589874:DXI589874 EHD589874:EHE589874 EQZ589874:ERA589874 FAV589874:FAW589874 FKR589874:FKS589874 FUN589874:FUO589874 GEJ589874:GEK589874 GOF589874:GOG589874 GYB589874:GYC589874 HHX589874:HHY589874 HRT589874:HRU589874 IBP589874:IBQ589874 ILL589874:ILM589874 IVH589874:IVI589874 JFD589874:JFE589874 JOZ589874:JPA589874 JYV589874:JYW589874 KIR589874:KIS589874 KSN589874:KSO589874 LCJ589874:LCK589874 LMF589874:LMG589874 LWB589874:LWC589874 MFX589874:MFY589874 MPT589874:MPU589874 MZP589874:MZQ589874 NJL589874:NJM589874 NTH589874:NTI589874 ODD589874:ODE589874 OMZ589874:ONA589874 OWV589874:OWW589874 PGR589874:PGS589874 PQN589874:PQO589874 QAJ589874:QAK589874 QKF589874:QKG589874 QUB589874:QUC589874 RDX589874:RDY589874 RNT589874:RNU589874 RXP589874:RXQ589874 SHL589874:SHM589874 SRH589874:SRI589874 TBD589874:TBE589874 TKZ589874:TLA589874 TUV589874:TUW589874 UER589874:UES589874 UON589874:UOO589874 UYJ589874:UYK589874 VIF589874:VIG589874 VSB589874:VSC589874 WBX589874:WBY589874 WLT589874:WLU589874 WVP589874:WVQ589874 H655410:I655410 JD655410:JE655410 SZ655410:TA655410 ACV655410:ACW655410 AMR655410:AMS655410 AWN655410:AWO655410 BGJ655410:BGK655410 BQF655410:BQG655410 CAB655410:CAC655410 CJX655410:CJY655410 CTT655410:CTU655410 DDP655410:DDQ655410 DNL655410:DNM655410 DXH655410:DXI655410 EHD655410:EHE655410 EQZ655410:ERA655410 FAV655410:FAW655410 FKR655410:FKS655410 FUN655410:FUO655410 GEJ655410:GEK655410 GOF655410:GOG655410 GYB655410:GYC655410 HHX655410:HHY655410 HRT655410:HRU655410 IBP655410:IBQ655410 ILL655410:ILM655410 IVH655410:IVI655410 JFD655410:JFE655410 JOZ655410:JPA655410 JYV655410:JYW655410 KIR655410:KIS655410 KSN655410:KSO655410 LCJ655410:LCK655410 LMF655410:LMG655410 LWB655410:LWC655410 MFX655410:MFY655410 MPT655410:MPU655410 MZP655410:MZQ655410 NJL655410:NJM655410 NTH655410:NTI655410 ODD655410:ODE655410 OMZ655410:ONA655410 OWV655410:OWW655410 PGR655410:PGS655410 PQN655410:PQO655410 QAJ655410:QAK655410 QKF655410:QKG655410 QUB655410:QUC655410 RDX655410:RDY655410 RNT655410:RNU655410 RXP655410:RXQ655410 SHL655410:SHM655410 SRH655410:SRI655410 TBD655410:TBE655410 TKZ655410:TLA655410 TUV655410:TUW655410 UER655410:UES655410 UON655410:UOO655410 UYJ655410:UYK655410 VIF655410:VIG655410 VSB655410:VSC655410 WBX655410:WBY655410 WLT655410:WLU655410 WVP655410:WVQ655410 H720946:I720946 JD720946:JE720946 SZ720946:TA720946 ACV720946:ACW720946 AMR720946:AMS720946 AWN720946:AWO720946 BGJ720946:BGK720946 BQF720946:BQG720946 CAB720946:CAC720946 CJX720946:CJY720946 CTT720946:CTU720946 DDP720946:DDQ720946 DNL720946:DNM720946 DXH720946:DXI720946 EHD720946:EHE720946 EQZ720946:ERA720946 FAV720946:FAW720946 FKR720946:FKS720946 FUN720946:FUO720946 GEJ720946:GEK720946 GOF720946:GOG720946 GYB720946:GYC720946 HHX720946:HHY720946 HRT720946:HRU720946 IBP720946:IBQ720946 ILL720946:ILM720946 IVH720946:IVI720946 JFD720946:JFE720946 JOZ720946:JPA720946 JYV720946:JYW720946 KIR720946:KIS720946 KSN720946:KSO720946 LCJ720946:LCK720946 LMF720946:LMG720946 LWB720946:LWC720946 MFX720946:MFY720946 MPT720946:MPU720946 MZP720946:MZQ720946 NJL720946:NJM720946 NTH720946:NTI720946 ODD720946:ODE720946 OMZ720946:ONA720946 OWV720946:OWW720946 PGR720946:PGS720946 PQN720946:PQO720946 QAJ720946:QAK720946 QKF720946:QKG720946 QUB720946:QUC720946 RDX720946:RDY720946 RNT720946:RNU720946 RXP720946:RXQ720946 SHL720946:SHM720946 SRH720946:SRI720946 TBD720946:TBE720946 TKZ720946:TLA720946 TUV720946:TUW720946 UER720946:UES720946 UON720946:UOO720946 UYJ720946:UYK720946 VIF720946:VIG720946 VSB720946:VSC720946 WBX720946:WBY720946 WLT720946:WLU720946 WVP720946:WVQ720946 H786482:I786482 JD786482:JE786482 SZ786482:TA786482 ACV786482:ACW786482 AMR786482:AMS786482 AWN786482:AWO786482 BGJ786482:BGK786482 BQF786482:BQG786482 CAB786482:CAC786482 CJX786482:CJY786482 CTT786482:CTU786482 DDP786482:DDQ786482 DNL786482:DNM786482 DXH786482:DXI786482 EHD786482:EHE786482 EQZ786482:ERA786482 FAV786482:FAW786482 FKR786482:FKS786482 FUN786482:FUO786482 GEJ786482:GEK786482 GOF786482:GOG786482 GYB786482:GYC786482 HHX786482:HHY786482 HRT786482:HRU786482 IBP786482:IBQ786482 ILL786482:ILM786482 IVH786482:IVI786482 JFD786482:JFE786482 JOZ786482:JPA786482 JYV786482:JYW786482 KIR786482:KIS786482 KSN786482:KSO786482 LCJ786482:LCK786482 LMF786482:LMG786482 LWB786482:LWC786482 MFX786482:MFY786482 MPT786482:MPU786482 MZP786482:MZQ786482 NJL786482:NJM786482 NTH786482:NTI786482 ODD786482:ODE786482 OMZ786482:ONA786482 OWV786482:OWW786482 PGR786482:PGS786482 PQN786482:PQO786482 QAJ786482:QAK786482 QKF786482:QKG786482 QUB786482:QUC786482 RDX786482:RDY786482 RNT786482:RNU786482 RXP786482:RXQ786482 SHL786482:SHM786482 SRH786482:SRI786482 TBD786482:TBE786482 TKZ786482:TLA786482 TUV786482:TUW786482 UER786482:UES786482 UON786482:UOO786482 UYJ786482:UYK786482 VIF786482:VIG786482 VSB786482:VSC786482 WBX786482:WBY786482 WLT786482:WLU786482 WVP786482:WVQ786482 H852018:I852018 JD852018:JE852018 SZ852018:TA852018 ACV852018:ACW852018 AMR852018:AMS852018 AWN852018:AWO852018 BGJ852018:BGK852018 BQF852018:BQG852018 CAB852018:CAC852018 CJX852018:CJY852018 CTT852018:CTU852018 DDP852018:DDQ852018 DNL852018:DNM852018 DXH852018:DXI852018 EHD852018:EHE852018 EQZ852018:ERA852018 FAV852018:FAW852018 FKR852018:FKS852018 FUN852018:FUO852018 GEJ852018:GEK852018 GOF852018:GOG852018 GYB852018:GYC852018 HHX852018:HHY852018 HRT852018:HRU852018 IBP852018:IBQ852018 ILL852018:ILM852018 IVH852018:IVI852018 JFD852018:JFE852018 JOZ852018:JPA852018 JYV852018:JYW852018 KIR852018:KIS852018 KSN852018:KSO852018 LCJ852018:LCK852018 LMF852018:LMG852018 LWB852018:LWC852018 MFX852018:MFY852018 MPT852018:MPU852018 MZP852018:MZQ852018 NJL852018:NJM852018 NTH852018:NTI852018 ODD852018:ODE852018 OMZ852018:ONA852018 OWV852018:OWW852018 PGR852018:PGS852018 PQN852018:PQO852018 QAJ852018:QAK852018 QKF852018:QKG852018 QUB852018:QUC852018 RDX852018:RDY852018 RNT852018:RNU852018 RXP852018:RXQ852018 SHL852018:SHM852018 SRH852018:SRI852018 TBD852018:TBE852018 TKZ852018:TLA852018 TUV852018:TUW852018 UER852018:UES852018 UON852018:UOO852018 UYJ852018:UYK852018 VIF852018:VIG852018 VSB852018:VSC852018 WBX852018:WBY852018 WLT852018:WLU852018 WVP852018:WVQ852018 H917554:I917554 JD917554:JE917554 SZ917554:TA917554 ACV917554:ACW917554 AMR917554:AMS917554 AWN917554:AWO917554 BGJ917554:BGK917554 BQF917554:BQG917554 CAB917554:CAC917554 CJX917554:CJY917554 CTT917554:CTU917554 DDP917554:DDQ917554 DNL917554:DNM917554 DXH917554:DXI917554 EHD917554:EHE917554 EQZ917554:ERA917554 FAV917554:FAW917554 FKR917554:FKS917554 FUN917554:FUO917554 GEJ917554:GEK917554 GOF917554:GOG917554 GYB917554:GYC917554 HHX917554:HHY917554 HRT917554:HRU917554 IBP917554:IBQ917554 ILL917554:ILM917554 IVH917554:IVI917554 JFD917554:JFE917554 JOZ917554:JPA917554 JYV917554:JYW917554 KIR917554:KIS917554 KSN917554:KSO917554 LCJ917554:LCK917554 LMF917554:LMG917554 LWB917554:LWC917554 MFX917554:MFY917554 MPT917554:MPU917554 MZP917554:MZQ917554 NJL917554:NJM917554 NTH917554:NTI917554 ODD917554:ODE917554 OMZ917554:ONA917554 OWV917554:OWW917554 PGR917554:PGS917554 PQN917554:PQO917554 QAJ917554:QAK917554 QKF917554:QKG917554 QUB917554:QUC917554 RDX917554:RDY917554 RNT917554:RNU917554 RXP917554:RXQ917554 SHL917554:SHM917554 SRH917554:SRI917554 TBD917554:TBE917554 TKZ917554:TLA917554 TUV917554:TUW917554 UER917554:UES917554 UON917554:UOO917554 UYJ917554:UYK917554 VIF917554:VIG917554 VSB917554:VSC917554 WBX917554:WBY917554 WLT917554:WLU917554 WVP917554:WVQ917554 H983090:I983090 JD983090:JE983090 SZ983090:TA983090 ACV983090:ACW983090 AMR983090:AMS983090 AWN983090:AWO983090 BGJ983090:BGK983090 BQF983090:BQG983090 CAB983090:CAC983090 CJX983090:CJY983090 CTT983090:CTU983090 DDP983090:DDQ983090 DNL983090:DNM983090 DXH983090:DXI983090 EHD983090:EHE983090 EQZ983090:ERA983090 FAV983090:FAW983090 FKR983090:FKS983090 FUN983090:FUO983090 GEJ983090:GEK983090 GOF983090:GOG983090 GYB983090:GYC983090 HHX983090:HHY983090 HRT983090:HRU983090 IBP983090:IBQ983090 ILL983090:ILM983090 IVH983090:IVI983090 JFD983090:JFE983090 JOZ983090:JPA983090 JYV983090:JYW983090 KIR983090:KIS983090 KSN983090:KSO983090 LCJ983090:LCK983090 LMF983090:LMG983090 LWB983090:LWC983090 MFX983090:MFY983090 MPT983090:MPU983090 MZP983090:MZQ983090 NJL983090:NJM983090 NTH983090:NTI983090 ODD983090:ODE983090 OMZ983090:ONA983090 OWV983090:OWW983090 PGR983090:PGS983090 PQN983090:PQO983090 QAJ983090:QAK983090 QKF983090:QKG983090 QUB983090:QUC983090 RDX983090:RDY983090 RNT983090:RNU983090 RXP983090:RXQ983090 SHL983090:SHM983090 SRH983090:SRI983090 TBD983090:TBE983090 TKZ983090:TLA983090 TUV983090:TUW983090 UER983090:UES983090 UON983090:UOO983090 UYJ983090:UYK983090 VIF983090:VIG983090 VSB983090:VSC983090 WBX983090:WBY983090 WLT983090:WLU983090 WVP983090:WVQ983090 H45:I45 JD45:JE45 SZ45:TA45 ACV45:ACW45 AMR45:AMS45 AWN45:AWO45 BGJ45:BGK45 BQF45:BQG45 CAB45:CAC45 CJX45:CJY45 CTT45:CTU45 DDP45:DDQ45 DNL45:DNM45 DXH45:DXI45 EHD45:EHE45 EQZ45:ERA45 FAV45:FAW45 FKR45:FKS45 FUN45:FUO45 GEJ45:GEK45 GOF45:GOG45 GYB45:GYC45 HHX45:HHY45 HRT45:HRU45 IBP45:IBQ45 ILL45:ILM45 IVH45:IVI45 JFD45:JFE45 JOZ45:JPA45 JYV45:JYW45 KIR45:KIS45 KSN45:KSO45 LCJ45:LCK45 LMF45:LMG45 LWB45:LWC45 MFX45:MFY45 MPT45:MPU45 MZP45:MZQ45 NJL45:NJM45 NTH45:NTI45 ODD45:ODE45 OMZ45:ONA45 OWV45:OWW45 PGR45:PGS45 PQN45:PQO45 QAJ45:QAK45 QKF45:QKG45 QUB45:QUC45 RDX45:RDY45 RNT45:RNU45 RXP45:RXQ45 SHL45:SHM45 SRH45:SRI45 TBD45:TBE45 TKZ45:TLA45 TUV45:TUW45 UER45:UES45 UON45:UOO45 UYJ45:UYK45 VIF45:VIG45 VSB45:VSC45 WBX45:WBY45 WLT45:WLU45 WVP45:WVQ45 H65581:I65581 JD65581:JE65581 SZ65581:TA65581 ACV65581:ACW65581 AMR65581:AMS65581 AWN65581:AWO65581 BGJ65581:BGK65581 BQF65581:BQG65581 CAB65581:CAC65581 CJX65581:CJY65581 CTT65581:CTU65581 DDP65581:DDQ65581 DNL65581:DNM65581 DXH65581:DXI65581 EHD65581:EHE65581 EQZ65581:ERA65581 FAV65581:FAW65581 FKR65581:FKS65581 FUN65581:FUO65581 GEJ65581:GEK65581 GOF65581:GOG65581 GYB65581:GYC65581 HHX65581:HHY65581 HRT65581:HRU65581 IBP65581:IBQ65581 ILL65581:ILM65581 IVH65581:IVI65581 JFD65581:JFE65581 JOZ65581:JPA65581 JYV65581:JYW65581 KIR65581:KIS65581 KSN65581:KSO65581 LCJ65581:LCK65581 LMF65581:LMG65581 LWB65581:LWC65581 MFX65581:MFY65581 MPT65581:MPU65581 MZP65581:MZQ65581 NJL65581:NJM65581 NTH65581:NTI65581 ODD65581:ODE65581 OMZ65581:ONA65581 OWV65581:OWW65581 PGR65581:PGS65581 PQN65581:PQO65581 QAJ65581:QAK65581 QKF65581:QKG65581 QUB65581:QUC65581 RDX65581:RDY65581 RNT65581:RNU65581 RXP65581:RXQ65581 SHL65581:SHM65581 SRH65581:SRI65581 TBD65581:TBE65581 TKZ65581:TLA65581 TUV65581:TUW65581 UER65581:UES65581 UON65581:UOO65581 UYJ65581:UYK65581 VIF65581:VIG65581 VSB65581:VSC65581 WBX65581:WBY65581 WLT65581:WLU65581 WVP65581:WVQ65581 H131117:I131117 JD131117:JE131117 SZ131117:TA131117 ACV131117:ACW131117 AMR131117:AMS131117 AWN131117:AWO131117 BGJ131117:BGK131117 BQF131117:BQG131117 CAB131117:CAC131117 CJX131117:CJY131117 CTT131117:CTU131117 DDP131117:DDQ131117 DNL131117:DNM131117 DXH131117:DXI131117 EHD131117:EHE131117 EQZ131117:ERA131117 FAV131117:FAW131117 FKR131117:FKS131117 FUN131117:FUO131117 GEJ131117:GEK131117 GOF131117:GOG131117 GYB131117:GYC131117 HHX131117:HHY131117 HRT131117:HRU131117 IBP131117:IBQ131117 ILL131117:ILM131117 IVH131117:IVI131117 JFD131117:JFE131117 JOZ131117:JPA131117 JYV131117:JYW131117 KIR131117:KIS131117 KSN131117:KSO131117 LCJ131117:LCK131117 LMF131117:LMG131117 LWB131117:LWC131117 MFX131117:MFY131117 MPT131117:MPU131117 MZP131117:MZQ131117 NJL131117:NJM131117 NTH131117:NTI131117 ODD131117:ODE131117 OMZ131117:ONA131117 OWV131117:OWW131117 PGR131117:PGS131117 PQN131117:PQO131117 QAJ131117:QAK131117 QKF131117:QKG131117 QUB131117:QUC131117 RDX131117:RDY131117 RNT131117:RNU131117 RXP131117:RXQ131117 SHL131117:SHM131117 SRH131117:SRI131117 TBD131117:TBE131117 TKZ131117:TLA131117 TUV131117:TUW131117 UER131117:UES131117 UON131117:UOO131117 UYJ131117:UYK131117 VIF131117:VIG131117 VSB131117:VSC131117 WBX131117:WBY131117 WLT131117:WLU131117 WVP131117:WVQ131117 H196653:I196653 JD196653:JE196653 SZ196653:TA196653 ACV196653:ACW196653 AMR196653:AMS196653 AWN196653:AWO196653 BGJ196653:BGK196653 BQF196653:BQG196653 CAB196653:CAC196653 CJX196653:CJY196653 CTT196653:CTU196653 DDP196653:DDQ196653 DNL196653:DNM196653 DXH196653:DXI196653 EHD196653:EHE196653 EQZ196653:ERA196653 FAV196653:FAW196653 FKR196653:FKS196653 FUN196653:FUO196653 GEJ196653:GEK196653 GOF196653:GOG196653 GYB196653:GYC196653 HHX196653:HHY196653 HRT196653:HRU196653 IBP196653:IBQ196653 ILL196653:ILM196653 IVH196653:IVI196653 JFD196653:JFE196653 JOZ196653:JPA196653 JYV196653:JYW196653 KIR196653:KIS196653 KSN196653:KSO196653 LCJ196653:LCK196653 LMF196653:LMG196653 LWB196653:LWC196653 MFX196653:MFY196653 MPT196653:MPU196653 MZP196653:MZQ196653 NJL196653:NJM196653 NTH196653:NTI196653 ODD196653:ODE196653 OMZ196653:ONA196653 OWV196653:OWW196653 PGR196653:PGS196653 PQN196653:PQO196653 QAJ196653:QAK196653 QKF196653:QKG196653 QUB196653:QUC196653 RDX196653:RDY196653 RNT196653:RNU196653 RXP196653:RXQ196653 SHL196653:SHM196653 SRH196653:SRI196653 TBD196653:TBE196653 TKZ196653:TLA196653 TUV196653:TUW196653 UER196653:UES196653 UON196653:UOO196653 UYJ196653:UYK196653 VIF196653:VIG196653 VSB196653:VSC196653 WBX196653:WBY196653 WLT196653:WLU196653 WVP196653:WVQ196653 H262189:I262189 JD262189:JE262189 SZ262189:TA262189 ACV262189:ACW262189 AMR262189:AMS262189 AWN262189:AWO262189 BGJ262189:BGK262189 BQF262189:BQG262189 CAB262189:CAC262189 CJX262189:CJY262189 CTT262189:CTU262189 DDP262189:DDQ262189 DNL262189:DNM262189 DXH262189:DXI262189 EHD262189:EHE262189 EQZ262189:ERA262189 FAV262189:FAW262189 FKR262189:FKS262189 FUN262189:FUO262189 GEJ262189:GEK262189 GOF262189:GOG262189 GYB262189:GYC262189 HHX262189:HHY262189 HRT262189:HRU262189 IBP262189:IBQ262189 ILL262189:ILM262189 IVH262189:IVI262189 JFD262189:JFE262189 JOZ262189:JPA262189 JYV262189:JYW262189 KIR262189:KIS262189 KSN262189:KSO262189 LCJ262189:LCK262189 LMF262189:LMG262189 LWB262189:LWC262189 MFX262189:MFY262189 MPT262189:MPU262189 MZP262189:MZQ262189 NJL262189:NJM262189 NTH262189:NTI262189 ODD262189:ODE262189 OMZ262189:ONA262189 OWV262189:OWW262189 PGR262189:PGS262189 PQN262189:PQO262189 QAJ262189:QAK262189 QKF262189:QKG262189 QUB262189:QUC262189 RDX262189:RDY262189 RNT262189:RNU262189 RXP262189:RXQ262189 SHL262189:SHM262189 SRH262189:SRI262189 TBD262189:TBE262189 TKZ262189:TLA262189 TUV262189:TUW262189 UER262189:UES262189 UON262189:UOO262189 UYJ262189:UYK262189 VIF262189:VIG262189 VSB262189:VSC262189 WBX262189:WBY262189 WLT262189:WLU262189 WVP262189:WVQ262189 H327725:I327725 JD327725:JE327725 SZ327725:TA327725 ACV327725:ACW327725 AMR327725:AMS327725 AWN327725:AWO327725 BGJ327725:BGK327725 BQF327725:BQG327725 CAB327725:CAC327725 CJX327725:CJY327725 CTT327725:CTU327725 DDP327725:DDQ327725 DNL327725:DNM327725 DXH327725:DXI327725 EHD327725:EHE327725 EQZ327725:ERA327725 FAV327725:FAW327725 FKR327725:FKS327725 FUN327725:FUO327725 GEJ327725:GEK327725 GOF327725:GOG327725 GYB327725:GYC327725 HHX327725:HHY327725 HRT327725:HRU327725 IBP327725:IBQ327725 ILL327725:ILM327725 IVH327725:IVI327725 JFD327725:JFE327725 JOZ327725:JPA327725 JYV327725:JYW327725 KIR327725:KIS327725 KSN327725:KSO327725 LCJ327725:LCK327725 LMF327725:LMG327725 LWB327725:LWC327725 MFX327725:MFY327725 MPT327725:MPU327725 MZP327725:MZQ327725 NJL327725:NJM327725 NTH327725:NTI327725 ODD327725:ODE327725 OMZ327725:ONA327725 OWV327725:OWW327725 PGR327725:PGS327725 PQN327725:PQO327725 QAJ327725:QAK327725 QKF327725:QKG327725 QUB327725:QUC327725 RDX327725:RDY327725 RNT327725:RNU327725 RXP327725:RXQ327725 SHL327725:SHM327725 SRH327725:SRI327725 TBD327725:TBE327725 TKZ327725:TLA327725 TUV327725:TUW327725 UER327725:UES327725 UON327725:UOO327725 UYJ327725:UYK327725 VIF327725:VIG327725 VSB327725:VSC327725 WBX327725:WBY327725 WLT327725:WLU327725 WVP327725:WVQ327725 H393261:I393261 JD393261:JE393261 SZ393261:TA393261 ACV393261:ACW393261 AMR393261:AMS393261 AWN393261:AWO393261 BGJ393261:BGK393261 BQF393261:BQG393261 CAB393261:CAC393261 CJX393261:CJY393261 CTT393261:CTU393261 DDP393261:DDQ393261 DNL393261:DNM393261 DXH393261:DXI393261 EHD393261:EHE393261 EQZ393261:ERA393261 FAV393261:FAW393261 FKR393261:FKS393261 FUN393261:FUO393261 GEJ393261:GEK393261 GOF393261:GOG393261 GYB393261:GYC393261 HHX393261:HHY393261 HRT393261:HRU393261 IBP393261:IBQ393261 ILL393261:ILM393261 IVH393261:IVI393261 JFD393261:JFE393261 JOZ393261:JPA393261 JYV393261:JYW393261 KIR393261:KIS393261 KSN393261:KSO393261 LCJ393261:LCK393261 LMF393261:LMG393261 LWB393261:LWC393261 MFX393261:MFY393261 MPT393261:MPU393261 MZP393261:MZQ393261 NJL393261:NJM393261 NTH393261:NTI393261 ODD393261:ODE393261 OMZ393261:ONA393261 OWV393261:OWW393261 PGR393261:PGS393261 PQN393261:PQO393261 QAJ393261:QAK393261 QKF393261:QKG393261 QUB393261:QUC393261 RDX393261:RDY393261 RNT393261:RNU393261 RXP393261:RXQ393261 SHL393261:SHM393261 SRH393261:SRI393261 TBD393261:TBE393261 TKZ393261:TLA393261 TUV393261:TUW393261 UER393261:UES393261 UON393261:UOO393261 UYJ393261:UYK393261 VIF393261:VIG393261 VSB393261:VSC393261 WBX393261:WBY393261 WLT393261:WLU393261 WVP393261:WVQ393261 H458797:I458797 JD458797:JE458797 SZ458797:TA458797 ACV458797:ACW458797 AMR458797:AMS458797 AWN458797:AWO458797 BGJ458797:BGK458797 BQF458797:BQG458797 CAB458797:CAC458797 CJX458797:CJY458797 CTT458797:CTU458797 DDP458797:DDQ458797 DNL458797:DNM458797 DXH458797:DXI458797 EHD458797:EHE458797 EQZ458797:ERA458797 FAV458797:FAW458797 FKR458797:FKS458797 FUN458797:FUO458797 GEJ458797:GEK458797 GOF458797:GOG458797 GYB458797:GYC458797 HHX458797:HHY458797 HRT458797:HRU458797 IBP458797:IBQ458797 ILL458797:ILM458797 IVH458797:IVI458797 JFD458797:JFE458797 JOZ458797:JPA458797 JYV458797:JYW458797 KIR458797:KIS458797 KSN458797:KSO458797 LCJ458797:LCK458797 LMF458797:LMG458797 LWB458797:LWC458797 MFX458797:MFY458797 MPT458797:MPU458797 MZP458797:MZQ458797 NJL458797:NJM458797 NTH458797:NTI458797 ODD458797:ODE458797 OMZ458797:ONA458797 OWV458797:OWW458797 PGR458797:PGS458797 PQN458797:PQO458797 QAJ458797:QAK458797 QKF458797:QKG458797 QUB458797:QUC458797 RDX458797:RDY458797 RNT458797:RNU458797 RXP458797:RXQ458797 SHL458797:SHM458797 SRH458797:SRI458797 TBD458797:TBE458797 TKZ458797:TLA458797 TUV458797:TUW458797 UER458797:UES458797 UON458797:UOO458797 UYJ458797:UYK458797 VIF458797:VIG458797 VSB458797:VSC458797 WBX458797:WBY458797 WLT458797:WLU458797 WVP458797:WVQ458797 H524333:I524333 JD524333:JE524333 SZ524333:TA524333 ACV524333:ACW524333 AMR524333:AMS524333 AWN524333:AWO524333 BGJ524333:BGK524333 BQF524333:BQG524333 CAB524333:CAC524333 CJX524333:CJY524333 CTT524333:CTU524333 DDP524333:DDQ524333 DNL524333:DNM524333 DXH524333:DXI524333 EHD524333:EHE524333 EQZ524333:ERA524333 FAV524333:FAW524333 FKR524333:FKS524333 FUN524333:FUO524333 GEJ524333:GEK524333 GOF524333:GOG524333 GYB524333:GYC524333 HHX524333:HHY524333 HRT524333:HRU524333 IBP524333:IBQ524333 ILL524333:ILM524333 IVH524333:IVI524333 JFD524333:JFE524333 JOZ524333:JPA524333 JYV524333:JYW524333 KIR524333:KIS524333 KSN524333:KSO524333 LCJ524333:LCK524333 LMF524333:LMG524333 LWB524333:LWC524333 MFX524333:MFY524333 MPT524333:MPU524333 MZP524333:MZQ524333 NJL524333:NJM524333 NTH524333:NTI524333 ODD524333:ODE524333 OMZ524333:ONA524333 OWV524333:OWW524333 PGR524333:PGS524333 PQN524333:PQO524333 QAJ524333:QAK524333 QKF524333:QKG524333 QUB524333:QUC524333 RDX524333:RDY524333 RNT524333:RNU524333 RXP524333:RXQ524333 SHL524333:SHM524333 SRH524333:SRI524333 TBD524333:TBE524333 TKZ524333:TLA524333 TUV524333:TUW524333 UER524333:UES524333 UON524333:UOO524333 UYJ524333:UYK524333 VIF524333:VIG524333 VSB524333:VSC524333 WBX524333:WBY524333 WLT524333:WLU524333 WVP524333:WVQ524333 H589869:I589869 JD589869:JE589869 SZ589869:TA589869 ACV589869:ACW589869 AMR589869:AMS589869 AWN589869:AWO589869 BGJ589869:BGK589869 BQF589869:BQG589869 CAB589869:CAC589869 CJX589869:CJY589869 CTT589869:CTU589869 DDP589869:DDQ589869 DNL589869:DNM589869 DXH589869:DXI589869 EHD589869:EHE589869 EQZ589869:ERA589869 FAV589869:FAW589869 FKR589869:FKS589869 FUN589869:FUO589869 GEJ589869:GEK589869 GOF589869:GOG589869 GYB589869:GYC589869 HHX589869:HHY589869 HRT589869:HRU589869 IBP589869:IBQ589869 ILL589869:ILM589869 IVH589869:IVI589869 JFD589869:JFE589869 JOZ589869:JPA589869 JYV589869:JYW589869 KIR589869:KIS589869 KSN589869:KSO589869 LCJ589869:LCK589869 LMF589869:LMG589869 LWB589869:LWC589869 MFX589869:MFY589869 MPT589869:MPU589869 MZP589869:MZQ589869 NJL589869:NJM589869 NTH589869:NTI589869 ODD589869:ODE589869 OMZ589869:ONA589869 OWV589869:OWW589869 PGR589869:PGS589869 PQN589869:PQO589869 QAJ589869:QAK589869 QKF589869:QKG589869 QUB589869:QUC589869 RDX589869:RDY589869 RNT589869:RNU589869 RXP589869:RXQ589869 SHL589869:SHM589869 SRH589869:SRI589869 TBD589869:TBE589869 TKZ589869:TLA589869 TUV589869:TUW589869 UER589869:UES589869 UON589869:UOO589869 UYJ589869:UYK589869 VIF589869:VIG589869 VSB589869:VSC589869 WBX589869:WBY589869 WLT589869:WLU589869 WVP589869:WVQ589869 H655405:I655405 JD655405:JE655405 SZ655405:TA655405 ACV655405:ACW655405 AMR655405:AMS655405 AWN655405:AWO655405 BGJ655405:BGK655405 BQF655405:BQG655405 CAB655405:CAC655405 CJX655405:CJY655405 CTT655405:CTU655405 DDP655405:DDQ655405 DNL655405:DNM655405 DXH655405:DXI655405 EHD655405:EHE655405 EQZ655405:ERA655405 FAV655405:FAW655405 FKR655405:FKS655405 FUN655405:FUO655405 GEJ655405:GEK655405 GOF655405:GOG655405 GYB655405:GYC655405 HHX655405:HHY655405 HRT655405:HRU655405 IBP655405:IBQ655405 ILL655405:ILM655405 IVH655405:IVI655405 JFD655405:JFE655405 JOZ655405:JPA655405 JYV655405:JYW655405 KIR655405:KIS655405 KSN655405:KSO655405 LCJ655405:LCK655405 LMF655405:LMG655405 LWB655405:LWC655405 MFX655405:MFY655405 MPT655405:MPU655405 MZP655405:MZQ655405 NJL655405:NJM655405 NTH655405:NTI655405 ODD655405:ODE655405 OMZ655405:ONA655405 OWV655405:OWW655405 PGR655405:PGS655405 PQN655405:PQO655405 QAJ655405:QAK655405 QKF655405:QKG655405 QUB655405:QUC655405 RDX655405:RDY655405 RNT655405:RNU655405 RXP655405:RXQ655405 SHL655405:SHM655405 SRH655405:SRI655405 TBD655405:TBE655405 TKZ655405:TLA655405 TUV655405:TUW655405 UER655405:UES655405 UON655405:UOO655405 UYJ655405:UYK655405 VIF655405:VIG655405 VSB655405:VSC655405 WBX655405:WBY655405 WLT655405:WLU655405 WVP655405:WVQ655405 H720941:I720941 JD720941:JE720941 SZ720941:TA720941 ACV720941:ACW720941 AMR720941:AMS720941 AWN720941:AWO720941 BGJ720941:BGK720941 BQF720941:BQG720941 CAB720941:CAC720941 CJX720941:CJY720941 CTT720941:CTU720941 DDP720941:DDQ720941 DNL720941:DNM720941 DXH720941:DXI720941 EHD720941:EHE720941 EQZ720941:ERA720941 FAV720941:FAW720941 FKR720941:FKS720941 FUN720941:FUO720941 GEJ720941:GEK720941 GOF720941:GOG720941 GYB720941:GYC720941 HHX720941:HHY720941 HRT720941:HRU720941 IBP720941:IBQ720941 ILL720941:ILM720941 IVH720941:IVI720941 JFD720941:JFE720941 JOZ720941:JPA720941 JYV720941:JYW720941 KIR720941:KIS720941 KSN720941:KSO720941 LCJ720941:LCK720941 LMF720941:LMG720941 LWB720941:LWC720941 MFX720941:MFY720941 MPT720941:MPU720941 MZP720941:MZQ720941 NJL720941:NJM720941 NTH720941:NTI720941 ODD720941:ODE720941 OMZ720941:ONA720941 OWV720941:OWW720941 PGR720941:PGS720941 PQN720941:PQO720941 QAJ720941:QAK720941 QKF720941:QKG720941 QUB720941:QUC720941 RDX720941:RDY720941 RNT720941:RNU720941 RXP720941:RXQ720941 SHL720941:SHM720941 SRH720941:SRI720941 TBD720941:TBE720941 TKZ720941:TLA720941 TUV720941:TUW720941 UER720941:UES720941 UON720941:UOO720941 UYJ720941:UYK720941 VIF720941:VIG720941 VSB720941:VSC720941 WBX720941:WBY720941 WLT720941:WLU720941 WVP720941:WVQ720941 H786477:I786477 JD786477:JE786477 SZ786477:TA786477 ACV786477:ACW786477 AMR786477:AMS786477 AWN786477:AWO786477 BGJ786477:BGK786477 BQF786477:BQG786477 CAB786477:CAC786477 CJX786477:CJY786477 CTT786477:CTU786477 DDP786477:DDQ786477 DNL786477:DNM786477 DXH786477:DXI786477 EHD786477:EHE786477 EQZ786477:ERA786477 FAV786477:FAW786477 FKR786477:FKS786477 FUN786477:FUO786477 GEJ786477:GEK786477 GOF786477:GOG786477 GYB786477:GYC786477 HHX786477:HHY786477 HRT786477:HRU786477 IBP786477:IBQ786477 ILL786477:ILM786477 IVH786477:IVI786477 JFD786477:JFE786477 JOZ786477:JPA786477 JYV786477:JYW786477 KIR786477:KIS786477 KSN786477:KSO786477 LCJ786477:LCK786477 LMF786477:LMG786477 LWB786477:LWC786477 MFX786477:MFY786477 MPT786477:MPU786477 MZP786477:MZQ786477 NJL786477:NJM786477 NTH786477:NTI786477 ODD786477:ODE786477 OMZ786477:ONA786477 OWV786477:OWW786477 PGR786477:PGS786477 PQN786477:PQO786477 QAJ786477:QAK786477 QKF786477:QKG786477 QUB786477:QUC786477 RDX786477:RDY786477 RNT786477:RNU786477 RXP786477:RXQ786477 SHL786477:SHM786477 SRH786477:SRI786477 TBD786477:TBE786477 TKZ786477:TLA786477 TUV786477:TUW786477 UER786477:UES786477 UON786477:UOO786477 UYJ786477:UYK786477 VIF786477:VIG786477 VSB786477:VSC786477 WBX786477:WBY786477 WLT786477:WLU786477 WVP786477:WVQ786477 H852013:I852013 JD852013:JE852013 SZ852013:TA852013 ACV852013:ACW852013 AMR852013:AMS852013 AWN852013:AWO852013 BGJ852013:BGK852013 BQF852013:BQG852013 CAB852013:CAC852013 CJX852013:CJY852013 CTT852013:CTU852013 DDP852013:DDQ852013 DNL852013:DNM852013 DXH852013:DXI852013 EHD852013:EHE852013 EQZ852013:ERA852013 FAV852013:FAW852013 FKR852013:FKS852013 FUN852013:FUO852013 GEJ852013:GEK852013 GOF852013:GOG852013 GYB852013:GYC852013 HHX852013:HHY852013 HRT852013:HRU852013 IBP852013:IBQ852013 ILL852013:ILM852013 IVH852013:IVI852013 JFD852013:JFE852013 JOZ852013:JPA852013 JYV852013:JYW852013 KIR852013:KIS852013 KSN852013:KSO852013 LCJ852013:LCK852013 LMF852013:LMG852013 LWB852013:LWC852013 MFX852013:MFY852013 MPT852013:MPU852013 MZP852013:MZQ852013 NJL852013:NJM852013 NTH852013:NTI852013 ODD852013:ODE852013 OMZ852013:ONA852013 OWV852013:OWW852013 PGR852013:PGS852013 PQN852013:PQO852013 QAJ852013:QAK852013 QKF852013:QKG852013 QUB852013:QUC852013 RDX852013:RDY852013 RNT852013:RNU852013 RXP852013:RXQ852013 SHL852013:SHM852013 SRH852013:SRI852013 TBD852013:TBE852013 TKZ852013:TLA852013 TUV852013:TUW852013 UER852013:UES852013 UON852013:UOO852013 UYJ852013:UYK852013 VIF852013:VIG852013 VSB852013:VSC852013 WBX852013:WBY852013 WLT852013:WLU852013 WVP852013:WVQ852013 H917549:I917549 JD917549:JE917549 SZ917549:TA917549 ACV917549:ACW917549 AMR917549:AMS917549 AWN917549:AWO917549 BGJ917549:BGK917549 BQF917549:BQG917549 CAB917549:CAC917549 CJX917549:CJY917549 CTT917549:CTU917549 DDP917549:DDQ917549 DNL917549:DNM917549 DXH917549:DXI917549 EHD917549:EHE917549 EQZ917549:ERA917549 FAV917549:FAW917549 FKR917549:FKS917549 FUN917549:FUO917549 GEJ917549:GEK917549 GOF917549:GOG917549 GYB917549:GYC917549 HHX917549:HHY917549 HRT917549:HRU917549 IBP917549:IBQ917549 ILL917549:ILM917549 IVH917549:IVI917549 JFD917549:JFE917549 JOZ917549:JPA917549 JYV917549:JYW917549 KIR917549:KIS917549 KSN917549:KSO917549 LCJ917549:LCK917549 LMF917549:LMG917549 LWB917549:LWC917549 MFX917549:MFY917549 MPT917549:MPU917549 MZP917549:MZQ917549 NJL917549:NJM917549 NTH917549:NTI917549 ODD917549:ODE917549 OMZ917549:ONA917549 OWV917549:OWW917549 PGR917549:PGS917549 PQN917549:PQO917549 QAJ917549:QAK917549 QKF917549:QKG917549 QUB917549:QUC917549 RDX917549:RDY917549 RNT917549:RNU917549 RXP917549:RXQ917549 SHL917549:SHM917549 SRH917549:SRI917549 TBD917549:TBE917549 TKZ917549:TLA917549 TUV917549:TUW917549 UER917549:UES917549 UON917549:UOO917549 UYJ917549:UYK917549 VIF917549:VIG917549 VSB917549:VSC917549 WBX917549:WBY917549 WLT917549:WLU917549 WVP917549:WVQ917549 H983085:I983085 JD983085:JE983085 SZ983085:TA983085 ACV983085:ACW983085 AMR983085:AMS983085 AWN983085:AWO983085 BGJ983085:BGK983085 BQF983085:BQG983085 CAB983085:CAC983085 CJX983085:CJY983085 CTT983085:CTU983085 DDP983085:DDQ983085 DNL983085:DNM983085 DXH983085:DXI983085 EHD983085:EHE983085 EQZ983085:ERA983085 FAV983085:FAW983085 FKR983085:FKS983085 FUN983085:FUO983085 GEJ983085:GEK983085 GOF983085:GOG983085 GYB983085:GYC983085 HHX983085:HHY983085 HRT983085:HRU983085 IBP983085:IBQ983085 ILL983085:ILM983085 IVH983085:IVI983085 JFD983085:JFE983085 JOZ983085:JPA983085 JYV983085:JYW983085 KIR983085:KIS983085 KSN983085:KSO983085 LCJ983085:LCK983085 LMF983085:LMG983085 LWB983085:LWC983085 MFX983085:MFY983085 MPT983085:MPU983085 MZP983085:MZQ983085 NJL983085:NJM983085 NTH983085:NTI983085 ODD983085:ODE983085 OMZ983085:ONA983085 OWV983085:OWW983085 PGR983085:PGS983085 PQN983085:PQO983085 QAJ983085:QAK983085 QKF983085:QKG983085 QUB983085:QUC983085 RDX983085:RDY983085 RNT983085:RNU983085 RXP983085:RXQ983085 SHL983085:SHM983085 SRH983085:SRI983085 TBD983085:TBE983085 TKZ983085:TLA983085 TUV983085:TUW983085 UER983085:UES983085 UON983085:UOO983085 UYJ983085:UYK983085 VIF983085:VIG983085 VSB983085:VSC983085 WBX983085:WBY983085 WLT983085:WLU983085 WVP983085:WVQ983085 H37:I37 JD37:JE37 SZ37:TA37 ACV37:ACW37 AMR37:AMS37 AWN37:AWO37 BGJ37:BGK37 BQF37:BQG37 CAB37:CAC37 CJX37:CJY37 CTT37:CTU37 DDP37:DDQ37 DNL37:DNM37 DXH37:DXI37 EHD37:EHE37 EQZ37:ERA37 FAV37:FAW37 FKR37:FKS37 FUN37:FUO37 GEJ37:GEK37 GOF37:GOG37 GYB37:GYC37 HHX37:HHY37 HRT37:HRU37 IBP37:IBQ37 ILL37:ILM37 IVH37:IVI37 JFD37:JFE37 JOZ37:JPA37 JYV37:JYW37 KIR37:KIS37 KSN37:KSO37 LCJ37:LCK37 LMF37:LMG37 LWB37:LWC37 MFX37:MFY37 MPT37:MPU37 MZP37:MZQ37 NJL37:NJM37 NTH37:NTI37 ODD37:ODE37 OMZ37:ONA37 OWV37:OWW37 PGR37:PGS37 PQN37:PQO37 QAJ37:QAK37 QKF37:QKG37 QUB37:QUC37 RDX37:RDY37 RNT37:RNU37 RXP37:RXQ37 SHL37:SHM37 SRH37:SRI37 TBD37:TBE37 TKZ37:TLA37 TUV37:TUW37 UER37:UES37 UON37:UOO37 UYJ37:UYK37 VIF37:VIG37 VSB37:VSC37 WBX37:WBY37 WLT37:WLU37 WVP37:WVQ37 H65573:I65573 JD65573:JE65573 SZ65573:TA65573 ACV65573:ACW65573 AMR65573:AMS65573 AWN65573:AWO65573 BGJ65573:BGK65573 BQF65573:BQG65573 CAB65573:CAC65573 CJX65573:CJY65573 CTT65573:CTU65573 DDP65573:DDQ65573 DNL65573:DNM65573 DXH65573:DXI65573 EHD65573:EHE65573 EQZ65573:ERA65573 FAV65573:FAW65573 FKR65573:FKS65573 FUN65573:FUO65573 GEJ65573:GEK65573 GOF65573:GOG65573 GYB65573:GYC65573 HHX65573:HHY65573 HRT65573:HRU65573 IBP65573:IBQ65573 ILL65573:ILM65573 IVH65573:IVI65573 JFD65573:JFE65573 JOZ65573:JPA65573 JYV65573:JYW65573 KIR65573:KIS65573 KSN65573:KSO65573 LCJ65573:LCK65573 LMF65573:LMG65573 LWB65573:LWC65573 MFX65573:MFY65573 MPT65573:MPU65573 MZP65573:MZQ65573 NJL65573:NJM65573 NTH65573:NTI65573 ODD65573:ODE65573 OMZ65573:ONA65573 OWV65573:OWW65573 PGR65573:PGS65573 PQN65573:PQO65573 QAJ65573:QAK65573 QKF65573:QKG65573 QUB65573:QUC65573 RDX65573:RDY65573 RNT65573:RNU65573 RXP65573:RXQ65573 SHL65573:SHM65573 SRH65573:SRI65573 TBD65573:TBE65573 TKZ65573:TLA65573 TUV65573:TUW65573 UER65573:UES65573 UON65573:UOO65573 UYJ65573:UYK65573 VIF65573:VIG65573 VSB65573:VSC65573 WBX65573:WBY65573 WLT65573:WLU65573 WVP65573:WVQ65573 H131109:I131109 JD131109:JE131109 SZ131109:TA131109 ACV131109:ACW131109 AMR131109:AMS131109 AWN131109:AWO131109 BGJ131109:BGK131109 BQF131109:BQG131109 CAB131109:CAC131109 CJX131109:CJY131109 CTT131109:CTU131109 DDP131109:DDQ131109 DNL131109:DNM131109 DXH131109:DXI131109 EHD131109:EHE131109 EQZ131109:ERA131109 FAV131109:FAW131109 FKR131109:FKS131109 FUN131109:FUO131109 GEJ131109:GEK131109 GOF131109:GOG131109 GYB131109:GYC131109 HHX131109:HHY131109 HRT131109:HRU131109 IBP131109:IBQ131109 ILL131109:ILM131109 IVH131109:IVI131109 JFD131109:JFE131109 JOZ131109:JPA131109 JYV131109:JYW131109 KIR131109:KIS131109 KSN131109:KSO131109 LCJ131109:LCK131109 LMF131109:LMG131109 LWB131109:LWC131109 MFX131109:MFY131109 MPT131109:MPU131109 MZP131109:MZQ131109 NJL131109:NJM131109 NTH131109:NTI131109 ODD131109:ODE131109 OMZ131109:ONA131109 OWV131109:OWW131109 PGR131109:PGS131109 PQN131109:PQO131109 QAJ131109:QAK131109 QKF131109:QKG131109 QUB131109:QUC131109 RDX131109:RDY131109 RNT131109:RNU131109 RXP131109:RXQ131109 SHL131109:SHM131109 SRH131109:SRI131109 TBD131109:TBE131109 TKZ131109:TLA131109 TUV131109:TUW131109 UER131109:UES131109 UON131109:UOO131109 UYJ131109:UYK131109 VIF131109:VIG131109 VSB131109:VSC131109 WBX131109:WBY131109 WLT131109:WLU131109 WVP131109:WVQ131109 H196645:I196645 JD196645:JE196645 SZ196645:TA196645 ACV196645:ACW196645 AMR196645:AMS196645 AWN196645:AWO196645 BGJ196645:BGK196645 BQF196645:BQG196645 CAB196645:CAC196645 CJX196645:CJY196645 CTT196645:CTU196645 DDP196645:DDQ196645 DNL196645:DNM196645 DXH196645:DXI196645 EHD196645:EHE196645 EQZ196645:ERA196645 FAV196645:FAW196645 FKR196645:FKS196645 FUN196645:FUO196645 GEJ196645:GEK196645 GOF196645:GOG196645 GYB196645:GYC196645 HHX196645:HHY196645 HRT196645:HRU196645 IBP196645:IBQ196645 ILL196645:ILM196645 IVH196645:IVI196645 JFD196645:JFE196645 JOZ196645:JPA196645 JYV196645:JYW196645 KIR196645:KIS196645 KSN196645:KSO196645 LCJ196645:LCK196645 LMF196645:LMG196645 LWB196645:LWC196645 MFX196645:MFY196645 MPT196645:MPU196645 MZP196645:MZQ196645 NJL196645:NJM196645 NTH196645:NTI196645 ODD196645:ODE196645 OMZ196645:ONA196645 OWV196645:OWW196645 PGR196645:PGS196645 PQN196645:PQO196645 QAJ196645:QAK196645 QKF196645:QKG196645 QUB196645:QUC196645 RDX196645:RDY196645 RNT196645:RNU196645 RXP196645:RXQ196645 SHL196645:SHM196645 SRH196645:SRI196645 TBD196645:TBE196645 TKZ196645:TLA196645 TUV196645:TUW196645 UER196645:UES196645 UON196645:UOO196645 UYJ196645:UYK196645 VIF196645:VIG196645 VSB196645:VSC196645 WBX196645:WBY196645 WLT196645:WLU196645 WVP196645:WVQ196645 H262181:I262181 JD262181:JE262181 SZ262181:TA262181 ACV262181:ACW262181 AMR262181:AMS262181 AWN262181:AWO262181 BGJ262181:BGK262181 BQF262181:BQG262181 CAB262181:CAC262181 CJX262181:CJY262181 CTT262181:CTU262181 DDP262181:DDQ262181 DNL262181:DNM262181 DXH262181:DXI262181 EHD262181:EHE262181 EQZ262181:ERA262181 FAV262181:FAW262181 FKR262181:FKS262181 FUN262181:FUO262181 GEJ262181:GEK262181 GOF262181:GOG262181 GYB262181:GYC262181 HHX262181:HHY262181 HRT262181:HRU262181 IBP262181:IBQ262181 ILL262181:ILM262181 IVH262181:IVI262181 JFD262181:JFE262181 JOZ262181:JPA262181 JYV262181:JYW262181 KIR262181:KIS262181 KSN262181:KSO262181 LCJ262181:LCK262181 LMF262181:LMG262181 LWB262181:LWC262181 MFX262181:MFY262181 MPT262181:MPU262181 MZP262181:MZQ262181 NJL262181:NJM262181 NTH262181:NTI262181 ODD262181:ODE262181 OMZ262181:ONA262181 OWV262181:OWW262181 PGR262181:PGS262181 PQN262181:PQO262181 QAJ262181:QAK262181 QKF262181:QKG262181 QUB262181:QUC262181 RDX262181:RDY262181 RNT262181:RNU262181 RXP262181:RXQ262181 SHL262181:SHM262181 SRH262181:SRI262181 TBD262181:TBE262181 TKZ262181:TLA262181 TUV262181:TUW262181 UER262181:UES262181 UON262181:UOO262181 UYJ262181:UYK262181 VIF262181:VIG262181 VSB262181:VSC262181 WBX262181:WBY262181 WLT262181:WLU262181 WVP262181:WVQ262181 H327717:I327717 JD327717:JE327717 SZ327717:TA327717 ACV327717:ACW327717 AMR327717:AMS327717 AWN327717:AWO327717 BGJ327717:BGK327717 BQF327717:BQG327717 CAB327717:CAC327717 CJX327717:CJY327717 CTT327717:CTU327717 DDP327717:DDQ327717 DNL327717:DNM327717 DXH327717:DXI327717 EHD327717:EHE327717 EQZ327717:ERA327717 FAV327717:FAW327717 FKR327717:FKS327717 FUN327717:FUO327717 GEJ327717:GEK327717 GOF327717:GOG327717 GYB327717:GYC327717 HHX327717:HHY327717 HRT327717:HRU327717 IBP327717:IBQ327717 ILL327717:ILM327717 IVH327717:IVI327717 JFD327717:JFE327717 JOZ327717:JPA327717 JYV327717:JYW327717 KIR327717:KIS327717 KSN327717:KSO327717 LCJ327717:LCK327717 LMF327717:LMG327717 LWB327717:LWC327717 MFX327717:MFY327717 MPT327717:MPU327717 MZP327717:MZQ327717 NJL327717:NJM327717 NTH327717:NTI327717 ODD327717:ODE327717 OMZ327717:ONA327717 OWV327717:OWW327717 PGR327717:PGS327717 PQN327717:PQO327717 QAJ327717:QAK327717 QKF327717:QKG327717 QUB327717:QUC327717 RDX327717:RDY327717 RNT327717:RNU327717 RXP327717:RXQ327717 SHL327717:SHM327717 SRH327717:SRI327717 TBD327717:TBE327717 TKZ327717:TLA327717 TUV327717:TUW327717 UER327717:UES327717 UON327717:UOO327717 UYJ327717:UYK327717 VIF327717:VIG327717 VSB327717:VSC327717 WBX327717:WBY327717 WLT327717:WLU327717 WVP327717:WVQ327717 H393253:I393253 JD393253:JE393253 SZ393253:TA393253 ACV393253:ACW393253 AMR393253:AMS393253 AWN393253:AWO393253 BGJ393253:BGK393253 BQF393253:BQG393253 CAB393253:CAC393253 CJX393253:CJY393253 CTT393253:CTU393253 DDP393253:DDQ393253 DNL393253:DNM393253 DXH393253:DXI393253 EHD393253:EHE393253 EQZ393253:ERA393253 FAV393253:FAW393253 FKR393253:FKS393253 FUN393253:FUO393253 GEJ393253:GEK393253 GOF393253:GOG393253 GYB393253:GYC393253 HHX393253:HHY393253 HRT393253:HRU393253 IBP393253:IBQ393253 ILL393253:ILM393253 IVH393253:IVI393253 JFD393253:JFE393253 JOZ393253:JPA393253 JYV393253:JYW393253 KIR393253:KIS393253 KSN393253:KSO393253 LCJ393253:LCK393253 LMF393253:LMG393253 LWB393253:LWC393253 MFX393253:MFY393253 MPT393253:MPU393253 MZP393253:MZQ393253 NJL393253:NJM393253 NTH393253:NTI393253 ODD393253:ODE393253 OMZ393253:ONA393253 OWV393253:OWW393253 PGR393253:PGS393253 PQN393253:PQO393253 QAJ393253:QAK393253 QKF393253:QKG393253 QUB393253:QUC393253 RDX393253:RDY393253 RNT393253:RNU393253 RXP393253:RXQ393253 SHL393253:SHM393253 SRH393253:SRI393253 TBD393253:TBE393253 TKZ393253:TLA393253 TUV393253:TUW393253 UER393253:UES393253 UON393253:UOO393253 UYJ393253:UYK393253 VIF393253:VIG393253 VSB393253:VSC393253 WBX393253:WBY393253 WLT393253:WLU393253 WVP393253:WVQ393253 H458789:I458789 JD458789:JE458789 SZ458789:TA458789 ACV458789:ACW458789 AMR458789:AMS458789 AWN458789:AWO458789 BGJ458789:BGK458789 BQF458789:BQG458789 CAB458789:CAC458789 CJX458789:CJY458789 CTT458789:CTU458789 DDP458789:DDQ458789 DNL458789:DNM458789 DXH458789:DXI458789 EHD458789:EHE458789 EQZ458789:ERA458789 FAV458789:FAW458789 FKR458789:FKS458789 FUN458789:FUO458789 GEJ458789:GEK458789 GOF458789:GOG458789 GYB458789:GYC458789 HHX458789:HHY458789 HRT458789:HRU458789 IBP458789:IBQ458789 ILL458789:ILM458789 IVH458789:IVI458789 JFD458789:JFE458789 JOZ458789:JPA458789 JYV458789:JYW458789 KIR458789:KIS458789 KSN458789:KSO458789 LCJ458789:LCK458789 LMF458789:LMG458789 LWB458789:LWC458789 MFX458789:MFY458789 MPT458789:MPU458789 MZP458789:MZQ458789 NJL458789:NJM458789 NTH458789:NTI458789 ODD458789:ODE458789 OMZ458789:ONA458789 OWV458789:OWW458789 PGR458789:PGS458789 PQN458789:PQO458789 QAJ458789:QAK458789 QKF458789:QKG458789 QUB458789:QUC458789 RDX458789:RDY458789 RNT458789:RNU458789 RXP458789:RXQ458789 SHL458789:SHM458789 SRH458789:SRI458789 TBD458789:TBE458789 TKZ458789:TLA458789 TUV458789:TUW458789 UER458789:UES458789 UON458789:UOO458789 UYJ458789:UYK458789 VIF458789:VIG458789 VSB458789:VSC458789 WBX458789:WBY458789 WLT458789:WLU458789 WVP458789:WVQ458789 H524325:I524325 JD524325:JE524325 SZ524325:TA524325 ACV524325:ACW524325 AMR524325:AMS524325 AWN524325:AWO524325 BGJ524325:BGK524325 BQF524325:BQG524325 CAB524325:CAC524325 CJX524325:CJY524325 CTT524325:CTU524325 DDP524325:DDQ524325 DNL524325:DNM524325 DXH524325:DXI524325 EHD524325:EHE524325 EQZ524325:ERA524325 FAV524325:FAW524325 FKR524325:FKS524325 FUN524325:FUO524325 GEJ524325:GEK524325 GOF524325:GOG524325 GYB524325:GYC524325 HHX524325:HHY524325 HRT524325:HRU524325 IBP524325:IBQ524325 ILL524325:ILM524325 IVH524325:IVI524325 JFD524325:JFE524325 JOZ524325:JPA524325 JYV524325:JYW524325 KIR524325:KIS524325 KSN524325:KSO524325 LCJ524325:LCK524325 LMF524325:LMG524325 LWB524325:LWC524325 MFX524325:MFY524325 MPT524325:MPU524325 MZP524325:MZQ524325 NJL524325:NJM524325 NTH524325:NTI524325 ODD524325:ODE524325 OMZ524325:ONA524325 OWV524325:OWW524325 PGR524325:PGS524325 PQN524325:PQO524325 QAJ524325:QAK524325 QKF524325:QKG524325 QUB524325:QUC524325 RDX524325:RDY524325 RNT524325:RNU524325 RXP524325:RXQ524325 SHL524325:SHM524325 SRH524325:SRI524325 TBD524325:TBE524325 TKZ524325:TLA524325 TUV524325:TUW524325 UER524325:UES524325 UON524325:UOO524325 UYJ524325:UYK524325 VIF524325:VIG524325 VSB524325:VSC524325 WBX524325:WBY524325 WLT524325:WLU524325 WVP524325:WVQ524325 H589861:I589861 JD589861:JE589861 SZ589861:TA589861 ACV589861:ACW589861 AMR589861:AMS589861 AWN589861:AWO589861 BGJ589861:BGK589861 BQF589861:BQG589861 CAB589861:CAC589861 CJX589861:CJY589861 CTT589861:CTU589861 DDP589861:DDQ589861 DNL589861:DNM589861 DXH589861:DXI589861 EHD589861:EHE589861 EQZ589861:ERA589861 FAV589861:FAW589861 FKR589861:FKS589861 FUN589861:FUO589861 GEJ589861:GEK589861 GOF589861:GOG589861 GYB589861:GYC589861 HHX589861:HHY589861 HRT589861:HRU589861 IBP589861:IBQ589861 ILL589861:ILM589861 IVH589861:IVI589861 JFD589861:JFE589861 JOZ589861:JPA589861 JYV589861:JYW589861 KIR589861:KIS589861 KSN589861:KSO589861 LCJ589861:LCK589861 LMF589861:LMG589861 LWB589861:LWC589861 MFX589861:MFY589861 MPT589861:MPU589861 MZP589861:MZQ589861 NJL589861:NJM589861 NTH589861:NTI589861 ODD589861:ODE589861 OMZ589861:ONA589861 OWV589861:OWW589861 PGR589861:PGS589861 PQN589861:PQO589861 QAJ589861:QAK589861 QKF589861:QKG589861 QUB589861:QUC589861 RDX589861:RDY589861 RNT589861:RNU589861 RXP589861:RXQ589861 SHL589861:SHM589861 SRH589861:SRI589861 TBD589861:TBE589861 TKZ589861:TLA589861 TUV589861:TUW589861 UER589861:UES589861 UON589861:UOO589861 UYJ589861:UYK589861 VIF589861:VIG589861 VSB589861:VSC589861 WBX589861:WBY589861 WLT589861:WLU589861 WVP589861:WVQ589861 H655397:I655397 JD655397:JE655397 SZ655397:TA655397 ACV655397:ACW655397 AMR655397:AMS655397 AWN655397:AWO655397 BGJ655397:BGK655397 BQF655397:BQG655397 CAB655397:CAC655397 CJX655397:CJY655397 CTT655397:CTU655397 DDP655397:DDQ655397 DNL655397:DNM655397 DXH655397:DXI655397 EHD655397:EHE655397 EQZ655397:ERA655397 FAV655397:FAW655397 FKR655397:FKS655397 FUN655397:FUO655397 GEJ655397:GEK655397 GOF655397:GOG655397 GYB655397:GYC655397 HHX655397:HHY655397 HRT655397:HRU655397 IBP655397:IBQ655397 ILL655397:ILM655397 IVH655397:IVI655397 JFD655397:JFE655397 JOZ655397:JPA655397 JYV655397:JYW655397 KIR655397:KIS655397 KSN655397:KSO655397 LCJ655397:LCK655397 LMF655397:LMG655397 LWB655397:LWC655397 MFX655397:MFY655397 MPT655397:MPU655397 MZP655397:MZQ655397 NJL655397:NJM655397 NTH655397:NTI655397 ODD655397:ODE655397 OMZ655397:ONA655397 OWV655397:OWW655397 PGR655397:PGS655397 PQN655397:PQO655397 QAJ655397:QAK655397 QKF655397:QKG655397 QUB655397:QUC655397 RDX655397:RDY655397 RNT655397:RNU655397 RXP655397:RXQ655397 SHL655397:SHM655397 SRH655397:SRI655397 TBD655397:TBE655397 TKZ655397:TLA655397 TUV655397:TUW655397 UER655397:UES655397 UON655397:UOO655397 UYJ655397:UYK655397 VIF655397:VIG655397 VSB655397:VSC655397 WBX655397:WBY655397 WLT655397:WLU655397 WVP655397:WVQ655397 H720933:I720933 JD720933:JE720933 SZ720933:TA720933 ACV720933:ACW720933 AMR720933:AMS720933 AWN720933:AWO720933 BGJ720933:BGK720933 BQF720933:BQG720933 CAB720933:CAC720933 CJX720933:CJY720933 CTT720933:CTU720933 DDP720933:DDQ720933 DNL720933:DNM720933 DXH720933:DXI720933 EHD720933:EHE720933 EQZ720933:ERA720933 FAV720933:FAW720933 FKR720933:FKS720933 FUN720933:FUO720933 GEJ720933:GEK720933 GOF720933:GOG720933 GYB720933:GYC720933 HHX720933:HHY720933 HRT720933:HRU720933 IBP720933:IBQ720933 ILL720933:ILM720933 IVH720933:IVI720933 JFD720933:JFE720933 JOZ720933:JPA720933 JYV720933:JYW720933 KIR720933:KIS720933 KSN720933:KSO720933 LCJ720933:LCK720933 LMF720933:LMG720933 LWB720933:LWC720933 MFX720933:MFY720933 MPT720933:MPU720933 MZP720933:MZQ720933 NJL720933:NJM720933 NTH720933:NTI720933 ODD720933:ODE720933 OMZ720933:ONA720933 OWV720933:OWW720933 PGR720933:PGS720933 PQN720933:PQO720933 QAJ720933:QAK720933 QKF720933:QKG720933 QUB720933:QUC720933 RDX720933:RDY720933 RNT720933:RNU720933 RXP720933:RXQ720933 SHL720933:SHM720933 SRH720933:SRI720933 TBD720933:TBE720933 TKZ720933:TLA720933 TUV720933:TUW720933 UER720933:UES720933 UON720933:UOO720933 UYJ720933:UYK720933 VIF720933:VIG720933 VSB720933:VSC720933 WBX720933:WBY720933 WLT720933:WLU720933 WVP720933:WVQ720933 H786469:I786469 JD786469:JE786469 SZ786469:TA786469 ACV786469:ACW786469 AMR786469:AMS786469 AWN786469:AWO786469 BGJ786469:BGK786469 BQF786469:BQG786469 CAB786469:CAC786469 CJX786469:CJY786469 CTT786469:CTU786469 DDP786469:DDQ786469 DNL786469:DNM786469 DXH786469:DXI786469 EHD786469:EHE786469 EQZ786469:ERA786469 FAV786469:FAW786469 FKR786469:FKS786469 FUN786469:FUO786469 GEJ786469:GEK786469 GOF786469:GOG786469 GYB786469:GYC786469 HHX786469:HHY786469 HRT786469:HRU786469 IBP786469:IBQ786469 ILL786469:ILM786469 IVH786469:IVI786469 JFD786469:JFE786469 JOZ786469:JPA786469 JYV786469:JYW786469 KIR786469:KIS786469 KSN786469:KSO786469 LCJ786469:LCK786469 LMF786469:LMG786469 LWB786469:LWC786469 MFX786469:MFY786469 MPT786469:MPU786469 MZP786469:MZQ786469 NJL786469:NJM786469 NTH786469:NTI786469 ODD786469:ODE786469 OMZ786469:ONA786469 OWV786469:OWW786469 PGR786469:PGS786469 PQN786469:PQO786469 QAJ786469:QAK786469 QKF786469:QKG786469 QUB786469:QUC786469 RDX786469:RDY786469 RNT786469:RNU786469 RXP786469:RXQ786469 SHL786469:SHM786469 SRH786469:SRI786469 TBD786469:TBE786469 TKZ786469:TLA786469 TUV786469:TUW786469 UER786469:UES786469 UON786469:UOO786469 UYJ786469:UYK786469 VIF786469:VIG786469 VSB786469:VSC786469 WBX786469:WBY786469 WLT786469:WLU786469 WVP786469:WVQ786469 H852005:I852005 JD852005:JE852005 SZ852005:TA852005 ACV852005:ACW852005 AMR852005:AMS852005 AWN852005:AWO852005 BGJ852005:BGK852005 BQF852005:BQG852005 CAB852005:CAC852005 CJX852005:CJY852005 CTT852005:CTU852005 DDP852005:DDQ852005 DNL852005:DNM852005 DXH852005:DXI852005 EHD852005:EHE852005 EQZ852005:ERA852005 FAV852005:FAW852005 FKR852005:FKS852005 FUN852005:FUO852005 GEJ852005:GEK852005 GOF852005:GOG852005 GYB852005:GYC852005 HHX852005:HHY852005 HRT852005:HRU852005 IBP852005:IBQ852005 ILL852005:ILM852005 IVH852005:IVI852005 JFD852005:JFE852005 JOZ852005:JPA852005 JYV852005:JYW852005 KIR852005:KIS852005 KSN852005:KSO852005 LCJ852005:LCK852005 LMF852005:LMG852005 LWB852005:LWC852005 MFX852005:MFY852005 MPT852005:MPU852005 MZP852005:MZQ852005 NJL852005:NJM852005 NTH852005:NTI852005 ODD852005:ODE852005 OMZ852005:ONA852005 OWV852005:OWW852005 PGR852005:PGS852005 PQN852005:PQO852005 QAJ852005:QAK852005 QKF852005:QKG852005 QUB852005:QUC852005 RDX852005:RDY852005 RNT852005:RNU852005 RXP852005:RXQ852005 SHL852005:SHM852005 SRH852005:SRI852005 TBD852005:TBE852005 TKZ852005:TLA852005 TUV852005:TUW852005 UER852005:UES852005 UON852005:UOO852005 UYJ852005:UYK852005 VIF852005:VIG852005 VSB852005:VSC852005 WBX852005:WBY852005 WLT852005:WLU852005 WVP852005:WVQ852005 H917541:I917541 JD917541:JE917541 SZ917541:TA917541 ACV917541:ACW917541 AMR917541:AMS917541 AWN917541:AWO917541 BGJ917541:BGK917541 BQF917541:BQG917541 CAB917541:CAC917541 CJX917541:CJY917541 CTT917541:CTU917541 DDP917541:DDQ917541 DNL917541:DNM917541 DXH917541:DXI917541 EHD917541:EHE917541 EQZ917541:ERA917541 FAV917541:FAW917541 FKR917541:FKS917541 FUN917541:FUO917541 GEJ917541:GEK917541 GOF917541:GOG917541 GYB917541:GYC917541 HHX917541:HHY917541 HRT917541:HRU917541 IBP917541:IBQ917541 ILL917541:ILM917541 IVH917541:IVI917541 JFD917541:JFE917541 JOZ917541:JPA917541 JYV917541:JYW917541 KIR917541:KIS917541 KSN917541:KSO917541 LCJ917541:LCK917541 LMF917541:LMG917541 LWB917541:LWC917541 MFX917541:MFY917541 MPT917541:MPU917541 MZP917541:MZQ917541 NJL917541:NJM917541 NTH917541:NTI917541 ODD917541:ODE917541 OMZ917541:ONA917541 OWV917541:OWW917541 PGR917541:PGS917541 PQN917541:PQO917541 QAJ917541:QAK917541 QKF917541:QKG917541 QUB917541:QUC917541 RDX917541:RDY917541 RNT917541:RNU917541 RXP917541:RXQ917541 SHL917541:SHM917541 SRH917541:SRI917541 TBD917541:TBE917541 TKZ917541:TLA917541 TUV917541:TUW917541 UER917541:UES917541 UON917541:UOO917541 UYJ917541:UYK917541 VIF917541:VIG917541 VSB917541:VSC917541 WBX917541:WBY917541 WLT917541:WLU917541 WVP917541:WVQ917541 H983077:I983077 JD983077:JE983077 SZ983077:TA983077 ACV983077:ACW983077 AMR983077:AMS983077 AWN983077:AWO983077 BGJ983077:BGK983077 BQF983077:BQG983077 CAB983077:CAC983077 CJX983077:CJY983077 CTT983077:CTU983077 DDP983077:DDQ983077 DNL983077:DNM983077 DXH983077:DXI983077 EHD983077:EHE983077 EQZ983077:ERA983077 FAV983077:FAW983077 FKR983077:FKS983077 FUN983077:FUO983077 GEJ983077:GEK983077 GOF983077:GOG983077 GYB983077:GYC983077 HHX983077:HHY983077 HRT983077:HRU983077 IBP983077:IBQ983077 ILL983077:ILM983077 IVH983077:IVI983077 JFD983077:JFE983077 JOZ983077:JPA983077 JYV983077:JYW983077 KIR983077:KIS983077 KSN983077:KSO983077 LCJ983077:LCK983077 LMF983077:LMG983077 LWB983077:LWC983077 MFX983077:MFY983077 MPT983077:MPU983077 MZP983077:MZQ983077 NJL983077:NJM983077 NTH983077:NTI983077 ODD983077:ODE983077 OMZ983077:ONA983077 OWV983077:OWW983077 PGR983077:PGS983077 PQN983077:PQO983077 QAJ983077:QAK983077 QKF983077:QKG983077 QUB983077:QUC983077 RDX983077:RDY983077 RNT983077:RNU983077 RXP983077:RXQ983077 SHL983077:SHM983077 SRH983077:SRI983077 TBD983077:TBE983077 TKZ983077:TLA983077 TUV983077:TUW983077 UER983077:UES983077 UON983077:UOO983077 UYJ983077:UYK983077 VIF983077:VIG983077 VSB983077:VSC983077 WBX983077:WBY983077 WLT983077:WLU983077 WVP983077:WVQ983077 H42:I42 JD42:JE42 SZ42:TA42 ACV42:ACW42 AMR42:AMS42 AWN42:AWO42 BGJ42:BGK42 BQF42:BQG42 CAB42:CAC42 CJX42:CJY42 CTT42:CTU42 DDP42:DDQ42 DNL42:DNM42 DXH42:DXI42 EHD42:EHE42 EQZ42:ERA42 FAV42:FAW42 FKR42:FKS42 FUN42:FUO42 GEJ42:GEK42 GOF42:GOG42 GYB42:GYC42 HHX42:HHY42 HRT42:HRU42 IBP42:IBQ42 ILL42:ILM42 IVH42:IVI42 JFD42:JFE42 JOZ42:JPA42 JYV42:JYW42 KIR42:KIS42 KSN42:KSO42 LCJ42:LCK42 LMF42:LMG42 LWB42:LWC42 MFX42:MFY42 MPT42:MPU42 MZP42:MZQ42 NJL42:NJM42 NTH42:NTI42 ODD42:ODE42 OMZ42:ONA42 OWV42:OWW42 PGR42:PGS42 PQN42:PQO42 QAJ42:QAK42 QKF42:QKG42 QUB42:QUC42 RDX42:RDY42 RNT42:RNU42 RXP42:RXQ42 SHL42:SHM42 SRH42:SRI42 TBD42:TBE42 TKZ42:TLA42 TUV42:TUW42 UER42:UES42 UON42:UOO42 UYJ42:UYK42 VIF42:VIG42 VSB42:VSC42 WBX42:WBY42 WLT42:WLU42 WVP42:WVQ42 H65578:I65578 JD65578:JE65578 SZ65578:TA65578 ACV65578:ACW65578 AMR65578:AMS65578 AWN65578:AWO65578 BGJ65578:BGK65578 BQF65578:BQG65578 CAB65578:CAC65578 CJX65578:CJY65578 CTT65578:CTU65578 DDP65578:DDQ65578 DNL65578:DNM65578 DXH65578:DXI65578 EHD65578:EHE65578 EQZ65578:ERA65578 FAV65578:FAW65578 FKR65578:FKS65578 FUN65578:FUO65578 GEJ65578:GEK65578 GOF65578:GOG65578 GYB65578:GYC65578 HHX65578:HHY65578 HRT65578:HRU65578 IBP65578:IBQ65578 ILL65578:ILM65578 IVH65578:IVI65578 JFD65578:JFE65578 JOZ65578:JPA65578 JYV65578:JYW65578 KIR65578:KIS65578 KSN65578:KSO65578 LCJ65578:LCK65578 LMF65578:LMG65578 LWB65578:LWC65578 MFX65578:MFY65578 MPT65578:MPU65578 MZP65578:MZQ65578 NJL65578:NJM65578 NTH65578:NTI65578 ODD65578:ODE65578 OMZ65578:ONA65578 OWV65578:OWW65578 PGR65578:PGS65578 PQN65578:PQO65578 QAJ65578:QAK65578 QKF65578:QKG65578 QUB65578:QUC65578 RDX65578:RDY65578 RNT65578:RNU65578 RXP65578:RXQ65578 SHL65578:SHM65578 SRH65578:SRI65578 TBD65578:TBE65578 TKZ65578:TLA65578 TUV65578:TUW65578 UER65578:UES65578 UON65578:UOO65578 UYJ65578:UYK65578 VIF65578:VIG65578 VSB65578:VSC65578 WBX65578:WBY65578 WLT65578:WLU65578 WVP65578:WVQ65578 H131114:I131114 JD131114:JE131114 SZ131114:TA131114 ACV131114:ACW131114 AMR131114:AMS131114 AWN131114:AWO131114 BGJ131114:BGK131114 BQF131114:BQG131114 CAB131114:CAC131114 CJX131114:CJY131114 CTT131114:CTU131114 DDP131114:DDQ131114 DNL131114:DNM131114 DXH131114:DXI131114 EHD131114:EHE131114 EQZ131114:ERA131114 FAV131114:FAW131114 FKR131114:FKS131114 FUN131114:FUO131114 GEJ131114:GEK131114 GOF131114:GOG131114 GYB131114:GYC131114 HHX131114:HHY131114 HRT131114:HRU131114 IBP131114:IBQ131114 ILL131114:ILM131114 IVH131114:IVI131114 JFD131114:JFE131114 JOZ131114:JPA131114 JYV131114:JYW131114 KIR131114:KIS131114 KSN131114:KSO131114 LCJ131114:LCK131114 LMF131114:LMG131114 LWB131114:LWC131114 MFX131114:MFY131114 MPT131114:MPU131114 MZP131114:MZQ131114 NJL131114:NJM131114 NTH131114:NTI131114 ODD131114:ODE131114 OMZ131114:ONA131114 OWV131114:OWW131114 PGR131114:PGS131114 PQN131114:PQO131114 QAJ131114:QAK131114 QKF131114:QKG131114 QUB131114:QUC131114 RDX131114:RDY131114 RNT131114:RNU131114 RXP131114:RXQ131114 SHL131114:SHM131114 SRH131114:SRI131114 TBD131114:TBE131114 TKZ131114:TLA131114 TUV131114:TUW131114 UER131114:UES131114 UON131114:UOO131114 UYJ131114:UYK131114 VIF131114:VIG131114 VSB131114:VSC131114 WBX131114:WBY131114 WLT131114:WLU131114 WVP131114:WVQ131114 H196650:I196650 JD196650:JE196650 SZ196650:TA196650 ACV196650:ACW196650 AMR196650:AMS196650 AWN196650:AWO196650 BGJ196650:BGK196650 BQF196650:BQG196650 CAB196650:CAC196650 CJX196650:CJY196650 CTT196650:CTU196650 DDP196650:DDQ196650 DNL196650:DNM196650 DXH196650:DXI196650 EHD196650:EHE196650 EQZ196650:ERA196650 FAV196650:FAW196650 FKR196650:FKS196650 FUN196650:FUO196650 GEJ196650:GEK196650 GOF196650:GOG196650 GYB196650:GYC196650 HHX196650:HHY196650 HRT196650:HRU196650 IBP196650:IBQ196650 ILL196650:ILM196650 IVH196650:IVI196650 JFD196650:JFE196650 JOZ196650:JPA196650 JYV196650:JYW196650 KIR196650:KIS196650 KSN196650:KSO196650 LCJ196650:LCK196650 LMF196650:LMG196650 LWB196650:LWC196650 MFX196650:MFY196650 MPT196650:MPU196650 MZP196650:MZQ196650 NJL196650:NJM196650 NTH196650:NTI196650 ODD196650:ODE196650 OMZ196650:ONA196650 OWV196650:OWW196650 PGR196650:PGS196650 PQN196650:PQO196650 QAJ196650:QAK196650 QKF196650:QKG196650 QUB196650:QUC196650 RDX196650:RDY196650 RNT196650:RNU196650 RXP196650:RXQ196650 SHL196650:SHM196650 SRH196650:SRI196650 TBD196650:TBE196650 TKZ196650:TLA196650 TUV196650:TUW196650 UER196650:UES196650 UON196650:UOO196650 UYJ196650:UYK196650 VIF196650:VIG196650 VSB196650:VSC196650 WBX196650:WBY196650 WLT196650:WLU196650 WVP196650:WVQ196650 H262186:I262186 JD262186:JE262186 SZ262186:TA262186 ACV262186:ACW262186 AMR262186:AMS262186 AWN262186:AWO262186 BGJ262186:BGK262186 BQF262186:BQG262186 CAB262186:CAC262186 CJX262186:CJY262186 CTT262186:CTU262186 DDP262186:DDQ262186 DNL262186:DNM262186 DXH262186:DXI262186 EHD262186:EHE262186 EQZ262186:ERA262186 FAV262186:FAW262186 FKR262186:FKS262186 FUN262186:FUO262186 GEJ262186:GEK262186 GOF262186:GOG262186 GYB262186:GYC262186 HHX262186:HHY262186 HRT262186:HRU262186 IBP262186:IBQ262186 ILL262186:ILM262186 IVH262186:IVI262186 JFD262186:JFE262186 JOZ262186:JPA262186 JYV262186:JYW262186 KIR262186:KIS262186 KSN262186:KSO262186 LCJ262186:LCK262186 LMF262186:LMG262186 LWB262186:LWC262186 MFX262186:MFY262186 MPT262186:MPU262186 MZP262186:MZQ262186 NJL262186:NJM262186 NTH262186:NTI262186 ODD262186:ODE262186 OMZ262186:ONA262186 OWV262186:OWW262186 PGR262186:PGS262186 PQN262186:PQO262186 QAJ262186:QAK262186 QKF262186:QKG262186 QUB262186:QUC262186 RDX262186:RDY262186 RNT262186:RNU262186 RXP262186:RXQ262186 SHL262186:SHM262186 SRH262186:SRI262186 TBD262186:TBE262186 TKZ262186:TLA262186 TUV262186:TUW262186 UER262186:UES262186 UON262186:UOO262186 UYJ262186:UYK262186 VIF262186:VIG262186 VSB262186:VSC262186 WBX262186:WBY262186 WLT262186:WLU262186 WVP262186:WVQ262186 H327722:I327722 JD327722:JE327722 SZ327722:TA327722 ACV327722:ACW327722 AMR327722:AMS327722 AWN327722:AWO327722 BGJ327722:BGK327722 BQF327722:BQG327722 CAB327722:CAC327722 CJX327722:CJY327722 CTT327722:CTU327722 DDP327722:DDQ327722 DNL327722:DNM327722 DXH327722:DXI327722 EHD327722:EHE327722 EQZ327722:ERA327722 FAV327722:FAW327722 FKR327722:FKS327722 FUN327722:FUO327722 GEJ327722:GEK327722 GOF327722:GOG327722 GYB327722:GYC327722 HHX327722:HHY327722 HRT327722:HRU327722 IBP327722:IBQ327722 ILL327722:ILM327722 IVH327722:IVI327722 JFD327722:JFE327722 JOZ327722:JPA327722 JYV327722:JYW327722 KIR327722:KIS327722 KSN327722:KSO327722 LCJ327722:LCK327722 LMF327722:LMG327722 LWB327722:LWC327722 MFX327722:MFY327722 MPT327722:MPU327722 MZP327722:MZQ327722 NJL327722:NJM327722 NTH327722:NTI327722 ODD327722:ODE327722 OMZ327722:ONA327722 OWV327722:OWW327722 PGR327722:PGS327722 PQN327722:PQO327722 QAJ327722:QAK327722 QKF327722:QKG327722 QUB327722:QUC327722 RDX327722:RDY327722 RNT327722:RNU327722 RXP327722:RXQ327722 SHL327722:SHM327722 SRH327722:SRI327722 TBD327722:TBE327722 TKZ327722:TLA327722 TUV327722:TUW327722 UER327722:UES327722 UON327722:UOO327722 UYJ327722:UYK327722 VIF327722:VIG327722 VSB327722:VSC327722 WBX327722:WBY327722 WLT327722:WLU327722 WVP327722:WVQ327722 H393258:I393258 JD393258:JE393258 SZ393258:TA393258 ACV393258:ACW393258 AMR393258:AMS393258 AWN393258:AWO393258 BGJ393258:BGK393258 BQF393258:BQG393258 CAB393258:CAC393258 CJX393258:CJY393258 CTT393258:CTU393258 DDP393258:DDQ393258 DNL393258:DNM393258 DXH393258:DXI393258 EHD393258:EHE393258 EQZ393258:ERA393258 FAV393258:FAW393258 FKR393258:FKS393258 FUN393258:FUO393258 GEJ393258:GEK393258 GOF393258:GOG393258 GYB393258:GYC393258 HHX393258:HHY393258 HRT393258:HRU393258 IBP393258:IBQ393258 ILL393258:ILM393258 IVH393258:IVI393258 JFD393258:JFE393258 JOZ393258:JPA393258 JYV393258:JYW393258 KIR393258:KIS393258 KSN393258:KSO393258 LCJ393258:LCK393258 LMF393258:LMG393258 LWB393258:LWC393258 MFX393258:MFY393258 MPT393258:MPU393258 MZP393258:MZQ393258 NJL393258:NJM393258 NTH393258:NTI393258 ODD393258:ODE393258 OMZ393258:ONA393258 OWV393258:OWW393258 PGR393258:PGS393258 PQN393258:PQO393258 QAJ393258:QAK393258 QKF393258:QKG393258 QUB393258:QUC393258 RDX393258:RDY393258 RNT393258:RNU393258 RXP393258:RXQ393258 SHL393258:SHM393258 SRH393258:SRI393258 TBD393258:TBE393258 TKZ393258:TLA393258 TUV393258:TUW393258 UER393258:UES393258 UON393258:UOO393258 UYJ393258:UYK393258 VIF393258:VIG393258 VSB393258:VSC393258 WBX393258:WBY393258 WLT393258:WLU393258 WVP393258:WVQ393258 H458794:I458794 JD458794:JE458794 SZ458794:TA458794 ACV458794:ACW458794 AMR458794:AMS458794 AWN458794:AWO458794 BGJ458794:BGK458794 BQF458794:BQG458794 CAB458794:CAC458794 CJX458794:CJY458794 CTT458794:CTU458794 DDP458794:DDQ458794 DNL458794:DNM458794 DXH458794:DXI458794 EHD458794:EHE458794 EQZ458794:ERA458794 FAV458794:FAW458794 FKR458794:FKS458794 FUN458794:FUO458794 GEJ458794:GEK458794 GOF458794:GOG458794 GYB458794:GYC458794 HHX458794:HHY458794 HRT458794:HRU458794 IBP458794:IBQ458794 ILL458794:ILM458794 IVH458794:IVI458794 JFD458794:JFE458794 JOZ458794:JPA458794 JYV458794:JYW458794 KIR458794:KIS458794 KSN458794:KSO458794 LCJ458794:LCK458794 LMF458794:LMG458794 LWB458794:LWC458794 MFX458794:MFY458794 MPT458794:MPU458794 MZP458794:MZQ458794 NJL458794:NJM458794 NTH458794:NTI458794 ODD458794:ODE458794 OMZ458794:ONA458794 OWV458794:OWW458794 PGR458794:PGS458794 PQN458794:PQO458794 QAJ458794:QAK458794 QKF458794:QKG458794 QUB458794:QUC458794 RDX458794:RDY458794 RNT458794:RNU458794 RXP458794:RXQ458794 SHL458794:SHM458794 SRH458794:SRI458794 TBD458794:TBE458794 TKZ458794:TLA458794 TUV458794:TUW458794 UER458794:UES458794 UON458794:UOO458794 UYJ458794:UYK458794 VIF458794:VIG458794 VSB458794:VSC458794 WBX458794:WBY458794 WLT458794:WLU458794 WVP458794:WVQ458794 H524330:I524330 JD524330:JE524330 SZ524330:TA524330 ACV524330:ACW524330 AMR524330:AMS524330 AWN524330:AWO524330 BGJ524330:BGK524330 BQF524330:BQG524330 CAB524330:CAC524330 CJX524330:CJY524330 CTT524330:CTU524330 DDP524330:DDQ524330 DNL524330:DNM524330 DXH524330:DXI524330 EHD524330:EHE524330 EQZ524330:ERA524330 FAV524330:FAW524330 FKR524330:FKS524330 FUN524330:FUO524330 GEJ524330:GEK524330 GOF524330:GOG524330 GYB524330:GYC524330 HHX524330:HHY524330 HRT524330:HRU524330 IBP524330:IBQ524330 ILL524330:ILM524330 IVH524330:IVI524330 JFD524330:JFE524330 JOZ524330:JPA524330 JYV524330:JYW524330 KIR524330:KIS524330 KSN524330:KSO524330 LCJ524330:LCK524330 LMF524330:LMG524330 LWB524330:LWC524330 MFX524330:MFY524330 MPT524330:MPU524330 MZP524330:MZQ524330 NJL524330:NJM524330 NTH524330:NTI524330 ODD524330:ODE524330 OMZ524330:ONA524330 OWV524330:OWW524330 PGR524330:PGS524330 PQN524330:PQO524330 QAJ524330:QAK524330 QKF524330:QKG524330 QUB524330:QUC524330 RDX524330:RDY524330 RNT524330:RNU524330 RXP524330:RXQ524330 SHL524330:SHM524330 SRH524330:SRI524330 TBD524330:TBE524330 TKZ524330:TLA524330 TUV524330:TUW524330 UER524330:UES524330 UON524330:UOO524330 UYJ524330:UYK524330 VIF524330:VIG524330 VSB524330:VSC524330 WBX524330:WBY524330 WLT524330:WLU524330 WVP524330:WVQ524330 H589866:I589866 JD589866:JE589866 SZ589866:TA589866 ACV589866:ACW589866 AMR589866:AMS589866 AWN589866:AWO589866 BGJ589866:BGK589866 BQF589866:BQG589866 CAB589866:CAC589866 CJX589866:CJY589866 CTT589866:CTU589866 DDP589866:DDQ589866 DNL589866:DNM589866 DXH589866:DXI589866 EHD589866:EHE589866 EQZ589866:ERA589866 FAV589866:FAW589866 FKR589866:FKS589866 FUN589866:FUO589866 GEJ589866:GEK589866 GOF589866:GOG589866 GYB589866:GYC589866 HHX589866:HHY589866 HRT589866:HRU589866 IBP589866:IBQ589866 ILL589866:ILM589866 IVH589866:IVI589866 JFD589866:JFE589866 JOZ589866:JPA589866 JYV589866:JYW589866 KIR589866:KIS589866 KSN589866:KSO589866 LCJ589866:LCK589866 LMF589866:LMG589866 LWB589866:LWC589866 MFX589866:MFY589866 MPT589866:MPU589866 MZP589866:MZQ589866 NJL589866:NJM589866 NTH589866:NTI589866 ODD589866:ODE589866 OMZ589866:ONA589866 OWV589866:OWW589866 PGR589866:PGS589866 PQN589866:PQO589866 QAJ589866:QAK589866 QKF589866:QKG589866 QUB589866:QUC589866 RDX589866:RDY589866 RNT589866:RNU589866 RXP589866:RXQ589866 SHL589866:SHM589866 SRH589866:SRI589866 TBD589866:TBE589866 TKZ589866:TLA589866 TUV589866:TUW589866 UER589866:UES589866 UON589866:UOO589866 UYJ589866:UYK589866 VIF589866:VIG589866 VSB589866:VSC589866 WBX589866:WBY589866 WLT589866:WLU589866 WVP589866:WVQ589866 H655402:I655402 JD655402:JE655402 SZ655402:TA655402 ACV655402:ACW655402 AMR655402:AMS655402 AWN655402:AWO655402 BGJ655402:BGK655402 BQF655402:BQG655402 CAB655402:CAC655402 CJX655402:CJY655402 CTT655402:CTU655402 DDP655402:DDQ655402 DNL655402:DNM655402 DXH655402:DXI655402 EHD655402:EHE655402 EQZ655402:ERA655402 FAV655402:FAW655402 FKR655402:FKS655402 FUN655402:FUO655402 GEJ655402:GEK655402 GOF655402:GOG655402 GYB655402:GYC655402 HHX655402:HHY655402 HRT655402:HRU655402 IBP655402:IBQ655402 ILL655402:ILM655402 IVH655402:IVI655402 JFD655402:JFE655402 JOZ655402:JPA655402 JYV655402:JYW655402 KIR655402:KIS655402 KSN655402:KSO655402 LCJ655402:LCK655402 LMF655402:LMG655402 LWB655402:LWC655402 MFX655402:MFY655402 MPT655402:MPU655402 MZP655402:MZQ655402 NJL655402:NJM655402 NTH655402:NTI655402 ODD655402:ODE655402 OMZ655402:ONA655402 OWV655402:OWW655402 PGR655402:PGS655402 PQN655402:PQO655402 QAJ655402:QAK655402 QKF655402:QKG655402 QUB655402:QUC655402 RDX655402:RDY655402 RNT655402:RNU655402 RXP655402:RXQ655402 SHL655402:SHM655402 SRH655402:SRI655402 TBD655402:TBE655402 TKZ655402:TLA655402 TUV655402:TUW655402 UER655402:UES655402 UON655402:UOO655402 UYJ655402:UYK655402 VIF655402:VIG655402 VSB655402:VSC655402 WBX655402:WBY655402 WLT655402:WLU655402 WVP655402:WVQ655402 H720938:I720938 JD720938:JE720938 SZ720938:TA720938 ACV720938:ACW720938 AMR720938:AMS720938 AWN720938:AWO720938 BGJ720938:BGK720938 BQF720938:BQG720938 CAB720938:CAC720938 CJX720938:CJY720938 CTT720938:CTU720938 DDP720938:DDQ720938 DNL720938:DNM720938 DXH720938:DXI720938 EHD720938:EHE720938 EQZ720938:ERA720938 FAV720938:FAW720938 FKR720938:FKS720938 FUN720938:FUO720938 GEJ720938:GEK720938 GOF720938:GOG720938 GYB720938:GYC720938 HHX720938:HHY720938 HRT720938:HRU720938 IBP720938:IBQ720938 ILL720938:ILM720938 IVH720938:IVI720938 JFD720938:JFE720938 JOZ720938:JPA720938 JYV720938:JYW720938 KIR720938:KIS720938 KSN720938:KSO720938 LCJ720938:LCK720938 LMF720938:LMG720938 LWB720938:LWC720938 MFX720938:MFY720938 MPT720938:MPU720938 MZP720938:MZQ720938 NJL720938:NJM720938 NTH720938:NTI720938 ODD720938:ODE720938 OMZ720938:ONA720938 OWV720938:OWW720938 PGR720938:PGS720938 PQN720938:PQO720938 QAJ720938:QAK720938 QKF720938:QKG720938 QUB720938:QUC720938 RDX720938:RDY720938 RNT720938:RNU720938 RXP720938:RXQ720938 SHL720938:SHM720938 SRH720938:SRI720938 TBD720938:TBE720938 TKZ720938:TLA720938 TUV720938:TUW720938 UER720938:UES720938 UON720938:UOO720938 UYJ720938:UYK720938 VIF720938:VIG720938 VSB720938:VSC720938 WBX720938:WBY720938 WLT720938:WLU720938 WVP720938:WVQ720938 H786474:I786474 JD786474:JE786474 SZ786474:TA786474 ACV786474:ACW786474 AMR786474:AMS786474 AWN786474:AWO786474 BGJ786474:BGK786474 BQF786474:BQG786474 CAB786474:CAC786474 CJX786474:CJY786474 CTT786474:CTU786474 DDP786474:DDQ786474 DNL786474:DNM786474 DXH786474:DXI786474 EHD786474:EHE786474 EQZ786474:ERA786474 FAV786474:FAW786474 FKR786474:FKS786474 FUN786474:FUO786474 GEJ786474:GEK786474 GOF786474:GOG786474 GYB786474:GYC786474 HHX786474:HHY786474 HRT786474:HRU786474 IBP786474:IBQ786474 ILL786474:ILM786474 IVH786474:IVI786474 JFD786474:JFE786474 JOZ786474:JPA786474 JYV786474:JYW786474 KIR786474:KIS786474 KSN786474:KSO786474 LCJ786474:LCK786474 LMF786474:LMG786474 LWB786474:LWC786474 MFX786474:MFY786474 MPT786474:MPU786474 MZP786474:MZQ786474 NJL786474:NJM786474 NTH786474:NTI786474 ODD786474:ODE786474 OMZ786474:ONA786474 OWV786474:OWW786474 PGR786474:PGS786474 PQN786474:PQO786474 QAJ786474:QAK786474 QKF786474:QKG786474 QUB786474:QUC786474 RDX786474:RDY786474 RNT786474:RNU786474 RXP786474:RXQ786474 SHL786474:SHM786474 SRH786474:SRI786474 TBD786474:TBE786474 TKZ786474:TLA786474 TUV786474:TUW786474 UER786474:UES786474 UON786474:UOO786474 UYJ786474:UYK786474 VIF786474:VIG786474 VSB786474:VSC786474 WBX786474:WBY786474 WLT786474:WLU786474 WVP786474:WVQ786474 H852010:I852010 JD852010:JE852010 SZ852010:TA852010 ACV852010:ACW852010 AMR852010:AMS852010 AWN852010:AWO852010 BGJ852010:BGK852010 BQF852010:BQG852010 CAB852010:CAC852010 CJX852010:CJY852010 CTT852010:CTU852010 DDP852010:DDQ852010 DNL852010:DNM852010 DXH852010:DXI852010 EHD852010:EHE852010 EQZ852010:ERA852010 FAV852010:FAW852010 FKR852010:FKS852010 FUN852010:FUO852010 GEJ852010:GEK852010 GOF852010:GOG852010 GYB852010:GYC852010 HHX852010:HHY852010 HRT852010:HRU852010 IBP852010:IBQ852010 ILL852010:ILM852010 IVH852010:IVI852010 JFD852010:JFE852010 JOZ852010:JPA852010 JYV852010:JYW852010 KIR852010:KIS852010 KSN852010:KSO852010 LCJ852010:LCK852010 LMF852010:LMG852010 LWB852010:LWC852010 MFX852010:MFY852010 MPT852010:MPU852010 MZP852010:MZQ852010 NJL852010:NJM852010 NTH852010:NTI852010 ODD852010:ODE852010 OMZ852010:ONA852010 OWV852010:OWW852010 PGR852010:PGS852010 PQN852010:PQO852010 QAJ852010:QAK852010 QKF852010:QKG852010 QUB852010:QUC852010 RDX852010:RDY852010 RNT852010:RNU852010 RXP852010:RXQ852010 SHL852010:SHM852010 SRH852010:SRI852010 TBD852010:TBE852010 TKZ852010:TLA852010 TUV852010:TUW852010 UER852010:UES852010 UON852010:UOO852010 UYJ852010:UYK852010 VIF852010:VIG852010 VSB852010:VSC852010 WBX852010:WBY852010 WLT852010:WLU852010 WVP852010:WVQ852010 H917546:I917546 JD917546:JE917546 SZ917546:TA917546 ACV917546:ACW917546 AMR917546:AMS917546 AWN917546:AWO917546 BGJ917546:BGK917546 BQF917546:BQG917546 CAB917546:CAC917546 CJX917546:CJY917546 CTT917546:CTU917546 DDP917546:DDQ917546 DNL917546:DNM917546 DXH917546:DXI917546 EHD917546:EHE917546 EQZ917546:ERA917546 FAV917546:FAW917546 FKR917546:FKS917546 FUN917546:FUO917546 GEJ917546:GEK917546 GOF917546:GOG917546 GYB917546:GYC917546 HHX917546:HHY917546 HRT917546:HRU917546 IBP917546:IBQ917546 ILL917546:ILM917546 IVH917546:IVI917546 JFD917546:JFE917546 JOZ917546:JPA917546 JYV917546:JYW917546 KIR917546:KIS917546 KSN917546:KSO917546 LCJ917546:LCK917546 LMF917546:LMG917546 LWB917546:LWC917546 MFX917546:MFY917546 MPT917546:MPU917546 MZP917546:MZQ917546 NJL917546:NJM917546 NTH917546:NTI917546 ODD917546:ODE917546 OMZ917546:ONA917546 OWV917546:OWW917546 PGR917546:PGS917546 PQN917546:PQO917546 QAJ917546:QAK917546 QKF917546:QKG917546 QUB917546:QUC917546 RDX917546:RDY917546 RNT917546:RNU917546 RXP917546:RXQ917546 SHL917546:SHM917546 SRH917546:SRI917546 TBD917546:TBE917546 TKZ917546:TLA917546 TUV917546:TUW917546 UER917546:UES917546 UON917546:UOO917546 UYJ917546:UYK917546 VIF917546:VIG917546 VSB917546:VSC917546 WBX917546:WBY917546 WLT917546:WLU917546 WVP917546:WVQ917546 H983082:I983082 JD983082:JE983082 SZ983082:TA983082 ACV983082:ACW983082 AMR983082:AMS983082 AWN983082:AWO983082 BGJ983082:BGK983082 BQF983082:BQG983082 CAB983082:CAC983082 CJX983082:CJY983082 CTT983082:CTU983082 DDP983082:DDQ983082 DNL983082:DNM983082 DXH983082:DXI983082 EHD983082:EHE983082 EQZ983082:ERA983082 FAV983082:FAW983082 FKR983082:FKS983082 FUN983082:FUO983082 GEJ983082:GEK983082 GOF983082:GOG983082 GYB983082:GYC983082 HHX983082:HHY983082 HRT983082:HRU983082 IBP983082:IBQ983082 ILL983082:ILM983082 IVH983082:IVI983082 JFD983082:JFE983082 JOZ983082:JPA983082 JYV983082:JYW983082 KIR983082:KIS983082 KSN983082:KSO983082 LCJ983082:LCK983082 LMF983082:LMG983082 LWB983082:LWC983082 MFX983082:MFY983082 MPT983082:MPU983082 MZP983082:MZQ983082 NJL983082:NJM983082 NTH983082:NTI983082 ODD983082:ODE983082 OMZ983082:ONA983082 OWV983082:OWW983082 PGR983082:PGS983082 PQN983082:PQO983082 QAJ983082:QAK983082 QKF983082:QKG983082 QUB983082:QUC983082 RDX983082:RDY983082 RNT983082:RNU983082 RXP983082:RXQ983082 SHL983082:SHM983082 SRH983082:SRI983082 TBD983082:TBE983082 TKZ983082:TLA983082 TUV983082:TUW983082 UER983082:UES983082 UON983082:UOO983082 UYJ983082:UYK983082 VIF983082:VIG983082 VSB983082:VSC983082 WBX983082:WBY983082 WLT983082:WLU983082 WVP983082:WVQ983082" xr:uid="{C53B1FAD-BA78-4D5C-8C9F-DE2AA8729BBC}"/>
  </dataValidations>
  <hyperlinks>
    <hyperlink ref="I53" location="'CO1'!$I$34" tooltip="Скрыть примечания" display="Скрыть примечания" xr:uid="{94B147A2-CBC6-411A-B2B8-95E4DCEF7315}"/>
  </hyperlinks>
  <pageMargins left="0.7" right="0.7" top="0.75" bottom="0.75" header="0.3" footer="0.3"/>
  <extLst>
    <ext xmlns:x14="http://schemas.microsoft.com/office/spreadsheetml/2009/9/main" uri="{CCE6A557-97BC-4b89-ADB6-D9C93CAAB3DF}">
      <x14:dataValidations xmlns:xm="http://schemas.microsoft.com/office/excel/2006/main" count="2">
        <x14:dataValidation type="decimal" allowBlank="1" showErrorMessage="1" errorTitle="Ошибка" error="Допускается ввод только неотрицательных чисел!" xr:uid="{F2139DD0-FEBA-4BD3-9BFA-A196CA071D4C}">
          <x14:formula1>
            <xm:f>0</xm:f>
          </x14:formula1>
          <x14:formula2>
            <xm:f>9.99999999999999E+23</xm:f>
          </x14:formula2>
          <xm:sqref>Y48:AT49 JU48:KP49 TQ48:UL49 ADM48:AEH49 ANI48:AOD49 AXE48:AXZ49 BHA48:BHV49 BQW48:BRR49 CAS48:CBN49 CKO48:CLJ49 CUK48:CVF49 DEG48:DFB49 DOC48:DOX49 DXY48:DYT49 EHU48:EIP49 ERQ48:ESL49 FBM48:FCH49 FLI48:FMD49 FVE48:FVZ49 GFA48:GFV49 GOW48:GPR49 GYS48:GZN49 HIO48:HJJ49 HSK48:HTF49 ICG48:IDB49 IMC48:IMX49 IVY48:IWT49 JFU48:JGP49 JPQ48:JQL49 JZM48:KAH49 KJI48:KKD49 KTE48:KTZ49 LDA48:LDV49 LMW48:LNR49 LWS48:LXN49 MGO48:MHJ49 MQK48:MRF49 NAG48:NBB49 NKC48:NKX49 NTY48:NUT49 ODU48:OEP49 ONQ48:OOL49 OXM48:OYH49 PHI48:PID49 PRE48:PRZ49 QBA48:QBV49 QKW48:QLR49 QUS48:QVN49 REO48:RFJ49 ROK48:RPF49 RYG48:RZB49 SIC48:SIX49 SRY48:SST49 TBU48:TCP49 TLQ48:TML49 TVM48:TWH49 UFI48:UGD49 UPE48:UPZ49 UZA48:UZV49 VIW48:VJR49 VSS48:VTN49 WCO48:WDJ49 WMK48:WNF49 WWG48:WXB49 Y65584:AT65585 JU65584:KP65585 TQ65584:UL65585 ADM65584:AEH65585 ANI65584:AOD65585 AXE65584:AXZ65585 BHA65584:BHV65585 BQW65584:BRR65585 CAS65584:CBN65585 CKO65584:CLJ65585 CUK65584:CVF65585 DEG65584:DFB65585 DOC65584:DOX65585 DXY65584:DYT65585 EHU65584:EIP65585 ERQ65584:ESL65585 FBM65584:FCH65585 FLI65584:FMD65585 FVE65584:FVZ65585 GFA65584:GFV65585 GOW65584:GPR65585 GYS65584:GZN65585 HIO65584:HJJ65585 HSK65584:HTF65585 ICG65584:IDB65585 IMC65584:IMX65585 IVY65584:IWT65585 JFU65584:JGP65585 JPQ65584:JQL65585 JZM65584:KAH65585 KJI65584:KKD65585 KTE65584:KTZ65585 LDA65584:LDV65585 LMW65584:LNR65585 LWS65584:LXN65585 MGO65584:MHJ65585 MQK65584:MRF65585 NAG65584:NBB65585 NKC65584:NKX65585 NTY65584:NUT65585 ODU65584:OEP65585 ONQ65584:OOL65585 OXM65584:OYH65585 PHI65584:PID65585 PRE65584:PRZ65585 QBA65584:QBV65585 QKW65584:QLR65585 QUS65584:QVN65585 REO65584:RFJ65585 ROK65584:RPF65585 RYG65584:RZB65585 SIC65584:SIX65585 SRY65584:SST65585 TBU65584:TCP65585 TLQ65584:TML65585 TVM65584:TWH65585 UFI65584:UGD65585 UPE65584:UPZ65585 UZA65584:UZV65585 VIW65584:VJR65585 VSS65584:VTN65585 WCO65584:WDJ65585 WMK65584:WNF65585 WWG65584:WXB65585 Y131120:AT131121 JU131120:KP131121 TQ131120:UL131121 ADM131120:AEH131121 ANI131120:AOD131121 AXE131120:AXZ131121 BHA131120:BHV131121 BQW131120:BRR131121 CAS131120:CBN131121 CKO131120:CLJ131121 CUK131120:CVF131121 DEG131120:DFB131121 DOC131120:DOX131121 DXY131120:DYT131121 EHU131120:EIP131121 ERQ131120:ESL131121 FBM131120:FCH131121 FLI131120:FMD131121 FVE131120:FVZ131121 GFA131120:GFV131121 GOW131120:GPR131121 GYS131120:GZN131121 HIO131120:HJJ131121 HSK131120:HTF131121 ICG131120:IDB131121 IMC131120:IMX131121 IVY131120:IWT131121 JFU131120:JGP131121 JPQ131120:JQL131121 JZM131120:KAH131121 KJI131120:KKD131121 KTE131120:KTZ131121 LDA131120:LDV131121 LMW131120:LNR131121 LWS131120:LXN131121 MGO131120:MHJ131121 MQK131120:MRF131121 NAG131120:NBB131121 NKC131120:NKX131121 NTY131120:NUT131121 ODU131120:OEP131121 ONQ131120:OOL131121 OXM131120:OYH131121 PHI131120:PID131121 PRE131120:PRZ131121 QBA131120:QBV131121 QKW131120:QLR131121 QUS131120:QVN131121 REO131120:RFJ131121 ROK131120:RPF131121 RYG131120:RZB131121 SIC131120:SIX131121 SRY131120:SST131121 TBU131120:TCP131121 TLQ131120:TML131121 TVM131120:TWH131121 UFI131120:UGD131121 UPE131120:UPZ131121 UZA131120:UZV131121 VIW131120:VJR131121 VSS131120:VTN131121 WCO131120:WDJ131121 WMK131120:WNF131121 WWG131120:WXB131121 Y196656:AT196657 JU196656:KP196657 TQ196656:UL196657 ADM196656:AEH196657 ANI196656:AOD196657 AXE196656:AXZ196657 BHA196656:BHV196657 BQW196656:BRR196657 CAS196656:CBN196657 CKO196656:CLJ196657 CUK196656:CVF196657 DEG196656:DFB196657 DOC196656:DOX196657 DXY196656:DYT196657 EHU196656:EIP196657 ERQ196656:ESL196657 FBM196656:FCH196657 FLI196656:FMD196657 FVE196656:FVZ196657 GFA196656:GFV196657 GOW196656:GPR196657 GYS196656:GZN196657 HIO196656:HJJ196657 HSK196656:HTF196657 ICG196656:IDB196657 IMC196656:IMX196657 IVY196656:IWT196657 JFU196656:JGP196657 JPQ196656:JQL196657 JZM196656:KAH196657 KJI196656:KKD196657 KTE196656:KTZ196657 LDA196656:LDV196657 LMW196656:LNR196657 LWS196656:LXN196657 MGO196656:MHJ196657 MQK196656:MRF196657 NAG196656:NBB196657 NKC196656:NKX196657 NTY196656:NUT196657 ODU196656:OEP196657 ONQ196656:OOL196657 OXM196656:OYH196657 PHI196656:PID196657 PRE196656:PRZ196657 QBA196656:QBV196657 QKW196656:QLR196657 QUS196656:QVN196657 REO196656:RFJ196657 ROK196656:RPF196657 RYG196656:RZB196657 SIC196656:SIX196657 SRY196656:SST196657 TBU196656:TCP196657 TLQ196656:TML196657 TVM196656:TWH196657 UFI196656:UGD196657 UPE196656:UPZ196657 UZA196656:UZV196657 VIW196656:VJR196657 VSS196656:VTN196657 WCO196656:WDJ196657 WMK196656:WNF196657 WWG196656:WXB196657 Y262192:AT262193 JU262192:KP262193 TQ262192:UL262193 ADM262192:AEH262193 ANI262192:AOD262193 AXE262192:AXZ262193 BHA262192:BHV262193 BQW262192:BRR262193 CAS262192:CBN262193 CKO262192:CLJ262193 CUK262192:CVF262193 DEG262192:DFB262193 DOC262192:DOX262193 DXY262192:DYT262193 EHU262192:EIP262193 ERQ262192:ESL262193 FBM262192:FCH262193 FLI262192:FMD262193 FVE262192:FVZ262193 GFA262192:GFV262193 GOW262192:GPR262193 GYS262192:GZN262193 HIO262192:HJJ262193 HSK262192:HTF262193 ICG262192:IDB262193 IMC262192:IMX262193 IVY262192:IWT262193 JFU262192:JGP262193 JPQ262192:JQL262193 JZM262192:KAH262193 KJI262192:KKD262193 KTE262192:KTZ262193 LDA262192:LDV262193 LMW262192:LNR262193 LWS262192:LXN262193 MGO262192:MHJ262193 MQK262192:MRF262193 NAG262192:NBB262193 NKC262192:NKX262193 NTY262192:NUT262193 ODU262192:OEP262193 ONQ262192:OOL262193 OXM262192:OYH262193 PHI262192:PID262193 PRE262192:PRZ262193 QBA262192:QBV262193 QKW262192:QLR262193 QUS262192:QVN262193 REO262192:RFJ262193 ROK262192:RPF262193 RYG262192:RZB262193 SIC262192:SIX262193 SRY262192:SST262193 TBU262192:TCP262193 TLQ262192:TML262193 TVM262192:TWH262193 UFI262192:UGD262193 UPE262192:UPZ262193 UZA262192:UZV262193 VIW262192:VJR262193 VSS262192:VTN262193 WCO262192:WDJ262193 WMK262192:WNF262193 WWG262192:WXB262193 Y327728:AT327729 JU327728:KP327729 TQ327728:UL327729 ADM327728:AEH327729 ANI327728:AOD327729 AXE327728:AXZ327729 BHA327728:BHV327729 BQW327728:BRR327729 CAS327728:CBN327729 CKO327728:CLJ327729 CUK327728:CVF327729 DEG327728:DFB327729 DOC327728:DOX327729 DXY327728:DYT327729 EHU327728:EIP327729 ERQ327728:ESL327729 FBM327728:FCH327729 FLI327728:FMD327729 FVE327728:FVZ327729 GFA327728:GFV327729 GOW327728:GPR327729 GYS327728:GZN327729 HIO327728:HJJ327729 HSK327728:HTF327729 ICG327728:IDB327729 IMC327728:IMX327729 IVY327728:IWT327729 JFU327728:JGP327729 JPQ327728:JQL327729 JZM327728:KAH327729 KJI327728:KKD327729 KTE327728:KTZ327729 LDA327728:LDV327729 LMW327728:LNR327729 LWS327728:LXN327729 MGO327728:MHJ327729 MQK327728:MRF327729 NAG327728:NBB327729 NKC327728:NKX327729 NTY327728:NUT327729 ODU327728:OEP327729 ONQ327728:OOL327729 OXM327728:OYH327729 PHI327728:PID327729 PRE327728:PRZ327729 QBA327728:QBV327729 QKW327728:QLR327729 QUS327728:QVN327729 REO327728:RFJ327729 ROK327728:RPF327729 RYG327728:RZB327729 SIC327728:SIX327729 SRY327728:SST327729 TBU327728:TCP327729 TLQ327728:TML327729 TVM327728:TWH327729 UFI327728:UGD327729 UPE327728:UPZ327729 UZA327728:UZV327729 VIW327728:VJR327729 VSS327728:VTN327729 WCO327728:WDJ327729 WMK327728:WNF327729 WWG327728:WXB327729 Y393264:AT393265 JU393264:KP393265 TQ393264:UL393265 ADM393264:AEH393265 ANI393264:AOD393265 AXE393264:AXZ393265 BHA393264:BHV393265 BQW393264:BRR393265 CAS393264:CBN393265 CKO393264:CLJ393265 CUK393264:CVF393265 DEG393264:DFB393265 DOC393264:DOX393265 DXY393264:DYT393265 EHU393264:EIP393265 ERQ393264:ESL393265 FBM393264:FCH393265 FLI393264:FMD393265 FVE393264:FVZ393265 GFA393264:GFV393265 GOW393264:GPR393265 GYS393264:GZN393265 HIO393264:HJJ393265 HSK393264:HTF393265 ICG393264:IDB393265 IMC393264:IMX393265 IVY393264:IWT393265 JFU393264:JGP393265 JPQ393264:JQL393265 JZM393264:KAH393265 KJI393264:KKD393265 KTE393264:KTZ393265 LDA393264:LDV393265 LMW393264:LNR393265 LWS393264:LXN393265 MGO393264:MHJ393265 MQK393264:MRF393265 NAG393264:NBB393265 NKC393264:NKX393265 NTY393264:NUT393265 ODU393264:OEP393265 ONQ393264:OOL393265 OXM393264:OYH393265 PHI393264:PID393265 PRE393264:PRZ393265 QBA393264:QBV393265 QKW393264:QLR393265 QUS393264:QVN393265 REO393264:RFJ393265 ROK393264:RPF393265 RYG393264:RZB393265 SIC393264:SIX393265 SRY393264:SST393265 TBU393264:TCP393265 TLQ393264:TML393265 TVM393264:TWH393265 UFI393264:UGD393265 UPE393264:UPZ393265 UZA393264:UZV393265 VIW393264:VJR393265 VSS393264:VTN393265 WCO393264:WDJ393265 WMK393264:WNF393265 WWG393264:WXB393265 Y458800:AT458801 JU458800:KP458801 TQ458800:UL458801 ADM458800:AEH458801 ANI458800:AOD458801 AXE458800:AXZ458801 BHA458800:BHV458801 BQW458800:BRR458801 CAS458800:CBN458801 CKO458800:CLJ458801 CUK458800:CVF458801 DEG458800:DFB458801 DOC458800:DOX458801 DXY458800:DYT458801 EHU458800:EIP458801 ERQ458800:ESL458801 FBM458800:FCH458801 FLI458800:FMD458801 FVE458800:FVZ458801 GFA458800:GFV458801 GOW458800:GPR458801 GYS458800:GZN458801 HIO458800:HJJ458801 HSK458800:HTF458801 ICG458800:IDB458801 IMC458800:IMX458801 IVY458800:IWT458801 JFU458800:JGP458801 JPQ458800:JQL458801 JZM458800:KAH458801 KJI458800:KKD458801 KTE458800:KTZ458801 LDA458800:LDV458801 LMW458800:LNR458801 LWS458800:LXN458801 MGO458800:MHJ458801 MQK458800:MRF458801 NAG458800:NBB458801 NKC458800:NKX458801 NTY458800:NUT458801 ODU458800:OEP458801 ONQ458800:OOL458801 OXM458800:OYH458801 PHI458800:PID458801 PRE458800:PRZ458801 QBA458800:QBV458801 QKW458800:QLR458801 QUS458800:QVN458801 REO458800:RFJ458801 ROK458800:RPF458801 RYG458800:RZB458801 SIC458800:SIX458801 SRY458800:SST458801 TBU458800:TCP458801 TLQ458800:TML458801 TVM458800:TWH458801 UFI458800:UGD458801 UPE458800:UPZ458801 UZA458800:UZV458801 VIW458800:VJR458801 VSS458800:VTN458801 WCO458800:WDJ458801 WMK458800:WNF458801 WWG458800:WXB458801 Y524336:AT524337 JU524336:KP524337 TQ524336:UL524337 ADM524336:AEH524337 ANI524336:AOD524337 AXE524336:AXZ524337 BHA524336:BHV524337 BQW524336:BRR524337 CAS524336:CBN524337 CKO524336:CLJ524337 CUK524336:CVF524337 DEG524336:DFB524337 DOC524336:DOX524337 DXY524336:DYT524337 EHU524336:EIP524337 ERQ524336:ESL524337 FBM524336:FCH524337 FLI524336:FMD524337 FVE524336:FVZ524337 GFA524336:GFV524337 GOW524336:GPR524337 GYS524336:GZN524337 HIO524336:HJJ524337 HSK524336:HTF524337 ICG524336:IDB524337 IMC524336:IMX524337 IVY524336:IWT524337 JFU524336:JGP524337 JPQ524336:JQL524337 JZM524336:KAH524337 KJI524336:KKD524337 KTE524336:KTZ524337 LDA524336:LDV524337 LMW524336:LNR524337 LWS524336:LXN524337 MGO524336:MHJ524337 MQK524336:MRF524337 NAG524336:NBB524337 NKC524336:NKX524337 NTY524336:NUT524337 ODU524336:OEP524337 ONQ524336:OOL524337 OXM524336:OYH524337 PHI524336:PID524337 PRE524336:PRZ524337 QBA524336:QBV524337 QKW524336:QLR524337 QUS524336:QVN524337 REO524336:RFJ524337 ROK524336:RPF524337 RYG524336:RZB524337 SIC524336:SIX524337 SRY524336:SST524337 TBU524336:TCP524337 TLQ524336:TML524337 TVM524336:TWH524337 UFI524336:UGD524337 UPE524336:UPZ524337 UZA524336:UZV524337 VIW524336:VJR524337 VSS524336:VTN524337 WCO524336:WDJ524337 WMK524336:WNF524337 WWG524336:WXB524337 Y589872:AT589873 JU589872:KP589873 TQ589872:UL589873 ADM589872:AEH589873 ANI589872:AOD589873 AXE589872:AXZ589873 BHA589872:BHV589873 BQW589872:BRR589873 CAS589872:CBN589873 CKO589872:CLJ589873 CUK589872:CVF589873 DEG589872:DFB589873 DOC589872:DOX589873 DXY589872:DYT589873 EHU589872:EIP589873 ERQ589872:ESL589873 FBM589872:FCH589873 FLI589872:FMD589873 FVE589872:FVZ589873 GFA589872:GFV589873 GOW589872:GPR589873 GYS589872:GZN589873 HIO589872:HJJ589873 HSK589872:HTF589873 ICG589872:IDB589873 IMC589872:IMX589873 IVY589872:IWT589873 JFU589872:JGP589873 JPQ589872:JQL589873 JZM589872:KAH589873 KJI589872:KKD589873 KTE589872:KTZ589873 LDA589872:LDV589873 LMW589872:LNR589873 LWS589872:LXN589873 MGO589872:MHJ589873 MQK589872:MRF589873 NAG589872:NBB589873 NKC589872:NKX589873 NTY589872:NUT589873 ODU589872:OEP589873 ONQ589872:OOL589873 OXM589872:OYH589873 PHI589872:PID589873 PRE589872:PRZ589873 QBA589872:QBV589873 QKW589872:QLR589873 QUS589872:QVN589873 REO589872:RFJ589873 ROK589872:RPF589873 RYG589872:RZB589873 SIC589872:SIX589873 SRY589872:SST589873 TBU589872:TCP589873 TLQ589872:TML589873 TVM589872:TWH589873 UFI589872:UGD589873 UPE589872:UPZ589873 UZA589872:UZV589873 VIW589872:VJR589873 VSS589872:VTN589873 WCO589872:WDJ589873 WMK589872:WNF589873 WWG589872:WXB589873 Y655408:AT655409 JU655408:KP655409 TQ655408:UL655409 ADM655408:AEH655409 ANI655408:AOD655409 AXE655408:AXZ655409 BHA655408:BHV655409 BQW655408:BRR655409 CAS655408:CBN655409 CKO655408:CLJ655409 CUK655408:CVF655409 DEG655408:DFB655409 DOC655408:DOX655409 DXY655408:DYT655409 EHU655408:EIP655409 ERQ655408:ESL655409 FBM655408:FCH655409 FLI655408:FMD655409 FVE655408:FVZ655409 GFA655408:GFV655409 GOW655408:GPR655409 GYS655408:GZN655409 HIO655408:HJJ655409 HSK655408:HTF655409 ICG655408:IDB655409 IMC655408:IMX655409 IVY655408:IWT655409 JFU655408:JGP655409 JPQ655408:JQL655409 JZM655408:KAH655409 KJI655408:KKD655409 KTE655408:KTZ655409 LDA655408:LDV655409 LMW655408:LNR655409 LWS655408:LXN655409 MGO655408:MHJ655409 MQK655408:MRF655409 NAG655408:NBB655409 NKC655408:NKX655409 NTY655408:NUT655409 ODU655408:OEP655409 ONQ655408:OOL655409 OXM655408:OYH655409 PHI655408:PID655409 PRE655408:PRZ655409 QBA655408:QBV655409 QKW655408:QLR655409 QUS655408:QVN655409 REO655408:RFJ655409 ROK655408:RPF655409 RYG655408:RZB655409 SIC655408:SIX655409 SRY655408:SST655409 TBU655408:TCP655409 TLQ655408:TML655409 TVM655408:TWH655409 UFI655408:UGD655409 UPE655408:UPZ655409 UZA655408:UZV655409 VIW655408:VJR655409 VSS655408:VTN655409 WCO655408:WDJ655409 WMK655408:WNF655409 WWG655408:WXB655409 Y720944:AT720945 JU720944:KP720945 TQ720944:UL720945 ADM720944:AEH720945 ANI720944:AOD720945 AXE720944:AXZ720945 BHA720944:BHV720945 BQW720944:BRR720945 CAS720944:CBN720945 CKO720944:CLJ720945 CUK720944:CVF720945 DEG720944:DFB720945 DOC720944:DOX720945 DXY720944:DYT720945 EHU720944:EIP720945 ERQ720944:ESL720945 FBM720944:FCH720945 FLI720944:FMD720945 FVE720944:FVZ720945 GFA720944:GFV720945 GOW720944:GPR720945 GYS720944:GZN720945 HIO720944:HJJ720945 HSK720944:HTF720945 ICG720944:IDB720945 IMC720944:IMX720945 IVY720944:IWT720945 JFU720944:JGP720945 JPQ720944:JQL720945 JZM720944:KAH720945 KJI720944:KKD720945 KTE720944:KTZ720945 LDA720944:LDV720945 LMW720944:LNR720945 LWS720944:LXN720945 MGO720944:MHJ720945 MQK720944:MRF720945 NAG720944:NBB720945 NKC720944:NKX720945 NTY720944:NUT720945 ODU720944:OEP720945 ONQ720944:OOL720945 OXM720944:OYH720945 PHI720944:PID720945 PRE720944:PRZ720945 QBA720944:QBV720945 QKW720944:QLR720945 QUS720944:QVN720945 REO720944:RFJ720945 ROK720944:RPF720945 RYG720944:RZB720945 SIC720944:SIX720945 SRY720944:SST720945 TBU720944:TCP720945 TLQ720944:TML720945 TVM720944:TWH720945 UFI720944:UGD720945 UPE720944:UPZ720945 UZA720944:UZV720945 VIW720944:VJR720945 VSS720944:VTN720945 WCO720944:WDJ720945 WMK720944:WNF720945 WWG720944:WXB720945 Y786480:AT786481 JU786480:KP786481 TQ786480:UL786481 ADM786480:AEH786481 ANI786480:AOD786481 AXE786480:AXZ786481 BHA786480:BHV786481 BQW786480:BRR786481 CAS786480:CBN786481 CKO786480:CLJ786481 CUK786480:CVF786481 DEG786480:DFB786481 DOC786480:DOX786481 DXY786480:DYT786481 EHU786480:EIP786481 ERQ786480:ESL786481 FBM786480:FCH786481 FLI786480:FMD786481 FVE786480:FVZ786481 GFA786480:GFV786481 GOW786480:GPR786481 GYS786480:GZN786481 HIO786480:HJJ786481 HSK786480:HTF786481 ICG786480:IDB786481 IMC786480:IMX786481 IVY786480:IWT786481 JFU786480:JGP786481 JPQ786480:JQL786481 JZM786480:KAH786481 KJI786480:KKD786481 KTE786480:KTZ786481 LDA786480:LDV786481 LMW786480:LNR786481 LWS786480:LXN786481 MGO786480:MHJ786481 MQK786480:MRF786481 NAG786480:NBB786481 NKC786480:NKX786481 NTY786480:NUT786481 ODU786480:OEP786481 ONQ786480:OOL786481 OXM786480:OYH786481 PHI786480:PID786481 PRE786480:PRZ786481 QBA786480:QBV786481 QKW786480:QLR786481 QUS786480:QVN786481 REO786480:RFJ786481 ROK786480:RPF786481 RYG786480:RZB786481 SIC786480:SIX786481 SRY786480:SST786481 TBU786480:TCP786481 TLQ786480:TML786481 TVM786480:TWH786481 UFI786480:UGD786481 UPE786480:UPZ786481 UZA786480:UZV786481 VIW786480:VJR786481 VSS786480:VTN786481 WCO786480:WDJ786481 WMK786480:WNF786481 WWG786480:WXB786481 Y852016:AT852017 JU852016:KP852017 TQ852016:UL852017 ADM852016:AEH852017 ANI852016:AOD852017 AXE852016:AXZ852017 BHA852016:BHV852017 BQW852016:BRR852017 CAS852016:CBN852017 CKO852016:CLJ852017 CUK852016:CVF852017 DEG852016:DFB852017 DOC852016:DOX852017 DXY852016:DYT852017 EHU852016:EIP852017 ERQ852016:ESL852017 FBM852016:FCH852017 FLI852016:FMD852017 FVE852016:FVZ852017 GFA852016:GFV852017 GOW852016:GPR852017 GYS852016:GZN852017 HIO852016:HJJ852017 HSK852016:HTF852017 ICG852016:IDB852017 IMC852016:IMX852017 IVY852016:IWT852017 JFU852016:JGP852017 JPQ852016:JQL852017 JZM852016:KAH852017 KJI852016:KKD852017 KTE852016:KTZ852017 LDA852016:LDV852017 LMW852016:LNR852017 LWS852016:LXN852017 MGO852016:MHJ852017 MQK852016:MRF852017 NAG852016:NBB852017 NKC852016:NKX852017 NTY852016:NUT852017 ODU852016:OEP852017 ONQ852016:OOL852017 OXM852016:OYH852017 PHI852016:PID852017 PRE852016:PRZ852017 QBA852016:QBV852017 QKW852016:QLR852017 QUS852016:QVN852017 REO852016:RFJ852017 ROK852016:RPF852017 RYG852016:RZB852017 SIC852016:SIX852017 SRY852016:SST852017 TBU852016:TCP852017 TLQ852016:TML852017 TVM852016:TWH852017 UFI852016:UGD852017 UPE852016:UPZ852017 UZA852016:UZV852017 VIW852016:VJR852017 VSS852016:VTN852017 WCO852016:WDJ852017 WMK852016:WNF852017 WWG852016:WXB852017 Y917552:AT917553 JU917552:KP917553 TQ917552:UL917553 ADM917552:AEH917553 ANI917552:AOD917553 AXE917552:AXZ917553 BHA917552:BHV917553 BQW917552:BRR917553 CAS917552:CBN917553 CKO917552:CLJ917553 CUK917552:CVF917553 DEG917552:DFB917553 DOC917552:DOX917553 DXY917552:DYT917553 EHU917552:EIP917553 ERQ917552:ESL917553 FBM917552:FCH917553 FLI917552:FMD917553 FVE917552:FVZ917553 GFA917552:GFV917553 GOW917552:GPR917553 GYS917552:GZN917553 HIO917552:HJJ917553 HSK917552:HTF917553 ICG917552:IDB917553 IMC917552:IMX917553 IVY917552:IWT917553 JFU917552:JGP917553 JPQ917552:JQL917553 JZM917552:KAH917553 KJI917552:KKD917553 KTE917552:KTZ917553 LDA917552:LDV917553 LMW917552:LNR917553 LWS917552:LXN917553 MGO917552:MHJ917553 MQK917552:MRF917553 NAG917552:NBB917553 NKC917552:NKX917553 NTY917552:NUT917553 ODU917552:OEP917553 ONQ917552:OOL917553 OXM917552:OYH917553 PHI917552:PID917553 PRE917552:PRZ917553 QBA917552:QBV917553 QKW917552:QLR917553 QUS917552:QVN917553 REO917552:RFJ917553 ROK917552:RPF917553 RYG917552:RZB917553 SIC917552:SIX917553 SRY917552:SST917553 TBU917552:TCP917553 TLQ917552:TML917553 TVM917552:TWH917553 UFI917552:UGD917553 UPE917552:UPZ917553 UZA917552:UZV917553 VIW917552:VJR917553 VSS917552:VTN917553 WCO917552:WDJ917553 WMK917552:WNF917553 WWG917552:WXB917553 Y983088:AT983089 JU983088:KP983089 TQ983088:UL983089 ADM983088:AEH983089 ANI983088:AOD983089 AXE983088:AXZ983089 BHA983088:BHV983089 BQW983088:BRR983089 CAS983088:CBN983089 CKO983088:CLJ983089 CUK983088:CVF983089 DEG983088:DFB983089 DOC983088:DOX983089 DXY983088:DYT983089 EHU983088:EIP983089 ERQ983088:ESL983089 FBM983088:FCH983089 FLI983088:FMD983089 FVE983088:FVZ983089 GFA983088:GFV983089 GOW983088:GPR983089 GYS983088:GZN983089 HIO983088:HJJ983089 HSK983088:HTF983089 ICG983088:IDB983089 IMC983088:IMX983089 IVY983088:IWT983089 JFU983088:JGP983089 JPQ983088:JQL983089 JZM983088:KAH983089 KJI983088:KKD983089 KTE983088:KTZ983089 LDA983088:LDV983089 LMW983088:LNR983089 LWS983088:LXN983089 MGO983088:MHJ983089 MQK983088:MRF983089 NAG983088:NBB983089 NKC983088:NKX983089 NTY983088:NUT983089 ODU983088:OEP983089 ONQ983088:OOL983089 OXM983088:OYH983089 PHI983088:PID983089 PRE983088:PRZ983089 QBA983088:QBV983089 QKW983088:QLR983089 QUS983088:QVN983089 REO983088:RFJ983089 ROK983088:RPF983089 RYG983088:RZB983089 SIC983088:SIX983089 SRY983088:SST983089 TBU983088:TCP983089 TLQ983088:TML983089 TVM983088:TWH983089 UFI983088:UGD983089 UPE983088:UPZ983089 UZA983088:UZV983089 VIW983088:VJR983089 VSS983088:VTN983089 WCO983088:WDJ983089 WMK983088:WNF983089 WWG983088:WXB983089 O40:S41 JK40:JO41 TG40:TK41 ADC40:ADG41 AMY40:ANC41 AWU40:AWY41 BGQ40:BGU41 BQM40:BQQ41 CAI40:CAM41 CKE40:CKI41 CUA40:CUE41 DDW40:DEA41 DNS40:DNW41 DXO40:DXS41 EHK40:EHO41 ERG40:ERK41 FBC40:FBG41 FKY40:FLC41 FUU40:FUY41 GEQ40:GEU41 GOM40:GOQ41 GYI40:GYM41 HIE40:HII41 HSA40:HSE41 IBW40:ICA41 ILS40:ILW41 IVO40:IVS41 JFK40:JFO41 JPG40:JPK41 JZC40:JZG41 KIY40:KJC41 KSU40:KSY41 LCQ40:LCU41 LMM40:LMQ41 LWI40:LWM41 MGE40:MGI41 MQA40:MQE41 MZW40:NAA41 NJS40:NJW41 NTO40:NTS41 ODK40:ODO41 ONG40:ONK41 OXC40:OXG41 PGY40:PHC41 PQU40:PQY41 QAQ40:QAU41 QKM40:QKQ41 QUI40:QUM41 REE40:REI41 ROA40:ROE41 RXW40:RYA41 SHS40:SHW41 SRO40:SRS41 TBK40:TBO41 TLG40:TLK41 TVC40:TVG41 UEY40:UFC41 UOU40:UOY41 UYQ40:UYU41 VIM40:VIQ41 VSI40:VSM41 WCE40:WCI41 WMA40:WME41 WVW40:WWA41 O65576:S65577 JK65576:JO65577 TG65576:TK65577 ADC65576:ADG65577 AMY65576:ANC65577 AWU65576:AWY65577 BGQ65576:BGU65577 BQM65576:BQQ65577 CAI65576:CAM65577 CKE65576:CKI65577 CUA65576:CUE65577 DDW65576:DEA65577 DNS65576:DNW65577 DXO65576:DXS65577 EHK65576:EHO65577 ERG65576:ERK65577 FBC65576:FBG65577 FKY65576:FLC65577 FUU65576:FUY65577 GEQ65576:GEU65577 GOM65576:GOQ65577 GYI65576:GYM65577 HIE65576:HII65577 HSA65576:HSE65577 IBW65576:ICA65577 ILS65576:ILW65577 IVO65576:IVS65577 JFK65576:JFO65577 JPG65576:JPK65577 JZC65576:JZG65577 KIY65576:KJC65577 KSU65576:KSY65577 LCQ65576:LCU65577 LMM65576:LMQ65577 LWI65576:LWM65577 MGE65576:MGI65577 MQA65576:MQE65577 MZW65576:NAA65577 NJS65576:NJW65577 NTO65576:NTS65577 ODK65576:ODO65577 ONG65576:ONK65577 OXC65576:OXG65577 PGY65576:PHC65577 PQU65576:PQY65577 QAQ65576:QAU65577 QKM65576:QKQ65577 QUI65576:QUM65577 REE65576:REI65577 ROA65576:ROE65577 RXW65576:RYA65577 SHS65576:SHW65577 SRO65576:SRS65577 TBK65576:TBO65577 TLG65576:TLK65577 TVC65576:TVG65577 UEY65576:UFC65577 UOU65576:UOY65577 UYQ65576:UYU65577 VIM65576:VIQ65577 VSI65576:VSM65577 WCE65576:WCI65577 WMA65576:WME65577 WVW65576:WWA65577 O131112:S131113 JK131112:JO131113 TG131112:TK131113 ADC131112:ADG131113 AMY131112:ANC131113 AWU131112:AWY131113 BGQ131112:BGU131113 BQM131112:BQQ131113 CAI131112:CAM131113 CKE131112:CKI131113 CUA131112:CUE131113 DDW131112:DEA131113 DNS131112:DNW131113 DXO131112:DXS131113 EHK131112:EHO131113 ERG131112:ERK131113 FBC131112:FBG131113 FKY131112:FLC131113 FUU131112:FUY131113 GEQ131112:GEU131113 GOM131112:GOQ131113 GYI131112:GYM131113 HIE131112:HII131113 HSA131112:HSE131113 IBW131112:ICA131113 ILS131112:ILW131113 IVO131112:IVS131113 JFK131112:JFO131113 JPG131112:JPK131113 JZC131112:JZG131113 KIY131112:KJC131113 KSU131112:KSY131113 LCQ131112:LCU131113 LMM131112:LMQ131113 LWI131112:LWM131113 MGE131112:MGI131113 MQA131112:MQE131113 MZW131112:NAA131113 NJS131112:NJW131113 NTO131112:NTS131113 ODK131112:ODO131113 ONG131112:ONK131113 OXC131112:OXG131113 PGY131112:PHC131113 PQU131112:PQY131113 QAQ131112:QAU131113 QKM131112:QKQ131113 QUI131112:QUM131113 REE131112:REI131113 ROA131112:ROE131113 RXW131112:RYA131113 SHS131112:SHW131113 SRO131112:SRS131113 TBK131112:TBO131113 TLG131112:TLK131113 TVC131112:TVG131113 UEY131112:UFC131113 UOU131112:UOY131113 UYQ131112:UYU131113 VIM131112:VIQ131113 VSI131112:VSM131113 WCE131112:WCI131113 WMA131112:WME131113 WVW131112:WWA131113 O196648:S196649 JK196648:JO196649 TG196648:TK196649 ADC196648:ADG196649 AMY196648:ANC196649 AWU196648:AWY196649 BGQ196648:BGU196649 BQM196648:BQQ196649 CAI196648:CAM196649 CKE196648:CKI196649 CUA196648:CUE196649 DDW196648:DEA196649 DNS196648:DNW196649 DXO196648:DXS196649 EHK196648:EHO196649 ERG196648:ERK196649 FBC196648:FBG196649 FKY196648:FLC196649 FUU196648:FUY196649 GEQ196648:GEU196649 GOM196648:GOQ196649 GYI196648:GYM196649 HIE196648:HII196649 HSA196648:HSE196649 IBW196648:ICA196649 ILS196648:ILW196649 IVO196648:IVS196649 JFK196648:JFO196649 JPG196648:JPK196649 JZC196648:JZG196649 KIY196648:KJC196649 KSU196648:KSY196649 LCQ196648:LCU196649 LMM196648:LMQ196649 LWI196648:LWM196649 MGE196648:MGI196649 MQA196648:MQE196649 MZW196648:NAA196649 NJS196648:NJW196649 NTO196648:NTS196649 ODK196648:ODO196649 ONG196648:ONK196649 OXC196648:OXG196649 PGY196648:PHC196649 PQU196648:PQY196649 QAQ196648:QAU196649 QKM196648:QKQ196649 QUI196648:QUM196649 REE196648:REI196649 ROA196648:ROE196649 RXW196648:RYA196649 SHS196648:SHW196649 SRO196648:SRS196649 TBK196648:TBO196649 TLG196648:TLK196649 TVC196648:TVG196649 UEY196648:UFC196649 UOU196648:UOY196649 UYQ196648:UYU196649 VIM196648:VIQ196649 VSI196648:VSM196649 WCE196648:WCI196649 WMA196648:WME196649 WVW196648:WWA196649 O262184:S262185 JK262184:JO262185 TG262184:TK262185 ADC262184:ADG262185 AMY262184:ANC262185 AWU262184:AWY262185 BGQ262184:BGU262185 BQM262184:BQQ262185 CAI262184:CAM262185 CKE262184:CKI262185 CUA262184:CUE262185 DDW262184:DEA262185 DNS262184:DNW262185 DXO262184:DXS262185 EHK262184:EHO262185 ERG262184:ERK262185 FBC262184:FBG262185 FKY262184:FLC262185 FUU262184:FUY262185 GEQ262184:GEU262185 GOM262184:GOQ262185 GYI262184:GYM262185 HIE262184:HII262185 HSA262184:HSE262185 IBW262184:ICA262185 ILS262184:ILW262185 IVO262184:IVS262185 JFK262184:JFO262185 JPG262184:JPK262185 JZC262184:JZG262185 KIY262184:KJC262185 KSU262184:KSY262185 LCQ262184:LCU262185 LMM262184:LMQ262185 LWI262184:LWM262185 MGE262184:MGI262185 MQA262184:MQE262185 MZW262184:NAA262185 NJS262184:NJW262185 NTO262184:NTS262185 ODK262184:ODO262185 ONG262184:ONK262185 OXC262184:OXG262185 PGY262184:PHC262185 PQU262184:PQY262185 QAQ262184:QAU262185 QKM262184:QKQ262185 QUI262184:QUM262185 REE262184:REI262185 ROA262184:ROE262185 RXW262184:RYA262185 SHS262184:SHW262185 SRO262184:SRS262185 TBK262184:TBO262185 TLG262184:TLK262185 TVC262184:TVG262185 UEY262184:UFC262185 UOU262184:UOY262185 UYQ262184:UYU262185 VIM262184:VIQ262185 VSI262184:VSM262185 WCE262184:WCI262185 WMA262184:WME262185 WVW262184:WWA262185 O327720:S327721 JK327720:JO327721 TG327720:TK327721 ADC327720:ADG327721 AMY327720:ANC327721 AWU327720:AWY327721 BGQ327720:BGU327721 BQM327720:BQQ327721 CAI327720:CAM327721 CKE327720:CKI327721 CUA327720:CUE327721 DDW327720:DEA327721 DNS327720:DNW327721 DXO327720:DXS327721 EHK327720:EHO327721 ERG327720:ERK327721 FBC327720:FBG327721 FKY327720:FLC327721 FUU327720:FUY327721 GEQ327720:GEU327721 GOM327720:GOQ327721 GYI327720:GYM327721 HIE327720:HII327721 HSA327720:HSE327721 IBW327720:ICA327721 ILS327720:ILW327721 IVO327720:IVS327721 JFK327720:JFO327721 JPG327720:JPK327721 JZC327720:JZG327721 KIY327720:KJC327721 KSU327720:KSY327721 LCQ327720:LCU327721 LMM327720:LMQ327721 LWI327720:LWM327721 MGE327720:MGI327721 MQA327720:MQE327721 MZW327720:NAA327721 NJS327720:NJW327721 NTO327720:NTS327721 ODK327720:ODO327721 ONG327720:ONK327721 OXC327720:OXG327721 PGY327720:PHC327721 PQU327720:PQY327721 QAQ327720:QAU327721 QKM327720:QKQ327721 QUI327720:QUM327721 REE327720:REI327721 ROA327720:ROE327721 RXW327720:RYA327721 SHS327720:SHW327721 SRO327720:SRS327721 TBK327720:TBO327721 TLG327720:TLK327721 TVC327720:TVG327721 UEY327720:UFC327721 UOU327720:UOY327721 UYQ327720:UYU327721 VIM327720:VIQ327721 VSI327720:VSM327721 WCE327720:WCI327721 WMA327720:WME327721 WVW327720:WWA327721 O393256:S393257 JK393256:JO393257 TG393256:TK393257 ADC393256:ADG393257 AMY393256:ANC393257 AWU393256:AWY393257 BGQ393256:BGU393257 BQM393256:BQQ393257 CAI393256:CAM393257 CKE393256:CKI393257 CUA393256:CUE393257 DDW393256:DEA393257 DNS393256:DNW393257 DXO393256:DXS393257 EHK393256:EHO393257 ERG393256:ERK393257 FBC393256:FBG393257 FKY393256:FLC393257 FUU393256:FUY393257 GEQ393256:GEU393257 GOM393256:GOQ393257 GYI393256:GYM393257 HIE393256:HII393257 HSA393256:HSE393257 IBW393256:ICA393257 ILS393256:ILW393257 IVO393256:IVS393257 JFK393256:JFO393257 JPG393256:JPK393257 JZC393256:JZG393257 KIY393256:KJC393257 KSU393256:KSY393257 LCQ393256:LCU393257 LMM393256:LMQ393257 LWI393256:LWM393257 MGE393256:MGI393257 MQA393256:MQE393257 MZW393256:NAA393257 NJS393256:NJW393257 NTO393256:NTS393257 ODK393256:ODO393257 ONG393256:ONK393257 OXC393256:OXG393257 PGY393256:PHC393257 PQU393256:PQY393257 QAQ393256:QAU393257 QKM393256:QKQ393257 QUI393256:QUM393257 REE393256:REI393257 ROA393256:ROE393257 RXW393256:RYA393257 SHS393256:SHW393257 SRO393256:SRS393257 TBK393256:TBO393257 TLG393256:TLK393257 TVC393256:TVG393257 UEY393256:UFC393257 UOU393256:UOY393257 UYQ393256:UYU393257 VIM393256:VIQ393257 VSI393256:VSM393257 WCE393256:WCI393257 WMA393256:WME393257 WVW393256:WWA393257 O458792:S458793 JK458792:JO458793 TG458792:TK458793 ADC458792:ADG458793 AMY458792:ANC458793 AWU458792:AWY458793 BGQ458792:BGU458793 BQM458792:BQQ458793 CAI458792:CAM458793 CKE458792:CKI458793 CUA458792:CUE458793 DDW458792:DEA458793 DNS458792:DNW458793 DXO458792:DXS458793 EHK458792:EHO458793 ERG458792:ERK458793 FBC458792:FBG458793 FKY458792:FLC458793 FUU458792:FUY458793 GEQ458792:GEU458793 GOM458792:GOQ458793 GYI458792:GYM458793 HIE458792:HII458793 HSA458792:HSE458793 IBW458792:ICA458793 ILS458792:ILW458793 IVO458792:IVS458793 JFK458792:JFO458793 JPG458792:JPK458793 JZC458792:JZG458793 KIY458792:KJC458793 KSU458792:KSY458793 LCQ458792:LCU458793 LMM458792:LMQ458793 LWI458792:LWM458793 MGE458792:MGI458793 MQA458792:MQE458793 MZW458792:NAA458793 NJS458792:NJW458793 NTO458792:NTS458793 ODK458792:ODO458793 ONG458792:ONK458793 OXC458792:OXG458793 PGY458792:PHC458793 PQU458792:PQY458793 QAQ458792:QAU458793 QKM458792:QKQ458793 QUI458792:QUM458793 REE458792:REI458793 ROA458792:ROE458793 RXW458792:RYA458793 SHS458792:SHW458793 SRO458792:SRS458793 TBK458792:TBO458793 TLG458792:TLK458793 TVC458792:TVG458793 UEY458792:UFC458793 UOU458792:UOY458793 UYQ458792:UYU458793 VIM458792:VIQ458793 VSI458792:VSM458793 WCE458792:WCI458793 WMA458792:WME458793 WVW458792:WWA458793 O524328:S524329 JK524328:JO524329 TG524328:TK524329 ADC524328:ADG524329 AMY524328:ANC524329 AWU524328:AWY524329 BGQ524328:BGU524329 BQM524328:BQQ524329 CAI524328:CAM524329 CKE524328:CKI524329 CUA524328:CUE524329 DDW524328:DEA524329 DNS524328:DNW524329 DXO524328:DXS524329 EHK524328:EHO524329 ERG524328:ERK524329 FBC524328:FBG524329 FKY524328:FLC524329 FUU524328:FUY524329 GEQ524328:GEU524329 GOM524328:GOQ524329 GYI524328:GYM524329 HIE524328:HII524329 HSA524328:HSE524329 IBW524328:ICA524329 ILS524328:ILW524329 IVO524328:IVS524329 JFK524328:JFO524329 JPG524328:JPK524329 JZC524328:JZG524329 KIY524328:KJC524329 KSU524328:KSY524329 LCQ524328:LCU524329 LMM524328:LMQ524329 LWI524328:LWM524329 MGE524328:MGI524329 MQA524328:MQE524329 MZW524328:NAA524329 NJS524328:NJW524329 NTO524328:NTS524329 ODK524328:ODO524329 ONG524328:ONK524329 OXC524328:OXG524329 PGY524328:PHC524329 PQU524328:PQY524329 QAQ524328:QAU524329 QKM524328:QKQ524329 QUI524328:QUM524329 REE524328:REI524329 ROA524328:ROE524329 RXW524328:RYA524329 SHS524328:SHW524329 SRO524328:SRS524329 TBK524328:TBO524329 TLG524328:TLK524329 TVC524328:TVG524329 UEY524328:UFC524329 UOU524328:UOY524329 UYQ524328:UYU524329 VIM524328:VIQ524329 VSI524328:VSM524329 WCE524328:WCI524329 WMA524328:WME524329 WVW524328:WWA524329 O589864:S589865 JK589864:JO589865 TG589864:TK589865 ADC589864:ADG589865 AMY589864:ANC589865 AWU589864:AWY589865 BGQ589864:BGU589865 BQM589864:BQQ589865 CAI589864:CAM589865 CKE589864:CKI589865 CUA589864:CUE589865 DDW589864:DEA589865 DNS589864:DNW589865 DXO589864:DXS589865 EHK589864:EHO589865 ERG589864:ERK589865 FBC589864:FBG589865 FKY589864:FLC589865 FUU589864:FUY589865 GEQ589864:GEU589865 GOM589864:GOQ589865 GYI589864:GYM589865 HIE589864:HII589865 HSA589864:HSE589865 IBW589864:ICA589865 ILS589864:ILW589865 IVO589864:IVS589865 JFK589864:JFO589865 JPG589864:JPK589865 JZC589864:JZG589865 KIY589864:KJC589865 KSU589864:KSY589865 LCQ589864:LCU589865 LMM589864:LMQ589865 LWI589864:LWM589865 MGE589864:MGI589865 MQA589864:MQE589865 MZW589864:NAA589865 NJS589864:NJW589865 NTO589864:NTS589865 ODK589864:ODO589865 ONG589864:ONK589865 OXC589864:OXG589865 PGY589864:PHC589865 PQU589864:PQY589865 QAQ589864:QAU589865 QKM589864:QKQ589865 QUI589864:QUM589865 REE589864:REI589865 ROA589864:ROE589865 RXW589864:RYA589865 SHS589864:SHW589865 SRO589864:SRS589865 TBK589864:TBO589865 TLG589864:TLK589865 TVC589864:TVG589865 UEY589864:UFC589865 UOU589864:UOY589865 UYQ589864:UYU589865 VIM589864:VIQ589865 VSI589864:VSM589865 WCE589864:WCI589865 WMA589864:WME589865 WVW589864:WWA589865 O655400:S655401 JK655400:JO655401 TG655400:TK655401 ADC655400:ADG655401 AMY655400:ANC655401 AWU655400:AWY655401 BGQ655400:BGU655401 BQM655400:BQQ655401 CAI655400:CAM655401 CKE655400:CKI655401 CUA655400:CUE655401 DDW655400:DEA655401 DNS655400:DNW655401 DXO655400:DXS655401 EHK655400:EHO655401 ERG655400:ERK655401 FBC655400:FBG655401 FKY655400:FLC655401 FUU655400:FUY655401 GEQ655400:GEU655401 GOM655400:GOQ655401 GYI655400:GYM655401 HIE655400:HII655401 HSA655400:HSE655401 IBW655400:ICA655401 ILS655400:ILW655401 IVO655400:IVS655401 JFK655400:JFO655401 JPG655400:JPK655401 JZC655400:JZG655401 KIY655400:KJC655401 KSU655400:KSY655401 LCQ655400:LCU655401 LMM655400:LMQ655401 LWI655400:LWM655401 MGE655400:MGI655401 MQA655400:MQE655401 MZW655400:NAA655401 NJS655400:NJW655401 NTO655400:NTS655401 ODK655400:ODO655401 ONG655400:ONK655401 OXC655400:OXG655401 PGY655400:PHC655401 PQU655400:PQY655401 QAQ655400:QAU655401 QKM655400:QKQ655401 QUI655400:QUM655401 REE655400:REI655401 ROA655400:ROE655401 RXW655400:RYA655401 SHS655400:SHW655401 SRO655400:SRS655401 TBK655400:TBO655401 TLG655400:TLK655401 TVC655400:TVG655401 UEY655400:UFC655401 UOU655400:UOY655401 UYQ655400:UYU655401 VIM655400:VIQ655401 VSI655400:VSM655401 WCE655400:WCI655401 WMA655400:WME655401 WVW655400:WWA655401 O720936:S720937 JK720936:JO720937 TG720936:TK720937 ADC720936:ADG720937 AMY720936:ANC720937 AWU720936:AWY720937 BGQ720936:BGU720937 BQM720936:BQQ720937 CAI720936:CAM720937 CKE720936:CKI720937 CUA720936:CUE720937 DDW720936:DEA720937 DNS720936:DNW720937 DXO720936:DXS720937 EHK720936:EHO720937 ERG720936:ERK720937 FBC720936:FBG720937 FKY720936:FLC720937 FUU720936:FUY720937 GEQ720936:GEU720937 GOM720936:GOQ720937 GYI720936:GYM720937 HIE720936:HII720937 HSA720936:HSE720937 IBW720936:ICA720937 ILS720936:ILW720937 IVO720936:IVS720937 JFK720936:JFO720937 JPG720936:JPK720937 JZC720936:JZG720937 KIY720936:KJC720937 KSU720936:KSY720937 LCQ720936:LCU720937 LMM720936:LMQ720937 LWI720936:LWM720937 MGE720936:MGI720937 MQA720936:MQE720937 MZW720936:NAA720937 NJS720936:NJW720937 NTO720936:NTS720937 ODK720936:ODO720937 ONG720936:ONK720937 OXC720936:OXG720937 PGY720936:PHC720937 PQU720936:PQY720937 QAQ720936:QAU720937 QKM720936:QKQ720937 QUI720936:QUM720937 REE720936:REI720937 ROA720936:ROE720937 RXW720936:RYA720937 SHS720936:SHW720937 SRO720936:SRS720937 TBK720936:TBO720937 TLG720936:TLK720937 TVC720936:TVG720937 UEY720936:UFC720937 UOU720936:UOY720937 UYQ720936:UYU720937 VIM720936:VIQ720937 VSI720936:VSM720937 WCE720936:WCI720937 WMA720936:WME720937 WVW720936:WWA720937 O786472:S786473 JK786472:JO786473 TG786472:TK786473 ADC786472:ADG786473 AMY786472:ANC786473 AWU786472:AWY786473 BGQ786472:BGU786473 BQM786472:BQQ786473 CAI786472:CAM786473 CKE786472:CKI786473 CUA786472:CUE786473 DDW786472:DEA786473 DNS786472:DNW786473 DXO786472:DXS786473 EHK786472:EHO786473 ERG786472:ERK786473 FBC786472:FBG786473 FKY786472:FLC786473 FUU786472:FUY786473 GEQ786472:GEU786473 GOM786472:GOQ786473 GYI786472:GYM786473 HIE786472:HII786473 HSA786472:HSE786473 IBW786472:ICA786473 ILS786472:ILW786473 IVO786472:IVS786473 JFK786472:JFO786473 JPG786472:JPK786473 JZC786472:JZG786473 KIY786472:KJC786473 KSU786472:KSY786473 LCQ786472:LCU786473 LMM786472:LMQ786473 LWI786472:LWM786473 MGE786472:MGI786473 MQA786472:MQE786473 MZW786472:NAA786473 NJS786472:NJW786473 NTO786472:NTS786473 ODK786472:ODO786473 ONG786472:ONK786473 OXC786472:OXG786473 PGY786472:PHC786473 PQU786472:PQY786473 QAQ786472:QAU786473 QKM786472:QKQ786473 QUI786472:QUM786473 REE786472:REI786473 ROA786472:ROE786473 RXW786472:RYA786473 SHS786472:SHW786473 SRO786472:SRS786473 TBK786472:TBO786473 TLG786472:TLK786473 TVC786472:TVG786473 UEY786472:UFC786473 UOU786472:UOY786473 UYQ786472:UYU786473 VIM786472:VIQ786473 VSI786472:VSM786473 WCE786472:WCI786473 WMA786472:WME786473 WVW786472:WWA786473 O852008:S852009 JK852008:JO852009 TG852008:TK852009 ADC852008:ADG852009 AMY852008:ANC852009 AWU852008:AWY852009 BGQ852008:BGU852009 BQM852008:BQQ852009 CAI852008:CAM852009 CKE852008:CKI852009 CUA852008:CUE852009 DDW852008:DEA852009 DNS852008:DNW852009 DXO852008:DXS852009 EHK852008:EHO852009 ERG852008:ERK852009 FBC852008:FBG852009 FKY852008:FLC852009 FUU852008:FUY852009 GEQ852008:GEU852009 GOM852008:GOQ852009 GYI852008:GYM852009 HIE852008:HII852009 HSA852008:HSE852009 IBW852008:ICA852009 ILS852008:ILW852009 IVO852008:IVS852009 JFK852008:JFO852009 JPG852008:JPK852009 JZC852008:JZG852009 KIY852008:KJC852009 KSU852008:KSY852009 LCQ852008:LCU852009 LMM852008:LMQ852009 LWI852008:LWM852009 MGE852008:MGI852009 MQA852008:MQE852009 MZW852008:NAA852009 NJS852008:NJW852009 NTO852008:NTS852009 ODK852008:ODO852009 ONG852008:ONK852009 OXC852008:OXG852009 PGY852008:PHC852009 PQU852008:PQY852009 QAQ852008:QAU852009 QKM852008:QKQ852009 QUI852008:QUM852009 REE852008:REI852009 ROA852008:ROE852009 RXW852008:RYA852009 SHS852008:SHW852009 SRO852008:SRS852009 TBK852008:TBO852009 TLG852008:TLK852009 TVC852008:TVG852009 UEY852008:UFC852009 UOU852008:UOY852009 UYQ852008:UYU852009 VIM852008:VIQ852009 VSI852008:VSM852009 WCE852008:WCI852009 WMA852008:WME852009 WVW852008:WWA852009 O917544:S917545 JK917544:JO917545 TG917544:TK917545 ADC917544:ADG917545 AMY917544:ANC917545 AWU917544:AWY917545 BGQ917544:BGU917545 BQM917544:BQQ917545 CAI917544:CAM917545 CKE917544:CKI917545 CUA917544:CUE917545 DDW917544:DEA917545 DNS917544:DNW917545 DXO917544:DXS917545 EHK917544:EHO917545 ERG917544:ERK917545 FBC917544:FBG917545 FKY917544:FLC917545 FUU917544:FUY917545 GEQ917544:GEU917545 GOM917544:GOQ917545 GYI917544:GYM917545 HIE917544:HII917545 HSA917544:HSE917545 IBW917544:ICA917545 ILS917544:ILW917545 IVO917544:IVS917545 JFK917544:JFO917545 JPG917544:JPK917545 JZC917544:JZG917545 KIY917544:KJC917545 KSU917544:KSY917545 LCQ917544:LCU917545 LMM917544:LMQ917545 LWI917544:LWM917545 MGE917544:MGI917545 MQA917544:MQE917545 MZW917544:NAA917545 NJS917544:NJW917545 NTO917544:NTS917545 ODK917544:ODO917545 ONG917544:ONK917545 OXC917544:OXG917545 PGY917544:PHC917545 PQU917544:PQY917545 QAQ917544:QAU917545 QKM917544:QKQ917545 QUI917544:QUM917545 REE917544:REI917545 ROA917544:ROE917545 RXW917544:RYA917545 SHS917544:SHW917545 SRO917544:SRS917545 TBK917544:TBO917545 TLG917544:TLK917545 TVC917544:TVG917545 UEY917544:UFC917545 UOU917544:UOY917545 UYQ917544:UYU917545 VIM917544:VIQ917545 VSI917544:VSM917545 WCE917544:WCI917545 WMA917544:WME917545 WVW917544:WWA917545 O983080:S983081 JK983080:JO983081 TG983080:TK983081 ADC983080:ADG983081 AMY983080:ANC983081 AWU983080:AWY983081 BGQ983080:BGU983081 BQM983080:BQQ983081 CAI983080:CAM983081 CKE983080:CKI983081 CUA983080:CUE983081 DDW983080:DEA983081 DNS983080:DNW983081 DXO983080:DXS983081 EHK983080:EHO983081 ERG983080:ERK983081 FBC983080:FBG983081 FKY983080:FLC983081 FUU983080:FUY983081 GEQ983080:GEU983081 GOM983080:GOQ983081 GYI983080:GYM983081 HIE983080:HII983081 HSA983080:HSE983081 IBW983080:ICA983081 ILS983080:ILW983081 IVO983080:IVS983081 JFK983080:JFO983081 JPG983080:JPK983081 JZC983080:JZG983081 KIY983080:KJC983081 KSU983080:KSY983081 LCQ983080:LCU983081 LMM983080:LMQ983081 LWI983080:LWM983081 MGE983080:MGI983081 MQA983080:MQE983081 MZW983080:NAA983081 NJS983080:NJW983081 NTO983080:NTS983081 ODK983080:ODO983081 ONG983080:ONK983081 OXC983080:OXG983081 PGY983080:PHC983081 PQU983080:PQY983081 QAQ983080:QAU983081 QKM983080:QKQ983081 QUI983080:QUM983081 REE983080:REI983081 ROA983080:ROE983081 RXW983080:RYA983081 SHS983080:SHW983081 SRO983080:SRS983081 TBK983080:TBO983081 TLG983080:TLK983081 TVC983080:TVG983081 UEY983080:UFC983081 UOU983080:UOY983081 UYQ983080:UYU983081 VIM983080:VIQ983081 VSI983080:VSM983081 WCE983080:WCI983081 WMA983080:WME983081 WVW983080:WWA983081 O36:S36 JK36:JO36 TG36:TK36 ADC36:ADG36 AMY36:ANC36 AWU36:AWY36 BGQ36:BGU36 BQM36:BQQ36 CAI36:CAM36 CKE36:CKI36 CUA36:CUE36 DDW36:DEA36 DNS36:DNW36 DXO36:DXS36 EHK36:EHO36 ERG36:ERK36 FBC36:FBG36 FKY36:FLC36 FUU36:FUY36 GEQ36:GEU36 GOM36:GOQ36 GYI36:GYM36 HIE36:HII36 HSA36:HSE36 IBW36:ICA36 ILS36:ILW36 IVO36:IVS36 JFK36:JFO36 JPG36:JPK36 JZC36:JZG36 KIY36:KJC36 KSU36:KSY36 LCQ36:LCU36 LMM36:LMQ36 LWI36:LWM36 MGE36:MGI36 MQA36:MQE36 MZW36:NAA36 NJS36:NJW36 NTO36:NTS36 ODK36:ODO36 ONG36:ONK36 OXC36:OXG36 PGY36:PHC36 PQU36:PQY36 QAQ36:QAU36 QKM36:QKQ36 QUI36:QUM36 REE36:REI36 ROA36:ROE36 RXW36:RYA36 SHS36:SHW36 SRO36:SRS36 TBK36:TBO36 TLG36:TLK36 TVC36:TVG36 UEY36:UFC36 UOU36:UOY36 UYQ36:UYU36 VIM36:VIQ36 VSI36:VSM36 WCE36:WCI36 WMA36:WME36 WVW36:WWA36 O65572:S65572 JK65572:JO65572 TG65572:TK65572 ADC65572:ADG65572 AMY65572:ANC65572 AWU65572:AWY65572 BGQ65572:BGU65572 BQM65572:BQQ65572 CAI65572:CAM65572 CKE65572:CKI65572 CUA65572:CUE65572 DDW65572:DEA65572 DNS65572:DNW65572 DXO65572:DXS65572 EHK65572:EHO65572 ERG65572:ERK65572 FBC65572:FBG65572 FKY65572:FLC65572 FUU65572:FUY65572 GEQ65572:GEU65572 GOM65572:GOQ65572 GYI65572:GYM65572 HIE65572:HII65572 HSA65572:HSE65572 IBW65572:ICA65572 ILS65572:ILW65572 IVO65572:IVS65572 JFK65572:JFO65572 JPG65572:JPK65572 JZC65572:JZG65572 KIY65572:KJC65572 KSU65572:KSY65572 LCQ65572:LCU65572 LMM65572:LMQ65572 LWI65572:LWM65572 MGE65572:MGI65572 MQA65572:MQE65572 MZW65572:NAA65572 NJS65572:NJW65572 NTO65572:NTS65572 ODK65572:ODO65572 ONG65572:ONK65572 OXC65572:OXG65572 PGY65572:PHC65572 PQU65572:PQY65572 QAQ65572:QAU65572 QKM65572:QKQ65572 QUI65572:QUM65572 REE65572:REI65572 ROA65572:ROE65572 RXW65572:RYA65572 SHS65572:SHW65572 SRO65572:SRS65572 TBK65572:TBO65572 TLG65572:TLK65572 TVC65572:TVG65572 UEY65572:UFC65572 UOU65572:UOY65572 UYQ65572:UYU65572 VIM65572:VIQ65572 VSI65572:VSM65572 WCE65572:WCI65572 WMA65572:WME65572 WVW65572:WWA65572 O131108:S131108 JK131108:JO131108 TG131108:TK131108 ADC131108:ADG131108 AMY131108:ANC131108 AWU131108:AWY131108 BGQ131108:BGU131108 BQM131108:BQQ131108 CAI131108:CAM131108 CKE131108:CKI131108 CUA131108:CUE131108 DDW131108:DEA131108 DNS131108:DNW131108 DXO131108:DXS131108 EHK131108:EHO131108 ERG131108:ERK131108 FBC131108:FBG131108 FKY131108:FLC131108 FUU131108:FUY131108 GEQ131108:GEU131108 GOM131108:GOQ131108 GYI131108:GYM131108 HIE131108:HII131108 HSA131108:HSE131108 IBW131108:ICA131108 ILS131108:ILW131108 IVO131108:IVS131108 JFK131108:JFO131108 JPG131108:JPK131108 JZC131108:JZG131108 KIY131108:KJC131108 KSU131108:KSY131108 LCQ131108:LCU131108 LMM131108:LMQ131108 LWI131108:LWM131108 MGE131108:MGI131108 MQA131108:MQE131108 MZW131108:NAA131108 NJS131108:NJW131108 NTO131108:NTS131108 ODK131108:ODO131108 ONG131108:ONK131108 OXC131108:OXG131108 PGY131108:PHC131108 PQU131108:PQY131108 QAQ131108:QAU131108 QKM131108:QKQ131108 QUI131108:QUM131108 REE131108:REI131108 ROA131108:ROE131108 RXW131108:RYA131108 SHS131108:SHW131108 SRO131108:SRS131108 TBK131108:TBO131108 TLG131108:TLK131108 TVC131108:TVG131108 UEY131108:UFC131108 UOU131108:UOY131108 UYQ131108:UYU131108 VIM131108:VIQ131108 VSI131108:VSM131108 WCE131108:WCI131108 WMA131108:WME131108 WVW131108:WWA131108 O196644:S196644 JK196644:JO196644 TG196644:TK196644 ADC196644:ADG196644 AMY196644:ANC196644 AWU196644:AWY196644 BGQ196644:BGU196644 BQM196644:BQQ196644 CAI196644:CAM196644 CKE196644:CKI196644 CUA196644:CUE196644 DDW196644:DEA196644 DNS196644:DNW196644 DXO196644:DXS196644 EHK196644:EHO196644 ERG196644:ERK196644 FBC196644:FBG196644 FKY196644:FLC196644 FUU196644:FUY196644 GEQ196644:GEU196644 GOM196644:GOQ196644 GYI196644:GYM196644 HIE196644:HII196644 HSA196644:HSE196644 IBW196644:ICA196644 ILS196644:ILW196644 IVO196644:IVS196644 JFK196644:JFO196644 JPG196644:JPK196644 JZC196644:JZG196644 KIY196644:KJC196644 KSU196644:KSY196644 LCQ196644:LCU196644 LMM196644:LMQ196644 LWI196644:LWM196644 MGE196644:MGI196644 MQA196644:MQE196644 MZW196644:NAA196644 NJS196644:NJW196644 NTO196644:NTS196644 ODK196644:ODO196644 ONG196644:ONK196644 OXC196644:OXG196644 PGY196644:PHC196644 PQU196644:PQY196644 QAQ196644:QAU196644 QKM196644:QKQ196644 QUI196644:QUM196644 REE196644:REI196644 ROA196644:ROE196644 RXW196644:RYA196644 SHS196644:SHW196644 SRO196644:SRS196644 TBK196644:TBO196644 TLG196644:TLK196644 TVC196644:TVG196644 UEY196644:UFC196644 UOU196644:UOY196644 UYQ196644:UYU196644 VIM196644:VIQ196644 VSI196644:VSM196644 WCE196644:WCI196644 WMA196644:WME196644 WVW196644:WWA196644 O262180:S262180 JK262180:JO262180 TG262180:TK262180 ADC262180:ADG262180 AMY262180:ANC262180 AWU262180:AWY262180 BGQ262180:BGU262180 BQM262180:BQQ262180 CAI262180:CAM262180 CKE262180:CKI262180 CUA262180:CUE262180 DDW262180:DEA262180 DNS262180:DNW262180 DXO262180:DXS262180 EHK262180:EHO262180 ERG262180:ERK262180 FBC262180:FBG262180 FKY262180:FLC262180 FUU262180:FUY262180 GEQ262180:GEU262180 GOM262180:GOQ262180 GYI262180:GYM262180 HIE262180:HII262180 HSA262180:HSE262180 IBW262180:ICA262180 ILS262180:ILW262180 IVO262180:IVS262180 JFK262180:JFO262180 JPG262180:JPK262180 JZC262180:JZG262180 KIY262180:KJC262180 KSU262180:KSY262180 LCQ262180:LCU262180 LMM262180:LMQ262180 LWI262180:LWM262180 MGE262180:MGI262180 MQA262180:MQE262180 MZW262180:NAA262180 NJS262180:NJW262180 NTO262180:NTS262180 ODK262180:ODO262180 ONG262180:ONK262180 OXC262180:OXG262180 PGY262180:PHC262180 PQU262180:PQY262180 QAQ262180:QAU262180 QKM262180:QKQ262180 QUI262180:QUM262180 REE262180:REI262180 ROA262180:ROE262180 RXW262180:RYA262180 SHS262180:SHW262180 SRO262180:SRS262180 TBK262180:TBO262180 TLG262180:TLK262180 TVC262180:TVG262180 UEY262180:UFC262180 UOU262180:UOY262180 UYQ262180:UYU262180 VIM262180:VIQ262180 VSI262180:VSM262180 WCE262180:WCI262180 WMA262180:WME262180 WVW262180:WWA262180 O327716:S327716 JK327716:JO327716 TG327716:TK327716 ADC327716:ADG327716 AMY327716:ANC327716 AWU327716:AWY327716 BGQ327716:BGU327716 BQM327716:BQQ327716 CAI327716:CAM327716 CKE327716:CKI327716 CUA327716:CUE327716 DDW327716:DEA327716 DNS327716:DNW327716 DXO327716:DXS327716 EHK327716:EHO327716 ERG327716:ERK327716 FBC327716:FBG327716 FKY327716:FLC327716 FUU327716:FUY327716 GEQ327716:GEU327716 GOM327716:GOQ327716 GYI327716:GYM327716 HIE327716:HII327716 HSA327716:HSE327716 IBW327716:ICA327716 ILS327716:ILW327716 IVO327716:IVS327716 JFK327716:JFO327716 JPG327716:JPK327716 JZC327716:JZG327716 KIY327716:KJC327716 KSU327716:KSY327716 LCQ327716:LCU327716 LMM327716:LMQ327716 LWI327716:LWM327716 MGE327716:MGI327716 MQA327716:MQE327716 MZW327716:NAA327716 NJS327716:NJW327716 NTO327716:NTS327716 ODK327716:ODO327716 ONG327716:ONK327716 OXC327716:OXG327716 PGY327716:PHC327716 PQU327716:PQY327716 QAQ327716:QAU327716 QKM327716:QKQ327716 QUI327716:QUM327716 REE327716:REI327716 ROA327716:ROE327716 RXW327716:RYA327716 SHS327716:SHW327716 SRO327716:SRS327716 TBK327716:TBO327716 TLG327716:TLK327716 TVC327716:TVG327716 UEY327716:UFC327716 UOU327716:UOY327716 UYQ327716:UYU327716 VIM327716:VIQ327716 VSI327716:VSM327716 WCE327716:WCI327716 WMA327716:WME327716 WVW327716:WWA327716 O393252:S393252 JK393252:JO393252 TG393252:TK393252 ADC393252:ADG393252 AMY393252:ANC393252 AWU393252:AWY393252 BGQ393252:BGU393252 BQM393252:BQQ393252 CAI393252:CAM393252 CKE393252:CKI393252 CUA393252:CUE393252 DDW393252:DEA393252 DNS393252:DNW393252 DXO393252:DXS393252 EHK393252:EHO393252 ERG393252:ERK393252 FBC393252:FBG393252 FKY393252:FLC393252 FUU393252:FUY393252 GEQ393252:GEU393252 GOM393252:GOQ393252 GYI393252:GYM393252 HIE393252:HII393252 HSA393252:HSE393252 IBW393252:ICA393252 ILS393252:ILW393252 IVO393252:IVS393252 JFK393252:JFO393252 JPG393252:JPK393252 JZC393252:JZG393252 KIY393252:KJC393252 KSU393252:KSY393252 LCQ393252:LCU393252 LMM393252:LMQ393252 LWI393252:LWM393252 MGE393252:MGI393252 MQA393252:MQE393252 MZW393252:NAA393252 NJS393252:NJW393252 NTO393252:NTS393252 ODK393252:ODO393252 ONG393252:ONK393252 OXC393252:OXG393252 PGY393252:PHC393252 PQU393252:PQY393252 QAQ393252:QAU393252 QKM393252:QKQ393252 QUI393252:QUM393252 REE393252:REI393252 ROA393252:ROE393252 RXW393252:RYA393252 SHS393252:SHW393252 SRO393252:SRS393252 TBK393252:TBO393252 TLG393252:TLK393252 TVC393252:TVG393252 UEY393252:UFC393252 UOU393252:UOY393252 UYQ393252:UYU393252 VIM393252:VIQ393252 VSI393252:VSM393252 WCE393252:WCI393252 WMA393252:WME393252 WVW393252:WWA393252 O458788:S458788 JK458788:JO458788 TG458788:TK458788 ADC458788:ADG458788 AMY458788:ANC458788 AWU458788:AWY458788 BGQ458788:BGU458788 BQM458788:BQQ458788 CAI458788:CAM458788 CKE458788:CKI458788 CUA458788:CUE458788 DDW458788:DEA458788 DNS458788:DNW458788 DXO458788:DXS458788 EHK458788:EHO458788 ERG458788:ERK458788 FBC458788:FBG458788 FKY458788:FLC458788 FUU458788:FUY458788 GEQ458788:GEU458788 GOM458788:GOQ458788 GYI458788:GYM458788 HIE458788:HII458788 HSA458788:HSE458788 IBW458788:ICA458788 ILS458788:ILW458788 IVO458788:IVS458788 JFK458788:JFO458788 JPG458788:JPK458788 JZC458788:JZG458788 KIY458788:KJC458788 KSU458788:KSY458788 LCQ458788:LCU458788 LMM458788:LMQ458788 LWI458788:LWM458788 MGE458788:MGI458788 MQA458788:MQE458788 MZW458788:NAA458788 NJS458788:NJW458788 NTO458788:NTS458788 ODK458788:ODO458788 ONG458788:ONK458788 OXC458788:OXG458788 PGY458788:PHC458788 PQU458788:PQY458788 QAQ458788:QAU458788 QKM458788:QKQ458788 QUI458788:QUM458788 REE458788:REI458788 ROA458788:ROE458788 RXW458788:RYA458788 SHS458788:SHW458788 SRO458788:SRS458788 TBK458788:TBO458788 TLG458788:TLK458788 TVC458788:TVG458788 UEY458788:UFC458788 UOU458788:UOY458788 UYQ458788:UYU458788 VIM458788:VIQ458788 VSI458788:VSM458788 WCE458788:WCI458788 WMA458788:WME458788 WVW458788:WWA458788 O524324:S524324 JK524324:JO524324 TG524324:TK524324 ADC524324:ADG524324 AMY524324:ANC524324 AWU524324:AWY524324 BGQ524324:BGU524324 BQM524324:BQQ524324 CAI524324:CAM524324 CKE524324:CKI524324 CUA524324:CUE524324 DDW524324:DEA524324 DNS524324:DNW524324 DXO524324:DXS524324 EHK524324:EHO524324 ERG524324:ERK524324 FBC524324:FBG524324 FKY524324:FLC524324 FUU524324:FUY524324 GEQ524324:GEU524324 GOM524324:GOQ524324 GYI524324:GYM524324 HIE524324:HII524324 HSA524324:HSE524324 IBW524324:ICA524324 ILS524324:ILW524324 IVO524324:IVS524324 JFK524324:JFO524324 JPG524324:JPK524324 JZC524324:JZG524324 KIY524324:KJC524324 KSU524324:KSY524324 LCQ524324:LCU524324 LMM524324:LMQ524324 LWI524324:LWM524324 MGE524324:MGI524324 MQA524324:MQE524324 MZW524324:NAA524324 NJS524324:NJW524324 NTO524324:NTS524324 ODK524324:ODO524324 ONG524324:ONK524324 OXC524324:OXG524324 PGY524324:PHC524324 PQU524324:PQY524324 QAQ524324:QAU524324 QKM524324:QKQ524324 QUI524324:QUM524324 REE524324:REI524324 ROA524324:ROE524324 RXW524324:RYA524324 SHS524324:SHW524324 SRO524324:SRS524324 TBK524324:TBO524324 TLG524324:TLK524324 TVC524324:TVG524324 UEY524324:UFC524324 UOU524324:UOY524324 UYQ524324:UYU524324 VIM524324:VIQ524324 VSI524324:VSM524324 WCE524324:WCI524324 WMA524324:WME524324 WVW524324:WWA524324 O589860:S589860 JK589860:JO589860 TG589860:TK589860 ADC589860:ADG589860 AMY589860:ANC589860 AWU589860:AWY589860 BGQ589860:BGU589860 BQM589860:BQQ589860 CAI589860:CAM589860 CKE589860:CKI589860 CUA589860:CUE589860 DDW589860:DEA589860 DNS589860:DNW589860 DXO589860:DXS589860 EHK589860:EHO589860 ERG589860:ERK589860 FBC589860:FBG589860 FKY589860:FLC589860 FUU589860:FUY589860 GEQ589860:GEU589860 GOM589860:GOQ589860 GYI589860:GYM589860 HIE589860:HII589860 HSA589860:HSE589860 IBW589860:ICA589860 ILS589860:ILW589860 IVO589860:IVS589860 JFK589860:JFO589860 JPG589860:JPK589860 JZC589860:JZG589860 KIY589860:KJC589860 KSU589860:KSY589860 LCQ589860:LCU589860 LMM589860:LMQ589860 LWI589860:LWM589860 MGE589860:MGI589860 MQA589860:MQE589860 MZW589860:NAA589860 NJS589860:NJW589860 NTO589860:NTS589860 ODK589860:ODO589860 ONG589860:ONK589860 OXC589860:OXG589860 PGY589860:PHC589860 PQU589860:PQY589860 QAQ589860:QAU589860 QKM589860:QKQ589860 QUI589860:QUM589860 REE589860:REI589860 ROA589860:ROE589860 RXW589860:RYA589860 SHS589860:SHW589860 SRO589860:SRS589860 TBK589860:TBO589860 TLG589860:TLK589860 TVC589860:TVG589860 UEY589860:UFC589860 UOU589860:UOY589860 UYQ589860:UYU589860 VIM589860:VIQ589860 VSI589860:VSM589860 WCE589860:WCI589860 WMA589860:WME589860 WVW589860:WWA589860 O655396:S655396 JK655396:JO655396 TG655396:TK655396 ADC655396:ADG655396 AMY655396:ANC655396 AWU655396:AWY655396 BGQ655396:BGU655396 BQM655396:BQQ655396 CAI655396:CAM655396 CKE655396:CKI655396 CUA655396:CUE655396 DDW655396:DEA655396 DNS655396:DNW655396 DXO655396:DXS655396 EHK655396:EHO655396 ERG655396:ERK655396 FBC655396:FBG655396 FKY655396:FLC655396 FUU655396:FUY655396 GEQ655396:GEU655396 GOM655396:GOQ655396 GYI655396:GYM655396 HIE655396:HII655396 HSA655396:HSE655396 IBW655396:ICA655396 ILS655396:ILW655396 IVO655396:IVS655396 JFK655396:JFO655396 JPG655396:JPK655396 JZC655396:JZG655396 KIY655396:KJC655396 KSU655396:KSY655396 LCQ655396:LCU655396 LMM655396:LMQ655396 LWI655396:LWM655396 MGE655396:MGI655396 MQA655396:MQE655396 MZW655396:NAA655396 NJS655396:NJW655396 NTO655396:NTS655396 ODK655396:ODO655396 ONG655396:ONK655396 OXC655396:OXG655396 PGY655396:PHC655396 PQU655396:PQY655396 QAQ655396:QAU655396 QKM655396:QKQ655396 QUI655396:QUM655396 REE655396:REI655396 ROA655396:ROE655396 RXW655396:RYA655396 SHS655396:SHW655396 SRO655396:SRS655396 TBK655396:TBO655396 TLG655396:TLK655396 TVC655396:TVG655396 UEY655396:UFC655396 UOU655396:UOY655396 UYQ655396:UYU655396 VIM655396:VIQ655396 VSI655396:VSM655396 WCE655396:WCI655396 WMA655396:WME655396 WVW655396:WWA655396 O720932:S720932 JK720932:JO720932 TG720932:TK720932 ADC720932:ADG720932 AMY720932:ANC720932 AWU720932:AWY720932 BGQ720932:BGU720932 BQM720932:BQQ720932 CAI720932:CAM720932 CKE720932:CKI720932 CUA720932:CUE720932 DDW720932:DEA720932 DNS720932:DNW720932 DXO720932:DXS720932 EHK720932:EHO720932 ERG720932:ERK720932 FBC720932:FBG720932 FKY720932:FLC720932 FUU720932:FUY720932 GEQ720932:GEU720932 GOM720932:GOQ720932 GYI720932:GYM720932 HIE720932:HII720932 HSA720932:HSE720932 IBW720932:ICA720932 ILS720932:ILW720932 IVO720932:IVS720932 JFK720932:JFO720932 JPG720932:JPK720932 JZC720932:JZG720932 KIY720932:KJC720932 KSU720932:KSY720932 LCQ720932:LCU720932 LMM720932:LMQ720932 LWI720932:LWM720932 MGE720932:MGI720932 MQA720932:MQE720932 MZW720932:NAA720932 NJS720932:NJW720932 NTO720932:NTS720932 ODK720932:ODO720932 ONG720932:ONK720932 OXC720932:OXG720932 PGY720932:PHC720932 PQU720932:PQY720932 QAQ720932:QAU720932 QKM720932:QKQ720932 QUI720932:QUM720932 REE720932:REI720932 ROA720932:ROE720932 RXW720932:RYA720932 SHS720932:SHW720932 SRO720932:SRS720932 TBK720932:TBO720932 TLG720932:TLK720932 TVC720932:TVG720932 UEY720932:UFC720932 UOU720932:UOY720932 UYQ720932:UYU720932 VIM720932:VIQ720932 VSI720932:VSM720932 WCE720932:WCI720932 WMA720932:WME720932 WVW720932:WWA720932 O786468:S786468 JK786468:JO786468 TG786468:TK786468 ADC786468:ADG786468 AMY786468:ANC786468 AWU786468:AWY786468 BGQ786468:BGU786468 BQM786468:BQQ786468 CAI786468:CAM786468 CKE786468:CKI786468 CUA786468:CUE786468 DDW786468:DEA786468 DNS786468:DNW786468 DXO786468:DXS786468 EHK786468:EHO786468 ERG786468:ERK786468 FBC786468:FBG786468 FKY786468:FLC786468 FUU786468:FUY786468 GEQ786468:GEU786468 GOM786468:GOQ786468 GYI786468:GYM786468 HIE786468:HII786468 HSA786468:HSE786468 IBW786468:ICA786468 ILS786468:ILW786468 IVO786468:IVS786468 JFK786468:JFO786468 JPG786468:JPK786468 JZC786468:JZG786468 KIY786468:KJC786468 KSU786468:KSY786468 LCQ786468:LCU786468 LMM786468:LMQ786468 LWI786468:LWM786468 MGE786468:MGI786468 MQA786468:MQE786468 MZW786468:NAA786468 NJS786468:NJW786468 NTO786468:NTS786468 ODK786468:ODO786468 ONG786468:ONK786468 OXC786468:OXG786468 PGY786468:PHC786468 PQU786468:PQY786468 QAQ786468:QAU786468 QKM786468:QKQ786468 QUI786468:QUM786468 REE786468:REI786468 ROA786468:ROE786468 RXW786468:RYA786468 SHS786468:SHW786468 SRO786468:SRS786468 TBK786468:TBO786468 TLG786468:TLK786468 TVC786468:TVG786468 UEY786468:UFC786468 UOU786468:UOY786468 UYQ786468:UYU786468 VIM786468:VIQ786468 VSI786468:VSM786468 WCE786468:WCI786468 WMA786468:WME786468 WVW786468:WWA786468 O852004:S852004 JK852004:JO852004 TG852004:TK852004 ADC852004:ADG852004 AMY852004:ANC852004 AWU852004:AWY852004 BGQ852004:BGU852004 BQM852004:BQQ852004 CAI852004:CAM852004 CKE852004:CKI852004 CUA852004:CUE852004 DDW852004:DEA852004 DNS852004:DNW852004 DXO852004:DXS852004 EHK852004:EHO852004 ERG852004:ERK852004 FBC852004:FBG852004 FKY852004:FLC852004 FUU852004:FUY852004 GEQ852004:GEU852004 GOM852004:GOQ852004 GYI852004:GYM852004 HIE852004:HII852004 HSA852004:HSE852004 IBW852004:ICA852004 ILS852004:ILW852004 IVO852004:IVS852004 JFK852004:JFO852004 JPG852004:JPK852004 JZC852004:JZG852004 KIY852004:KJC852004 KSU852004:KSY852004 LCQ852004:LCU852004 LMM852004:LMQ852004 LWI852004:LWM852004 MGE852004:MGI852004 MQA852004:MQE852004 MZW852004:NAA852004 NJS852004:NJW852004 NTO852004:NTS852004 ODK852004:ODO852004 ONG852004:ONK852004 OXC852004:OXG852004 PGY852004:PHC852004 PQU852004:PQY852004 QAQ852004:QAU852004 QKM852004:QKQ852004 QUI852004:QUM852004 REE852004:REI852004 ROA852004:ROE852004 RXW852004:RYA852004 SHS852004:SHW852004 SRO852004:SRS852004 TBK852004:TBO852004 TLG852004:TLK852004 TVC852004:TVG852004 UEY852004:UFC852004 UOU852004:UOY852004 UYQ852004:UYU852004 VIM852004:VIQ852004 VSI852004:VSM852004 WCE852004:WCI852004 WMA852004:WME852004 WVW852004:WWA852004 O917540:S917540 JK917540:JO917540 TG917540:TK917540 ADC917540:ADG917540 AMY917540:ANC917540 AWU917540:AWY917540 BGQ917540:BGU917540 BQM917540:BQQ917540 CAI917540:CAM917540 CKE917540:CKI917540 CUA917540:CUE917540 DDW917540:DEA917540 DNS917540:DNW917540 DXO917540:DXS917540 EHK917540:EHO917540 ERG917540:ERK917540 FBC917540:FBG917540 FKY917540:FLC917540 FUU917540:FUY917540 GEQ917540:GEU917540 GOM917540:GOQ917540 GYI917540:GYM917540 HIE917540:HII917540 HSA917540:HSE917540 IBW917540:ICA917540 ILS917540:ILW917540 IVO917540:IVS917540 JFK917540:JFO917540 JPG917540:JPK917540 JZC917540:JZG917540 KIY917540:KJC917540 KSU917540:KSY917540 LCQ917540:LCU917540 LMM917540:LMQ917540 LWI917540:LWM917540 MGE917540:MGI917540 MQA917540:MQE917540 MZW917540:NAA917540 NJS917540:NJW917540 NTO917540:NTS917540 ODK917540:ODO917540 ONG917540:ONK917540 OXC917540:OXG917540 PGY917540:PHC917540 PQU917540:PQY917540 QAQ917540:QAU917540 QKM917540:QKQ917540 QUI917540:QUM917540 REE917540:REI917540 ROA917540:ROE917540 RXW917540:RYA917540 SHS917540:SHW917540 SRO917540:SRS917540 TBK917540:TBO917540 TLG917540:TLK917540 TVC917540:TVG917540 UEY917540:UFC917540 UOU917540:UOY917540 UYQ917540:UYU917540 VIM917540:VIQ917540 VSI917540:VSM917540 WCE917540:WCI917540 WMA917540:WME917540 WVW917540:WWA917540 O983076:S983076 JK983076:JO983076 TG983076:TK983076 ADC983076:ADG983076 AMY983076:ANC983076 AWU983076:AWY983076 BGQ983076:BGU983076 BQM983076:BQQ983076 CAI983076:CAM983076 CKE983076:CKI983076 CUA983076:CUE983076 DDW983076:DEA983076 DNS983076:DNW983076 DXO983076:DXS983076 EHK983076:EHO983076 ERG983076:ERK983076 FBC983076:FBG983076 FKY983076:FLC983076 FUU983076:FUY983076 GEQ983076:GEU983076 GOM983076:GOQ983076 GYI983076:GYM983076 HIE983076:HII983076 HSA983076:HSE983076 IBW983076:ICA983076 ILS983076:ILW983076 IVO983076:IVS983076 JFK983076:JFO983076 JPG983076:JPK983076 JZC983076:JZG983076 KIY983076:KJC983076 KSU983076:KSY983076 LCQ983076:LCU983076 LMM983076:LMQ983076 LWI983076:LWM983076 MGE983076:MGI983076 MQA983076:MQE983076 MZW983076:NAA983076 NJS983076:NJW983076 NTO983076:NTS983076 ODK983076:ODO983076 ONG983076:ONK983076 OXC983076:OXG983076 PGY983076:PHC983076 PQU983076:PQY983076 QAQ983076:QAU983076 QKM983076:QKQ983076 QUI983076:QUM983076 REE983076:REI983076 ROA983076:ROE983076 RXW983076:RYA983076 SHS983076:SHW983076 SRO983076:SRS983076 TBK983076:TBO983076 TLG983076:TLK983076 TVC983076:TVG983076 UEY983076:UFC983076 UOU983076:UOY983076 UYQ983076:UYU983076 VIM983076:VIQ983076 VSI983076:VSM983076 WCE983076:WCI983076 WMA983076:WME983076 WVW983076:WWA983076 Y36:AT36 JU36:KP36 TQ36:UL36 ADM36:AEH36 ANI36:AOD36 AXE36:AXZ36 BHA36:BHV36 BQW36:BRR36 CAS36:CBN36 CKO36:CLJ36 CUK36:CVF36 DEG36:DFB36 DOC36:DOX36 DXY36:DYT36 EHU36:EIP36 ERQ36:ESL36 FBM36:FCH36 FLI36:FMD36 FVE36:FVZ36 GFA36:GFV36 GOW36:GPR36 GYS36:GZN36 HIO36:HJJ36 HSK36:HTF36 ICG36:IDB36 IMC36:IMX36 IVY36:IWT36 JFU36:JGP36 JPQ36:JQL36 JZM36:KAH36 KJI36:KKD36 KTE36:KTZ36 LDA36:LDV36 LMW36:LNR36 LWS36:LXN36 MGO36:MHJ36 MQK36:MRF36 NAG36:NBB36 NKC36:NKX36 NTY36:NUT36 ODU36:OEP36 ONQ36:OOL36 OXM36:OYH36 PHI36:PID36 PRE36:PRZ36 QBA36:QBV36 QKW36:QLR36 QUS36:QVN36 REO36:RFJ36 ROK36:RPF36 RYG36:RZB36 SIC36:SIX36 SRY36:SST36 TBU36:TCP36 TLQ36:TML36 TVM36:TWH36 UFI36:UGD36 UPE36:UPZ36 UZA36:UZV36 VIW36:VJR36 VSS36:VTN36 WCO36:WDJ36 WMK36:WNF36 WWG36:WXB36 Y65572:AT65572 JU65572:KP65572 TQ65572:UL65572 ADM65572:AEH65572 ANI65572:AOD65572 AXE65572:AXZ65572 BHA65572:BHV65572 BQW65572:BRR65572 CAS65572:CBN65572 CKO65572:CLJ65572 CUK65572:CVF65572 DEG65572:DFB65572 DOC65572:DOX65572 DXY65572:DYT65572 EHU65572:EIP65572 ERQ65572:ESL65572 FBM65572:FCH65572 FLI65572:FMD65572 FVE65572:FVZ65572 GFA65572:GFV65572 GOW65572:GPR65572 GYS65572:GZN65572 HIO65572:HJJ65572 HSK65572:HTF65572 ICG65572:IDB65572 IMC65572:IMX65572 IVY65572:IWT65572 JFU65572:JGP65572 JPQ65572:JQL65572 JZM65572:KAH65572 KJI65572:KKD65572 KTE65572:KTZ65572 LDA65572:LDV65572 LMW65572:LNR65572 LWS65572:LXN65572 MGO65572:MHJ65572 MQK65572:MRF65572 NAG65572:NBB65572 NKC65572:NKX65572 NTY65572:NUT65572 ODU65572:OEP65572 ONQ65572:OOL65572 OXM65572:OYH65572 PHI65572:PID65572 PRE65572:PRZ65572 QBA65572:QBV65572 QKW65572:QLR65572 QUS65572:QVN65572 REO65572:RFJ65572 ROK65572:RPF65572 RYG65572:RZB65572 SIC65572:SIX65572 SRY65572:SST65572 TBU65572:TCP65572 TLQ65572:TML65572 TVM65572:TWH65572 UFI65572:UGD65572 UPE65572:UPZ65572 UZA65572:UZV65572 VIW65572:VJR65572 VSS65572:VTN65572 WCO65572:WDJ65572 WMK65572:WNF65572 WWG65572:WXB65572 Y131108:AT131108 JU131108:KP131108 TQ131108:UL131108 ADM131108:AEH131108 ANI131108:AOD131108 AXE131108:AXZ131108 BHA131108:BHV131108 BQW131108:BRR131108 CAS131108:CBN131108 CKO131108:CLJ131108 CUK131108:CVF131108 DEG131108:DFB131108 DOC131108:DOX131108 DXY131108:DYT131108 EHU131108:EIP131108 ERQ131108:ESL131108 FBM131108:FCH131108 FLI131108:FMD131108 FVE131108:FVZ131108 GFA131108:GFV131108 GOW131108:GPR131108 GYS131108:GZN131108 HIO131108:HJJ131108 HSK131108:HTF131108 ICG131108:IDB131108 IMC131108:IMX131108 IVY131108:IWT131108 JFU131108:JGP131108 JPQ131108:JQL131108 JZM131108:KAH131108 KJI131108:KKD131108 KTE131108:KTZ131108 LDA131108:LDV131108 LMW131108:LNR131108 LWS131108:LXN131108 MGO131108:MHJ131108 MQK131108:MRF131108 NAG131108:NBB131108 NKC131108:NKX131108 NTY131108:NUT131108 ODU131108:OEP131108 ONQ131108:OOL131108 OXM131108:OYH131108 PHI131108:PID131108 PRE131108:PRZ131108 QBA131108:QBV131108 QKW131108:QLR131108 QUS131108:QVN131108 REO131108:RFJ131108 ROK131108:RPF131108 RYG131108:RZB131108 SIC131108:SIX131108 SRY131108:SST131108 TBU131108:TCP131108 TLQ131108:TML131108 TVM131108:TWH131108 UFI131108:UGD131108 UPE131108:UPZ131108 UZA131108:UZV131108 VIW131108:VJR131108 VSS131108:VTN131108 WCO131108:WDJ131108 WMK131108:WNF131108 WWG131108:WXB131108 Y196644:AT196644 JU196644:KP196644 TQ196644:UL196644 ADM196644:AEH196644 ANI196644:AOD196644 AXE196644:AXZ196644 BHA196644:BHV196644 BQW196644:BRR196644 CAS196644:CBN196644 CKO196644:CLJ196644 CUK196644:CVF196644 DEG196644:DFB196644 DOC196644:DOX196644 DXY196644:DYT196644 EHU196644:EIP196644 ERQ196644:ESL196644 FBM196644:FCH196644 FLI196644:FMD196644 FVE196644:FVZ196644 GFA196644:GFV196644 GOW196644:GPR196644 GYS196644:GZN196644 HIO196644:HJJ196644 HSK196644:HTF196644 ICG196644:IDB196644 IMC196644:IMX196644 IVY196644:IWT196644 JFU196644:JGP196644 JPQ196644:JQL196644 JZM196644:KAH196644 KJI196644:KKD196644 KTE196644:KTZ196644 LDA196644:LDV196644 LMW196644:LNR196644 LWS196644:LXN196644 MGO196644:MHJ196644 MQK196644:MRF196644 NAG196644:NBB196644 NKC196644:NKX196644 NTY196644:NUT196644 ODU196644:OEP196644 ONQ196644:OOL196644 OXM196644:OYH196644 PHI196644:PID196644 PRE196644:PRZ196644 QBA196644:QBV196644 QKW196644:QLR196644 QUS196644:QVN196644 REO196644:RFJ196644 ROK196644:RPF196644 RYG196644:RZB196644 SIC196644:SIX196644 SRY196644:SST196644 TBU196644:TCP196644 TLQ196644:TML196644 TVM196644:TWH196644 UFI196644:UGD196644 UPE196644:UPZ196644 UZA196644:UZV196644 VIW196644:VJR196644 VSS196644:VTN196644 WCO196644:WDJ196644 WMK196644:WNF196644 WWG196644:WXB196644 Y262180:AT262180 JU262180:KP262180 TQ262180:UL262180 ADM262180:AEH262180 ANI262180:AOD262180 AXE262180:AXZ262180 BHA262180:BHV262180 BQW262180:BRR262180 CAS262180:CBN262180 CKO262180:CLJ262180 CUK262180:CVF262180 DEG262180:DFB262180 DOC262180:DOX262180 DXY262180:DYT262180 EHU262180:EIP262180 ERQ262180:ESL262180 FBM262180:FCH262180 FLI262180:FMD262180 FVE262180:FVZ262180 GFA262180:GFV262180 GOW262180:GPR262180 GYS262180:GZN262180 HIO262180:HJJ262180 HSK262180:HTF262180 ICG262180:IDB262180 IMC262180:IMX262180 IVY262180:IWT262180 JFU262180:JGP262180 JPQ262180:JQL262180 JZM262180:KAH262180 KJI262180:KKD262180 KTE262180:KTZ262180 LDA262180:LDV262180 LMW262180:LNR262180 LWS262180:LXN262180 MGO262180:MHJ262180 MQK262180:MRF262180 NAG262180:NBB262180 NKC262180:NKX262180 NTY262180:NUT262180 ODU262180:OEP262180 ONQ262180:OOL262180 OXM262180:OYH262180 PHI262180:PID262180 PRE262180:PRZ262180 QBA262180:QBV262180 QKW262180:QLR262180 QUS262180:QVN262180 REO262180:RFJ262180 ROK262180:RPF262180 RYG262180:RZB262180 SIC262180:SIX262180 SRY262180:SST262180 TBU262180:TCP262180 TLQ262180:TML262180 TVM262180:TWH262180 UFI262180:UGD262180 UPE262180:UPZ262180 UZA262180:UZV262180 VIW262180:VJR262180 VSS262180:VTN262180 WCO262180:WDJ262180 WMK262180:WNF262180 WWG262180:WXB262180 Y327716:AT327716 JU327716:KP327716 TQ327716:UL327716 ADM327716:AEH327716 ANI327716:AOD327716 AXE327716:AXZ327716 BHA327716:BHV327716 BQW327716:BRR327716 CAS327716:CBN327716 CKO327716:CLJ327716 CUK327716:CVF327716 DEG327716:DFB327716 DOC327716:DOX327716 DXY327716:DYT327716 EHU327716:EIP327716 ERQ327716:ESL327716 FBM327716:FCH327716 FLI327716:FMD327716 FVE327716:FVZ327716 GFA327716:GFV327716 GOW327716:GPR327716 GYS327716:GZN327716 HIO327716:HJJ327716 HSK327716:HTF327716 ICG327716:IDB327716 IMC327716:IMX327716 IVY327716:IWT327716 JFU327716:JGP327716 JPQ327716:JQL327716 JZM327716:KAH327716 KJI327716:KKD327716 KTE327716:KTZ327716 LDA327716:LDV327716 LMW327716:LNR327716 LWS327716:LXN327716 MGO327716:MHJ327716 MQK327716:MRF327716 NAG327716:NBB327716 NKC327716:NKX327716 NTY327716:NUT327716 ODU327716:OEP327716 ONQ327716:OOL327716 OXM327716:OYH327716 PHI327716:PID327716 PRE327716:PRZ327716 QBA327716:QBV327716 QKW327716:QLR327716 QUS327716:QVN327716 REO327716:RFJ327716 ROK327716:RPF327716 RYG327716:RZB327716 SIC327716:SIX327716 SRY327716:SST327716 TBU327716:TCP327716 TLQ327716:TML327716 TVM327716:TWH327716 UFI327716:UGD327716 UPE327716:UPZ327716 UZA327716:UZV327716 VIW327716:VJR327716 VSS327716:VTN327716 WCO327716:WDJ327716 WMK327716:WNF327716 WWG327716:WXB327716 Y393252:AT393252 JU393252:KP393252 TQ393252:UL393252 ADM393252:AEH393252 ANI393252:AOD393252 AXE393252:AXZ393252 BHA393252:BHV393252 BQW393252:BRR393252 CAS393252:CBN393252 CKO393252:CLJ393252 CUK393252:CVF393252 DEG393252:DFB393252 DOC393252:DOX393252 DXY393252:DYT393252 EHU393252:EIP393252 ERQ393252:ESL393252 FBM393252:FCH393252 FLI393252:FMD393252 FVE393252:FVZ393252 GFA393252:GFV393252 GOW393252:GPR393252 GYS393252:GZN393252 HIO393252:HJJ393252 HSK393252:HTF393252 ICG393252:IDB393252 IMC393252:IMX393252 IVY393252:IWT393252 JFU393252:JGP393252 JPQ393252:JQL393252 JZM393252:KAH393252 KJI393252:KKD393252 KTE393252:KTZ393252 LDA393252:LDV393252 LMW393252:LNR393252 LWS393252:LXN393252 MGO393252:MHJ393252 MQK393252:MRF393252 NAG393252:NBB393252 NKC393252:NKX393252 NTY393252:NUT393252 ODU393252:OEP393252 ONQ393252:OOL393252 OXM393252:OYH393252 PHI393252:PID393252 PRE393252:PRZ393252 QBA393252:QBV393252 QKW393252:QLR393252 QUS393252:QVN393252 REO393252:RFJ393252 ROK393252:RPF393252 RYG393252:RZB393252 SIC393252:SIX393252 SRY393252:SST393252 TBU393252:TCP393252 TLQ393252:TML393252 TVM393252:TWH393252 UFI393252:UGD393252 UPE393252:UPZ393252 UZA393252:UZV393252 VIW393252:VJR393252 VSS393252:VTN393252 WCO393252:WDJ393252 WMK393252:WNF393252 WWG393252:WXB393252 Y458788:AT458788 JU458788:KP458788 TQ458788:UL458788 ADM458788:AEH458788 ANI458788:AOD458788 AXE458788:AXZ458788 BHA458788:BHV458788 BQW458788:BRR458788 CAS458788:CBN458788 CKO458788:CLJ458788 CUK458788:CVF458788 DEG458788:DFB458788 DOC458788:DOX458788 DXY458788:DYT458788 EHU458788:EIP458788 ERQ458788:ESL458788 FBM458788:FCH458788 FLI458788:FMD458788 FVE458788:FVZ458788 GFA458788:GFV458788 GOW458788:GPR458788 GYS458788:GZN458788 HIO458788:HJJ458788 HSK458788:HTF458788 ICG458788:IDB458788 IMC458788:IMX458788 IVY458788:IWT458788 JFU458788:JGP458788 JPQ458788:JQL458788 JZM458788:KAH458788 KJI458788:KKD458788 KTE458788:KTZ458788 LDA458788:LDV458788 LMW458788:LNR458788 LWS458788:LXN458788 MGO458788:MHJ458788 MQK458788:MRF458788 NAG458788:NBB458788 NKC458788:NKX458788 NTY458788:NUT458788 ODU458788:OEP458788 ONQ458788:OOL458788 OXM458788:OYH458788 PHI458788:PID458788 PRE458788:PRZ458788 QBA458788:QBV458788 QKW458788:QLR458788 QUS458788:QVN458788 REO458788:RFJ458788 ROK458788:RPF458788 RYG458788:RZB458788 SIC458788:SIX458788 SRY458788:SST458788 TBU458788:TCP458788 TLQ458788:TML458788 TVM458788:TWH458788 UFI458788:UGD458788 UPE458788:UPZ458788 UZA458788:UZV458788 VIW458788:VJR458788 VSS458788:VTN458788 WCO458788:WDJ458788 WMK458788:WNF458788 WWG458788:WXB458788 Y524324:AT524324 JU524324:KP524324 TQ524324:UL524324 ADM524324:AEH524324 ANI524324:AOD524324 AXE524324:AXZ524324 BHA524324:BHV524324 BQW524324:BRR524324 CAS524324:CBN524324 CKO524324:CLJ524324 CUK524324:CVF524324 DEG524324:DFB524324 DOC524324:DOX524324 DXY524324:DYT524324 EHU524324:EIP524324 ERQ524324:ESL524324 FBM524324:FCH524324 FLI524324:FMD524324 FVE524324:FVZ524324 GFA524324:GFV524324 GOW524324:GPR524324 GYS524324:GZN524324 HIO524324:HJJ524324 HSK524324:HTF524324 ICG524324:IDB524324 IMC524324:IMX524324 IVY524324:IWT524324 JFU524324:JGP524324 JPQ524324:JQL524324 JZM524324:KAH524324 KJI524324:KKD524324 KTE524324:KTZ524324 LDA524324:LDV524324 LMW524324:LNR524324 LWS524324:LXN524324 MGO524324:MHJ524324 MQK524324:MRF524324 NAG524324:NBB524324 NKC524324:NKX524324 NTY524324:NUT524324 ODU524324:OEP524324 ONQ524324:OOL524324 OXM524324:OYH524324 PHI524324:PID524324 PRE524324:PRZ524324 QBA524324:QBV524324 QKW524324:QLR524324 QUS524324:QVN524324 REO524324:RFJ524324 ROK524324:RPF524324 RYG524324:RZB524324 SIC524324:SIX524324 SRY524324:SST524324 TBU524324:TCP524324 TLQ524324:TML524324 TVM524324:TWH524324 UFI524324:UGD524324 UPE524324:UPZ524324 UZA524324:UZV524324 VIW524324:VJR524324 VSS524324:VTN524324 WCO524324:WDJ524324 WMK524324:WNF524324 WWG524324:WXB524324 Y589860:AT589860 JU589860:KP589860 TQ589860:UL589860 ADM589860:AEH589860 ANI589860:AOD589860 AXE589860:AXZ589860 BHA589860:BHV589860 BQW589860:BRR589860 CAS589860:CBN589860 CKO589860:CLJ589860 CUK589860:CVF589860 DEG589860:DFB589860 DOC589860:DOX589860 DXY589860:DYT589860 EHU589860:EIP589860 ERQ589860:ESL589860 FBM589860:FCH589860 FLI589860:FMD589860 FVE589860:FVZ589860 GFA589860:GFV589860 GOW589860:GPR589860 GYS589860:GZN589860 HIO589860:HJJ589860 HSK589860:HTF589860 ICG589860:IDB589860 IMC589860:IMX589860 IVY589860:IWT589860 JFU589860:JGP589860 JPQ589860:JQL589860 JZM589860:KAH589860 KJI589860:KKD589860 KTE589860:KTZ589860 LDA589860:LDV589860 LMW589860:LNR589860 LWS589860:LXN589860 MGO589860:MHJ589860 MQK589860:MRF589860 NAG589860:NBB589860 NKC589860:NKX589860 NTY589860:NUT589860 ODU589860:OEP589860 ONQ589860:OOL589860 OXM589860:OYH589860 PHI589860:PID589860 PRE589860:PRZ589860 QBA589860:QBV589860 QKW589860:QLR589860 QUS589860:QVN589860 REO589860:RFJ589860 ROK589860:RPF589860 RYG589860:RZB589860 SIC589860:SIX589860 SRY589860:SST589860 TBU589860:TCP589860 TLQ589860:TML589860 TVM589860:TWH589860 UFI589860:UGD589860 UPE589860:UPZ589860 UZA589860:UZV589860 VIW589860:VJR589860 VSS589860:VTN589860 WCO589860:WDJ589860 WMK589860:WNF589860 WWG589860:WXB589860 Y655396:AT655396 JU655396:KP655396 TQ655396:UL655396 ADM655396:AEH655396 ANI655396:AOD655396 AXE655396:AXZ655396 BHA655396:BHV655396 BQW655396:BRR655396 CAS655396:CBN655396 CKO655396:CLJ655396 CUK655396:CVF655396 DEG655396:DFB655396 DOC655396:DOX655396 DXY655396:DYT655396 EHU655396:EIP655396 ERQ655396:ESL655396 FBM655396:FCH655396 FLI655396:FMD655396 FVE655396:FVZ655396 GFA655396:GFV655396 GOW655396:GPR655396 GYS655396:GZN655396 HIO655396:HJJ655396 HSK655396:HTF655396 ICG655396:IDB655396 IMC655396:IMX655396 IVY655396:IWT655396 JFU655396:JGP655396 JPQ655396:JQL655396 JZM655396:KAH655396 KJI655396:KKD655396 KTE655396:KTZ655396 LDA655396:LDV655396 LMW655396:LNR655396 LWS655396:LXN655396 MGO655396:MHJ655396 MQK655396:MRF655396 NAG655396:NBB655396 NKC655396:NKX655396 NTY655396:NUT655396 ODU655396:OEP655396 ONQ655396:OOL655396 OXM655396:OYH655396 PHI655396:PID655396 PRE655396:PRZ655396 QBA655396:QBV655396 QKW655396:QLR655396 QUS655396:QVN655396 REO655396:RFJ655396 ROK655396:RPF655396 RYG655396:RZB655396 SIC655396:SIX655396 SRY655396:SST655396 TBU655396:TCP655396 TLQ655396:TML655396 TVM655396:TWH655396 UFI655396:UGD655396 UPE655396:UPZ655396 UZA655396:UZV655396 VIW655396:VJR655396 VSS655396:VTN655396 WCO655396:WDJ655396 WMK655396:WNF655396 WWG655396:WXB655396 Y720932:AT720932 JU720932:KP720932 TQ720932:UL720932 ADM720932:AEH720932 ANI720932:AOD720932 AXE720932:AXZ720932 BHA720932:BHV720932 BQW720932:BRR720932 CAS720932:CBN720932 CKO720932:CLJ720932 CUK720932:CVF720932 DEG720932:DFB720932 DOC720932:DOX720932 DXY720932:DYT720932 EHU720932:EIP720932 ERQ720932:ESL720932 FBM720932:FCH720932 FLI720932:FMD720932 FVE720932:FVZ720932 GFA720932:GFV720932 GOW720932:GPR720932 GYS720932:GZN720932 HIO720932:HJJ720932 HSK720932:HTF720932 ICG720932:IDB720932 IMC720932:IMX720932 IVY720932:IWT720932 JFU720932:JGP720932 JPQ720932:JQL720932 JZM720932:KAH720932 KJI720932:KKD720932 KTE720932:KTZ720932 LDA720932:LDV720932 LMW720932:LNR720932 LWS720932:LXN720932 MGO720932:MHJ720932 MQK720932:MRF720932 NAG720932:NBB720932 NKC720932:NKX720932 NTY720932:NUT720932 ODU720932:OEP720932 ONQ720932:OOL720932 OXM720932:OYH720932 PHI720932:PID720932 PRE720932:PRZ720932 QBA720932:QBV720932 QKW720932:QLR720932 QUS720932:QVN720932 REO720932:RFJ720932 ROK720932:RPF720932 RYG720932:RZB720932 SIC720932:SIX720932 SRY720932:SST720932 TBU720932:TCP720932 TLQ720932:TML720932 TVM720932:TWH720932 UFI720932:UGD720932 UPE720932:UPZ720932 UZA720932:UZV720932 VIW720932:VJR720932 VSS720932:VTN720932 WCO720932:WDJ720932 WMK720932:WNF720932 WWG720932:WXB720932 Y786468:AT786468 JU786468:KP786468 TQ786468:UL786468 ADM786468:AEH786468 ANI786468:AOD786468 AXE786468:AXZ786468 BHA786468:BHV786468 BQW786468:BRR786468 CAS786468:CBN786468 CKO786468:CLJ786468 CUK786468:CVF786468 DEG786468:DFB786468 DOC786468:DOX786468 DXY786468:DYT786468 EHU786468:EIP786468 ERQ786468:ESL786468 FBM786468:FCH786468 FLI786468:FMD786468 FVE786468:FVZ786468 GFA786468:GFV786468 GOW786468:GPR786468 GYS786468:GZN786468 HIO786468:HJJ786468 HSK786468:HTF786468 ICG786468:IDB786468 IMC786468:IMX786468 IVY786468:IWT786468 JFU786468:JGP786468 JPQ786468:JQL786468 JZM786468:KAH786468 KJI786468:KKD786468 KTE786468:KTZ786468 LDA786468:LDV786468 LMW786468:LNR786468 LWS786468:LXN786468 MGO786468:MHJ786468 MQK786468:MRF786468 NAG786468:NBB786468 NKC786468:NKX786468 NTY786468:NUT786468 ODU786468:OEP786468 ONQ786468:OOL786468 OXM786468:OYH786468 PHI786468:PID786468 PRE786468:PRZ786468 QBA786468:QBV786468 QKW786468:QLR786468 QUS786468:QVN786468 REO786468:RFJ786468 ROK786468:RPF786468 RYG786468:RZB786468 SIC786468:SIX786468 SRY786468:SST786468 TBU786468:TCP786468 TLQ786468:TML786468 TVM786468:TWH786468 UFI786468:UGD786468 UPE786468:UPZ786468 UZA786468:UZV786468 VIW786468:VJR786468 VSS786468:VTN786468 WCO786468:WDJ786468 WMK786468:WNF786468 WWG786468:WXB786468 Y852004:AT852004 JU852004:KP852004 TQ852004:UL852004 ADM852004:AEH852004 ANI852004:AOD852004 AXE852004:AXZ852004 BHA852004:BHV852004 BQW852004:BRR852004 CAS852004:CBN852004 CKO852004:CLJ852004 CUK852004:CVF852004 DEG852004:DFB852004 DOC852004:DOX852004 DXY852004:DYT852004 EHU852004:EIP852004 ERQ852004:ESL852004 FBM852004:FCH852004 FLI852004:FMD852004 FVE852004:FVZ852004 GFA852004:GFV852004 GOW852004:GPR852004 GYS852004:GZN852004 HIO852004:HJJ852004 HSK852004:HTF852004 ICG852004:IDB852004 IMC852004:IMX852004 IVY852004:IWT852004 JFU852004:JGP852004 JPQ852004:JQL852004 JZM852004:KAH852004 KJI852004:KKD852004 KTE852004:KTZ852004 LDA852004:LDV852004 LMW852004:LNR852004 LWS852004:LXN852004 MGO852004:MHJ852004 MQK852004:MRF852004 NAG852004:NBB852004 NKC852004:NKX852004 NTY852004:NUT852004 ODU852004:OEP852004 ONQ852004:OOL852004 OXM852004:OYH852004 PHI852004:PID852004 PRE852004:PRZ852004 QBA852004:QBV852004 QKW852004:QLR852004 QUS852004:QVN852004 REO852004:RFJ852004 ROK852004:RPF852004 RYG852004:RZB852004 SIC852004:SIX852004 SRY852004:SST852004 TBU852004:TCP852004 TLQ852004:TML852004 TVM852004:TWH852004 UFI852004:UGD852004 UPE852004:UPZ852004 UZA852004:UZV852004 VIW852004:VJR852004 VSS852004:VTN852004 WCO852004:WDJ852004 WMK852004:WNF852004 WWG852004:WXB852004 Y917540:AT917540 JU917540:KP917540 TQ917540:UL917540 ADM917540:AEH917540 ANI917540:AOD917540 AXE917540:AXZ917540 BHA917540:BHV917540 BQW917540:BRR917540 CAS917540:CBN917540 CKO917540:CLJ917540 CUK917540:CVF917540 DEG917540:DFB917540 DOC917540:DOX917540 DXY917540:DYT917540 EHU917540:EIP917540 ERQ917540:ESL917540 FBM917540:FCH917540 FLI917540:FMD917540 FVE917540:FVZ917540 GFA917540:GFV917540 GOW917540:GPR917540 GYS917540:GZN917540 HIO917540:HJJ917540 HSK917540:HTF917540 ICG917540:IDB917540 IMC917540:IMX917540 IVY917540:IWT917540 JFU917540:JGP917540 JPQ917540:JQL917540 JZM917540:KAH917540 KJI917540:KKD917540 KTE917540:KTZ917540 LDA917540:LDV917540 LMW917540:LNR917540 LWS917540:LXN917540 MGO917540:MHJ917540 MQK917540:MRF917540 NAG917540:NBB917540 NKC917540:NKX917540 NTY917540:NUT917540 ODU917540:OEP917540 ONQ917540:OOL917540 OXM917540:OYH917540 PHI917540:PID917540 PRE917540:PRZ917540 QBA917540:QBV917540 QKW917540:QLR917540 QUS917540:QVN917540 REO917540:RFJ917540 ROK917540:RPF917540 RYG917540:RZB917540 SIC917540:SIX917540 SRY917540:SST917540 TBU917540:TCP917540 TLQ917540:TML917540 TVM917540:TWH917540 UFI917540:UGD917540 UPE917540:UPZ917540 UZA917540:UZV917540 VIW917540:VJR917540 VSS917540:VTN917540 WCO917540:WDJ917540 WMK917540:WNF917540 WWG917540:WXB917540 Y983076:AT983076 JU983076:KP983076 TQ983076:UL983076 ADM983076:AEH983076 ANI983076:AOD983076 AXE983076:AXZ983076 BHA983076:BHV983076 BQW983076:BRR983076 CAS983076:CBN983076 CKO983076:CLJ983076 CUK983076:CVF983076 DEG983076:DFB983076 DOC983076:DOX983076 DXY983076:DYT983076 EHU983076:EIP983076 ERQ983076:ESL983076 FBM983076:FCH983076 FLI983076:FMD983076 FVE983076:FVZ983076 GFA983076:GFV983076 GOW983076:GPR983076 GYS983076:GZN983076 HIO983076:HJJ983076 HSK983076:HTF983076 ICG983076:IDB983076 IMC983076:IMX983076 IVY983076:IWT983076 JFU983076:JGP983076 JPQ983076:JQL983076 JZM983076:KAH983076 KJI983076:KKD983076 KTE983076:KTZ983076 LDA983076:LDV983076 LMW983076:LNR983076 LWS983076:LXN983076 MGO983076:MHJ983076 MQK983076:MRF983076 NAG983076:NBB983076 NKC983076:NKX983076 NTY983076:NUT983076 ODU983076:OEP983076 ONQ983076:OOL983076 OXM983076:OYH983076 PHI983076:PID983076 PRE983076:PRZ983076 QBA983076:QBV983076 QKW983076:QLR983076 QUS983076:QVN983076 REO983076:RFJ983076 ROK983076:RPF983076 RYG983076:RZB983076 SIC983076:SIX983076 SRY983076:SST983076 TBU983076:TCP983076 TLQ983076:TML983076 TVM983076:TWH983076 UFI983076:UGD983076 UPE983076:UPZ983076 UZA983076:UZV983076 VIW983076:VJR983076 VSS983076:VTN983076 WCO983076:WDJ983076 WMK983076:WNF983076 WWG983076:WXB983076 Y40:AT41 JU40:KP41 TQ40:UL41 ADM40:AEH41 ANI40:AOD41 AXE40:AXZ41 BHA40:BHV41 BQW40:BRR41 CAS40:CBN41 CKO40:CLJ41 CUK40:CVF41 DEG40:DFB41 DOC40:DOX41 DXY40:DYT41 EHU40:EIP41 ERQ40:ESL41 FBM40:FCH41 FLI40:FMD41 FVE40:FVZ41 GFA40:GFV41 GOW40:GPR41 GYS40:GZN41 HIO40:HJJ41 HSK40:HTF41 ICG40:IDB41 IMC40:IMX41 IVY40:IWT41 JFU40:JGP41 JPQ40:JQL41 JZM40:KAH41 KJI40:KKD41 KTE40:KTZ41 LDA40:LDV41 LMW40:LNR41 LWS40:LXN41 MGO40:MHJ41 MQK40:MRF41 NAG40:NBB41 NKC40:NKX41 NTY40:NUT41 ODU40:OEP41 ONQ40:OOL41 OXM40:OYH41 PHI40:PID41 PRE40:PRZ41 QBA40:QBV41 QKW40:QLR41 QUS40:QVN41 REO40:RFJ41 ROK40:RPF41 RYG40:RZB41 SIC40:SIX41 SRY40:SST41 TBU40:TCP41 TLQ40:TML41 TVM40:TWH41 UFI40:UGD41 UPE40:UPZ41 UZA40:UZV41 VIW40:VJR41 VSS40:VTN41 WCO40:WDJ41 WMK40:WNF41 WWG40:WXB41 Y65576:AT65577 JU65576:KP65577 TQ65576:UL65577 ADM65576:AEH65577 ANI65576:AOD65577 AXE65576:AXZ65577 BHA65576:BHV65577 BQW65576:BRR65577 CAS65576:CBN65577 CKO65576:CLJ65577 CUK65576:CVF65577 DEG65576:DFB65577 DOC65576:DOX65577 DXY65576:DYT65577 EHU65576:EIP65577 ERQ65576:ESL65577 FBM65576:FCH65577 FLI65576:FMD65577 FVE65576:FVZ65577 GFA65576:GFV65577 GOW65576:GPR65577 GYS65576:GZN65577 HIO65576:HJJ65577 HSK65576:HTF65577 ICG65576:IDB65577 IMC65576:IMX65577 IVY65576:IWT65577 JFU65576:JGP65577 JPQ65576:JQL65577 JZM65576:KAH65577 KJI65576:KKD65577 KTE65576:KTZ65577 LDA65576:LDV65577 LMW65576:LNR65577 LWS65576:LXN65577 MGO65576:MHJ65577 MQK65576:MRF65577 NAG65576:NBB65577 NKC65576:NKX65577 NTY65576:NUT65577 ODU65576:OEP65577 ONQ65576:OOL65577 OXM65576:OYH65577 PHI65576:PID65577 PRE65576:PRZ65577 QBA65576:QBV65577 QKW65576:QLR65577 QUS65576:QVN65577 REO65576:RFJ65577 ROK65576:RPF65577 RYG65576:RZB65577 SIC65576:SIX65577 SRY65576:SST65577 TBU65576:TCP65577 TLQ65576:TML65577 TVM65576:TWH65577 UFI65576:UGD65577 UPE65576:UPZ65577 UZA65576:UZV65577 VIW65576:VJR65577 VSS65576:VTN65577 WCO65576:WDJ65577 WMK65576:WNF65577 WWG65576:WXB65577 Y131112:AT131113 JU131112:KP131113 TQ131112:UL131113 ADM131112:AEH131113 ANI131112:AOD131113 AXE131112:AXZ131113 BHA131112:BHV131113 BQW131112:BRR131113 CAS131112:CBN131113 CKO131112:CLJ131113 CUK131112:CVF131113 DEG131112:DFB131113 DOC131112:DOX131113 DXY131112:DYT131113 EHU131112:EIP131113 ERQ131112:ESL131113 FBM131112:FCH131113 FLI131112:FMD131113 FVE131112:FVZ131113 GFA131112:GFV131113 GOW131112:GPR131113 GYS131112:GZN131113 HIO131112:HJJ131113 HSK131112:HTF131113 ICG131112:IDB131113 IMC131112:IMX131113 IVY131112:IWT131113 JFU131112:JGP131113 JPQ131112:JQL131113 JZM131112:KAH131113 KJI131112:KKD131113 KTE131112:KTZ131113 LDA131112:LDV131113 LMW131112:LNR131113 LWS131112:LXN131113 MGO131112:MHJ131113 MQK131112:MRF131113 NAG131112:NBB131113 NKC131112:NKX131113 NTY131112:NUT131113 ODU131112:OEP131113 ONQ131112:OOL131113 OXM131112:OYH131113 PHI131112:PID131113 PRE131112:PRZ131113 QBA131112:QBV131113 QKW131112:QLR131113 QUS131112:QVN131113 REO131112:RFJ131113 ROK131112:RPF131113 RYG131112:RZB131113 SIC131112:SIX131113 SRY131112:SST131113 TBU131112:TCP131113 TLQ131112:TML131113 TVM131112:TWH131113 UFI131112:UGD131113 UPE131112:UPZ131113 UZA131112:UZV131113 VIW131112:VJR131113 VSS131112:VTN131113 WCO131112:WDJ131113 WMK131112:WNF131113 WWG131112:WXB131113 Y196648:AT196649 JU196648:KP196649 TQ196648:UL196649 ADM196648:AEH196649 ANI196648:AOD196649 AXE196648:AXZ196649 BHA196648:BHV196649 BQW196648:BRR196649 CAS196648:CBN196649 CKO196648:CLJ196649 CUK196648:CVF196649 DEG196648:DFB196649 DOC196648:DOX196649 DXY196648:DYT196649 EHU196648:EIP196649 ERQ196648:ESL196649 FBM196648:FCH196649 FLI196648:FMD196649 FVE196648:FVZ196649 GFA196648:GFV196649 GOW196648:GPR196649 GYS196648:GZN196649 HIO196648:HJJ196649 HSK196648:HTF196649 ICG196648:IDB196649 IMC196648:IMX196649 IVY196648:IWT196649 JFU196648:JGP196649 JPQ196648:JQL196649 JZM196648:KAH196649 KJI196648:KKD196649 KTE196648:KTZ196649 LDA196648:LDV196649 LMW196648:LNR196649 LWS196648:LXN196649 MGO196648:MHJ196649 MQK196648:MRF196649 NAG196648:NBB196649 NKC196648:NKX196649 NTY196648:NUT196649 ODU196648:OEP196649 ONQ196648:OOL196649 OXM196648:OYH196649 PHI196648:PID196649 PRE196648:PRZ196649 QBA196648:QBV196649 QKW196648:QLR196649 QUS196648:QVN196649 REO196648:RFJ196649 ROK196648:RPF196649 RYG196648:RZB196649 SIC196648:SIX196649 SRY196648:SST196649 TBU196648:TCP196649 TLQ196648:TML196649 TVM196648:TWH196649 UFI196648:UGD196649 UPE196648:UPZ196649 UZA196648:UZV196649 VIW196648:VJR196649 VSS196648:VTN196649 WCO196648:WDJ196649 WMK196648:WNF196649 WWG196648:WXB196649 Y262184:AT262185 JU262184:KP262185 TQ262184:UL262185 ADM262184:AEH262185 ANI262184:AOD262185 AXE262184:AXZ262185 BHA262184:BHV262185 BQW262184:BRR262185 CAS262184:CBN262185 CKO262184:CLJ262185 CUK262184:CVF262185 DEG262184:DFB262185 DOC262184:DOX262185 DXY262184:DYT262185 EHU262184:EIP262185 ERQ262184:ESL262185 FBM262184:FCH262185 FLI262184:FMD262185 FVE262184:FVZ262185 GFA262184:GFV262185 GOW262184:GPR262185 GYS262184:GZN262185 HIO262184:HJJ262185 HSK262184:HTF262185 ICG262184:IDB262185 IMC262184:IMX262185 IVY262184:IWT262185 JFU262184:JGP262185 JPQ262184:JQL262185 JZM262184:KAH262185 KJI262184:KKD262185 KTE262184:KTZ262185 LDA262184:LDV262185 LMW262184:LNR262185 LWS262184:LXN262185 MGO262184:MHJ262185 MQK262184:MRF262185 NAG262184:NBB262185 NKC262184:NKX262185 NTY262184:NUT262185 ODU262184:OEP262185 ONQ262184:OOL262185 OXM262184:OYH262185 PHI262184:PID262185 PRE262184:PRZ262185 QBA262184:QBV262185 QKW262184:QLR262185 QUS262184:QVN262185 REO262184:RFJ262185 ROK262184:RPF262185 RYG262184:RZB262185 SIC262184:SIX262185 SRY262184:SST262185 TBU262184:TCP262185 TLQ262184:TML262185 TVM262184:TWH262185 UFI262184:UGD262185 UPE262184:UPZ262185 UZA262184:UZV262185 VIW262184:VJR262185 VSS262184:VTN262185 WCO262184:WDJ262185 WMK262184:WNF262185 WWG262184:WXB262185 Y327720:AT327721 JU327720:KP327721 TQ327720:UL327721 ADM327720:AEH327721 ANI327720:AOD327721 AXE327720:AXZ327721 BHA327720:BHV327721 BQW327720:BRR327721 CAS327720:CBN327721 CKO327720:CLJ327721 CUK327720:CVF327721 DEG327720:DFB327721 DOC327720:DOX327721 DXY327720:DYT327721 EHU327720:EIP327721 ERQ327720:ESL327721 FBM327720:FCH327721 FLI327720:FMD327721 FVE327720:FVZ327721 GFA327720:GFV327721 GOW327720:GPR327721 GYS327720:GZN327721 HIO327720:HJJ327721 HSK327720:HTF327721 ICG327720:IDB327721 IMC327720:IMX327721 IVY327720:IWT327721 JFU327720:JGP327721 JPQ327720:JQL327721 JZM327720:KAH327721 KJI327720:KKD327721 KTE327720:KTZ327721 LDA327720:LDV327721 LMW327720:LNR327721 LWS327720:LXN327721 MGO327720:MHJ327721 MQK327720:MRF327721 NAG327720:NBB327721 NKC327720:NKX327721 NTY327720:NUT327721 ODU327720:OEP327721 ONQ327720:OOL327721 OXM327720:OYH327721 PHI327720:PID327721 PRE327720:PRZ327721 QBA327720:QBV327721 QKW327720:QLR327721 QUS327720:QVN327721 REO327720:RFJ327721 ROK327720:RPF327721 RYG327720:RZB327721 SIC327720:SIX327721 SRY327720:SST327721 TBU327720:TCP327721 TLQ327720:TML327721 TVM327720:TWH327721 UFI327720:UGD327721 UPE327720:UPZ327721 UZA327720:UZV327721 VIW327720:VJR327721 VSS327720:VTN327721 WCO327720:WDJ327721 WMK327720:WNF327721 WWG327720:WXB327721 Y393256:AT393257 JU393256:KP393257 TQ393256:UL393257 ADM393256:AEH393257 ANI393256:AOD393257 AXE393256:AXZ393257 BHA393256:BHV393257 BQW393256:BRR393257 CAS393256:CBN393257 CKO393256:CLJ393257 CUK393256:CVF393257 DEG393256:DFB393257 DOC393256:DOX393257 DXY393256:DYT393257 EHU393256:EIP393257 ERQ393256:ESL393257 FBM393256:FCH393257 FLI393256:FMD393257 FVE393256:FVZ393257 GFA393256:GFV393257 GOW393256:GPR393257 GYS393256:GZN393257 HIO393256:HJJ393257 HSK393256:HTF393257 ICG393256:IDB393257 IMC393256:IMX393257 IVY393256:IWT393257 JFU393256:JGP393257 JPQ393256:JQL393257 JZM393256:KAH393257 KJI393256:KKD393257 KTE393256:KTZ393257 LDA393256:LDV393257 LMW393256:LNR393257 LWS393256:LXN393257 MGO393256:MHJ393257 MQK393256:MRF393257 NAG393256:NBB393257 NKC393256:NKX393257 NTY393256:NUT393257 ODU393256:OEP393257 ONQ393256:OOL393257 OXM393256:OYH393257 PHI393256:PID393257 PRE393256:PRZ393257 QBA393256:QBV393257 QKW393256:QLR393257 QUS393256:QVN393257 REO393256:RFJ393257 ROK393256:RPF393257 RYG393256:RZB393257 SIC393256:SIX393257 SRY393256:SST393257 TBU393256:TCP393257 TLQ393256:TML393257 TVM393256:TWH393257 UFI393256:UGD393257 UPE393256:UPZ393257 UZA393256:UZV393257 VIW393256:VJR393257 VSS393256:VTN393257 WCO393256:WDJ393257 WMK393256:WNF393257 WWG393256:WXB393257 Y458792:AT458793 JU458792:KP458793 TQ458792:UL458793 ADM458792:AEH458793 ANI458792:AOD458793 AXE458792:AXZ458793 BHA458792:BHV458793 BQW458792:BRR458793 CAS458792:CBN458793 CKO458792:CLJ458793 CUK458792:CVF458793 DEG458792:DFB458793 DOC458792:DOX458793 DXY458792:DYT458793 EHU458792:EIP458793 ERQ458792:ESL458793 FBM458792:FCH458793 FLI458792:FMD458793 FVE458792:FVZ458793 GFA458792:GFV458793 GOW458792:GPR458793 GYS458792:GZN458793 HIO458792:HJJ458793 HSK458792:HTF458793 ICG458792:IDB458793 IMC458792:IMX458793 IVY458792:IWT458793 JFU458792:JGP458793 JPQ458792:JQL458793 JZM458792:KAH458793 KJI458792:KKD458793 KTE458792:KTZ458793 LDA458792:LDV458793 LMW458792:LNR458793 LWS458792:LXN458793 MGO458792:MHJ458793 MQK458792:MRF458793 NAG458792:NBB458793 NKC458792:NKX458793 NTY458792:NUT458793 ODU458792:OEP458793 ONQ458792:OOL458793 OXM458792:OYH458793 PHI458792:PID458793 PRE458792:PRZ458793 QBA458792:QBV458793 QKW458792:QLR458793 QUS458792:QVN458793 REO458792:RFJ458793 ROK458792:RPF458793 RYG458792:RZB458793 SIC458792:SIX458793 SRY458792:SST458793 TBU458792:TCP458793 TLQ458792:TML458793 TVM458792:TWH458793 UFI458792:UGD458793 UPE458792:UPZ458793 UZA458792:UZV458793 VIW458792:VJR458793 VSS458792:VTN458793 WCO458792:WDJ458793 WMK458792:WNF458793 WWG458792:WXB458793 Y524328:AT524329 JU524328:KP524329 TQ524328:UL524329 ADM524328:AEH524329 ANI524328:AOD524329 AXE524328:AXZ524329 BHA524328:BHV524329 BQW524328:BRR524329 CAS524328:CBN524329 CKO524328:CLJ524329 CUK524328:CVF524329 DEG524328:DFB524329 DOC524328:DOX524329 DXY524328:DYT524329 EHU524328:EIP524329 ERQ524328:ESL524329 FBM524328:FCH524329 FLI524328:FMD524329 FVE524328:FVZ524329 GFA524328:GFV524329 GOW524328:GPR524329 GYS524328:GZN524329 HIO524328:HJJ524329 HSK524328:HTF524329 ICG524328:IDB524329 IMC524328:IMX524329 IVY524328:IWT524329 JFU524328:JGP524329 JPQ524328:JQL524329 JZM524328:KAH524329 KJI524328:KKD524329 KTE524328:KTZ524329 LDA524328:LDV524329 LMW524328:LNR524329 LWS524328:LXN524329 MGO524328:MHJ524329 MQK524328:MRF524329 NAG524328:NBB524329 NKC524328:NKX524329 NTY524328:NUT524329 ODU524328:OEP524329 ONQ524328:OOL524329 OXM524328:OYH524329 PHI524328:PID524329 PRE524328:PRZ524329 QBA524328:QBV524329 QKW524328:QLR524329 QUS524328:QVN524329 REO524328:RFJ524329 ROK524328:RPF524329 RYG524328:RZB524329 SIC524328:SIX524329 SRY524328:SST524329 TBU524328:TCP524329 TLQ524328:TML524329 TVM524328:TWH524329 UFI524328:UGD524329 UPE524328:UPZ524329 UZA524328:UZV524329 VIW524328:VJR524329 VSS524328:VTN524329 WCO524328:WDJ524329 WMK524328:WNF524329 WWG524328:WXB524329 Y589864:AT589865 JU589864:KP589865 TQ589864:UL589865 ADM589864:AEH589865 ANI589864:AOD589865 AXE589864:AXZ589865 BHA589864:BHV589865 BQW589864:BRR589865 CAS589864:CBN589865 CKO589864:CLJ589865 CUK589864:CVF589865 DEG589864:DFB589865 DOC589864:DOX589865 DXY589864:DYT589865 EHU589864:EIP589865 ERQ589864:ESL589865 FBM589864:FCH589865 FLI589864:FMD589865 FVE589864:FVZ589865 GFA589864:GFV589865 GOW589864:GPR589865 GYS589864:GZN589865 HIO589864:HJJ589865 HSK589864:HTF589865 ICG589864:IDB589865 IMC589864:IMX589865 IVY589864:IWT589865 JFU589864:JGP589865 JPQ589864:JQL589865 JZM589864:KAH589865 KJI589864:KKD589865 KTE589864:KTZ589865 LDA589864:LDV589865 LMW589864:LNR589865 LWS589864:LXN589865 MGO589864:MHJ589865 MQK589864:MRF589865 NAG589864:NBB589865 NKC589864:NKX589865 NTY589864:NUT589865 ODU589864:OEP589865 ONQ589864:OOL589865 OXM589864:OYH589865 PHI589864:PID589865 PRE589864:PRZ589865 QBA589864:QBV589865 QKW589864:QLR589865 QUS589864:QVN589865 REO589864:RFJ589865 ROK589864:RPF589865 RYG589864:RZB589865 SIC589864:SIX589865 SRY589864:SST589865 TBU589864:TCP589865 TLQ589864:TML589865 TVM589864:TWH589865 UFI589864:UGD589865 UPE589864:UPZ589865 UZA589864:UZV589865 VIW589864:VJR589865 VSS589864:VTN589865 WCO589864:WDJ589865 WMK589864:WNF589865 WWG589864:WXB589865 Y655400:AT655401 JU655400:KP655401 TQ655400:UL655401 ADM655400:AEH655401 ANI655400:AOD655401 AXE655400:AXZ655401 BHA655400:BHV655401 BQW655400:BRR655401 CAS655400:CBN655401 CKO655400:CLJ655401 CUK655400:CVF655401 DEG655400:DFB655401 DOC655400:DOX655401 DXY655400:DYT655401 EHU655400:EIP655401 ERQ655400:ESL655401 FBM655400:FCH655401 FLI655400:FMD655401 FVE655400:FVZ655401 GFA655400:GFV655401 GOW655400:GPR655401 GYS655400:GZN655401 HIO655400:HJJ655401 HSK655400:HTF655401 ICG655400:IDB655401 IMC655400:IMX655401 IVY655400:IWT655401 JFU655400:JGP655401 JPQ655400:JQL655401 JZM655400:KAH655401 KJI655400:KKD655401 KTE655400:KTZ655401 LDA655400:LDV655401 LMW655400:LNR655401 LWS655400:LXN655401 MGO655400:MHJ655401 MQK655400:MRF655401 NAG655400:NBB655401 NKC655400:NKX655401 NTY655400:NUT655401 ODU655400:OEP655401 ONQ655400:OOL655401 OXM655400:OYH655401 PHI655400:PID655401 PRE655400:PRZ655401 QBA655400:QBV655401 QKW655400:QLR655401 QUS655400:QVN655401 REO655400:RFJ655401 ROK655400:RPF655401 RYG655400:RZB655401 SIC655400:SIX655401 SRY655400:SST655401 TBU655400:TCP655401 TLQ655400:TML655401 TVM655400:TWH655401 UFI655400:UGD655401 UPE655400:UPZ655401 UZA655400:UZV655401 VIW655400:VJR655401 VSS655400:VTN655401 WCO655400:WDJ655401 WMK655400:WNF655401 WWG655400:WXB655401 Y720936:AT720937 JU720936:KP720937 TQ720936:UL720937 ADM720936:AEH720937 ANI720936:AOD720937 AXE720936:AXZ720937 BHA720936:BHV720937 BQW720936:BRR720937 CAS720936:CBN720937 CKO720936:CLJ720937 CUK720936:CVF720937 DEG720936:DFB720937 DOC720936:DOX720937 DXY720936:DYT720937 EHU720936:EIP720937 ERQ720936:ESL720937 FBM720936:FCH720937 FLI720936:FMD720937 FVE720936:FVZ720937 GFA720936:GFV720937 GOW720936:GPR720937 GYS720936:GZN720937 HIO720936:HJJ720937 HSK720936:HTF720937 ICG720936:IDB720937 IMC720936:IMX720937 IVY720936:IWT720937 JFU720936:JGP720937 JPQ720936:JQL720937 JZM720936:KAH720937 KJI720936:KKD720937 KTE720936:KTZ720937 LDA720936:LDV720937 LMW720936:LNR720937 LWS720936:LXN720937 MGO720936:MHJ720937 MQK720936:MRF720937 NAG720936:NBB720937 NKC720936:NKX720937 NTY720936:NUT720937 ODU720936:OEP720937 ONQ720936:OOL720937 OXM720936:OYH720937 PHI720936:PID720937 PRE720936:PRZ720937 QBA720936:QBV720937 QKW720936:QLR720937 QUS720936:QVN720937 REO720936:RFJ720937 ROK720936:RPF720937 RYG720936:RZB720937 SIC720936:SIX720937 SRY720936:SST720937 TBU720936:TCP720937 TLQ720936:TML720937 TVM720936:TWH720937 UFI720936:UGD720937 UPE720936:UPZ720937 UZA720936:UZV720937 VIW720936:VJR720937 VSS720936:VTN720937 WCO720936:WDJ720937 WMK720936:WNF720937 WWG720936:WXB720937 Y786472:AT786473 JU786472:KP786473 TQ786472:UL786473 ADM786472:AEH786473 ANI786472:AOD786473 AXE786472:AXZ786473 BHA786472:BHV786473 BQW786472:BRR786473 CAS786472:CBN786473 CKO786472:CLJ786473 CUK786472:CVF786473 DEG786472:DFB786473 DOC786472:DOX786473 DXY786472:DYT786473 EHU786472:EIP786473 ERQ786472:ESL786473 FBM786472:FCH786473 FLI786472:FMD786473 FVE786472:FVZ786473 GFA786472:GFV786473 GOW786472:GPR786473 GYS786472:GZN786473 HIO786472:HJJ786473 HSK786472:HTF786473 ICG786472:IDB786473 IMC786472:IMX786473 IVY786472:IWT786473 JFU786472:JGP786473 JPQ786472:JQL786473 JZM786472:KAH786473 KJI786472:KKD786473 KTE786472:KTZ786473 LDA786472:LDV786473 LMW786472:LNR786473 LWS786472:LXN786473 MGO786472:MHJ786473 MQK786472:MRF786473 NAG786472:NBB786473 NKC786472:NKX786473 NTY786472:NUT786473 ODU786472:OEP786473 ONQ786472:OOL786473 OXM786472:OYH786473 PHI786472:PID786473 PRE786472:PRZ786473 QBA786472:QBV786473 QKW786472:QLR786473 QUS786472:QVN786473 REO786472:RFJ786473 ROK786472:RPF786473 RYG786472:RZB786473 SIC786472:SIX786473 SRY786472:SST786473 TBU786472:TCP786473 TLQ786472:TML786473 TVM786472:TWH786473 UFI786472:UGD786473 UPE786472:UPZ786473 UZA786472:UZV786473 VIW786472:VJR786473 VSS786472:VTN786473 WCO786472:WDJ786473 WMK786472:WNF786473 WWG786472:WXB786473 Y852008:AT852009 JU852008:KP852009 TQ852008:UL852009 ADM852008:AEH852009 ANI852008:AOD852009 AXE852008:AXZ852009 BHA852008:BHV852009 BQW852008:BRR852009 CAS852008:CBN852009 CKO852008:CLJ852009 CUK852008:CVF852009 DEG852008:DFB852009 DOC852008:DOX852009 DXY852008:DYT852009 EHU852008:EIP852009 ERQ852008:ESL852009 FBM852008:FCH852009 FLI852008:FMD852009 FVE852008:FVZ852009 GFA852008:GFV852009 GOW852008:GPR852009 GYS852008:GZN852009 HIO852008:HJJ852009 HSK852008:HTF852009 ICG852008:IDB852009 IMC852008:IMX852009 IVY852008:IWT852009 JFU852008:JGP852009 JPQ852008:JQL852009 JZM852008:KAH852009 KJI852008:KKD852009 KTE852008:KTZ852009 LDA852008:LDV852009 LMW852008:LNR852009 LWS852008:LXN852009 MGO852008:MHJ852009 MQK852008:MRF852009 NAG852008:NBB852009 NKC852008:NKX852009 NTY852008:NUT852009 ODU852008:OEP852009 ONQ852008:OOL852009 OXM852008:OYH852009 PHI852008:PID852009 PRE852008:PRZ852009 QBA852008:QBV852009 QKW852008:QLR852009 QUS852008:QVN852009 REO852008:RFJ852009 ROK852008:RPF852009 RYG852008:RZB852009 SIC852008:SIX852009 SRY852008:SST852009 TBU852008:TCP852009 TLQ852008:TML852009 TVM852008:TWH852009 UFI852008:UGD852009 UPE852008:UPZ852009 UZA852008:UZV852009 VIW852008:VJR852009 VSS852008:VTN852009 WCO852008:WDJ852009 WMK852008:WNF852009 WWG852008:WXB852009 Y917544:AT917545 JU917544:KP917545 TQ917544:UL917545 ADM917544:AEH917545 ANI917544:AOD917545 AXE917544:AXZ917545 BHA917544:BHV917545 BQW917544:BRR917545 CAS917544:CBN917545 CKO917544:CLJ917545 CUK917544:CVF917545 DEG917544:DFB917545 DOC917544:DOX917545 DXY917544:DYT917545 EHU917544:EIP917545 ERQ917544:ESL917545 FBM917544:FCH917545 FLI917544:FMD917545 FVE917544:FVZ917545 GFA917544:GFV917545 GOW917544:GPR917545 GYS917544:GZN917545 HIO917544:HJJ917545 HSK917544:HTF917545 ICG917544:IDB917545 IMC917544:IMX917545 IVY917544:IWT917545 JFU917544:JGP917545 JPQ917544:JQL917545 JZM917544:KAH917545 KJI917544:KKD917545 KTE917544:KTZ917545 LDA917544:LDV917545 LMW917544:LNR917545 LWS917544:LXN917545 MGO917544:MHJ917545 MQK917544:MRF917545 NAG917544:NBB917545 NKC917544:NKX917545 NTY917544:NUT917545 ODU917544:OEP917545 ONQ917544:OOL917545 OXM917544:OYH917545 PHI917544:PID917545 PRE917544:PRZ917545 QBA917544:QBV917545 QKW917544:QLR917545 QUS917544:QVN917545 REO917544:RFJ917545 ROK917544:RPF917545 RYG917544:RZB917545 SIC917544:SIX917545 SRY917544:SST917545 TBU917544:TCP917545 TLQ917544:TML917545 TVM917544:TWH917545 UFI917544:UGD917545 UPE917544:UPZ917545 UZA917544:UZV917545 VIW917544:VJR917545 VSS917544:VTN917545 WCO917544:WDJ917545 WMK917544:WNF917545 WWG917544:WXB917545 Y983080:AT983081 JU983080:KP983081 TQ983080:UL983081 ADM983080:AEH983081 ANI983080:AOD983081 AXE983080:AXZ983081 BHA983080:BHV983081 BQW983080:BRR983081 CAS983080:CBN983081 CKO983080:CLJ983081 CUK983080:CVF983081 DEG983080:DFB983081 DOC983080:DOX983081 DXY983080:DYT983081 EHU983080:EIP983081 ERQ983080:ESL983081 FBM983080:FCH983081 FLI983080:FMD983081 FVE983080:FVZ983081 GFA983080:GFV983081 GOW983080:GPR983081 GYS983080:GZN983081 HIO983080:HJJ983081 HSK983080:HTF983081 ICG983080:IDB983081 IMC983080:IMX983081 IVY983080:IWT983081 JFU983080:JGP983081 JPQ983080:JQL983081 JZM983080:KAH983081 KJI983080:KKD983081 KTE983080:KTZ983081 LDA983080:LDV983081 LMW983080:LNR983081 LWS983080:LXN983081 MGO983080:MHJ983081 MQK983080:MRF983081 NAG983080:NBB983081 NKC983080:NKX983081 NTY983080:NUT983081 ODU983080:OEP983081 ONQ983080:OOL983081 OXM983080:OYH983081 PHI983080:PID983081 PRE983080:PRZ983081 QBA983080:QBV983081 QKW983080:QLR983081 QUS983080:QVN983081 REO983080:RFJ983081 ROK983080:RPF983081 RYG983080:RZB983081 SIC983080:SIX983081 SRY983080:SST983081 TBU983080:TCP983081 TLQ983080:TML983081 TVM983080:TWH983081 UFI983080:UGD983081 UPE983080:UPZ983081 UZA983080:UZV983081 VIW983080:VJR983081 VSS983080:VTN983081 WCO983080:WDJ983081 WMK983080:WNF983081 WWG983080:WXB983081 O48:S49 JK48:JO49 TG48:TK49 ADC48:ADG49 AMY48:ANC49 AWU48:AWY49 BGQ48:BGU49 BQM48:BQQ49 CAI48:CAM49 CKE48:CKI49 CUA48:CUE49 DDW48:DEA49 DNS48:DNW49 DXO48:DXS49 EHK48:EHO49 ERG48:ERK49 FBC48:FBG49 FKY48:FLC49 FUU48:FUY49 GEQ48:GEU49 GOM48:GOQ49 GYI48:GYM49 HIE48:HII49 HSA48:HSE49 IBW48:ICA49 ILS48:ILW49 IVO48:IVS49 JFK48:JFO49 JPG48:JPK49 JZC48:JZG49 KIY48:KJC49 KSU48:KSY49 LCQ48:LCU49 LMM48:LMQ49 LWI48:LWM49 MGE48:MGI49 MQA48:MQE49 MZW48:NAA49 NJS48:NJW49 NTO48:NTS49 ODK48:ODO49 ONG48:ONK49 OXC48:OXG49 PGY48:PHC49 PQU48:PQY49 QAQ48:QAU49 QKM48:QKQ49 QUI48:QUM49 REE48:REI49 ROA48:ROE49 RXW48:RYA49 SHS48:SHW49 SRO48:SRS49 TBK48:TBO49 TLG48:TLK49 TVC48:TVG49 UEY48:UFC49 UOU48:UOY49 UYQ48:UYU49 VIM48:VIQ49 VSI48:VSM49 WCE48:WCI49 WMA48:WME49 WVW48:WWA49 O65584:S65585 JK65584:JO65585 TG65584:TK65585 ADC65584:ADG65585 AMY65584:ANC65585 AWU65584:AWY65585 BGQ65584:BGU65585 BQM65584:BQQ65585 CAI65584:CAM65585 CKE65584:CKI65585 CUA65584:CUE65585 DDW65584:DEA65585 DNS65584:DNW65585 DXO65584:DXS65585 EHK65584:EHO65585 ERG65584:ERK65585 FBC65584:FBG65585 FKY65584:FLC65585 FUU65584:FUY65585 GEQ65584:GEU65585 GOM65584:GOQ65585 GYI65584:GYM65585 HIE65584:HII65585 HSA65584:HSE65585 IBW65584:ICA65585 ILS65584:ILW65585 IVO65584:IVS65585 JFK65584:JFO65585 JPG65584:JPK65585 JZC65584:JZG65585 KIY65584:KJC65585 KSU65584:KSY65585 LCQ65584:LCU65585 LMM65584:LMQ65585 LWI65584:LWM65585 MGE65584:MGI65585 MQA65584:MQE65585 MZW65584:NAA65585 NJS65584:NJW65585 NTO65584:NTS65585 ODK65584:ODO65585 ONG65584:ONK65585 OXC65584:OXG65585 PGY65584:PHC65585 PQU65584:PQY65585 QAQ65584:QAU65585 QKM65584:QKQ65585 QUI65584:QUM65585 REE65584:REI65585 ROA65584:ROE65585 RXW65584:RYA65585 SHS65584:SHW65585 SRO65584:SRS65585 TBK65584:TBO65585 TLG65584:TLK65585 TVC65584:TVG65585 UEY65584:UFC65585 UOU65584:UOY65585 UYQ65584:UYU65585 VIM65584:VIQ65585 VSI65584:VSM65585 WCE65584:WCI65585 WMA65584:WME65585 WVW65584:WWA65585 O131120:S131121 JK131120:JO131121 TG131120:TK131121 ADC131120:ADG131121 AMY131120:ANC131121 AWU131120:AWY131121 BGQ131120:BGU131121 BQM131120:BQQ131121 CAI131120:CAM131121 CKE131120:CKI131121 CUA131120:CUE131121 DDW131120:DEA131121 DNS131120:DNW131121 DXO131120:DXS131121 EHK131120:EHO131121 ERG131120:ERK131121 FBC131120:FBG131121 FKY131120:FLC131121 FUU131120:FUY131121 GEQ131120:GEU131121 GOM131120:GOQ131121 GYI131120:GYM131121 HIE131120:HII131121 HSA131120:HSE131121 IBW131120:ICA131121 ILS131120:ILW131121 IVO131120:IVS131121 JFK131120:JFO131121 JPG131120:JPK131121 JZC131120:JZG131121 KIY131120:KJC131121 KSU131120:KSY131121 LCQ131120:LCU131121 LMM131120:LMQ131121 LWI131120:LWM131121 MGE131120:MGI131121 MQA131120:MQE131121 MZW131120:NAA131121 NJS131120:NJW131121 NTO131120:NTS131121 ODK131120:ODO131121 ONG131120:ONK131121 OXC131120:OXG131121 PGY131120:PHC131121 PQU131120:PQY131121 QAQ131120:QAU131121 QKM131120:QKQ131121 QUI131120:QUM131121 REE131120:REI131121 ROA131120:ROE131121 RXW131120:RYA131121 SHS131120:SHW131121 SRO131120:SRS131121 TBK131120:TBO131121 TLG131120:TLK131121 TVC131120:TVG131121 UEY131120:UFC131121 UOU131120:UOY131121 UYQ131120:UYU131121 VIM131120:VIQ131121 VSI131120:VSM131121 WCE131120:WCI131121 WMA131120:WME131121 WVW131120:WWA131121 O196656:S196657 JK196656:JO196657 TG196656:TK196657 ADC196656:ADG196657 AMY196656:ANC196657 AWU196656:AWY196657 BGQ196656:BGU196657 BQM196656:BQQ196657 CAI196656:CAM196657 CKE196656:CKI196657 CUA196656:CUE196657 DDW196656:DEA196657 DNS196656:DNW196657 DXO196656:DXS196657 EHK196656:EHO196657 ERG196656:ERK196657 FBC196656:FBG196657 FKY196656:FLC196657 FUU196656:FUY196657 GEQ196656:GEU196657 GOM196656:GOQ196657 GYI196656:GYM196657 HIE196656:HII196657 HSA196656:HSE196657 IBW196656:ICA196657 ILS196656:ILW196657 IVO196656:IVS196657 JFK196656:JFO196657 JPG196656:JPK196657 JZC196656:JZG196657 KIY196656:KJC196657 KSU196656:KSY196657 LCQ196656:LCU196657 LMM196656:LMQ196657 LWI196656:LWM196657 MGE196656:MGI196657 MQA196656:MQE196657 MZW196656:NAA196657 NJS196656:NJW196657 NTO196656:NTS196657 ODK196656:ODO196657 ONG196656:ONK196657 OXC196656:OXG196657 PGY196656:PHC196657 PQU196656:PQY196657 QAQ196656:QAU196657 QKM196656:QKQ196657 QUI196656:QUM196657 REE196656:REI196657 ROA196656:ROE196657 RXW196656:RYA196657 SHS196656:SHW196657 SRO196656:SRS196657 TBK196656:TBO196657 TLG196656:TLK196657 TVC196656:TVG196657 UEY196656:UFC196657 UOU196656:UOY196657 UYQ196656:UYU196657 VIM196656:VIQ196657 VSI196656:VSM196657 WCE196656:WCI196657 WMA196656:WME196657 WVW196656:WWA196657 O262192:S262193 JK262192:JO262193 TG262192:TK262193 ADC262192:ADG262193 AMY262192:ANC262193 AWU262192:AWY262193 BGQ262192:BGU262193 BQM262192:BQQ262193 CAI262192:CAM262193 CKE262192:CKI262193 CUA262192:CUE262193 DDW262192:DEA262193 DNS262192:DNW262193 DXO262192:DXS262193 EHK262192:EHO262193 ERG262192:ERK262193 FBC262192:FBG262193 FKY262192:FLC262193 FUU262192:FUY262193 GEQ262192:GEU262193 GOM262192:GOQ262193 GYI262192:GYM262193 HIE262192:HII262193 HSA262192:HSE262193 IBW262192:ICA262193 ILS262192:ILW262193 IVO262192:IVS262193 JFK262192:JFO262193 JPG262192:JPK262193 JZC262192:JZG262193 KIY262192:KJC262193 KSU262192:KSY262193 LCQ262192:LCU262193 LMM262192:LMQ262193 LWI262192:LWM262193 MGE262192:MGI262193 MQA262192:MQE262193 MZW262192:NAA262193 NJS262192:NJW262193 NTO262192:NTS262193 ODK262192:ODO262193 ONG262192:ONK262193 OXC262192:OXG262193 PGY262192:PHC262193 PQU262192:PQY262193 QAQ262192:QAU262193 QKM262192:QKQ262193 QUI262192:QUM262193 REE262192:REI262193 ROA262192:ROE262193 RXW262192:RYA262193 SHS262192:SHW262193 SRO262192:SRS262193 TBK262192:TBO262193 TLG262192:TLK262193 TVC262192:TVG262193 UEY262192:UFC262193 UOU262192:UOY262193 UYQ262192:UYU262193 VIM262192:VIQ262193 VSI262192:VSM262193 WCE262192:WCI262193 WMA262192:WME262193 WVW262192:WWA262193 O327728:S327729 JK327728:JO327729 TG327728:TK327729 ADC327728:ADG327729 AMY327728:ANC327729 AWU327728:AWY327729 BGQ327728:BGU327729 BQM327728:BQQ327729 CAI327728:CAM327729 CKE327728:CKI327729 CUA327728:CUE327729 DDW327728:DEA327729 DNS327728:DNW327729 DXO327728:DXS327729 EHK327728:EHO327729 ERG327728:ERK327729 FBC327728:FBG327729 FKY327728:FLC327729 FUU327728:FUY327729 GEQ327728:GEU327729 GOM327728:GOQ327729 GYI327728:GYM327729 HIE327728:HII327729 HSA327728:HSE327729 IBW327728:ICA327729 ILS327728:ILW327729 IVO327728:IVS327729 JFK327728:JFO327729 JPG327728:JPK327729 JZC327728:JZG327729 KIY327728:KJC327729 KSU327728:KSY327729 LCQ327728:LCU327729 LMM327728:LMQ327729 LWI327728:LWM327729 MGE327728:MGI327729 MQA327728:MQE327729 MZW327728:NAA327729 NJS327728:NJW327729 NTO327728:NTS327729 ODK327728:ODO327729 ONG327728:ONK327729 OXC327728:OXG327729 PGY327728:PHC327729 PQU327728:PQY327729 QAQ327728:QAU327729 QKM327728:QKQ327729 QUI327728:QUM327729 REE327728:REI327729 ROA327728:ROE327729 RXW327728:RYA327729 SHS327728:SHW327729 SRO327728:SRS327729 TBK327728:TBO327729 TLG327728:TLK327729 TVC327728:TVG327729 UEY327728:UFC327729 UOU327728:UOY327729 UYQ327728:UYU327729 VIM327728:VIQ327729 VSI327728:VSM327729 WCE327728:WCI327729 WMA327728:WME327729 WVW327728:WWA327729 O393264:S393265 JK393264:JO393265 TG393264:TK393265 ADC393264:ADG393265 AMY393264:ANC393265 AWU393264:AWY393265 BGQ393264:BGU393265 BQM393264:BQQ393265 CAI393264:CAM393265 CKE393264:CKI393265 CUA393264:CUE393265 DDW393264:DEA393265 DNS393264:DNW393265 DXO393264:DXS393265 EHK393264:EHO393265 ERG393264:ERK393265 FBC393264:FBG393265 FKY393264:FLC393265 FUU393264:FUY393265 GEQ393264:GEU393265 GOM393264:GOQ393265 GYI393264:GYM393265 HIE393264:HII393265 HSA393264:HSE393265 IBW393264:ICA393265 ILS393264:ILW393265 IVO393264:IVS393265 JFK393264:JFO393265 JPG393264:JPK393265 JZC393264:JZG393265 KIY393264:KJC393265 KSU393264:KSY393265 LCQ393264:LCU393265 LMM393264:LMQ393265 LWI393264:LWM393265 MGE393264:MGI393265 MQA393264:MQE393265 MZW393264:NAA393265 NJS393264:NJW393265 NTO393264:NTS393265 ODK393264:ODO393265 ONG393264:ONK393265 OXC393264:OXG393265 PGY393264:PHC393265 PQU393264:PQY393265 QAQ393264:QAU393265 QKM393264:QKQ393265 QUI393264:QUM393265 REE393264:REI393265 ROA393264:ROE393265 RXW393264:RYA393265 SHS393264:SHW393265 SRO393264:SRS393265 TBK393264:TBO393265 TLG393264:TLK393265 TVC393264:TVG393265 UEY393264:UFC393265 UOU393264:UOY393265 UYQ393264:UYU393265 VIM393264:VIQ393265 VSI393264:VSM393265 WCE393264:WCI393265 WMA393264:WME393265 WVW393264:WWA393265 O458800:S458801 JK458800:JO458801 TG458800:TK458801 ADC458800:ADG458801 AMY458800:ANC458801 AWU458800:AWY458801 BGQ458800:BGU458801 BQM458800:BQQ458801 CAI458800:CAM458801 CKE458800:CKI458801 CUA458800:CUE458801 DDW458800:DEA458801 DNS458800:DNW458801 DXO458800:DXS458801 EHK458800:EHO458801 ERG458800:ERK458801 FBC458800:FBG458801 FKY458800:FLC458801 FUU458800:FUY458801 GEQ458800:GEU458801 GOM458800:GOQ458801 GYI458800:GYM458801 HIE458800:HII458801 HSA458800:HSE458801 IBW458800:ICA458801 ILS458800:ILW458801 IVO458800:IVS458801 JFK458800:JFO458801 JPG458800:JPK458801 JZC458800:JZG458801 KIY458800:KJC458801 KSU458800:KSY458801 LCQ458800:LCU458801 LMM458800:LMQ458801 LWI458800:LWM458801 MGE458800:MGI458801 MQA458800:MQE458801 MZW458800:NAA458801 NJS458800:NJW458801 NTO458800:NTS458801 ODK458800:ODO458801 ONG458800:ONK458801 OXC458800:OXG458801 PGY458800:PHC458801 PQU458800:PQY458801 QAQ458800:QAU458801 QKM458800:QKQ458801 QUI458800:QUM458801 REE458800:REI458801 ROA458800:ROE458801 RXW458800:RYA458801 SHS458800:SHW458801 SRO458800:SRS458801 TBK458800:TBO458801 TLG458800:TLK458801 TVC458800:TVG458801 UEY458800:UFC458801 UOU458800:UOY458801 UYQ458800:UYU458801 VIM458800:VIQ458801 VSI458800:VSM458801 WCE458800:WCI458801 WMA458800:WME458801 WVW458800:WWA458801 O524336:S524337 JK524336:JO524337 TG524336:TK524337 ADC524336:ADG524337 AMY524336:ANC524337 AWU524336:AWY524337 BGQ524336:BGU524337 BQM524336:BQQ524337 CAI524336:CAM524337 CKE524336:CKI524337 CUA524336:CUE524337 DDW524336:DEA524337 DNS524336:DNW524337 DXO524336:DXS524337 EHK524336:EHO524337 ERG524336:ERK524337 FBC524336:FBG524337 FKY524336:FLC524337 FUU524336:FUY524337 GEQ524336:GEU524337 GOM524336:GOQ524337 GYI524336:GYM524337 HIE524336:HII524337 HSA524336:HSE524337 IBW524336:ICA524337 ILS524336:ILW524337 IVO524336:IVS524337 JFK524336:JFO524337 JPG524336:JPK524337 JZC524336:JZG524337 KIY524336:KJC524337 KSU524336:KSY524337 LCQ524336:LCU524337 LMM524336:LMQ524337 LWI524336:LWM524337 MGE524336:MGI524337 MQA524336:MQE524337 MZW524336:NAA524337 NJS524336:NJW524337 NTO524336:NTS524337 ODK524336:ODO524337 ONG524336:ONK524337 OXC524336:OXG524337 PGY524336:PHC524337 PQU524336:PQY524337 QAQ524336:QAU524337 QKM524336:QKQ524337 QUI524336:QUM524337 REE524336:REI524337 ROA524336:ROE524337 RXW524336:RYA524337 SHS524336:SHW524337 SRO524336:SRS524337 TBK524336:TBO524337 TLG524336:TLK524337 TVC524336:TVG524337 UEY524336:UFC524337 UOU524336:UOY524337 UYQ524336:UYU524337 VIM524336:VIQ524337 VSI524336:VSM524337 WCE524336:WCI524337 WMA524336:WME524337 WVW524336:WWA524337 O589872:S589873 JK589872:JO589873 TG589872:TK589873 ADC589872:ADG589873 AMY589872:ANC589873 AWU589872:AWY589873 BGQ589872:BGU589873 BQM589872:BQQ589873 CAI589872:CAM589873 CKE589872:CKI589873 CUA589872:CUE589873 DDW589872:DEA589873 DNS589872:DNW589873 DXO589872:DXS589873 EHK589872:EHO589873 ERG589872:ERK589873 FBC589872:FBG589873 FKY589872:FLC589873 FUU589872:FUY589873 GEQ589872:GEU589873 GOM589872:GOQ589873 GYI589872:GYM589873 HIE589872:HII589873 HSA589872:HSE589873 IBW589872:ICA589873 ILS589872:ILW589873 IVO589872:IVS589873 JFK589872:JFO589873 JPG589872:JPK589873 JZC589872:JZG589873 KIY589872:KJC589873 KSU589872:KSY589873 LCQ589872:LCU589873 LMM589872:LMQ589873 LWI589872:LWM589873 MGE589872:MGI589873 MQA589872:MQE589873 MZW589872:NAA589873 NJS589872:NJW589873 NTO589872:NTS589873 ODK589872:ODO589873 ONG589872:ONK589873 OXC589872:OXG589873 PGY589872:PHC589873 PQU589872:PQY589873 QAQ589872:QAU589873 QKM589872:QKQ589873 QUI589872:QUM589873 REE589872:REI589873 ROA589872:ROE589873 RXW589872:RYA589873 SHS589872:SHW589873 SRO589872:SRS589873 TBK589872:TBO589873 TLG589872:TLK589873 TVC589872:TVG589873 UEY589872:UFC589873 UOU589872:UOY589873 UYQ589872:UYU589873 VIM589872:VIQ589873 VSI589872:VSM589873 WCE589872:WCI589873 WMA589872:WME589873 WVW589872:WWA589873 O655408:S655409 JK655408:JO655409 TG655408:TK655409 ADC655408:ADG655409 AMY655408:ANC655409 AWU655408:AWY655409 BGQ655408:BGU655409 BQM655408:BQQ655409 CAI655408:CAM655409 CKE655408:CKI655409 CUA655408:CUE655409 DDW655408:DEA655409 DNS655408:DNW655409 DXO655408:DXS655409 EHK655408:EHO655409 ERG655408:ERK655409 FBC655408:FBG655409 FKY655408:FLC655409 FUU655408:FUY655409 GEQ655408:GEU655409 GOM655408:GOQ655409 GYI655408:GYM655409 HIE655408:HII655409 HSA655408:HSE655409 IBW655408:ICA655409 ILS655408:ILW655409 IVO655408:IVS655409 JFK655408:JFO655409 JPG655408:JPK655409 JZC655408:JZG655409 KIY655408:KJC655409 KSU655408:KSY655409 LCQ655408:LCU655409 LMM655408:LMQ655409 LWI655408:LWM655409 MGE655408:MGI655409 MQA655408:MQE655409 MZW655408:NAA655409 NJS655408:NJW655409 NTO655408:NTS655409 ODK655408:ODO655409 ONG655408:ONK655409 OXC655408:OXG655409 PGY655408:PHC655409 PQU655408:PQY655409 QAQ655408:QAU655409 QKM655408:QKQ655409 QUI655408:QUM655409 REE655408:REI655409 ROA655408:ROE655409 RXW655408:RYA655409 SHS655408:SHW655409 SRO655408:SRS655409 TBK655408:TBO655409 TLG655408:TLK655409 TVC655408:TVG655409 UEY655408:UFC655409 UOU655408:UOY655409 UYQ655408:UYU655409 VIM655408:VIQ655409 VSI655408:VSM655409 WCE655408:WCI655409 WMA655408:WME655409 WVW655408:WWA655409 O720944:S720945 JK720944:JO720945 TG720944:TK720945 ADC720944:ADG720945 AMY720944:ANC720945 AWU720944:AWY720945 BGQ720944:BGU720945 BQM720944:BQQ720945 CAI720944:CAM720945 CKE720944:CKI720945 CUA720944:CUE720945 DDW720944:DEA720945 DNS720944:DNW720945 DXO720944:DXS720945 EHK720944:EHO720945 ERG720944:ERK720945 FBC720944:FBG720945 FKY720944:FLC720945 FUU720944:FUY720945 GEQ720944:GEU720945 GOM720944:GOQ720945 GYI720944:GYM720945 HIE720944:HII720945 HSA720944:HSE720945 IBW720944:ICA720945 ILS720944:ILW720945 IVO720944:IVS720945 JFK720944:JFO720945 JPG720944:JPK720945 JZC720944:JZG720945 KIY720944:KJC720945 KSU720944:KSY720945 LCQ720944:LCU720945 LMM720944:LMQ720945 LWI720944:LWM720945 MGE720944:MGI720945 MQA720944:MQE720945 MZW720944:NAA720945 NJS720944:NJW720945 NTO720944:NTS720945 ODK720944:ODO720945 ONG720944:ONK720945 OXC720944:OXG720945 PGY720944:PHC720945 PQU720944:PQY720945 QAQ720944:QAU720945 QKM720944:QKQ720945 QUI720944:QUM720945 REE720944:REI720945 ROA720944:ROE720945 RXW720944:RYA720945 SHS720944:SHW720945 SRO720944:SRS720945 TBK720944:TBO720945 TLG720944:TLK720945 TVC720944:TVG720945 UEY720944:UFC720945 UOU720944:UOY720945 UYQ720944:UYU720945 VIM720944:VIQ720945 VSI720944:VSM720945 WCE720944:WCI720945 WMA720944:WME720945 WVW720944:WWA720945 O786480:S786481 JK786480:JO786481 TG786480:TK786481 ADC786480:ADG786481 AMY786480:ANC786481 AWU786480:AWY786481 BGQ786480:BGU786481 BQM786480:BQQ786481 CAI786480:CAM786481 CKE786480:CKI786481 CUA786480:CUE786481 DDW786480:DEA786481 DNS786480:DNW786481 DXO786480:DXS786481 EHK786480:EHO786481 ERG786480:ERK786481 FBC786480:FBG786481 FKY786480:FLC786481 FUU786480:FUY786481 GEQ786480:GEU786481 GOM786480:GOQ786481 GYI786480:GYM786481 HIE786480:HII786481 HSA786480:HSE786481 IBW786480:ICA786481 ILS786480:ILW786481 IVO786480:IVS786481 JFK786480:JFO786481 JPG786480:JPK786481 JZC786480:JZG786481 KIY786480:KJC786481 KSU786480:KSY786481 LCQ786480:LCU786481 LMM786480:LMQ786481 LWI786480:LWM786481 MGE786480:MGI786481 MQA786480:MQE786481 MZW786480:NAA786481 NJS786480:NJW786481 NTO786480:NTS786481 ODK786480:ODO786481 ONG786480:ONK786481 OXC786480:OXG786481 PGY786480:PHC786481 PQU786480:PQY786481 QAQ786480:QAU786481 QKM786480:QKQ786481 QUI786480:QUM786481 REE786480:REI786481 ROA786480:ROE786481 RXW786480:RYA786481 SHS786480:SHW786481 SRO786480:SRS786481 TBK786480:TBO786481 TLG786480:TLK786481 TVC786480:TVG786481 UEY786480:UFC786481 UOU786480:UOY786481 UYQ786480:UYU786481 VIM786480:VIQ786481 VSI786480:VSM786481 WCE786480:WCI786481 WMA786480:WME786481 WVW786480:WWA786481 O852016:S852017 JK852016:JO852017 TG852016:TK852017 ADC852016:ADG852017 AMY852016:ANC852017 AWU852016:AWY852017 BGQ852016:BGU852017 BQM852016:BQQ852017 CAI852016:CAM852017 CKE852016:CKI852017 CUA852016:CUE852017 DDW852016:DEA852017 DNS852016:DNW852017 DXO852016:DXS852017 EHK852016:EHO852017 ERG852016:ERK852017 FBC852016:FBG852017 FKY852016:FLC852017 FUU852016:FUY852017 GEQ852016:GEU852017 GOM852016:GOQ852017 GYI852016:GYM852017 HIE852016:HII852017 HSA852016:HSE852017 IBW852016:ICA852017 ILS852016:ILW852017 IVO852016:IVS852017 JFK852016:JFO852017 JPG852016:JPK852017 JZC852016:JZG852017 KIY852016:KJC852017 KSU852016:KSY852017 LCQ852016:LCU852017 LMM852016:LMQ852017 LWI852016:LWM852017 MGE852016:MGI852017 MQA852016:MQE852017 MZW852016:NAA852017 NJS852016:NJW852017 NTO852016:NTS852017 ODK852016:ODO852017 ONG852016:ONK852017 OXC852016:OXG852017 PGY852016:PHC852017 PQU852016:PQY852017 QAQ852016:QAU852017 QKM852016:QKQ852017 QUI852016:QUM852017 REE852016:REI852017 ROA852016:ROE852017 RXW852016:RYA852017 SHS852016:SHW852017 SRO852016:SRS852017 TBK852016:TBO852017 TLG852016:TLK852017 TVC852016:TVG852017 UEY852016:UFC852017 UOU852016:UOY852017 UYQ852016:UYU852017 VIM852016:VIQ852017 VSI852016:VSM852017 WCE852016:WCI852017 WMA852016:WME852017 WVW852016:WWA852017 O917552:S917553 JK917552:JO917553 TG917552:TK917553 ADC917552:ADG917553 AMY917552:ANC917553 AWU917552:AWY917553 BGQ917552:BGU917553 BQM917552:BQQ917553 CAI917552:CAM917553 CKE917552:CKI917553 CUA917552:CUE917553 DDW917552:DEA917553 DNS917552:DNW917553 DXO917552:DXS917553 EHK917552:EHO917553 ERG917552:ERK917553 FBC917552:FBG917553 FKY917552:FLC917553 FUU917552:FUY917553 GEQ917552:GEU917553 GOM917552:GOQ917553 GYI917552:GYM917553 HIE917552:HII917553 HSA917552:HSE917553 IBW917552:ICA917553 ILS917552:ILW917553 IVO917552:IVS917553 JFK917552:JFO917553 JPG917552:JPK917553 JZC917552:JZG917553 KIY917552:KJC917553 KSU917552:KSY917553 LCQ917552:LCU917553 LMM917552:LMQ917553 LWI917552:LWM917553 MGE917552:MGI917553 MQA917552:MQE917553 MZW917552:NAA917553 NJS917552:NJW917553 NTO917552:NTS917553 ODK917552:ODO917553 ONG917552:ONK917553 OXC917552:OXG917553 PGY917552:PHC917553 PQU917552:PQY917553 QAQ917552:QAU917553 QKM917552:QKQ917553 QUI917552:QUM917553 REE917552:REI917553 ROA917552:ROE917553 RXW917552:RYA917553 SHS917552:SHW917553 SRO917552:SRS917553 TBK917552:TBO917553 TLG917552:TLK917553 TVC917552:TVG917553 UEY917552:UFC917553 UOU917552:UOY917553 UYQ917552:UYU917553 VIM917552:VIQ917553 VSI917552:VSM917553 WCE917552:WCI917553 WMA917552:WME917553 WVW917552:WWA917553 O983088:S983089 JK983088:JO983089 TG983088:TK983089 ADC983088:ADG983089 AMY983088:ANC983089 AWU983088:AWY983089 BGQ983088:BGU983089 BQM983088:BQQ983089 CAI983088:CAM983089 CKE983088:CKI983089 CUA983088:CUE983089 DDW983088:DEA983089 DNS983088:DNW983089 DXO983088:DXS983089 EHK983088:EHO983089 ERG983088:ERK983089 FBC983088:FBG983089 FKY983088:FLC983089 FUU983088:FUY983089 GEQ983088:GEU983089 GOM983088:GOQ983089 GYI983088:GYM983089 HIE983088:HII983089 HSA983088:HSE983089 IBW983088:ICA983089 ILS983088:ILW983089 IVO983088:IVS983089 JFK983088:JFO983089 JPG983088:JPK983089 JZC983088:JZG983089 KIY983088:KJC983089 KSU983088:KSY983089 LCQ983088:LCU983089 LMM983088:LMQ983089 LWI983088:LWM983089 MGE983088:MGI983089 MQA983088:MQE983089 MZW983088:NAA983089 NJS983088:NJW983089 NTO983088:NTS983089 ODK983088:ODO983089 ONG983088:ONK983089 OXC983088:OXG983089 PGY983088:PHC983089 PQU983088:PQY983089 QAQ983088:QAU983089 QKM983088:QKQ983089 QUI983088:QUM983089 REE983088:REI983089 ROA983088:ROE983089 RXW983088:RYA983089 SHS983088:SHW983089 SRO983088:SRS983089 TBK983088:TBO983089 TLG983088:TLK983089 TVC983088:TVG983089 UEY983088:UFC983089 UOU983088:UOY983089 UYQ983088:UYU983089 VIM983088:VIQ983089 VSI983088:VSM983089 WCE983088:WCI983089 WMA983088:WME983089 WVW983088:WWA983089 O28:S32 JK28:JO32 TG28:TK32 ADC28:ADG32 AMY28:ANC32 AWU28:AWY32 BGQ28:BGU32 BQM28:BQQ32 CAI28:CAM32 CKE28:CKI32 CUA28:CUE32 DDW28:DEA32 DNS28:DNW32 DXO28:DXS32 EHK28:EHO32 ERG28:ERK32 FBC28:FBG32 FKY28:FLC32 FUU28:FUY32 GEQ28:GEU32 GOM28:GOQ32 GYI28:GYM32 HIE28:HII32 HSA28:HSE32 IBW28:ICA32 ILS28:ILW32 IVO28:IVS32 JFK28:JFO32 JPG28:JPK32 JZC28:JZG32 KIY28:KJC32 KSU28:KSY32 LCQ28:LCU32 LMM28:LMQ32 LWI28:LWM32 MGE28:MGI32 MQA28:MQE32 MZW28:NAA32 NJS28:NJW32 NTO28:NTS32 ODK28:ODO32 ONG28:ONK32 OXC28:OXG32 PGY28:PHC32 PQU28:PQY32 QAQ28:QAU32 QKM28:QKQ32 QUI28:QUM32 REE28:REI32 ROA28:ROE32 RXW28:RYA32 SHS28:SHW32 SRO28:SRS32 TBK28:TBO32 TLG28:TLK32 TVC28:TVG32 UEY28:UFC32 UOU28:UOY32 UYQ28:UYU32 VIM28:VIQ32 VSI28:VSM32 WCE28:WCI32 WMA28:WME32 WVW28:WWA32 O65564:S65568 JK65564:JO65568 TG65564:TK65568 ADC65564:ADG65568 AMY65564:ANC65568 AWU65564:AWY65568 BGQ65564:BGU65568 BQM65564:BQQ65568 CAI65564:CAM65568 CKE65564:CKI65568 CUA65564:CUE65568 DDW65564:DEA65568 DNS65564:DNW65568 DXO65564:DXS65568 EHK65564:EHO65568 ERG65564:ERK65568 FBC65564:FBG65568 FKY65564:FLC65568 FUU65564:FUY65568 GEQ65564:GEU65568 GOM65564:GOQ65568 GYI65564:GYM65568 HIE65564:HII65568 HSA65564:HSE65568 IBW65564:ICA65568 ILS65564:ILW65568 IVO65564:IVS65568 JFK65564:JFO65568 JPG65564:JPK65568 JZC65564:JZG65568 KIY65564:KJC65568 KSU65564:KSY65568 LCQ65564:LCU65568 LMM65564:LMQ65568 LWI65564:LWM65568 MGE65564:MGI65568 MQA65564:MQE65568 MZW65564:NAA65568 NJS65564:NJW65568 NTO65564:NTS65568 ODK65564:ODO65568 ONG65564:ONK65568 OXC65564:OXG65568 PGY65564:PHC65568 PQU65564:PQY65568 QAQ65564:QAU65568 QKM65564:QKQ65568 QUI65564:QUM65568 REE65564:REI65568 ROA65564:ROE65568 RXW65564:RYA65568 SHS65564:SHW65568 SRO65564:SRS65568 TBK65564:TBO65568 TLG65564:TLK65568 TVC65564:TVG65568 UEY65564:UFC65568 UOU65564:UOY65568 UYQ65564:UYU65568 VIM65564:VIQ65568 VSI65564:VSM65568 WCE65564:WCI65568 WMA65564:WME65568 WVW65564:WWA65568 O131100:S131104 JK131100:JO131104 TG131100:TK131104 ADC131100:ADG131104 AMY131100:ANC131104 AWU131100:AWY131104 BGQ131100:BGU131104 BQM131100:BQQ131104 CAI131100:CAM131104 CKE131100:CKI131104 CUA131100:CUE131104 DDW131100:DEA131104 DNS131100:DNW131104 DXO131100:DXS131104 EHK131100:EHO131104 ERG131100:ERK131104 FBC131100:FBG131104 FKY131100:FLC131104 FUU131100:FUY131104 GEQ131100:GEU131104 GOM131100:GOQ131104 GYI131100:GYM131104 HIE131100:HII131104 HSA131100:HSE131104 IBW131100:ICA131104 ILS131100:ILW131104 IVO131100:IVS131104 JFK131100:JFO131104 JPG131100:JPK131104 JZC131100:JZG131104 KIY131100:KJC131104 KSU131100:KSY131104 LCQ131100:LCU131104 LMM131100:LMQ131104 LWI131100:LWM131104 MGE131100:MGI131104 MQA131100:MQE131104 MZW131100:NAA131104 NJS131100:NJW131104 NTO131100:NTS131104 ODK131100:ODO131104 ONG131100:ONK131104 OXC131100:OXG131104 PGY131100:PHC131104 PQU131100:PQY131104 QAQ131100:QAU131104 QKM131100:QKQ131104 QUI131100:QUM131104 REE131100:REI131104 ROA131100:ROE131104 RXW131100:RYA131104 SHS131100:SHW131104 SRO131100:SRS131104 TBK131100:TBO131104 TLG131100:TLK131104 TVC131100:TVG131104 UEY131100:UFC131104 UOU131100:UOY131104 UYQ131100:UYU131104 VIM131100:VIQ131104 VSI131100:VSM131104 WCE131100:WCI131104 WMA131100:WME131104 WVW131100:WWA131104 O196636:S196640 JK196636:JO196640 TG196636:TK196640 ADC196636:ADG196640 AMY196636:ANC196640 AWU196636:AWY196640 BGQ196636:BGU196640 BQM196636:BQQ196640 CAI196636:CAM196640 CKE196636:CKI196640 CUA196636:CUE196640 DDW196636:DEA196640 DNS196636:DNW196640 DXO196636:DXS196640 EHK196636:EHO196640 ERG196636:ERK196640 FBC196636:FBG196640 FKY196636:FLC196640 FUU196636:FUY196640 GEQ196636:GEU196640 GOM196636:GOQ196640 GYI196636:GYM196640 HIE196636:HII196640 HSA196636:HSE196640 IBW196636:ICA196640 ILS196636:ILW196640 IVO196636:IVS196640 JFK196636:JFO196640 JPG196636:JPK196640 JZC196636:JZG196640 KIY196636:KJC196640 KSU196636:KSY196640 LCQ196636:LCU196640 LMM196636:LMQ196640 LWI196636:LWM196640 MGE196636:MGI196640 MQA196636:MQE196640 MZW196636:NAA196640 NJS196636:NJW196640 NTO196636:NTS196640 ODK196636:ODO196640 ONG196636:ONK196640 OXC196636:OXG196640 PGY196636:PHC196640 PQU196636:PQY196640 QAQ196636:QAU196640 QKM196636:QKQ196640 QUI196636:QUM196640 REE196636:REI196640 ROA196636:ROE196640 RXW196636:RYA196640 SHS196636:SHW196640 SRO196636:SRS196640 TBK196636:TBO196640 TLG196636:TLK196640 TVC196636:TVG196640 UEY196636:UFC196640 UOU196636:UOY196640 UYQ196636:UYU196640 VIM196636:VIQ196640 VSI196636:VSM196640 WCE196636:WCI196640 WMA196636:WME196640 WVW196636:WWA196640 O262172:S262176 JK262172:JO262176 TG262172:TK262176 ADC262172:ADG262176 AMY262172:ANC262176 AWU262172:AWY262176 BGQ262172:BGU262176 BQM262172:BQQ262176 CAI262172:CAM262176 CKE262172:CKI262176 CUA262172:CUE262176 DDW262172:DEA262176 DNS262172:DNW262176 DXO262172:DXS262176 EHK262172:EHO262176 ERG262172:ERK262176 FBC262172:FBG262176 FKY262172:FLC262176 FUU262172:FUY262176 GEQ262172:GEU262176 GOM262172:GOQ262176 GYI262172:GYM262176 HIE262172:HII262176 HSA262172:HSE262176 IBW262172:ICA262176 ILS262172:ILW262176 IVO262172:IVS262176 JFK262172:JFO262176 JPG262172:JPK262176 JZC262172:JZG262176 KIY262172:KJC262176 KSU262172:KSY262176 LCQ262172:LCU262176 LMM262172:LMQ262176 LWI262172:LWM262176 MGE262172:MGI262176 MQA262172:MQE262176 MZW262172:NAA262176 NJS262172:NJW262176 NTO262172:NTS262176 ODK262172:ODO262176 ONG262172:ONK262176 OXC262172:OXG262176 PGY262172:PHC262176 PQU262172:PQY262176 QAQ262172:QAU262176 QKM262172:QKQ262176 QUI262172:QUM262176 REE262172:REI262176 ROA262172:ROE262176 RXW262172:RYA262176 SHS262172:SHW262176 SRO262172:SRS262176 TBK262172:TBO262176 TLG262172:TLK262176 TVC262172:TVG262176 UEY262172:UFC262176 UOU262172:UOY262176 UYQ262172:UYU262176 VIM262172:VIQ262176 VSI262172:VSM262176 WCE262172:WCI262176 WMA262172:WME262176 WVW262172:WWA262176 O327708:S327712 JK327708:JO327712 TG327708:TK327712 ADC327708:ADG327712 AMY327708:ANC327712 AWU327708:AWY327712 BGQ327708:BGU327712 BQM327708:BQQ327712 CAI327708:CAM327712 CKE327708:CKI327712 CUA327708:CUE327712 DDW327708:DEA327712 DNS327708:DNW327712 DXO327708:DXS327712 EHK327708:EHO327712 ERG327708:ERK327712 FBC327708:FBG327712 FKY327708:FLC327712 FUU327708:FUY327712 GEQ327708:GEU327712 GOM327708:GOQ327712 GYI327708:GYM327712 HIE327708:HII327712 HSA327708:HSE327712 IBW327708:ICA327712 ILS327708:ILW327712 IVO327708:IVS327712 JFK327708:JFO327712 JPG327708:JPK327712 JZC327708:JZG327712 KIY327708:KJC327712 KSU327708:KSY327712 LCQ327708:LCU327712 LMM327708:LMQ327712 LWI327708:LWM327712 MGE327708:MGI327712 MQA327708:MQE327712 MZW327708:NAA327712 NJS327708:NJW327712 NTO327708:NTS327712 ODK327708:ODO327712 ONG327708:ONK327712 OXC327708:OXG327712 PGY327708:PHC327712 PQU327708:PQY327712 QAQ327708:QAU327712 QKM327708:QKQ327712 QUI327708:QUM327712 REE327708:REI327712 ROA327708:ROE327712 RXW327708:RYA327712 SHS327708:SHW327712 SRO327708:SRS327712 TBK327708:TBO327712 TLG327708:TLK327712 TVC327708:TVG327712 UEY327708:UFC327712 UOU327708:UOY327712 UYQ327708:UYU327712 VIM327708:VIQ327712 VSI327708:VSM327712 WCE327708:WCI327712 WMA327708:WME327712 WVW327708:WWA327712 O393244:S393248 JK393244:JO393248 TG393244:TK393248 ADC393244:ADG393248 AMY393244:ANC393248 AWU393244:AWY393248 BGQ393244:BGU393248 BQM393244:BQQ393248 CAI393244:CAM393248 CKE393244:CKI393248 CUA393244:CUE393248 DDW393244:DEA393248 DNS393244:DNW393248 DXO393244:DXS393248 EHK393244:EHO393248 ERG393244:ERK393248 FBC393244:FBG393248 FKY393244:FLC393248 FUU393244:FUY393248 GEQ393244:GEU393248 GOM393244:GOQ393248 GYI393244:GYM393248 HIE393244:HII393248 HSA393244:HSE393248 IBW393244:ICA393248 ILS393244:ILW393248 IVO393244:IVS393248 JFK393244:JFO393248 JPG393244:JPK393248 JZC393244:JZG393248 KIY393244:KJC393248 KSU393244:KSY393248 LCQ393244:LCU393248 LMM393244:LMQ393248 LWI393244:LWM393248 MGE393244:MGI393248 MQA393244:MQE393248 MZW393244:NAA393248 NJS393244:NJW393248 NTO393244:NTS393248 ODK393244:ODO393248 ONG393244:ONK393248 OXC393244:OXG393248 PGY393244:PHC393248 PQU393244:PQY393248 QAQ393244:QAU393248 QKM393244:QKQ393248 QUI393244:QUM393248 REE393244:REI393248 ROA393244:ROE393248 RXW393244:RYA393248 SHS393244:SHW393248 SRO393244:SRS393248 TBK393244:TBO393248 TLG393244:TLK393248 TVC393244:TVG393248 UEY393244:UFC393248 UOU393244:UOY393248 UYQ393244:UYU393248 VIM393244:VIQ393248 VSI393244:VSM393248 WCE393244:WCI393248 WMA393244:WME393248 WVW393244:WWA393248 O458780:S458784 JK458780:JO458784 TG458780:TK458784 ADC458780:ADG458784 AMY458780:ANC458784 AWU458780:AWY458784 BGQ458780:BGU458784 BQM458780:BQQ458784 CAI458780:CAM458784 CKE458780:CKI458784 CUA458780:CUE458784 DDW458780:DEA458784 DNS458780:DNW458784 DXO458780:DXS458784 EHK458780:EHO458784 ERG458780:ERK458784 FBC458780:FBG458784 FKY458780:FLC458784 FUU458780:FUY458784 GEQ458780:GEU458784 GOM458780:GOQ458784 GYI458780:GYM458784 HIE458780:HII458784 HSA458780:HSE458784 IBW458780:ICA458784 ILS458780:ILW458784 IVO458780:IVS458784 JFK458780:JFO458784 JPG458780:JPK458784 JZC458780:JZG458784 KIY458780:KJC458784 KSU458780:KSY458784 LCQ458780:LCU458784 LMM458780:LMQ458784 LWI458780:LWM458784 MGE458780:MGI458784 MQA458780:MQE458784 MZW458780:NAA458784 NJS458780:NJW458784 NTO458780:NTS458784 ODK458780:ODO458784 ONG458780:ONK458784 OXC458780:OXG458784 PGY458780:PHC458784 PQU458780:PQY458784 QAQ458780:QAU458784 QKM458780:QKQ458784 QUI458780:QUM458784 REE458780:REI458784 ROA458780:ROE458784 RXW458780:RYA458784 SHS458780:SHW458784 SRO458780:SRS458784 TBK458780:TBO458784 TLG458780:TLK458784 TVC458780:TVG458784 UEY458780:UFC458784 UOU458780:UOY458784 UYQ458780:UYU458784 VIM458780:VIQ458784 VSI458780:VSM458784 WCE458780:WCI458784 WMA458780:WME458784 WVW458780:WWA458784 O524316:S524320 JK524316:JO524320 TG524316:TK524320 ADC524316:ADG524320 AMY524316:ANC524320 AWU524316:AWY524320 BGQ524316:BGU524320 BQM524316:BQQ524320 CAI524316:CAM524320 CKE524316:CKI524320 CUA524316:CUE524320 DDW524316:DEA524320 DNS524316:DNW524320 DXO524316:DXS524320 EHK524316:EHO524320 ERG524316:ERK524320 FBC524316:FBG524320 FKY524316:FLC524320 FUU524316:FUY524320 GEQ524316:GEU524320 GOM524316:GOQ524320 GYI524316:GYM524320 HIE524316:HII524320 HSA524316:HSE524320 IBW524316:ICA524320 ILS524316:ILW524320 IVO524316:IVS524320 JFK524316:JFO524320 JPG524316:JPK524320 JZC524316:JZG524320 KIY524316:KJC524320 KSU524316:KSY524320 LCQ524316:LCU524320 LMM524316:LMQ524320 LWI524316:LWM524320 MGE524316:MGI524320 MQA524316:MQE524320 MZW524316:NAA524320 NJS524316:NJW524320 NTO524316:NTS524320 ODK524316:ODO524320 ONG524316:ONK524320 OXC524316:OXG524320 PGY524316:PHC524320 PQU524316:PQY524320 QAQ524316:QAU524320 QKM524316:QKQ524320 QUI524316:QUM524320 REE524316:REI524320 ROA524316:ROE524320 RXW524316:RYA524320 SHS524316:SHW524320 SRO524316:SRS524320 TBK524316:TBO524320 TLG524316:TLK524320 TVC524316:TVG524320 UEY524316:UFC524320 UOU524316:UOY524320 UYQ524316:UYU524320 VIM524316:VIQ524320 VSI524316:VSM524320 WCE524316:WCI524320 WMA524316:WME524320 WVW524316:WWA524320 O589852:S589856 JK589852:JO589856 TG589852:TK589856 ADC589852:ADG589856 AMY589852:ANC589856 AWU589852:AWY589856 BGQ589852:BGU589856 BQM589852:BQQ589856 CAI589852:CAM589856 CKE589852:CKI589856 CUA589852:CUE589856 DDW589852:DEA589856 DNS589852:DNW589856 DXO589852:DXS589856 EHK589852:EHO589856 ERG589852:ERK589856 FBC589852:FBG589856 FKY589852:FLC589856 FUU589852:FUY589856 GEQ589852:GEU589856 GOM589852:GOQ589856 GYI589852:GYM589856 HIE589852:HII589856 HSA589852:HSE589856 IBW589852:ICA589856 ILS589852:ILW589856 IVO589852:IVS589856 JFK589852:JFO589856 JPG589852:JPK589856 JZC589852:JZG589856 KIY589852:KJC589856 KSU589852:KSY589856 LCQ589852:LCU589856 LMM589852:LMQ589856 LWI589852:LWM589856 MGE589852:MGI589856 MQA589852:MQE589856 MZW589852:NAA589856 NJS589852:NJW589856 NTO589852:NTS589856 ODK589852:ODO589856 ONG589852:ONK589856 OXC589852:OXG589856 PGY589852:PHC589856 PQU589852:PQY589856 QAQ589852:QAU589856 QKM589852:QKQ589856 QUI589852:QUM589856 REE589852:REI589856 ROA589852:ROE589856 RXW589852:RYA589856 SHS589852:SHW589856 SRO589852:SRS589856 TBK589852:TBO589856 TLG589852:TLK589856 TVC589852:TVG589856 UEY589852:UFC589856 UOU589852:UOY589856 UYQ589852:UYU589856 VIM589852:VIQ589856 VSI589852:VSM589856 WCE589852:WCI589856 WMA589852:WME589856 WVW589852:WWA589856 O655388:S655392 JK655388:JO655392 TG655388:TK655392 ADC655388:ADG655392 AMY655388:ANC655392 AWU655388:AWY655392 BGQ655388:BGU655392 BQM655388:BQQ655392 CAI655388:CAM655392 CKE655388:CKI655392 CUA655388:CUE655392 DDW655388:DEA655392 DNS655388:DNW655392 DXO655388:DXS655392 EHK655388:EHO655392 ERG655388:ERK655392 FBC655388:FBG655392 FKY655388:FLC655392 FUU655388:FUY655392 GEQ655388:GEU655392 GOM655388:GOQ655392 GYI655388:GYM655392 HIE655388:HII655392 HSA655388:HSE655392 IBW655388:ICA655392 ILS655388:ILW655392 IVO655388:IVS655392 JFK655388:JFO655392 JPG655388:JPK655392 JZC655388:JZG655392 KIY655388:KJC655392 KSU655388:KSY655392 LCQ655388:LCU655392 LMM655388:LMQ655392 LWI655388:LWM655392 MGE655388:MGI655392 MQA655388:MQE655392 MZW655388:NAA655392 NJS655388:NJW655392 NTO655388:NTS655392 ODK655388:ODO655392 ONG655388:ONK655392 OXC655388:OXG655392 PGY655388:PHC655392 PQU655388:PQY655392 QAQ655388:QAU655392 QKM655388:QKQ655392 QUI655388:QUM655392 REE655388:REI655392 ROA655388:ROE655392 RXW655388:RYA655392 SHS655388:SHW655392 SRO655388:SRS655392 TBK655388:TBO655392 TLG655388:TLK655392 TVC655388:TVG655392 UEY655388:UFC655392 UOU655388:UOY655392 UYQ655388:UYU655392 VIM655388:VIQ655392 VSI655388:VSM655392 WCE655388:WCI655392 WMA655388:WME655392 WVW655388:WWA655392 O720924:S720928 JK720924:JO720928 TG720924:TK720928 ADC720924:ADG720928 AMY720924:ANC720928 AWU720924:AWY720928 BGQ720924:BGU720928 BQM720924:BQQ720928 CAI720924:CAM720928 CKE720924:CKI720928 CUA720924:CUE720928 DDW720924:DEA720928 DNS720924:DNW720928 DXO720924:DXS720928 EHK720924:EHO720928 ERG720924:ERK720928 FBC720924:FBG720928 FKY720924:FLC720928 FUU720924:FUY720928 GEQ720924:GEU720928 GOM720924:GOQ720928 GYI720924:GYM720928 HIE720924:HII720928 HSA720924:HSE720928 IBW720924:ICA720928 ILS720924:ILW720928 IVO720924:IVS720928 JFK720924:JFO720928 JPG720924:JPK720928 JZC720924:JZG720928 KIY720924:KJC720928 KSU720924:KSY720928 LCQ720924:LCU720928 LMM720924:LMQ720928 LWI720924:LWM720928 MGE720924:MGI720928 MQA720924:MQE720928 MZW720924:NAA720928 NJS720924:NJW720928 NTO720924:NTS720928 ODK720924:ODO720928 ONG720924:ONK720928 OXC720924:OXG720928 PGY720924:PHC720928 PQU720924:PQY720928 QAQ720924:QAU720928 QKM720924:QKQ720928 QUI720924:QUM720928 REE720924:REI720928 ROA720924:ROE720928 RXW720924:RYA720928 SHS720924:SHW720928 SRO720924:SRS720928 TBK720924:TBO720928 TLG720924:TLK720928 TVC720924:TVG720928 UEY720924:UFC720928 UOU720924:UOY720928 UYQ720924:UYU720928 VIM720924:VIQ720928 VSI720924:VSM720928 WCE720924:WCI720928 WMA720924:WME720928 WVW720924:WWA720928 O786460:S786464 JK786460:JO786464 TG786460:TK786464 ADC786460:ADG786464 AMY786460:ANC786464 AWU786460:AWY786464 BGQ786460:BGU786464 BQM786460:BQQ786464 CAI786460:CAM786464 CKE786460:CKI786464 CUA786460:CUE786464 DDW786460:DEA786464 DNS786460:DNW786464 DXO786460:DXS786464 EHK786460:EHO786464 ERG786460:ERK786464 FBC786460:FBG786464 FKY786460:FLC786464 FUU786460:FUY786464 GEQ786460:GEU786464 GOM786460:GOQ786464 GYI786460:GYM786464 HIE786460:HII786464 HSA786460:HSE786464 IBW786460:ICA786464 ILS786460:ILW786464 IVO786460:IVS786464 JFK786460:JFO786464 JPG786460:JPK786464 JZC786460:JZG786464 KIY786460:KJC786464 KSU786460:KSY786464 LCQ786460:LCU786464 LMM786460:LMQ786464 LWI786460:LWM786464 MGE786460:MGI786464 MQA786460:MQE786464 MZW786460:NAA786464 NJS786460:NJW786464 NTO786460:NTS786464 ODK786460:ODO786464 ONG786460:ONK786464 OXC786460:OXG786464 PGY786460:PHC786464 PQU786460:PQY786464 QAQ786460:QAU786464 QKM786460:QKQ786464 QUI786460:QUM786464 REE786460:REI786464 ROA786460:ROE786464 RXW786460:RYA786464 SHS786460:SHW786464 SRO786460:SRS786464 TBK786460:TBO786464 TLG786460:TLK786464 TVC786460:TVG786464 UEY786460:UFC786464 UOU786460:UOY786464 UYQ786460:UYU786464 VIM786460:VIQ786464 VSI786460:VSM786464 WCE786460:WCI786464 WMA786460:WME786464 WVW786460:WWA786464 O851996:S852000 JK851996:JO852000 TG851996:TK852000 ADC851996:ADG852000 AMY851996:ANC852000 AWU851996:AWY852000 BGQ851996:BGU852000 BQM851996:BQQ852000 CAI851996:CAM852000 CKE851996:CKI852000 CUA851996:CUE852000 DDW851996:DEA852000 DNS851996:DNW852000 DXO851996:DXS852000 EHK851996:EHO852000 ERG851996:ERK852000 FBC851996:FBG852000 FKY851996:FLC852000 FUU851996:FUY852000 GEQ851996:GEU852000 GOM851996:GOQ852000 GYI851996:GYM852000 HIE851996:HII852000 HSA851996:HSE852000 IBW851996:ICA852000 ILS851996:ILW852000 IVO851996:IVS852000 JFK851996:JFO852000 JPG851996:JPK852000 JZC851996:JZG852000 KIY851996:KJC852000 KSU851996:KSY852000 LCQ851996:LCU852000 LMM851996:LMQ852000 LWI851996:LWM852000 MGE851996:MGI852000 MQA851996:MQE852000 MZW851996:NAA852000 NJS851996:NJW852000 NTO851996:NTS852000 ODK851996:ODO852000 ONG851996:ONK852000 OXC851996:OXG852000 PGY851996:PHC852000 PQU851996:PQY852000 QAQ851996:QAU852000 QKM851996:QKQ852000 QUI851996:QUM852000 REE851996:REI852000 ROA851996:ROE852000 RXW851996:RYA852000 SHS851996:SHW852000 SRO851996:SRS852000 TBK851996:TBO852000 TLG851996:TLK852000 TVC851996:TVG852000 UEY851996:UFC852000 UOU851996:UOY852000 UYQ851996:UYU852000 VIM851996:VIQ852000 VSI851996:VSM852000 WCE851996:WCI852000 WMA851996:WME852000 WVW851996:WWA852000 O917532:S917536 JK917532:JO917536 TG917532:TK917536 ADC917532:ADG917536 AMY917532:ANC917536 AWU917532:AWY917536 BGQ917532:BGU917536 BQM917532:BQQ917536 CAI917532:CAM917536 CKE917532:CKI917536 CUA917532:CUE917536 DDW917532:DEA917536 DNS917532:DNW917536 DXO917532:DXS917536 EHK917532:EHO917536 ERG917532:ERK917536 FBC917532:FBG917536 FKY917532:FLC917536 FUU917532:FUY917536 GEQ917532:GEU917536 GOM917532:GOQ917536 GYI917532:GYM917536 HIE917532:HII917536 HSA917532:HSE917536 IBW917532:ICA917536 ILS917532:ILW917536 IVO917532:IVS917536 JFK917532:JFO917536 JPG917532:JPK917536 JZC917532:JZG917536 KIY917532:KJC917536 KSU917532:KSY917536 LCQ917532:LCU917536 LMM917532:LMQ917536 LWI917532:LWM917536 MGE917532:MGI917536 MQA917532:MQE917536 MZW917532:NAA917536 NJS917532:NJW917536 NTO917532:NTS917536 ODK917532:ODO917536 ONG917532:ONK917536 OXC917532:OXG917536 PGY917532:PHC917536 PQU917532:PQY917536 QAQ917532:QAU917536 QKM917532:QKQ917536 QUI917532:QUM917536 REE917532:REI917536 ROA917532:ROE917536 RXW917532:RYA917536 SHS917532:SHW917536 SRO917532:SRS917536 TBK917532:TBO917536 TLG917532:TLK917536 TVC917532:TVG917536 UEY917532:UFC917536 UOU917532:UOY917536 UYQ917532:UYU917536 VIM917532:VIQ917536 VSI917532:VSM917536 WCE917532:WCI917536 WMA917532:WME917536 WVW917532:WWA917536 O983068:S983072 JK983068:JO983072 TG983068:TK983072 ADC983068:ADG983072 AMY983068:ANC983072 AWU983068:AWY983072 BGQ983068:BGU983072 BQM983068:BQQ983072 CAI983068:CAM983072 CKE983068:CKI983072 CUA983068:CUE983072 DDW983068:DEA983072 DNS983068:DNW983072 DXO983068:DXS983072 EHK983068:EHO983072 ERG983068:ERK983072 FBC983068:FBG983072 FKY983068:FLC983072 FUU983068:FUY983072 GEQ983068:GEU983072 GOM983068:GOQ983072 GYI983068:GYM983072 HIE983068:HII983072 HSA983068:HSE983072 IBW983068:ICA983072 ILS983068:ILW983072 IVO983068:IVS983072 JFK983068:JFO983072 JPG983068:JPK983072 JZC983068:JZG983072 KIY983068:KJC983072 KSU983068:KSY983072 LCQ983068:LCU983072 LMM983068:LMQ983072 LWI983068:LWM983072 MGE983068:MGI983072 MQA983068:MQE983072 MZW983068:NAA983072 NJS983068:NJW983072 NTO983068:NTS983072 ODK983068:ODO983072 ONG983068:ONK983072 OXC983068:OXG983072 PGY983068:PHC983072 PQU983068:PQY983072 QAQ983068:QAU983072 QKM983068:QKQ983072 QUI983068:QUM983072 REE983068:REI983072 ROA983068:ROE983072 RXW983068:RYA983072 SHS983068:SHW983072 SRO983068:SRS983072 TBK983068:TBO983072 TLG983068:TLK983072 TVC983068:TVG983072 UEY983068:UFC983072 UOU983068:UOY983072 UYQ983068:UYU983072 VIM983068:VIQ983072 VSI983068:VSM983072 WCE983068:WCI983072 WMA983068:WME983072 WVW983068:WWA983072 Y28:AT32 JU28:KP32 TQ28:UL32 ADM28:AEH32 ANI28:AOD32 AXE28:AXZ32 BHA28:BHV32 BQW28:BRR32 CAS28:CBN32 CKO28:CLJ32 CUK28:CVF32 DEG28:DFB32 DOC28:DOX32 DXY28:DYT32 EHU28:EIP32 ERQ28:ESL32 FBM28:FCH32 FLI28:FMD32 FVE28:FVZ32 GFA28:GFV32 GOW28:GPR32 GYS28:GZN32 HIO28:HJJ32 HSK28:HTF32 ICG28:IDB32 IMC28:IMX32 IVY28:IWT32 JFU28:JGP32 JPQ28:JQL32 JZM28:KAH32 KJI28:KKD32 KTE28:KTZ32 LDA28:LDV32 LMW28:LNR32 LWS28:LXN32 MGO28:MHJ32 MQK28:MRF32 NAG28:NBB32 NKC28:NKX32 NTY28:NUT32 ODU28:OEP32 ONQ28:OOL32 OXM28:OYH32 PHI28:PID32 PRE28:PRZ32 QBA28:QBV32 QKW28:QLR32 QUS28:QVN32 REO28:RFJ32 ROK28:RPF32 RYG28:RZB32 SIC28:SIX32 SRY28:SST32 TBU28:TCP32 TLQ28:TML32 TVM28:TWH32 UFI28:UGD32 UPE28:UPZ32 UZA28:UZV32 VIW28:VJR32 VSS28:VTN32 WCO28:WDJ32 WMK28:WNF32 WWG28:WXB32 Y65564:AT65568 JU65564:KP65568 TQ65564:UL65568 ADM65564:AEH65568 ANI65564:AOD65568 AXE65564:AXZ65568 BHA65564:BHV65568 BQW65564:BRR65568 CAS65564:CBN65568 CKO65564:CLJ65568 CUK65564:CVF65568 DEG65564:DFB65568 DOC65564:DOX65568 DXY65564:DYT65568 EHU65564:EIP65568 ERQ65564:ESL65568 FBM65564:FCH65568 FLI65564:FMD65568 FVE65564:FVZ65568 GFA65564:GFV65568 GOW65564:GPR65568 GYS65564:GZN65568 HIO65564:HJJ65568 HSK65564:HTF65568 ICG65564:IDB65568 IMC65564:IMX65568 IVY65564:IWT65568 JFU65564:JGP65568 JPQ65564:JQL65568 JZM65564:KAH65568 KJI65564:KKD65568 KTE65564:KTZ65568 LDA65564:LDV65568 LMW65564:LNR65568 LWS65564:LXN65568 MGO65564:MHJ65568 MQK65564:MRF65568 NAG65564:NBB65568 NKC65564:NKX65568 NTY65564:NUT65568 ODU65564:OEP65568 ONQ65564:OOL65568 OXM65564:OYH65568 PHI65564:PID65568 PRE65564:PRZ65568 QBA65564:QBV65568 QKW65564:QLR65568 QUS65564:QVN65568 REO65564:RFJ65568 ROK65564:RPF65568 RYG65564:RZB65568 SIC65564:SIX65568 SRY65564:SST65568 TBU65564:TCP65568 TLQ65564:TML65568 TVM65564:TWH65568 UFI65564:UGD65568 UPE65564:UPZ65568 UZA65564:UZV65568 VIW65564:VJR65568 VSS65564:VTN65568 WCO65564:WDJ65568 WMK65564:WNF65568 WWG65564:WXB65568 Y131100:AT131104 JU131100:KP131104 TQ131100:UL131104 ADM131100:AEH131104 ANI131100:AOD131104 AXE131100:AXZ131104 BHA131100:BHV131104 BQW131100:BRR131104 CAS131100:CBN131104 CKO131100:CLJ131104 CUK131100:CVF131104 DEG131100:DFB131104 DOC131100:DOX131104 DXY131100:DYT131104 EHU131100:EIP131104 ERQ131100:ESL131104 FBM131100:FCH131104 FLI131100:FMD131104 FVE131100:FVZ131104 GFA131100:GFV131104 GOW131100:GPR131104 GYS131100:GZN131104 HIO131100:HJJ131104 HSK131100:HTF131104 ICG131100:IDB131104 IMC131100:IMX131104 IVY131100:IWT131104 JFU131100:JGP131104 JPQ131100:JQL131104 JZM131100:KAH131104 KJI131100:KKD131104 KTE131100:KTZ131104 LDA131100:LDV131104 LMW131100:LNR131104 LWS131100:LXN131104 MGO131100:MHJ131104 MQK131100:MRF131104 NAG131100:NBB131104 NKC131100:NKX131104 NTY131100:NUT131104 ODU131100:OEP131104 ONQ131100:OOL131104 OXM131100:OYH131104 PHI131100:PID131104 PRE131100:PRZ131104 QBA131100:QBV131104 QKW131100:QLR131104 QUS131100:QVN131104 REO131100:RFJ131104 ROK131100:RPF131104 RYG131100:RZB131104 SIC131100:SIX131104 SRY131100:SST131104 TBU131100:TCP131104 TLQ131100:TML131104 TVM131100:TWH131104 UFI131100:UGD131104 UPE131100:UPZ131104 UZA131100:UZV131104 VIW131100:VJR131104 VSS131100:VTN131104 WCO131100:WDJ131104 WMK131100:WNF131104 WWG131100:WXB131104 Y196636:AT196640 JU196636:KP196640 TQ196636:UL196640 ADM196636:AEH196640 ANI196636:AOD196640 AXE196636:AXZ196640 BHA196636:BHV196640 BQW196636:BRR196640 CAS196636:CBN196640 CKO196636:CLJ196640 CUK196636:CVF196640 DEG196636:DFB196640 DOC196636:DOX196640 DXY196636:DYT196640 EHU196636:EIP196640 ERQ196636:ESL196640 FBM196636:FCH196640 FLI196636:FMD196640 FVE196636:FVZ196640 GFA196636:GFV196640 GOW196636:GPR196640 GYS196636:GZN196640 HIO196636:HJJ196640 HSK196636:HTF196640 ICG196636:IDB196640 IMC196636:IMX196640 IVY196636:IWT196640 JFU196636:JGP196640 JPQ196636:JQL196640 JZM196636:KAH196640 KJI196636:KKD196640 KTE196636:KTZ196640 LDA196636:LDV196640 LMW196636:LNR196640 LWS196636:LXN196640 MGO196636:MHJ196640 MQK196636:MRF196640 NAG196636:NBB196640 NKC196636:NKX196640 NTY196636:NUT196640 ODU196636:OEP196640 ONQ196636:OOL196640 OXM196636:OYH196640 PHI196636:PID196640 PRE196636:PRZ196640 QBA196636:QBV196640 QKW196636:QLR196640 QUS196636:QVN196640 REO196636:RFJ196640 ROK196636:RPF196640 RYG196636:RZB196640 SIC196636:SIX196640 SRY196636:SST196640 TBU196636:TCP196640 TLQ196636:TML196640 TVM196636:TWH196640 UFI196636:UGD196640 UPE196636:UPZ196640 UZA196636:UZV196640 VIW196636:VJR196640 VSS196636:VTN196640 WCO196636:WDJ196640 WMK196636:WNF196640 WWG196636:WXB196640 Y262172:AT262176 JU262172:KP262176 TQ262172:UL262176 ADM262172:AEH262176 ANI262172:AOD262176 AXE262172:AXZ262176 BHA262172:BHV262176 BQW262172:BRR262176 CAS262172:CBN262176 CKO262172:CLJ262176 CUK262172:CVF262176 DEG262172:DFB262176 DOC262172:DOX262176 DXY262172:DYT262176 EHU262172:EIP262176 ERQ262172:ESL262176 FBM262172:FCH262176 FLI262172:FMD262176 FVE262172:FVZ262176 GFA262172:GFV262176 GOW262172:GPR262176 GYS262172:GZN262176 HIO262172:HJJ262176 HSK262172:HTF262176 ICG262172:IDB262176 IMC262172:IMX262176 IVY262172:IWT262176 JFU262172:JGP262176 JPQ262172:JQL262176 JZM262172:KAH262176 KJI262172:KKD262176 KTE262172:KTZ262176 LDA262172:LDV262176 LMW262172:LNR262176 LWS262172:LXN262176 MGO262172:MHJ262176 MQK262172:MRF262176 NAG262172:NBB262176 NKC262172:NKX262176 NTY262172:NUT262176 ODU262172:OEP262176 ONQ262172:OOL262176 OXM262172:OYH262176 PHI262172:PID262176 PRE262172:PRZ262176 QBA262172:QBV262176 QKW262172:QLR262176 QUS262172:QVN262176 REO262172:RFJ262176 ROK262172:RPF262176 RYG262172:RZB262176 SIC262172:SIX262176 SRY262172:SST262176 TBU262172:TCP262176 TLQ262172:TML262176 TVM262172:TWH262176 UFI262172:UGD262176 UPE262172:UPZ262176 UZA262172:UZV262176 VIW262172:VJR262176 VSS262172:VTN262176 WCO262172:WDJ262176 WMK262172:WNF262176 WWG262172:WXB262176 Y327708:AT327712 JU327708:KP327712 TQ327708:UL327712 ADM327708:AEH327712 ANI327708:AOD327712 AXE327708:AXZ327712 BHA327708:BHV327712 BQW327708:BRR327712 CAS327708:CBN327712 CKO327708:CLJ327712 CUK327708:CVF327712 DEG327708:DFB327712 DOC327708:DOX327712 DXY327708:DYT327712 EHU327708:EIP327712 ERQ327708:ESL327712 FBM327708:FCH327712 FLI327708:FMD327712 FVE327708:FVZ327712 GFA327708:GFV327712 GOW327708:GPR327712 GYS327708:GZN327712 HIO327708:HJJ327712 HSK327708:HTF327712 ICG327708:IDB327712 IMC327708:IMX327712 IVY327708:IWT327712 JFU327708:JGP327712 JPQ327708:JQL327712 JZM327708:KAH327712 KJI327708:KKD327712 KTE327708:KTZ327712 LDA327708:LDV327712 LMW327708:LNR327712 LWS327708:LXN327712 MGO327708:MHJ327712 MQK327708:MRF327712 NAG327708:NBB327712 NKC327708:NKX327712 NTY327708:NUT327712 ODU327708:OEP327712 ONQ327708:OOL327712 OXM327708:OYH327712 PHI327708:PID327712 PRE327708:PRZ327712 QBA327708:QBV327712 QKW327708:QLR327712 QUS327708:QVN327712 REO327708:RFJ327712 ROK327708:RPF327712 RYG327708:RZB327712 SIC327708:SIX327712 SRY327708:SST327712 TBU327708:TCP327712 TLQ327708:TML327712 TVM327708:TWH327712 UFI327708:UGD327712 UPE327708:UPZ327712 UZA327708:UZV327712 VIW327708:VJR327712 VSS327708:VTN327712 WCO327708:WDJ327712 WMK327708:WNF327712 WWG327708:WXB327712 Y393244:AT393248 JU393244:KP393248 TQ393244:UL393248 ADM393244:AEH393248 ANI393244:AOD393248 AXE393244:AXZ393248 BHA393244:BHV393248 BQW393244:BRR393248 CAS393244:CBN393248 CKO393244:CLJ393248 CUK393244:CVF393248 DEG393244:DFB393248 DOC393244:DOX393248 DXY393244:DYT393248 EHU393244:EIP393248 ERQ393244:ESL393248 FBM393244:FCH393248 FLI393244:FMD393248 FVE393244:FVZ393248 GFA393244:GFV393248 GOW393244:GPR393248 GYS393244:GZN393248 HIO393244:HJJ393248 HSK393244:HTF393248 ICG393244:IDB393248 IMC393244:IMX393248 IVY393244:IWT393248 JFU393244:JGP393248 JPQ393244:JQL393248 JZM393244:KAH393248 KJI393244:KKD393248 KTE393244:KTZ393248 LDA393244:LDV393248 LMW393244:LNR393248 LWS393244:LXN393248 MGO393244:MHJ393248 MQK393244:MRF393248 NAG393244:NBB393248 NKC393244:NKX393248 NTY393244:NUT393248 ODU393244:OEP393248 ONQ393244:OOL393248 OXM393244:OYH393248 PHI393244:PID393248 PRE393244:PRZ393248 QBA393244:QBV393248 QKW393244:QLR393248 QUS393244:QVN393248 REO393244:RFJ393248 ROK393244:RPF393248 RYG393244:RZB393248 SIC393244:SIX393248 SRY393244:SST393248 TBU393244:TCP393248 TLQ393244:TML393248 TVM393244:TWH393248 UFI393244:UGD393248 UPE393244:UPZ393248 UZA393244:UZV393248 VIW393244:VJR393248 VSS393244:VTN393248 WCO393244:WDJ393248 WMK393244:WNF393248 WWG393244:WXB393248 Y458780:AT458784 JU458780:KP458784 TQ458780:UL458784 ADM458780:AEH458784 ANI458780:AOD458784 AXE458780:AXZ458784 BHA458780:BHV458784 BQW458780:BRR458784 CAS458780:CBN458784 CKO458780:CLJ458784 CUK458780:CVF458784 DEG458780:DFB458784 DOC458780:DOX458784 DXY458780:DYT458784 EHU458780:EIP458784 ERQ458780:ESL458784 FBM458780:FCH458784 FLI458780:FMD458784 FVE458780:FVZ458784 GFA458780:GFV458784 GOW458780:GPR458784 GYS458780:GZN458784 HIO458780:HJJ458784 HSK458780:HTF458784 ICG458780:IDB458784 IMC458780:IMX458784 IVY458780:IWT458784 JFU458780:JGP458784 JPQ458780:JQL458784 JZM458780:KAH458784 KJI458780:KKD458784 KTE458780:KTZ458784 LDA458780:LDV458784 LMW458780:LNR458784 LWS458780:LXN458784 MGO458780:MHJ458784 MQK458780:MRF458784 NAG458780:NBB458784 NKC458780:NKX458784 NTY458780:NUT458784 ODU458780:OEP458784 ONQ458780:OOL458784 OXM458780:OYH458784 PHI458780:PID458784 PRE458780:PRZ458784 QBA458780:QBV458784 QKW458780:QLR458784 QUS458780:QVN458784 REO458780:RFJ458784 ROK458780:RPF458784 RYG458780:RZB458784 SIC458780:SIX458784 SRY458780:SST458784 TBU458780:TCP458784 TLQ458780:TML458784 TVM458780:TWH458784 UFI458780:UGD458784 UPE458780:UPZ458784 UZA458780:UZV458784 VIW458780:VJR458784 VSS458780:VTN458784 WCO458780:WDJ458784 WMK458780:WNF458784 WWG458780:WXB458784 Y524316:AT524320 JU524316:KP524320 TQ524316:UL524320 ADM524316:AEH524320 ANI524316:AOD524320 AXE524316:AXZ524320 BHA524316:BHV524320 BQW524316:BRR524320 CAS524316:CBN524320 CKO524316:CLJ524320 CUK524316:CVF524320 DEG524316:DFB524320 DOC524316:DOX524320 DXY524316:DYT524320 EHU524316:EIP524320 ERQ524316:ESL524320 FBM524316:FCH524320 FLI524316:FMD524320 FVE524316:FVZ524320 GFA524316:GFV524320 GOW524316:GPR524320 GYS524316:GZN524320 HIO524316:HJJ524320 HSK524316:HTF524320 ICG524316:IDB524320 IMC524316:IMX524320 IVY524316:IWT524320 JFU524316:JGP524320 JPQ524316:JQL524320 JZM524316:KAH524320 KJI524316:KKD524320 KTE524316:KTZ524320 LDA524316:LDV524320 LMW524316:LNR524320 LWS524316:LXN524320 MGO524316:MHJ524320 MQK524316:MRF524320 NAG524316:NBB524320 NKC524316:NKX524320 NTY524316:NUT524320 ODU524316:OEP524320 ONQ524316:OOL524320 OXM524316:OYH524320 PHI524316:PID524320 PRE524316:PRZ524320 QBA524316:QBV524320 QKW524316:QLR524320 QUS524316:QVN524320 REO524316:RFJ524320 ROK524316:RPF524320 RYG524316:RZB524320 SIC524316:SIX524320 SRY524316:SST524320 TBU524316:TCP524320 TLQ524316:TML524320 TVM524316:TWH524320 UFI524316:UGD524320 UPE524316:UPZ524320 UZA524316:UZV524320 VIW524316:VJR524320 VSS524316:VTN524320 WCO524316:WDJ524320 WMK524316:WNF524320 WWG524316:WXB524320 Y589852:AT589856 JU589852:KP589856 TQ589852:UL589856 ADM589852:AEH589856 ANI589852:AOD589856 AXE589852:AXZ589856 BHA589852:BHV589856 BQW589852:BRR589856 CAS589852:CBN589856 CKO589852:CLJ589856 CUK589852:CVF589856 DEG589852:DFB589856 DOC589852:DOX589856 DXY589852:DYT589856 EHU589852:EIP589856 ERQ589852:ESL589856 FBM589852:FCH589856 FLI589852:FMD589856 FVE589852:FVZ589856 GFA589852:GFV589856 GOW589852:GPR589856 GYS589852:GZN589856 HIO589852:HJJ589856 HSK589852:HTF589856 ICG589852:IDB589856 IMC589852:IMX589856 IVY589852:IWT589856 JFU589852:JGP589856 JPQ589852:JQL589856 JZM589852:KAH589856 KJI589852:KKD589856 KTE589852:KTZ589856 LDA589852:LDV589856 LMW589852:LNR589856 LWS589852:LXN589856 MGO589852:MHJ589856 MQK589852:MRF589856 NAG589852:NBB589856 NKC589852:NKX589856 NTY589852:NUT589856 ODU589852:OEP589856 ONQ589852:OOL589856 OXM589852:OYH589856 PHI589852:PID589856 PRE589852:PRZ589856 QBA589852:QBV589856 QKW589852:QLR589856 QUS589852:QVN589856 REO589852:RFJ589856 ROK589852:RPF589856 RYG589852:RZB589856 SIC589852:SIX589856 SRY589852:SST589856 TBU589852:TCP589856 TLQ589852:TML589856 TVM589852:TWH589856 UFI589852:UGD589856 UPE589852:UPZ589856 UZA589852:UZV589856 VIW589852:VJR589856 VSS589852:VTN589856 WCO589852:WDJ589856 WMK589852:WNF589856 WWG589852:WXB589856 Y655388:AT655392 JU655388:KP655392 TQ655388:UL655392 ADM655388:AEH655392 ANI655388:AOD655392 AXE655388:AXZ655392 BHA655388:BHV655392 BQW655388:BRR655392 CAS655388:CBN655392 CKO655388:CLJ655392 CUK655388:CVF655392 DEG655388:DFB655392 DOC655388:DOX655392 DXY655388:DYT655392 EHU655388:EIP655392 ERQ655388:ESL655392 FBM655388:FCH655392 FLI655388:FMD655392 FVE655388:FVZ655392 GFA655388:GFV655392 GOW655388:GPR655392 GYS655388:GZN655392 HIO655388:HJJ655392 HSK655388:HTF655392 ICG655388:IDB655392 IMC655388:IMX655392 IVY655388:IWT655392 JFU655388:JGP655392 JPQ655388:JQL655392 JZM655388:KAH655392 KJI655388:KKD655392 KTE655388:KTZ655392 LDA655388:LDV655392 LMW655388:LNR655392 LWS655388:LXN655392 MGO655388:MHJ655392 MQK655388:MRF655392 NAG655388:NBB655392 NKC655388:NKX655392 NTY655388:NUT655392 ODU655388:OEP655392 ONQ655388:OOL655392 OXM655388:OYH655392 PHI655388:PID655392 PRE655388:PRZ655392 QBA655388:QBV655392 QKW655388:QLR655392 QUS655388:QVN655392 REO655388:RFJ655392 ROK655388:RPF655392 RYG655388:RZB655392 SIC655388:SIX655392 SRY655388:SST655392 TBU655388:TCP655392 TLQ655388:TML655392 TVM655388:TWH655392 UFI655388:UGD655392 UPE655388:UPZ655392 UZA655388:UZV655392 VIW655388:VJR655392 VSS655388:VTN655392 WCO655388:WDJ655392 WMK655388:WNF655392 WWG655388:WXB655392 Y720924:AT720928 JU720924:KP720928 TQ720924:UL720928 ADM720924:AEH720928 ANI720924:AOD720928 AXE720924:AXZ720928 BHA720924:BHV720928 BQW720924:BRR720928 CAS720924:CBN720928 CKO720924:CLJ720928 CUK720924:CVF720928 DEG720924:DFB720928 DOC720924:DOX720928 DXY720924:DYT720928 EHU720924:EIP720928 ERQ720924:ESL720928 FBM720924:FCH720928 FLI720924:FMD720928 FVE720924:FVZ720928 GFA720924:GFV720928 GOW720924:GPR720928 GYS720924:GZN720928 HIO720924:HJJ720928 HSK720924:HTF720928 ICG720924:IDB720928 IMC720924:IMX720928 IVY720924:IWT720928 JFU720924:JGP720928 JPQ720924:JQL720928 JZM720924:KAH720928 KJI720924:KKD720928 KTE720924:KTZ720928 LDA720924:LDV720928 LMW720924:LNR720928 LWS720924:LXN720928 MGO720924:MHJ720928 MQK720924:MRF720928 NAG720924:NBB720928 NKC720924:NKX720928 NTY720924:NUT720928 ODU720924:OEP720928 ONQ720924:OOL720928 OXM720924:OYH720928 PHI720924:PID720928 PRE720924:PRZ720928 QBA720924:QBV720928 QKW720924:QLR720928 QUS720924:QVN720928 REO720924:RFJ720928 ROK720924:RPF720928 RYG720924:RZB720928 SIC720924:SIX720928 SRY720924:SST720928 TBU720924:TCP720928 TLQ720924:TML720928 TVM720924:TWH720928 UFI720924:UGD720928 UPE720924:UPZ720928 UZA720924:UZV720928 VIW720924:VJR720928 VSS720924:VTN720928 WCO720924:WDJ720928 WMK720924:WNF720928 WWG720924:WXB720928 Y786460:AT786464 JU786460:KP786464 TQ786460:UL786464 ADM786460:AEH786464 ANI786460:AOD786464 AXE786460:AXZ786464 BHA786460:BHV786464 BQW786460:BRR786464 CAS786460:CBN786464 CKO786460:CLJ786464 CUK786460:CVF786464 DEG786460:DFB786464 DOC786460:DOX786464 DXY786460:DYT786464 EHU786460:EIP786464 ERQ786460:ESL786464 FBM786460:FCH786464 FLI786460:FMD786464 FVE786460:FVZ786464 GFA786460:GFV786464 GOW786460:GPR786464 GYS786460:GZN786464 HIO786460:HJJ786464 HSK786460:HTF786464 ICG786460:IDB786464 IMC786460:IMX786464 IVY786460:IWT786464 JFU786460:JGP786464 JPQ786460:JQL786464 JZM786460:KAH786464 KJI786460:KKD786464 KTE786460:KTZ786464 LDA786460:LDV786464 LMW786460:LNR786464 LWS786460:LXN786464 MGO786460:MHJ786464 MQK786460:MRF786464 NAG786460:NBB786464 NKC786460:NKX786464 NTY786460:NUT786464 ODU786460:OEP786464 ONQ786460:OOL786464 OXM786460:OYH786464 PHI786460:PID786464 PRE786460:PRZ786464 QBA786460:QBV786464 QKW786460:QLR786464 QUS786460:QVN786464 REO786460:RFJ786464 ROK786460:RPF786464 RYG786460:RZB786464 SIC786460:SIX786464 SRY786460:SST786464 TBU786460:TCP786464 TLQ786460:TML786464 TVM786460:TWH786464 UFI786460:UGD786464 UPE786460:UPZ786464 UZA786460:UZV786464 VIW786460:VJR786464 VSS786460:VTN786464 WCO786460:WDJ786464 WMK786460:WNF786464 WWG786460:WXB786464 Y851996:AT852000 JU851996:KP852000 TQ851996:UL852000 ADM851996:AEH852000 ANI851996:AOD852000 AXE851996:AXZ852000 BHA851996:BHV852000 BQW851996:BRR852000 CAS851996:CBN852000 CKO851996:CLJ852000 CUK851996:CVF852000 DEG851996:DFB852000 DOC851996:DOX852000 DXY851996:DYT852000 EHU851996:EIP852000 ERQ851996:ESL852000 FBM851996:FCH852000 FLI851996:FMD852000 FVE851996:FVZ852000 GFA851996:GFV852000 GOW851996:GPR852000 GYS851996:GZN852000 HIO851996:HJJ852000 HSK851996:HTF852000 ICG851996:IDB852000 IMC851996:IMX852000 IVY851996:IWT852000 JFU851996:JGP852000 JPQ851996:JQL852000 JZM851996:KAH852000 KJI851996:KKD852000 KTE851996:KTZ852000 LDA851996:LDV852000 LMW851996:LNR852000 LWS851996:LXN852000 MGO851996:MHJ852000 MQK851996:MRF852000 NAG851996:NBB852000 NKC851996:NKX852000 NTY851996:NUT852000 ODU851996:OEP852000 ONQ851996:OOL852000 OXM851996:OYH852000 PHI851996:PID852000 PRE851996:PRZ852000 QBA851996:QBV852000 QKW851996:QLR852000 QUS851996:QVN852000 REO851996:RFJ852000 ROK851996:RPF852000 RYG851996:RZB852000 SIC851996:SIX852000 SRY851996:SST852000 TBU851996:TCP852000 TLQ851996:TML852000 TVM851996:TWH852000 UFI851996:UGD852000 UPE851996:UPZ852000 UZA851996:UZV852000 VIW851996:VJR852000 VSS851996:VTN852000 WCO851996:WDJ852000 WMK851996:WNF852000 WWG851996:WXB852000 Y917532:AT917536 JU917532:KP917536 TQ917532:UL917536 ADM917532:AEH917536 ANI917532:AOD917536 AXE917532:AXZ917536 BHA917532:BHV917536 BQW917532:BRR917536 CAS917532:CBN917536 CKO917532:CLJ917536 CUK917532:CVF917536 DEG917532:DFB917536 DOC917532:DOX917536 DXY917532:DYT917536 EHU917532:EIP917536 ERQ917532:ESL917536 FBM917532:FCH917536 FLI917532:FMD917536 FVE917532:FVZ917536 GFA917532:GFV917536 GOW917532:GPR917536 GYS917532:GZN917536 HIO917532:HJJ917536 HSK917532:HTF917536 ICG917532:IDB917536 IMC917532:IMX917536 IVY917532:IWT917536 JFU917532:JGP917536 JPQ917532:JQL917536 JZM917532:KAH917536 KJI917532:KKD917536 KTE917532:KTZ917536 LDA917532:LDV917536 LMW917532:LNR917536 LWS917532:LXN917536 MGO917532:MHJ917536 MQK917532:MRF917536 NAG917532:NBB917536 NKC917532:NKX917536 NTY917532:NUT917536 ODU917532:OEP917536 ONQ917532:OOL917536 OXM917532:OYH917536 PHI917532:PID917536 PRE917532:PRZ917536 QBA917532:QBV917536 QKW917532:QLR917536 QUS917532:QVN917536 REO917532:RFJ917536 ROK917532:RPF917536 RYG917532:RZB917536 SIC917532:SIX917536 SRY917532:SST917536 TBU917532:TCP917536 TLQ917532:TML917536 TVM917532:TWH917536 UFI917532:UGD917536 UPE917532:UPZ917536 UZA917532:UZV917536 VIW917532:VJR917536 VSS917532:VTN917536 WCO917532:WDJ917536 WMK917532:WNF917536 WWG917532:WXB917536 Y983068:AT983072 JU983068:KP983072 TQ983068:UL983072 ADM983068:AEH983072 ANI983068:AOD983072 AXE983068:AXZ983072 BHA983068:BHV983072 BQW983068:BRR983072 CAS983068:CBN983072 CKO983068:CLJ983072 CUK983068:CVF983072 DEG983068:DFB983072 DOC983068:DOX983072 DXY983068:DYT983072 EHU983068:EIP983072 ERQ983068:ESL983072 FBM983068:FCH983072 FLI983068:FMD983072 FVE983068:FVZ983072 GFA983068:GFV983072 GOW983068:GPR983072 GYS983068:GZN983072 HIO983068:HJJ983072 HSK983068:HTF983072 ICG983068:IDB983072 IMC983068:IMX983072 IVY983068:IWT983072 JFU983068:JGP983072 JPQ983068:JQL983072 JZM983068:KAH983072 KJI983068:KKD983072 KTE983068:KTZ983072 LDA983068:LDV983072 LMW983068:LNR983072 LWS983068:LXN983072 MGO983068:MHJ983072 MQK983068:MRF983072 NAG983068:NBB983072 NKC983068:NKX983072 NTY983068:NUT983072 ODU983068:OEP983072 ONQ983068:OOL983072 OXM983068:OYH983072 PHI983068:PID983072 PRE983068:PRZ983072 QBA983068:QBV983072 QKW983068:QLR983072 QUS983068:QVN983072 REO983068:RFJ983072 ROK983068:RPF983072 RYG983068:RZB983072 SIC983068:SIX983072 SRY983068:SST983072 TBU983068:TCP983072 TLQ983068:TML983072 TVM983068:TWH983072 UFI983068:UGD983072 UPE983068:UPZ983072 UZA983068:UZV983072 VIW983068:VJR983072 VSS983068:VTN983072 WCO983068:WDJ983072 WMK983068:WNF983072 WWG983068:WXB983072</xm:sqref>
        </x14:dataValidation>
        <x14:dataValidation type="textLength" operator="lessThanOrEqual" allowBlank="1" showInputMessage="1" showErrorMessage="1" errorTitle="Ошибка" error="Допускается ввод не более 900 символов!" xr:uid="{9A6E579B-ACE1-414D-B527-EE3FA7AC8D9B}">
          <x14:formula1>
            <xm:f>900</xm:f>
          </x14:formula1>
          <xm:sqref>AU14:AU20 KQ14:KQ20 UM14:UM20 AEI14:AEI20 AOE14:AOE20 AYA14:AYA20 BHW14:BHW20 BRS14:BRS20 CBO14:CBO20 CLK14:CLK20 CVG14:CVG20 DFC14:DFC20 DOY14:DOY20 DYU14:DYU20 EIQ14:EIQ20 ESM14:ESM20 FCI14:FCI20 FME14:FME20 FWA14:FWA20 GFW14:GFW20 GPS14:GPS20 GZO14:GZO20 HJK14:HJK20 HTG14:HTG20 IDC14:IDC20 IMY14:IMY20 IWU14:IWU20 JGQ14:JGQ20 JQM14:JQM20 KAI14:KAI20 KKE14:KKE20 KUA14:KUA20 LDW14:LDW20 LNS14:LNS20 LXO14:LXO20 MHK14:MHK20 MRG14:MRG20 NBC14:NBC20 NKY14:NKY20 NUU14:NUU20 OEQ14:OEQ20 OOM14:OOM20 OYI14:OYI20 PIE14:PIE20 PSA14:PSA20 QBW14:QBW20 QLS14:QLS20 QVO14:QVO20 RFK14:RFK20 RPG14:RPG20 RZC14:RZC20 SIY14:SIY20 SSU14:SSU20 TCQ14:TCQ20 TMM14:TMM20 TWI14:TWI20 UGE14:UGE20 UQA14:UQA20 UZW14:UZW20 VJS14:VJS20 VTO14:VTO20 WDK14:WDK20 WNG14:WNG20 WXC14:WXC20 AU65550:AU65556 KQ65550:KQ65556 UM65550:UM65556 AEI65550:AEI65556 AOE65550:AOE65556 AYA65550:AYA65556 BHW65550:BHW65556 BRS65550:BRS65556 CBO65550:CBO65556 CLK65550:CLK65556 CVG65550:CVG65556 DFC65550:DFC65556 DOY65550:DOY65556 DYU65550:DYU65556 EIQ65550:EIQ65556 ESM65550:ESM65556 FCI65550:FCI65556 FME65550:FME65556 FWA65550:FWA65556 GFW65550:GFW65556 GPS65550:GPS65556 GZO65550:GZO65556 HJK65550:HJK65556 HTG65550:HTG65556 IDC65550:IDC65556 IMY65550:IMY65556 IWU65550:IWU65556 JGQ65550:JGQ65556 JQM65550:JQM65556 KAI65550:KAI65556 KKE65550:KKE65556 KUA65550:KUA65556 LDW65550:LDW65556 LNS65550:LNS65556 LXO65550:LXO65556 MHK65550:MHK65556 MRG65550:MRG65556 NBC65550:NBC65556 NKY65550:NKY65556 NUU65550:NUU65556 OEQ65550:OEQ65556 OOM65550:OOM65556 OYI65550:OYI65556 PIE65550:PIE65556 PSA65550:PSA65556 QBW65550:QBW65556 QLS65550:QLS65556 QVO65550:QVO65556 RFK65550:RFK65556 RPG65550:RPG65556 RZC65550:RZC65556 SIY65550:SIY65556 SSU65550:SSU65556 TCQ65550:TCQ65556 TMM65550:TMM65556 TWI65550:TWI65556 UGE65550:UGE65556 UQA65550:UQA65556 UZW65550:UZW65556 VJS65550:VJS65556 VTO65550:VTO65556 WDK65550:WDK65556 WNG65550:WNG65556 WXC65550:WXC65556 AU131086:AU131092 KQ131086:KQ131092 UM131086:UM131092 AEI131086:AEI131092 AOE131086:AOE131092 AYA131086:AYA131092 BHW131086:BHW131092 BRS131086:BRS131092 CBO131086:CBO131092 CLK131086:CLK131092 CVG131086:CVG131092 DFC131086:DFC131092 DOY131086:DOY131092 DYU131086:DYU131092 EIQ131086:EIQ131092 ESM131086:ESM131092 FCI131086:FCI131092 FME131086:FME131092 FWA131086:FWA131092 GFW131086:GFW131092 GPS131086:GPS131092 GZO131086:GZO131092 HJK131086:HJK131092 HTG131086:HTG131092 IDC131086:IDC131092 IMY131086:IMY131092 IWU131086:IWU131092 JGQ131086:JGQ131092 JQM131086:JQM131092 KAI131086:KAI131092 KKE131086:KKE131092 KUA131086:KUA131092 LDW131086:LDW131092 LNS131086:LNS131092 LXO131086:LXO131092 MHK131086:MHK131092 MRG131086:MRG131092 NBC131086:NBC131092 NKY131086:NKY131092 NUU131086:NUU131092 OEQ131086:OEQ131092 OOM131086:OOM131092 OYI131086:OYI131092 PIE131086:PIE131092 PSA131086:PSA131092 QBW131086:QBW131092 QLS131086:QLS131092 QVO131086:QVO131092 RFK131086:RFK131092 RPG131086:RPG131092 RZC131086:RZC131092 SIY131086:SIY131092 SSU131086:SSU131092 TCQ131086:TCQ131092 TMM131086:TMM131092 TWI131086:TWI131092 UGE131086:UGE131092 UQA131086:UQA131092 UZW131086:UZW131092 VJS131086:VJS131092 VTO131086:VTO131092 WDK131086:WDK131092 WNG131086:WNG131092 WXC131086:WXC131092 AU196622:AU196628 KQ196622:KQ196628 UM196622:UM196628 AEI196622:AEI196628 AOE196622:AOE196628 AYA196622:AYA196628 BHW196622:BHW196628 BRS196622:BRS196628 CBO196622:CBO196628 CLK196622:CLK196628 CVG196622:CVG196628 DFC196622:DFC196628 DOY196622:DOY196628 DYU196622:DYU196628 EIQ196622:EIQ196628 ESM196622:ESM196628 FCI196622:FCI196628 FME196622:FME196628 FWA196622:FWA196628 GFW196622:GFW196628 GPS196622:GPS196628 GZO196622:GZO196628 HJK196622:HJK196628 HTG196622:HTG196628 IDC196622:IDC196628 IMY196622:IMY196628 IWU196622:IWU196628 JGQ196622:JGQ196628 JQM196622:JQM196628 KAI196622:KAI196628 KKE196622:KKE196628 KUA196622:KUA196628 LDW196622:LDW196628 LNS196622:LNS196628 LXO196622:LXO196628 MHK196622:MHK196628 MRG196622:MRG196628 NBC196622:NBC196628 NKY196622:NKY196628 NUU196622:NUU196628 OEQ196622:OEQ196628 OOM196622:OOM196628 OYI196622:OYI196628 PIE196622:PIE196628 PSA196622:PSA196628 QBW196622:QBW196628 QLS196622:QLS196628 QVO196622:QVO196628 RFK196622:RFK196628 RPG196622:RPG196628 RZC196622:RZC196628 SIY196622:SIY196628 SSU196622:SSU196628 TCQ196622:TCQ196628 TMM196622:TMM196628 TWI196622:TWI196628 UGE196622:UGE196628 UQA196622:UQA196628 UZW196622:UZW196628 VJS196622:VJS196628 VTO196622:VTO196628 WDK196622:WDK196628 WNG196622:WNG196628 WXC196622:WXC196628 AU262158:AU262164 KQ262158:KQ262164 UM262158:UM262164 AEI262158:AEI262164 AOE262158:AOE262164 AYA262158:AYA262164 BHW262158:BHW262164 BRS262158:BRS262164 CBO262158:CBO262164 CLK262158:CLK262164 CVG262158:CVG262164 DFC262158:DFC262164 DOY262158:DOY262164 DYU262158:DYU262164 EIQ262158:EIQ262164 ESM262158:ESM262164 FCI262158:FCI262164 FME262158:FME262164 FWA262158:FWA262164 GFW262158:GFW262164 GPS262158:GPS262164 GZO262158:GZO262164 HJK262158:HJK262164 HTG262158:HTG262164 IDC262158:IDC262164 IMY262158:IMY262164 IWU262158:IWU262164 JGQ262158:JGQ262164 JQM262158:JQM262164 KAI262158:KAI262164 KKE262158:KKE262164 KUA262158:KUA262164 LDW262158:LDW262164 LNS262158:LNS262164 LXO262158:LXO262164 MHK262158:MHK262164 MRG262158:MRG262164 NBC262158:NBC262164 NKY262158:NKY262164 NUU262158:NUU262164 OEQ262158:OEQ262164 OOM262158:OOM262164 OYI262158:OYI262164 PIE262158:PIE262164 PSA262158:PSA262164 QBW262158:QBW262164 QLS262158:QLS262164 QVO262158:QVO262164 RFK262158:RFK262164 RPG262158:RPG262164 RZC262158:RZC262164 SIY262158:SIY262164 SSU262158:SSU262164 TCQ262158:TCQ262164 TMM262158:TMM262164 TWI262158:TWI262164 UGE262158:UGE262164 UQA262158:UQA262164 UZW262158:UZW262164 VJS262158:VJS262164 VTO262158:VTO262164 WDK262158:WDK262164 WNG262158:WNG262164 WXC262158:WXC262164 AU327694:AU327700 KQ327694:KQ327700 UM327694:UM327700 AEI327694:AEI327700 AOE327694:AOE327700 AYA327694:AYA327700 BHW327694:BHW327700 BRS327694:BRS327700 CBO327694:CBO327700 CLK327694:CLK327700 CVG327694:CVG327700 DFC327694:DFC327700 DOY327694:DOY327700 DYU327694:DYU327700 EIQ327694:EIQ327700 ESM327694:ESM327700 FCI327694:FCI327700 FME327694:FME327700 FWA327694:FWA327700 GFW327694:GFW327700 GPS327694:GPS327700 GZO327694:GZO327700 HJK327694:HJK327700 HTG327694:HTG327700 IDC327694:IDC327700 IMY327694:IMY327700 IWU327694:IWU327700 JGQ327694:JGQ327700 JQM327694:JQM327700 KAI327694:KAI327700 KKE327694:KKE327700 KUA327694:KUA327700 LDW327694:LDW327700 LNS327694:LNS327700 LXO327694:LXO327700 MHK327694:MHK327700 MRG327694:MRG327700 NBC327694:NBC327700 NKY327694:NKY327700 NUU327694:NUU327700 OEQ327694:OEQ327700 OOM327694:OOM327700 OYI327694:OYI327700 PIE327694:PIE327700 PSA327694:PSA327700 QBW327694:QBW327700 QLS327694:QLS327700 QVO327694:QVO327700 RFK327694:RFK327700 RPG327694:RPG327700 RZC327694:RZC327700 SIY327694:SIY327700 SSU327694:SSU327700 TCQ327694:TCQ327700 TMM327694:TMM327700 TWI327694:TWI327700 UGE327694:UGE327700 UQA327694:UQA327700 UZW327694:UZW327700 VJS327694:VJS327700 VTO327694:VTO327700 WDK327694:WDK327700 WNG327694:WNG327700 WXC327694:WXC327700 AU393230:AU393236 KQ393230:KQ393236 UM393230:UM393236 AEI393230:AEI393236 AOE393230:AOE393236 AYA393230:AYA393236 BHW393230:BHW393236 BRS393230:BRS393236 CBO393230:CBO393236 CLK393230:CLK393236 CVG393230:CVG393236 DFC393230:DFC393236 DOY393230:DOY393236 DYU393230:DYU393236 EIQ393230:EIQ393236 ESM393230:ESM393236 FCI393230:FCI393236 FME393230:FME393236 FWA393230:FWA393236 GFW393230:GFW393236 GPS393230:GPS393236 GZO393230:GZO393236 HJK393230:HJK393236 HTG393230:HTG393236 IDC393230:IDC393236 IMY393230:IMY393236 IWU393230:IWU393236 JGQ393230:JGQ393236 JQM393230:JQM393236 KAI393230:KAI393236 KKE393230:KKE393236 KUA393230:KUA393236 LDW393230:LDW393236 LNS393230:LNS393236 LXO393230:LXO393236 MHK393230:MHK393236 MRG393230:MRG393236 NBC393230:NBC393236 NKY393230:NKY393236 NUU393230:NUU393236 OEQ393230:OEQ393236 OOM393230:OOM393236 OYI393230:OYI393236 PIE393230:PIE393236 PSA393230:PSA393236 QBW393230:QBW393236 QLS393230:QLS393236 QVO393230:QVO393236 RFK393230:RFK393236 RPG393230:RPG393236 RZC393230:RZC393236 SIY393230:SIY393236 SSU393230:SSU393236 TCQ393230:TCQ393236 TMM393230:TMM393236 TWI393230:TWI393236 UGE393230:UGE393236 UQA393230:UQA393236 UZW393230:UZW393236 VJS393230:VJS393236 VTO393230:VTO393236 WDK393230:WDK393236 WNG393230:WNG393236 WXC393230:WXC393236 AU458766:AU458772 KQ458766:KQ458772 UM458766:UM458772 AEI458766:AEI458772 AOE458766:AOE458772 AYA458766:AYA458772 BHW458766:BHW458772 BRS458766:BRS458772 CBO458766:CBO458772 CLK458766:CLK458772 CVG458766:CVG458772 DFC458766:DFC458772 DOY458766:DOY458772 DYU458766:DYU458772 EIQ458766:EIQ458772 ESM458766:ESM458772 FCI458766:FCI458772 FME458766:FME458772 FWA458766:FWA458772 GFW458766:GFW458772 GPS458766:GPS458772 GZO458766:GZO458772 HJK458766:HJK458772 HTG458766:HTG458772 IDC458766:IDC458772 IMY458766:IMY458772 IWU458766:IWU458772 JGQ458766:JGQ458772 JQM458766:JQM458772 KAI458766:KAI458772 KKE458766:KKE458772 KUA458766:KUA458772 LDW458766:LDW458772 LNS458766:LNS458772 LXO458766:LXO458772 MHK458766:MHK458772 MRG458766:MRG458772 NBC458766:NBC458772 NKY458766:NKY458772 NUU458766:NUU458772 OEQ458766:OEQ458772 OOM458766:OOM458772 OYI458766:OYI458772 PIE458766:PIE458772 PSA458766:PSA458772 QBW458766:QBW458772 QLS458766:QLS458772 QVO458766:QVO458772 RFK458766:RFK458772 RPG458766:RPG458772 RZC458766:RZC458772 SIY458766:SIY458772 SSU458766:SSU458772 TCQ458766:TCQ458772 TMM458766:TMM458772 TWI458766:TWI458772 UGE458766:UGE458772 UQA458766:UQA458772 UZW458766:UZW458772 VJS458766:VJS458772 VTO458766:VTO458772 WDK458766:WDK458772 WNG458766:WNG458772 WXC458766:WXC458772 AU524302:AU524308 KQ524302:KQ524308 UM524302:UM524308 AEI524302:AEI524308 AOE524302:AOE524308 AYA524302:AYA524308 BHW524302:BHW524308 BRS524302:BRS524308 CBO524302:CBO524308 CLK524302:CLK524308 CVG524302:CVG524308 DFC524302:DFC524308 DOY524302:DOY524308 DYU524302:DYU524308 EIQ524302:EIQ524308 ESM524302:ESM524308 FCI524302:FCI524308 FME524302:FME524308 FWA524302:FWA524308 GFW524302:GFW524308 GPS524302:GPS524308 GZO524302:GZO524308 HJK524302:HJK524308 HTG524302:HTG524308 IDC524302:IDC524308 IMY524302:IMY524308 IWU524302:IWU524308 JGQ524302:JGQ524308 JQM524302:JQM524308 KAI524302:KAI524308 KKE524302:KKE524308 KUA524302:KUA524308 LDW524302:LDW524308 LNS524302:LNS524308 LXO524302:LXO524308 MHK524302:MHK524308 MRG524302:MRG524308 NBC524302:NBC524308 NKY524302:NKY524308 NUU524302:NUU524308 OEQ524302:OEQ524308 OOM524302:OOM524308 OYI524302:OYI524308 PIE524302:PIE524308 PSA524302:PSA524308 QBW524302:QBW524308 QLS524302:QLS524308 QVO524302:QVO524308 RFK524302:RFK524308 RPG524302:RPG524308 RZC524302:RZC524308 SIY524302:SIY524308 SSU524302:SSU524308 TCQ524302:TCQ524308 TMM524302:TMM524308 TWI524302:TWI524308 UGE524302:UGE524308 UQA524302:UQA524308 UZW524302:UZW524308 VJS524302:VJS524308 VTO524302:VTO524308 WDK524302:WDK524308 WNG524302:WNG524308 WXC524302:WXC524308 AU589838:AU589844 KQ589838:KQ589844 UM589838:UM589844 AEI589838:AEI589844 AOE589838:AOE589844 AYA589838:AYA589844 BHW589838:BHW589844 BRS589838:BRS589844 CBO589838:CBO589844 CLK589838:CLK589844 CVG589838:CVG589844 DFC589838:DFC589844 DOY589838:DOY589844 DYU589838:DYU589844 EIQ589838:EIQ589844 ESM589838:ESM589844 FCI589838:FCI589844 FME589838:FME589844 FWA589838:FWA589844 GFW589838:GFW589844 GPS589838:GPS589844 GZO589838:GZO589844 HJK589838:HJK589844 HTG589838:HTG589844 IDC589838:IDC589844 IMY589838:IMY589844 IWU589838:IWU589844 JGQ589838:JGQ589844 JQM589838:JQM589844 KAI589838:KAI589844 KKE589838:KKE589844 KUA589838:KUA589844 LDW589838:LDW589844 LNS589838:LNS589844 LXO589838:LXO589844 MHK589838:MHK589844 MRG589838:MRG589844 NBC589838:NBC589844 NKY589838:NKY589844 NUU589838:NUU589844 OEQ589838:OEQ589844 OOM589838:OOM589844 OYI589838:OYI589844 PIE589838:PIE589844 PSA589838:PSA589844 QBW589838:QBW589844 QLS589838:QLS589844 QVO589838:QVO589844 RFK589838:RFK589844 RPG589838:RPG589844 RZC589838:RZC589844 SIY589838:SIY589844 SSU589838:SSU589844 TCQ589838:TCQ589844 TMM589838:TMM589844 TWI589838:TWI589844 UGE589838:UGE589844 UQA589838:UQA589844 UZW589838:UZW589844 VJS589838:VJS589844 VTO589838:VTO589844 WDK589838:WDK589844 WNG589838:WNG589844 WXC589838:WXC589844 AU655374:AU655380 KQ655374:KQ655380 UM655374:UM655380 AEI655374:AEI655380 AOE655374:AOE655380 AYA655374:AYA655380 BHW655374:BHW655380 BRS655374:BRS655380 CBO655374:CBO655380 CLK655374:CLK655380 CVG655374:CVG655380 DFC655374:DFC655380 DOY655374:DOY655380 DYU655374:DYU655380 EIQ655374:EIQ655380 ESM655374:ESM655380 FCI655374:FCI655380 FME655374:FME655380 FWA655374:FWA655380 GFW655374:GFW655380 GPS655374:GPS655380 GZO655374:GZO655380 HJK655374:HJK655380 HTG655374:HTG655380 IDC655374:IDC655380 IMY655374:IMY655380 IWU655374:IWU655380 JGQ655374:JGQ655380 JQM655374:JQM655380 KAI655374:KAI655380 KKE655374:KKE655380 KUA655374:KUA655380 LDW655374:LDW655380 LNS655374:LNS655380 LXO655374:LXO655380 MHK655374:MHK655380 MRG655374:MRG655380 NBC655374:NBC655380 NKY655374:NKY655380 NUU655374:NUU655380 OEQ655374:OEQ655380 OOM655374:OOM655380 OYI655374:OYI655380 PIE655374:PIE655380 PSA655374:PSA655380 QBW655374:QBW655380 QLS655374:QLS655380 QVO655374:QVO655380 RFK655374:RFK655380 RPG655374:RPG655380 RZC655374:RZC655380 SIY655374:SIY655380 SSU655374:SSU655380 TCQ655374:TCQ655380 TMM655374:TMM655380 TWI655374:TWI655380 UGE655374:UGE655380 UQA655374:UQA655380 UZW655374:UZW655380 VJS655374:VJS655380 VTO655374:VTO655380 WDK655374:WDK655380 WNG655374:WNG655380 WXC655374:WXC655380 AU720910:AU720916 KQ720910:KQ720916 UM720910:UM720916 AEI720910:AEI720916 AOE720910:AOE720916 AYA720910:AYA720916 BHW720910:BHW720916 BRS720910:BRS720916 CBO720910:CBO720916 CLK720910:CLK720916 CVG720910:CVG720916 DFC720910:DFC720916 DOY720910:DOY720916 DYU720910:DYU720916 EIQ720910:EIQ720916 ESM720910:ESM720916 FCI720910:FCI720916 FME720910:FME720916 FWA720910:FWA720916 GFW720910:GFW720916 GPS720910:GPS720916 GZO720910:GZO720916 HJK720910:HJK720916 HTG720910:HTG720916 IDC720910:IDC720916 IMY720910:IMY720916 IWU720910:IWU720916 JGQ720910:JGQ720916 JQM720910:JQM720916 KAI720910:KAI720916 KKE720910:KKE720916 KUA720910:KUA720916 LDW720910:LDW720916 LNS720910:LNS720916 LXO720910:LXO720916 MHK720910:MHK720916 MRG720910:MRG720916 NBC720910:NBC720916 NKY720910:NKY720916 NUU720910:NUU720916 OEQ720910:OEQ720916 OOM720910:OOM720916 OYI720910:OYI720916 PIE720910:PIE720916 PSA720910:PSA720916 QBW720910:QBW720916 QLS720910:QLS720916 QVO720910:QVO720916 RFK720910:RFK720916 RPG720910:RPG720916 RZC720910:RZC720916 SIY720910:SIY720916 SSU720910:SSU720916 TCQ720910:TCQ720916 TMM720910:TMM720916 TWI720910:TWI720916 UGE720910:UGE720916 UQA720910:UQA720916 UZW720910:UZW720916 VJS720910:VJS720916 VTO720910:VTO720916 WDK720910:WDK720916 WNG720910:WNG720916 WXC720910:WXC720916 AU786446:AU786452 KQ786446:KQ786452 UM786446:UM786452 AEI786446:AEI786452 AOE786446:AOE786452 AYA786446:AYA786452 BHW786446:BHW786452 BRS786446:BRS786452 CBO786446:CBO786452 CLK786446:CLK786452 CVG786446:CVG786452 DFC786446:DFC786452 DOY786446:DOY786452 DYU786446:DYU786452 EIQ786446:EIQ786452 ESM786446:ESM786452 FCI786446:FCI786452 FME786446:FME786452 FWA786446:FWA786452 GFW786446:GFW786452 GPS786446:GPS786452 GZO786446:GZO786452 HJK786446:HJK786452 HTG786446:HTG786452 IDC786446:IDC786452 IMY786446:IMY786452 IWU786446:IWU786452 JGQ786446:JGQ786452 JQM786446:JQM786452 KAI786446:KAI786452 KKE786446:KKE786452 KUA786446:KUA786452 LDW786446:LDW786452 LNS786446:LNS786452 LXO786446:LXO786452 MHK786446:MHK786452 MRG786446:MRG786452 NBC786446:NBC786452 NKY786446:NKY786452 NUU786446:NUU786452 OEQ786446:OEQ786452 OOM786446:OOM786452 OYI786446:OYI786452 PIE786446:PIE786452 PSA786446:PSA786452 QBW786446:QBW786452 QLS786446:QLS786452 QVO786446:QVO786452 RFK786446:RFK786452 RPG786446:RPG786452 RZC786446:RZC786452 SIY786446:SIY786452 SSU786446:SSU786452 TCQ786446:TCQ786452 TMM786446:TMM786452 TWI786446:TWI786452 UGE786446:UGE786452 UQA786446:UQA786452 UZW786446:UZW786452 VJS786446:VJS786452 VTO786446:VTO786452 WDK786446:WDK786452 WNG786446:WNG786452 WXC786446:WXC786452 AU851982:AU851988 KQ851982:KQ851988 UM851982:UM851988 AEI851982:AEI851988 AOE851982:AOE851988 AYA851982:AYA851988 BHW851982:BHW851988 BRS851982:BRS851988 CBO851982:CBO851988 CLK851982:CLK851988 CVG851982:CVG851988 DFC851982:DFC851988 DOY851982:DOY851988 DYU851982:DYU851988 EIQ851982:EIQ851988 ESM851982:ESM851988 FCI851982:FCI851988 FME851982:FME851988 FWA851982:FWA851988 GFW851982:GFW851988 GPS851982:GPS851988 GZO851982:GZO851988 HJK851982:HJK851988 HTG851982:HTG851988 IDC851982:IDC851988 IMY851982:IMY851988 IWU851982:IWU851988 JGQ851982:JGQ851988 JQM851982:JQM851988 KAI851982:KAI851988 KKE851982:KKE851988 KUA851982:KUA851988 LDW851982:LDW851988 LNS851982:LNS851988 LXO851982:LXO851988 MHK851982:MHK851988 MRG851982:MRG851988 NBC851982:NBC851988 NKY851982:NKY851988 NUU851982:NUU851988 OEQ851982:OEQ851988 OOM851982:OOM851988 OYI851982:OYI851988 PIE851982:PIE851988 PSA851982:PSA851988 QBW851982:QBW851988 QLS851982:QLS851988 QVO851982:QVO851988 RFK851982:RFK851988 RPG851982:RPG851988 RZC851982:RZC851988 SIY851982:SIY851988 SSU851982:SSU851988 TCQ851982:TCQ851988 TMM851982:TMM851988 TWI851982:TWI851988 UGE851982:UGE851988 UQA851982:UQA851988 UZW851982:UZW851988 VJS851982:VJS851988 VTO851982:VTO851988 WDK851982:WDK851988 WNG851982:WNG851988 WXC851982:WXC851988 AU917518:AU917524 KQ917518:KQ917524 UM917518:UM917524 AEI917518:AEI917524 AOE917518:AOE917524 AYA917518:AYA917524 BHW917518:BHW917524 BRS917518:BRS917524 CBO917518:CBO917524 CLK917518:CLK917524 CVG917518:CVG917524 DFC917518:DFC917524 DOY917518:DOY917524 DYU917518:DYU917524 EIQ917518:EIQ917524 ESM917518:ESM917524 FCI917518:FCI917524 FME917518:FME917524 FWA917518:FWA917524 GFW917518:GFW917524 GPS917518:GPS917524 GZO917518:GZO917524 HJK917518:HJK917524 HTG917518:HTG917524 IDC917518:IDC917524 IMY917518:IMY917524 IWU917518:IWU917524 JGQ917518:JGQ917524 JQM917518:JQM917524 KAI917518:KAI917524 KKE917518:KKE917524 KUA917518:KUA917524 LDW917518:LDW917524 LNS917518:LNS917524 LXO917518:LXO917524 MHK917518:MHK917524 MRG917518:MRG917524 NBC917518:NBC917524 NKY917518:NKY917524 NUU917518:NUU917524 OEQ917518:OEQ917524 OOM917518:OOM917524 OYI917518:OYI917524 PIE917518:PIE917524 PSA917518:PSA917524 QBW917518:QBW917524 QLS917518:QLS917524 QVO917518:QVO917524 RFK917518:RFK917524 RPG917518:RPG917524 RZC917518:RZC917524 SIY917518:SIY917524 SSU917518:SSU917524 TCQ917518:TCQ917524 TMM917518:TMM917524 TWI917518:TWI917524 UGE917518:UGE917524 UQA917518:UQA917524 UZW917518:UZW917524 VJS917518:VJS917524 VTO917518:VTO917524 WDK917518:WDK917524 WNG917518:WNG917524 WXC917518:WXC917524 AU983054:AU983060 KQ983054:KQ983060 UM983054:UM983060 AEI983054:AEI983060 AOE983054:AOE983060 AYA983054:AYA983060 BHW983054:BHW983060 BRS983054:BRS983060 CBO983054:CBO983060 CLK983054:CLK983060 CVG983054:CVG983060 DFC983054:DFC983060 DOY983054:DOY983060 DYU983054:DYU983060 EIQ983054:EIQ983060 ESM983054:ESM983060 FCI983054:FCI983060 FME983054:FME983060 FWA983054:FWA983060 GFW983054:GFW983060 GPS983054:GPS983060 GZO983054:GZO983060 HJK983054:HJK983060 HTG983054:HTG983060 IDC983054:IDC983060 IMY983054:IMY983060 IWU983054:IWU983060 JGQ983054:JGQ983060 JQM983054:JQM983060 KAI983054:KAI983060 KKE983054:KKE983060 KUA983054:KUA983060 LDW983054:LDW983060 LNS983054:LNS983060 LXO983054:LXO983060 MHK983054:MHK983060 MRG983054:MRG983060 NBC983054:NBC983060 NKY983054:NKY983060 NUU983054:NUU983060 OEQ983054:OEQ983060 OOM983054:OOM983060 OYI983054:OYI983060 PIE983054:PIE983060 PSA983054:PSA983060 QBW983054:QBW983060 QLS983054:QLS983060 QVO983054:QVO983060 RFK983054:RFK983060 RPG983054:RPG983060 RZC983054:RZC983060 SIY983054:SIY983060 SSU983054:SSU983060 TCQ983054:TCQ983060 TMM983054:TMM983060 TWI983054:TWI983060 UGE983054:UGE983060 UQA983054:UQA983060 UZW983054:UZW983060 VJS983054:VJS983060 VTO983054:VTO983060 WDK983054:WDK983060 WNG983054:WNG983060 WXC983054:WXC983060 AA50 JW50 TS50 ADO50 ANK50 AXG50 BHC50 BQY50 CAU50 CKQ50 CUM50 DEI50 DOE50 DYA50 EHW50 ERS50 FBO50 FLK50 FVG50 GFC50 GOY50 GYU50 HIQ50 HSM50 ICI50 IME50 IWA50 JFW50 JPS50 JZO50 KJK50 KTG50 LDC50 LMY50 LWU50 MGQ50 MQM50 NAI50 NKE50 NUA50 ODW50 ONS50 OXO50 PHK50 PRG50 QBC50 QKY50 QUU50 REQ50 ROM50 RYI50 SIE50 SSA50 TBW50 TLS50 TVO50 UFK50 UPG50 UZC50 VIY50 VSU50 WCQ50 WMM50 WWI50 AA65586 JW65586 TS65586 ADO65586 ANK65586 AXG65586 BHC65586 BQY65586 CAU65586 CKQ65586 CUM65586 DEI65586 DOE65586 DYA65586 EHW65586 ERS65586 FBO65586 FLK65586 FVG65586 GFC65586 GOY65586 GYU65586 HIQ65586 HSM65586 ICI65586 IME65586 IWA65586 JFW65586 JPS65586 JZO65586 KJK65586 KTG65586 LDC65586 LMY65586 LWU65586 MGQ65586 MQM65586 NAI65586 NKE65586 NUA65586 ODW65586 ONS65586 OXO65586 PHK65586 PRG65586 QBC65586 QKY65586 QUU65586 REQ65586 ROM65586 RYI65586 SIE65586 SSA65586 TBW65586 TLS65586 TVO65586 UFK65586 UPG65586 UZC65586 VIY65586 VSU65586 WCQ65586 WMM65586 WWI65586 AA131122 JW131122 TS131122 ADO131122 ANK131122 AXG131122 BHC131122 BQY131122 CAU131122 CKQ131122 CUM131122 DEI131122 DOE131122 DYA131122 EHW131122 ERS131122 FBO131122 FLK131122 FVG131122 GFC131122 GOY131122 GYU131122 HIQ131122 HSM131122 ICI131122 IME131122 IWA131122 JFW131122 JPS131122 JZO131122 KJK131122 KTG131122 LDC131122 LMY131122 LWU131122 MGQ131122 MQM131122 NAI131122 NKE131122 NUA131122 ODW131122 ONS131122 OXO131122 PHK131122 PRG131122 QBC131122 QKY131122 QUU131122 REQ131122 ROM131122 RYI131122 SIE131122 SSA131122 TBW131122 TLS131122 TVO131122 UFK131122 UPG131122 UZC131122 VIY131122 VSU131122 WCQ131122 WMM131122 WWI131122 AA196658 JW196658 TS196658 ADO196658 ANK196658 AXG196658 BHC196658 BQY196658 CAU196658 CKQ196658 CUM196658 DEI196658 DOE196658 DYA196658 EHW196658 ERS196658 FBO196658 FLK196658 FVG196658 GFC196658 GOY196658 GYU196658 HIQ196658 HSM196658 ICI196658 IME196658 IWA196658 JFW196658 JPS196658 JZO196658 KJK196658 KTG196658 LDC196658 LMY196658 LWU196658 MGQ196658 MQM196658 NAI196658 NKE196658 NUA196658 ODW196658 ONS196658 OXO196658 PHK196658 PRG196658 QBC196658 QKY196658 QUU196658 REQ196658 ROM196658 RYI196658 SIE196658 SSA196658 TBW196658 TLS196658 TVO196658 UFK196658 UPG196658 UZC196658 VIY196658 VSU196658 WCQ196658 WMM196658 WWI196658 AA262194 JW262194 TS262194 ADO262194 ANK262194 AXG262194 BHC262194 BQY262194 CAU262194 CKQ262194 CUM262194 DEI262194 DOE262194 DYA262194 EHW262194 ERS262194 FBO262194 FLK262194 FVG262194 GFC262194 GOY262194 GYU262194 HIQ262194 HSM262194 ICI262194 IME262194 IWA262194 JFW262194 JPS262194 JZO262194 KJK262194 KTG262194 LDC262194 LMY262194 LWU262194 MGQ262194 MQM262194 NAI262194 NKE262194 NUA262194 ODW262194 ONS262194 OXO262194 PHK262194 PRG262194 QBC262194 QKY262194 QUU262194 REQ262194 ROM262194 RYI262194 SIE262194 SSA262194 TBW262194 TLS262194 TVO262194 UFK262194 UPG262194 UZC262194 VIY262194 VSU262194 WCQ262194 WMM262194 WWI262194 AA327730 JW327730 TS327730 ADO327730 ANK327730 AXG327730 BHC327730 BQY327730 CAU327730 CKQ327730 CUM327730 DEI327730 DOE327730 DYA327730 EHW327730 ERS327730 FBO327730 FLK327730 FVG327730 GFC327730 GOY327730 GYU327730 HIQ327730 HSM327730 ICI327730 IME327730 IWA327730 JFW327730 JPS327730 JZO327730 KJK327730 KTG327730 LDC327730 LMY327730 LWU327730 MGQ327730 MQM327730 NAI327730 NKE327730 NUA327730 ODW327730 ONS327730 OXO327730 PHK327730 PRG327730 QBC327730 QKY327730 QUU327730 REQ327730 ROM327730 RYI327730 SIE327730 SSA327730 TBW327730 TLS327730 TVO327730 UFK327730 UPG327730 UZC327730 VIY327730 VSU327730 WCQ327730 WMM327730 WWI327730 AA393266 JW393266 TS393266 ADO393266 ANK393266 AXG393266 BHC393266 BQY393266 CAU393266 CKQ393266 CUM393266 DEI393266 DOE393266 DYA393266 EHW393266 ERS393266 FBO393266 FLK393266 FVG393266 GFC393266 GOY393266 GYU393266 HIQ393266 HSM393266 ICI393266 IME393266 IWA393266 JFW393266 JPS393266 JZO393266 KJK393266 KTG393266 LDC393266 LMY393266 LWU393266 MGQ393266 MQM393266 NAI393266 NKE393266 NUA393266 ODW393266 ONS393266 OXO393266 PHK393266 PRG393266 QBC393266 QKY393266 QUU393266 REQ393266 ROM393266 RYI393266 SIE393266 SSA393266 TBW393266 TLS393266 TVO393266 UFK393266 UPG393266 UZC393266 VIY393266 VSU393266 WCQ393266 WMM393266 WWI393266 AA458802 JW458802 TS458802 ADO458802 ANK458802 AXG458802 BHC458802 BQY458802 CAU458802 CKQ458802 CUM458802 DEI458802 DOE458802 DYA458802 EHW458802 ERS458802 FBO458802 FLK458802 FVG458802 GFC458802 GOY458802 GYU458802 HIQ458802 HSM458802 ICI458802 IME458802 IWA458802 JFW458802 JPS458802 JZO458802 KJK458802 KTG458802 LDC458802 LMY458802 LWU458802 MGQ458802 MQM458802 NAI458802 NKE458802 NUA458802 ODW458802 ONS458802 OXO458802 PHK458802 PRG458802 QBC458802 QKY458802 QUU458802 REQ458802 ROM458802 RYI458802 SIE458802 SSA458802 TBW458802 TLS458802 TVO458802 UFK458802 UPG458802 UZC458802 VIY458802 VSU458802 WCQ458802 WMM458802 WWI458802 AA524338 JW524338 TS524338 ADO524338 ANK524338 AXG524338 BHC524338 BQY524338 CAU524338 CKQ524338 CUM524338 DEI524338 DOE524338 DYA524338 EHW524338 ERS524338 FBO524338 FLK524338 FVG524338 GFC524338 GOY524338 GYU524338 HIQ524338 HSM524338 ICI524338 IME524338 IWA524338 JFW524338 JPS524338 JZO524338 KJK524338 KTG524338 LDC524338 LMY524338 LWU524338 MGQ524338 MQM524338 NAI524338 NKE524338 NUA524338 ODW524338 ONS524338 OXO524338 PHK524338 PRG524338 QBC524338 QKY524338 QUU524338 REQ524338 ROM524338 RYI524338 SIE524338 SSA524338 TBW524338 TLS524338 TVO524338 UFK524338 UPG524338 UZC524338 VIY524338 VSU524338 WCQ524338 WMM524338 WWI524338 AA589874 JW589874 TS589874 ADO589874 ANK589874 AXG589874 BHC589874 BQY589874 CAU589874 CKQ589874 CUM589874 DEI589874 DOE589874 DYA589874 EHW589874 ERS589874 FBO589874 FLK589874 FVG589874 GFC589874 GOY589874 GYU589874 HIQ589874 HSM589874 ICI589874 IME589874 IWA589874 JFW589874 JPS589874 JZO589874 KJK589874 KTG589874 LDC589874 LMY589874 LWU589874 MGQ589874 MQM589874 NAI589874 NKE589874 NUA589874 ODW589874 ONS589874 OXO589874 PHK589874 PRG589874 QBC589874 QKY589874 QUU589874 REQ589874 ROM589874 RYI589874 SIE589874 SSA589874 TBW589874 TLS589874 TVO589874 UFK589874 UPG589874 UZC589874 VIY589874 VSU589874 WCQ589874 WMM589874 WWI589874 AA655410 JW655410 TS655410 ADO655410 ANK655410 AXG655410 BHC655410 BQY655410 CAU655410 CKQ655410 CUM655410 DEI655410 DOE655410 DYA655410 EHW655410 ERS655410 FBO655410 FLK655410 FVG655410 GFC655410 GOY655410 GYU655410 HIQ655410 HSM655410 ICI655410 IME655410 IWA655410 JFW655410 JPS655410 JZO655410 KJK655410 KTG655410 LDC655410 LMY655410 LWU655410 MGQ655410 MQM655410 NAI655410 NKE655410 NUA655410 ODW655410 ONS655410 OXO655410 PHK655410 PRG655410 QBC655410 QKY655410 QUU655410 REQ655410 ROM655410 RYI655410 SIE655410 SSA655410 TBW655410 TLS655410 TVO655410 UFK655410 UPG655410 UZC655410 VIY655410 VSU655410 WCQ655410 WMM655410 WWI655410 AA720946 JW720946 TS720946 ADO720946 ANK720946 AXG720946 BHC720946 BQY720946 CAU720946 CKQ720946 CUM720946 DEI720946 DOE720946 DYA720946 EHW720946 ERS720946 FBO720946 FLK720946 FVG720946 GFC720946 GOY720946 GYU720946 HIQ720946 HSM720946 ICI720946 IME720946 IWA720946 JFW720946 JPS720946 JZO720946 KJK720946 KTG720946 LDC720946 LMY720946 LWU720946 MGQ720946 MQM720946 NAI720946 NKE720946 NUA720946 ODW720946 ONS720946 OXO720946 PHK720946 PRG720946 QBC720946 QKY720946 QUU720946 REQ720946 ROM720946 RYI720946 SIE720946 SSA720946 TBW720946 TLS720946 TVO720946 UFK720946 UPG720946 UZC720946 VIY720946 VSU720946 WCQ720946 WMM720946 WWI720946 AA786482 JW786482 TS786482 ADO786482 ANK786482 AXG786482 BHC786482 BQY786482 CAU786482 CKQ786482 CUM786482 DEI786482 DOE786482 DYA786482 EHW786482 ERS786482 FBO786482 FLK786482 FVG786482 GFC786482 GOY786482 GYU786482 HIQ786482 HSM786482 ICI786482 IME786482 IWA786482 JFW786482 JPS786482 JZO786482 KJK786482 KTG786482 LDC786482 LMY786482 LWU786482 MGQ786482 MQM786482 NAI786482 NKE786482 NUA786482 ODW786482 ONS786482 OXO786482 PHK786482 PRG786482 QBC786482 QKY786482 QUU786482 REQ786482 ROM786482 RYI786482 SIE786482 SSA786482 TBW786482 TLS786482 TVO786482 UFK786482 UPG786482 UZC786482 VIY786482 VSU786482 WCQ786482 WMM786482 WWI786482 AA852018 JW852018 TS852018 ADO852018 ANK852018 AXG852018 BHC852018 BQY852018 CAU852018 CKQ852018 CUM852018 DEI852018 DOE852018 DYA852018 EHW852018 ERS852018 FBO852018 FLK852018 FVG852018 GFC852018 GOY852018 GYU852018 HIQ852018 HSM852018 ICI852018 IME852018 IWA852018 JFW852018 JPS852018 JZO852018 KJK852018 KTG852018 LDC852018 LMY852018 LWU852018 MGQ852018 MQM852018 NAI852018 NKE852018 NUA852018 ODW852018 ONS852018 OXO852018 PHK852018 PRG852018 QBC852018 QKY852018 QUU852018 REQ852018 ROM852018 RYI852018 SIE852018 SSA852018 TBW852018 TLS852018 TVO852018 UFK852018 UPG852018 UZC852018 VIY852018 VSU852018 WCQ852018 WMM852018 WWI852018 AA917554 JW917554 TS917554 ADO917554 ANK917554 AXG917554 BHC917554 BQY917554 CAU917554 CKQ917554 CUM917554 DEI917554 DOE917554 DYA917554 EHW917554 ERS917554 FBO917554 FLK917554 FVG917554 GFC917554 GOY917554 GYU917554 HIQ917554 HSM917554 ICI917554 IME917554 IWA917554 JFW917554 JPS917554 JZO917554 KJK917554 KTG917554 LDC917554 LMY917554 LWU917554 MGQ917554 MQM917554 NAI917554 NKE917554 NUA917554 ODW917554 ONS917554 OXO917554 PHK917554 PRG917554 QBC917554 QKY917554 QUU917554 REQ917554 ROM917554 RYI917554 SIE917554 SSA917554 TBW917554 TLS917554 TVO917554 UFK917554 UPG917554 UZC917554 VIY917554 VSU917554 WCQ917554 WMM917554 WWI917554 AA983090 JW983090 TS983090 ADO983090 ANK983090 AXG983090 BHC983090 BQY983090 CAU983090 CKQ983090 CUM983090 DEI983090 DOE983090 DYA983090 EHW983090 ERS983090 FBO983090 FLK983090 FVG983090 GFC983090 GOY983090 GYU983090 HIQ983090 HSM983090 ICI983090 IME983090 IWA983090 JFW983090 JPS983090 JZO983090 KJK983090 KTG983090 LDC983090 LMY983090 LWU983090 MGQ983090 MQM983090 NAI983090 NKE983090 NUA983090 ODW983090 ONS983090 OXO983090 PHK983090 PRG983090 QBC983090 QKY983090 QUU983090 REQ983090 ROM983090 RYI983090 SIE983090 SSA983090 TBW983090 TLS983090 TVO983090 UFK983090 UPG983090 UZC983090 VIY983090 VSU983090 WCQ983090 WMM983090 WWI983090 AU43:AU44 KQ43:KQ44 UM43:UM44 AEI43:AEI44 AOE43:AOE44 AYA43:AYA44 BHW43:BHW44 BRS43:BRS44 CBO43:CBO44 CLK43:CLK44 CVG43:CVG44 DFC43:DFC44 DOY43:DOY44 DYU43:DYU44 EIQ43:EIQ44 ESM43:ESM44 FCI43:FCI44 FME43:FME44 FWA43:FWA44 GFW43:GFW44 GPS43:GPS44 GZO43:GZO44 HJK43:HJK44 HTG43:HTG44 IDC43:IDC44 IMY43:IMY44 IWU43:IWU44 JGQ43:JGQ44 JQM43:JQM44 KAI43:KAI44 KKE43:KKE44 KUA43:KUA44 LDW43:LDW44 LNS43:LNS44 LXO43:LXO44 MHK43:MHK44 MRG43:MRG44 NBC43:NBC44 NKY43:NKY44 NUU43:NUU44 OEQ43:OEQ44 OOM43:OOM44 OYI43:OYI44 PIE43:PIE44 PSA43:PSA44 QBW43:QBW44 QLS43:QLS44 QVO43:QVO44 RFK43:RFK44 RPG43:RPG44 RZC43:RZC44 SIY43:SIY44 SSU43:SSU44 TCQ43:TCQ44 TMM43:TMM44 TWI43:TWI44 UGE43:UGE44 UQA43:UQA44 UZW43:UZW44 VJS43:VJS44 VTO43:VTO44 WDK43:WDK44 WNG43:WNG44 WXC43:WXC44 AU65579:AU65580 KQ65579:KQ65580 UM65579:UM65580 AEI65579:AEI65580 AOE65579:AOE65580 AYA65579:AYA65580 BHW65579:BHW65580 BRS65579:BRS65580 CBO65579:CBO65580 CLK65579:CLK65580 CVG65579:CVG65580 DFC65579:DFC65580 DOY65579:DOY65580 DYU65579:DYU65580 EIQ65579:EIQ65580 ESM65579:ESM65580 FCI65579:FCI65580 FME65579:FME65580 FWA65579:FWA65580 GFW65579:GFW65580 GPS65579:GPS65580 GZO65579:GZO65580 HJK65579:HJK65580 HTG65579:HTG65580 IDC65579:IDC65580 IMY65579:IMY65580 IWU65579:IWU65580 JGQ65579:JGQ65580 JQM65579:JQM65580 KAI65579:KAI65580 KKE65579:KKE65580 KUA65579:KUA65580 LDW65579:LDW65580 LNS65579:LNS65580 LXO65579:LXO65580 MHK65579:MHK65580 MRG65579:MRG65580 NBC65579:NBC65580 NKY65579:NKY65580 NUU65579:NUU65580 OEQ65579:OEQ65580 OOM65579:OOM65580 OYI65579:OYI65580 PIE65579:PIE65580 PSA65579:PSA65580 QBW65579:QBW65580 QLS65579:QLS65580 QVO65579:QVO65580 RFK65579:RFK65580 RPG65579:RPG65580 RZC65579:RZC65580 SIY65579:SIY65580 SSU65579:SSU65580 TCQ65579:TCQ65580 TMM65579:TMM65580 TWI65579:TWI65580 UGE65579:UGE65580 UQA65579:UQA65580 UZW65579:UZW65580 VJS65579:VJS65580 VTO65579:VTO65580 WDK65579:WDK65580 WNG65579:WNG65580 WXC65579:WXC65580 AU131115:AU131116 KQ131115:KQ131116 UM131115:UM131116 AEI131115:AEI131116 AOE131115:AOE131116 AYA131115:AYA131116 BHW131115:BHW131116 BRS131115:BRS131116 CBO131115:CBO131116 CLK131115:CLK131116 CVG131115:CVG131116 DFC131115:DFC131116 DOY131115:DOY131116 DYU131115:DYU131116 EIQ131115:EIQ131116 ESM131115:ESM131116 FCI131115:FCI131116 FME131115:FME131116 FWA131115:FWA131116 GFW131115:GFW131116 GPS131115:GPS131116 GZO131115:GZO131116 HJK131115:HJK131116 HTG131115:HTG131116 IDC131115:IDC131116 IMY131115:IMY131116 IWU131115:IWU131116 JGQ131115:JGQ131116 JQM131115:JQM131116 KAI131115:KAI131116 KKE131115:KKE131116 KUA131115:KUA131116 LDW131115:LDW131116 LNS131115:LNS131116 LXO131115:LXO131116 MHK131115:MHK131116 MRG131115:MRG131116 NBC131115:NBC131116 NKY131115:NKY131116 NUU131115:NUU131116 OEQ131115:OEQ131116 OOM131115:OOM131116 OYI131115:OYI131116 PIE131115:PIE131116 PSA131115:PSA131116 QBW131115:QBW131116 QLS131115:QLS131116 QVO131115:QVO131116 RFK131115:RFK131116 RPG131115:RPG131116 RZC131115:RZC131116 SIY131115:SIY131116 SSU131115:SSU131116 TCQ131115:TCQ131116 TMM131115:TMM131116 TWI131115:TWI131116 UGE131115:UGE131116 UQA131115:UQA131116 UZW131115:UZW131116 VJS131115:VJS131116 VTO131115:VTO131116 WDK131115:WDK131116 WNG131115:WNG131116 WXC131115:WXC131116 AU196651:AU196652 KQ196651:KQ196652 UM196651:UM196652 AEI196651:AEI196652 AOE196651:AOE196652 AYA196651:AYA196652 BHW196651:BHW196652 BRS196651:BRS196652 CBO196651:CBO196652 CLK196651:CLK196652 CVG196651:CVG196652 DFC196651:DFC196652 DOY196651:DOY196652 DYU196651:DYU196652 EIQ196651:EIQ196652 ESM196651:ESM196652 FCI196651:FCI196652 FME196651:FME196652 FWA196651:FWA196652 GFW196651:GFW196652 GPS196651:GPS196652 GZO196651:GZO196652 HJK196651:HJK196652 HTG196651:HTG196652 IDC196651:IDC196652 IMY196651:IMY196652 IWU196651:IWU196652 JGQ196651:JGQ196652 JQM196651:JQM196652 KAI196651:KAI196652 KKE196651:KKE196652 KUA196651:KUA196652 LDW196651:LDW196652 LNS196651:LNS196652 LXO196651:LXO196652 MHK196651:MHK196652 MRG196651:MRG196652 NBC196651:NBC196652 NKY196651:NKY196652 NUU196651:NUU196652 OEQ196651:OEQ196652 OOM196651:OOM196652 OYI196651:OYI196652 PIE196651:PIE196652 PSA196651:PSA196652 QBW196651:QBW196652 QLS196651:QLS196652 QVO196651:QVO196652 RFK196651:RFK196652 RPG196651:RPG196652 RZC196651:RZC196652 SIY196651:SIY196652 SSU196651:SSU196652 TCQ196651:TCQ196652 TMM196651:TMM196652 TWI196651:TWI196652 UGE196651:UGE196652 UQA196651:UQA196652 UZW196651:UZW196652 VJS196651:VJS196652 VTO196651:VTO196652 WDK196651:WDK196652 WNG196651:WNG196652 WXC196651:WXC196652 AU262187:AU262188 KQ262187:KQ262188 UM262187:UM262188 AEI262187:AEI262188 AOE262187:AOE262188 AYA262187:AYA262188 BHW262187:BHW262188 BRS262187:BRS262188 CBO262187:CBO262188 CLK262187:CLK262188 CVG262187:CVG262188 DFC262187:DFC262188 DOY262187:DOY262188 DYU262187:DYU262188 EIQ262187:EIQ262188 ESM262187:ESM262188 FCI262187:FCI262188 FME262187:FME262188 FWA262187:FWA262188 GFW262187:GFW262188 GPS262187:GPS262188 GZO262187:GZO262188 HJK262187:HJK262188 HTG262187:HTG262188 IDC262187:IDC262188 IMY262187:IMY262188 IWU262187:IWU262188 JGQ262187:JGQ262188 JQM262187:JQM262188 KAI262187:KAI262188 KKE262187:KKE262188 KUA262187:KUA262188 LDW262187:LDW262188 LNS262187:LNS262188 LXO262187:LXO262188 MHK262187:MHK262188 MRG262187:MRG262188 NBC262187:NBC262188 NKY262187:NKY262188 NUU262187:NUU262188 OEQ262187:OEQ262188 OOM262187:OOM262188 OYI262187:OYI262188 PIE262187:PIE262188 PSA262187:PSA262188 QBW262187:QBW262188 QLS262187:QLS262188 QVO262187:QVO262188 RFK262187:RFK262188 RPG262187:RPG262188 RZC262187:RZC262188 SIY262187:SIY262188 SSU262187:SSU262188 TCQ262187:TCQ262188 TMM262187:TMM262188 TWI262187:TWI262188 UGE262187:UGE262188 UQA262187:UQA262188 UZW262187:UZW262188 VJS262187:VJS262188 VTO262187:VTO262188 WDK262187:WDK262188 WNG262187:WNG262188 WXC262187:WXC262188 AU327723:AU327724 KQ327723:KQ327724 UM327723:UM327724 AEI327723:AEI327724 AOE327723:AOE327724 AYA327723:AYA327724 BHW327723:BHW327724 BRS327723:BRS327724 CBO327723:CBO327724 CLK327723:CLK327724 CVG327723:CVG327724 DFC327723:DFC327724 DOY327723:DOY327724 DYU327723:DYU327724 EIQ327723:EIQ327724 ESM327723:ESM327724 FCI327723:FCI327724 FME327723:FME327724 FWA327723:FWA327724 GFW327723:GFW327724 GPS327723:GPS327724 GZO327723:GZO327724 HJK327723:HJK327724 HTG327723:HTG327724 IDC327723:IDC327724 IMY327723:IMY327724 IWU327723:IWU327724 JGQ327723:JGQ327724 JQM327723:JQM327724 KAI327723:KAI327724 KKE327723:KKE327724 KUA327723:KUA327724 LDW327723:LDW327724 LNS327723:LNS327724 LXO327723:LXO327724 MHK327723:MHK327724 MRG327723:MRG327724 NBC327723:NBC327724 NKY327723:NKY327724 NUU327723:NUU327724 OEQ327723:OEQ327724 OOM327723:OOM327724 OYI327723:OYI327724 PIE327723:PIE327724 PSA327723:PSA327724 QBW327723:QBW327724 QLS327723:QLS327724 QVO327723:QVO327724 RFK327723:RFK327724 RPG327723:RPG327724 RZC327723:RZC327724 SIY327723:SIY327724 SSU327723:SSU327724 TCQ327723:TCQ327724 TMM327723:TMM327724 TWI327723:TWI327724 UGE327723:UGE327724 UQA327723:UQA327724 UZW327723:UZW327724 VJS327723:VJS327724 VTO327723:VTO327724 WDK327723:WDK327724 WNG327723:WNG327724 WXC327723:WXC327724 AU393259:AU393260 KQ393259:KQ393260 UM393259:UM393260 AEI393259:AEI393260 AOE393259:AOE393260 AYA393259:AYA393260 BHW393259:BHW393260 BRS393259:BRS393260 CBO393259:CBO393260 CLK393259:CLK393260 CVG393259:CVG393260 DFC393259:DFC393260 DOY393259:DOY393260 DYU393259:DYU393260 EIQ393259:EIQ393260 ESM393259:ESM393260 FCI393259:FCI393260 FME393259:FME393260 FWA393259:FWA393260 GFW393259:GFW393260 GPS393259:GPS393260 GZO393259:GZO393260 HJK393259:HJK393260 HTG393259:HTG393260 IDC393259:IDC393260 IMY393259:IMY393260 IWU393259:IWU393260 JGQ393259:JGQ393260 JQM393259:JQM393260 KAI393259:KAI393260 KKE393259:KKE393260 KUA393259:KUA393260 LDW393259:LDW393260 LNS393259:LNS393260 LXO393259:LXO393260 MHK393259:MHK393260 MRG393259:MRG393260 NBC393259:NBC393260 NKY393259:NKY393260 NUU393259:NUU393260 OEQ393259:OEQ393260 OOM393259:OOM393260 OYI393259:OYI393260 PIE393259:PIE393260 PSA393259:PSA393260 QBW393259:QBW393260 QLS393259:QLS393260 QVO393259:QVO393260 RFK393259:RFK393260 RPG393259:RPG393260 RZC393259:RZC393260 SIY393259:SIY393260 SSU393259:SSU393260 TCQ393259:TCQ393260 TMM393259:TMM393260 TWI393259:TWI393260 UGE393259:UGE393260 UQA393259:UQA393260 UZW393259:UZW393260 VJS393259:VJS393260 VTO393259:VTO393260 WDK393259:WDK393260 WNG393259:WNG393260 WXC393259:WXC393260 AU458795:AU458796 KQ458795:KQ458796 UM458795:UM458796 AEI458795:AEI458796 AOE458795:AOE458796 AYA458795:AYA458796 BHW458795:BHW458796 BRS458795:BRS458796 CBO458795:CBO458796 CLK458795:CLK458796 CVG458795:CVG458796 DFC458795:DFC458796 DOY458795:DOY458796 DYU458795:DYU458796 EIQ458795:EIQ458796 ESM458795:ESM458796 FCI458795:FCI458796 FME458795:FME458796 FWA458795:FWA458796 GFW458795:GFW458796 GPS458795:GPS458796 GZO458795:GZO458796 HJK458795:HJK458796 HTG458795:HTG458796 IDC458795:IDC458796 IMY458795:IMY458796 IWU458795:IWU458796 JGQ458795:JGQ458796 JQM458795:JQM458796 KAI458795:KAI458796 KKE458795:KKE458796 KUA458795:KUA458796 LDW458795:LDW458796 LNS458795:LNS458796 LXO458795:LXO458796 MHK458795:MHK458796 MRG458795:MRG458796 NBC458795:NBC458796 NKY458795:NKY458796 NUU458795:NUU458796 OEQ458795:OEQ458796 OOM458795:OOM458796 OYI458795:OYI458796 PIE458795:PIE458796 PSA458795:PSA458796 QBW458795:QBW458796 QLS458795:QLS458796 QVO458795:QVO458796 RFK458795:RFK458796 RPG458795:RPG458796 RZC458795:RZC458796 SIY458795:SIY458796 SSU458795:SSU458796 TCQ458795:TCQ458796 TMM458795:TMM458796 TWI458795:TWI458796 UGE458795:UGE458796 UQA458795:UQA458796 UZW458795:UZW458796 VJS458795:VJS458796 VTO458795:VTO458796 WDK458795:WDK458796 WNG458795:WNG458796 WXC458795:WXC458796 AU524331:AU524332 KQ524331:KQ524332 UM524331:UM524332 AEI524331:AEI524332 AOE524331:AOE524332 AYA524331:AYA524332 BHW524331:BHW524332 BRS524331:BRS524332 CBO524331:CBO524332 CLK524331:CLK524332 CVG524331:CVG524332 DFC524331:DFC524332 DOY524331:DOY524332 DYU524331:DYU524332 EIQ524331:EIQ524332 ESM524331:ESM524332 FCI524331:FCI524332 FME524331:FME524332 FWA524331:FWA524332 GFW524331:GFW524332 GPS524331:GPS524332 GZO524331:GZO524332 HJK524331:HJK524332 HTG524331:HTG524332 IDC524331:IDC524332 IMY524331:IMY524332 IWU524331:IWU524332 JGQ524331:JGQ524332 JQM524331:JQM524332 KAI524331:KAI524332 KKE524331:KKE524332 KUA524331:KUA524332 LDW524331:LDW524332 LNS524331:LNS524332 LXO524331:LXO524332 MHK524331:MHK524332 MRG524331:MRG524332 NBC524331:NBC524332 NKY524331:NKY524332 NUU524331:NUU524332 OEQ524331:OEQ524332 OOM524331:OOM524332 OYI524331:OYI524332 PIE524331:PIE524332 PSA524331:PSA524332 QBW524331:QBW524332 QLS524331:QLS524332 QVO524331:QVO524332 RFK524331:RFK524332 RPG524331:RPG524332 RZC524331:RZC524332 SIY524331:SIY524332 SSU524331:SSU524332 TCQ524331:TCQ524332 TMM524331:TMM524332 TWI524331:TWI524332 UGE524331:UGE524332 UQA524331:UQA524332 UZW524331:UZW524332 VJS524331:VJS524332 VTO524331:VTO524332 WDK524331:WDK524332 WNG524331:WNG524332 WXC524331:WXC524332 AU589867:AU589868 KQ589867:KQ589868 UM589867:UM589868 AEI589867:AEI589868 AOE589867:AOE589868 AYA589867:AYA589868 BHW589867:BHW589868 BRS589867:BRS589868 CBO589867:CBO589868 CLK589867:CLK589868 CVG589867:CVG589868 DFC589867:DFC589868 DOY589867:DOY589868 DYU589867:DYU589868 EIQ589867:EIQ589868 ESM589867:ESM589868 FCI589867:FCI589868 FME589867:FME589868 FWA589867:FWA589868 GFW589867:GFW589868 GPS589867:GPS589868 GZO589867:GZO589868 HJK589867:HJK589868 HTG589867:HTG589868 IDC589867:IDC589868 IMY589867:IMY589868 IWU589867:IWU589868 JGQ589867:JGQ589868 JQM589867:JQM589868 KAI589867:KAI589868 KKE589867:KKE589868 KUA589867:KUA589868 LDW589867:LDW589868 LNS589867:LNS589868 LXO589867:LXO589868 MHK589867:MHK589868 MRG589867:MRG589868 NBC589867:NBC589868 NKY589867:NKY589868 NUU589867:NUU589868 OEQ589867:OEQ589868 OOM589867:OOM589868 OYI589867:OYI589868 PIE589867:PIE589868 PSA589867:PSA589868 QBW589867:QBW589868 QLS589867:QLS589868 QVO589867:QVO589868 RFK589867:RFK589868 RPG589867:RPG589868 RZC589867:RZC589868 SIY589867:SIY589868 SSU589867:SSU589868 TCQ589867:TCQ589868 TMM589867:TMM589868 TWI589867:TWI589868 UGE589867:UGE589868 UQA589867:UQA589868 UZW589867:UZW589868 VJS589867:VJS589868 VTO589867:VTO589868 WDK589867:WDK589868 WNG589867:WNG589868 WXC589867:WXC589868 AU655403:AU655404 KQ655403:KQ655404 UM655403:UM655404 AEI655403:AEI655404 AOE655403:AOE655404 AYA655403:AYA655404 BHW655403:BHW655404 BRS655403:BRS655404 CBO655403:CBO655404 CLK655403:CLK655404 CVG655403:CVG655404 DFC655403:DFC655404 DOY655403:DOY655404 DYU655403:DYU655404 EIQ655403:EIQ655404 ESM655403:ESM655404 FCI655403:FCI655404 FME655403:FME655404 FWA655403:FWA655404 GFW655403:GFW655404 GPS655403:GPS655404 GZO655403:GZO655404 HJK655403:HJK655404 HTG655403:HTG655404 IDC655403:IDC655404 IMY655403:IMY655404 IWU655403:IWU655404 JGQ655403:JGQ655404 JQM655403:JQM655404 KAI655403:KAI655404 KKE655403:KKE655404 KUA655403:KUA655404 LDW655403:LDW655404 LNS655403:LNS655404 LXO655403:LXO655404 MHK655403:MHK655404 MRG655403:MRG655404 NBC655403:NBC655404 NKY655403:NKY655404 NUU655403:NUU655404 OEQ655403:OEQ655404 OOM655403:OOM655404 OYI655403:OYI655404 PIE655403:PIE655404 PSA655403:PSA655404 QBW655403:QBW655404 QLS655403:QLS655404 QVO655403:QVO655404 RFK655403:RFK655404 RPG655403:RPG655404 RZC655403:RZC655404 SIY655403:SIY655404 SSU655403:SSU655404 TCQ655403:TCQ655404 TMM655403:TMM655404 TWI655403:TWI655404 UGE655403:UGE655404 UQA655403:UQA655404 UZW655403:UZW655404 VJS655403:VJS655404 VTO655403:VTO655404 WDK655403:WDK655404 WNG655403:WNG655404 WXC655403:WXC655404 AU720939:AU720940 KQ720939:KQ720940 UM720939:UM720940 AEI720939:AEI720940 AOE720939:AOE720940 AYA720939:AYA720940 BHW720939:BHW720940 BRS720939:BRS720940 CBO720939:CBO720940 CLK720939:CLK720940 CVG720939:CVG720940 DFC720939:DFC720940 DOY720939:DOY720940 DYU720939:DYU720940 EIQ720939:EIQ720940 ESM720939:ESM720940 FCI720939:FCI720940 FME720939:FME720940 FWA720939:FWA720940 GFW720939:GFW720940 GPS720939:GPS720940 GZO720939:GZO720940 HJK720939:HJK720940 HTG720939:HTG720940 IDC720939:IDC720940 IMY720939:IMY720940 IWU720939:IWU720940 JGQ720939:JGQ720940 JQM720939:JQM720940 KAI720939:KAI720940 KKE720939:KKE720940 KUA720939:KUA720940 LDW720939:LDW720940 LNS720939:LNS720940 LXO720939:LXO720940 MHK720939:MHK720940 MRG720939:MRG720940 NBC720939:NBC720940 NKY720939:NKY720940 NUU720939:NUU720940 OEQ720939:OEQ720940 OOM720939:OOM720940 OYI720939:OYI720940 PIE720939:PIE720940 PSA720939:PSA720940 QBW720939:QBW720940 QLS720939:QLS720940 QVO720939:QVO720940 RFK720939:RFK720940 RPG720939:RPG720940 RZC720939:RZC720940 SIY720939:SIY720940 SSU720939:SSU720940 TCQ720939:TCQ720940 TMM720939:TMM720940 TWI720939:TWI720940 UGE720939:UGE720940 UQA720939:UQA720940 UZW720939:UZW720940 VJS720939:VJS720940 VTO720939:VTO720940 WDK720939:WDK720940 WNG720939:WNG720940 WXC720939:WXC720940 AU786475:AU786476 KQ786475:KQ786476 UM786475:UM786476 AEI786475:AEI786476 AOE786475:AOE786476 AYA786475:AYA786476 BHW786475:BHW786476 BRS786475:BRS786476 CBO786475:CBO786476 CLK786475:CLK786476 CVG786475:CVG786476 DFC786475:DFC786476 DOY786475:DOY786476 DYU786475:DYU786476 EIQ786475:EIQ786476 ESM786475:ESM786476 FCI786475:FCI786476 FME786475:FME786476 FWA786475:FWA786476 GFW786475:GFW786476 GPS786475:GPS786476 GZO786475:GZO786476 HJK786475:HJK786476 HTG786475:HTG786476 IDC786475:IDC786476 IMY786475:IMY786476 IWU786475:IWU786476 JGQ786475:JGQ786476 JQM786475:JQM786476 KAI786475:KAI786476 KKE786475:KKE786476 KUA786475:KUA786476 LDW786475:LDW786476 LNS786475:LNS786476 LXO786475:LXO786476 MHK786475:MHK786476 MRG786475:MRG786476 NBC786475:NBC786476 NKY786475:NKY786476 NUU786475:NUU786476 OEQ786475:OEQ786476 OOM786475:OOM786476 OYI786475:OYI786476 PIE786475:PIE786476 PSA786475:PSA786476 QBW786475:QBW786476 QLS786475:QLS786476 QVO786475:QVO786476 RFK786475:RFK786476 RPG786475:RPG786476 RZC786475:RZC786476 SIY786475:SIY786476 SSU786475:SSU786476 TCQ786475:TCQ786476 TMM786475:TMM786476 TWI786475:TWI786476 UGE786475:UGE786476 UQA786475:UQA786476 UZW786475:UZW786476 VJS786475:VJS786476 VTO786475:VTO786476 WDK786475:WDK786476 WNG786475:WNG786476 WXC786475:WXC786476 AU852011:AU852012 KQ852011:KQ852012 UM852011:UM852012 AEI852011:AEI852012 AOE852011:AOE852012 AYA852011:AYA852012 BHW852011:BHW852012 BRS852011:BRS852012 CBO852011:CBO852012 CLK852011:CLK852012 CVG852011:CVG852012 DFC852011:DFC852012 DOY852011:DOY852012 DYU852011:DYU852012 EIQ852011:EIQ852012 ESM852011:ESM852012 FCI852011:FCI852012 FME852011:FME852012 FWA852011:FWA852012 GFW852011:GFW852012 GPS852011:GPS852012 GZO852011:GZO852012 HJK852011:HJK852012 HTG852011:HTG852012 IDC852011:IDC852012 IMY852011:IMY852012 IWU852011:IWU852012 JGQ852011:JGQ852012 JQM852011:JQM852012 KAI852011:KAI852012 KKE852011:KKE852012 KUA852011:KUA852012 LDW852011:LDW852012 LNS852011:LNS852012 LXO852011:LXO852012 MHK852011:MHK852012 MRG852011:MRG852012 NBC852011:NBC852012 NKY852011:NKY852012 NUU852011:NUU852012 OEQ852011:OEQ852012 OOM852011:OOM852012 OYI852011:OYI852012 PIE852011:PIE852012 PSA852011:PSA852012 QBW852011:QBW852012 QLS852011:QLS852012 QVO852011:QVO852012 RFK852011:RFK852012 RPG852011:RPG852012 RZC852011:RZC852012 SIY852011:SIY852012 SSU852011:SSU852012 TCQ852011:TCQ852012 TMM852011:TMM852012 TWI852011:TWI852012 UGE852011:UGE852012 UQA852011:UQA852012 UZW852011:UZW852012 VJS852011:VJS852012 VTO852011:VTO852012 WDK852011:WDK852012 WNG852011:WNG852012 WXC852011:WXC852012 AU917547:AU917548 KQ917547:KQ917548 UM917547:UM917548 AEI917547:AEI917548 AOE917547:AOE917548 AYA917547:AYA917548 BHW917547:BHW917548 BRS917547:BRS917548 CBO917547:CBO917548 CLK917547:CLK917548 CVG917547:CVG917548 DFC917547:DFC917548 DOY917547:DOY917548 DYU917547:DYU917548 EIQ917547:EIQ917548 ESM917547:ESM917548 FCI917547:FCI917548 FME917547:FME917548 FWA917547:FWA917548 GFW917547:GFW917548 GPS917547:GPS917548 GZO917547:GZO917548 HJK917547:HJK917548 HTG917547:HTG917548 IDC917547:IDC917548 IMY917547:IMY917548 IWU917547:IWU917548 JGQ917547:JGQ917548 JQM917547:JQM917548 KAI917547:KAI917548 KKE917547:KKE917548 KUA917547:KUA917548 LDW917547:LDW917548 LNS917547:LNS917548 LXO917547:LXO917548 MHK917547:MHK917548 MRG917547:MRG917548 NBC917547:NBC917548 NKY917547:NKY917548 NUU917547:NUU917548 OEQ917547:OEQ917548 OOM917547:OOM917548 OYI917547:OYI917548 PIE917547:PIE917548 PSA917547:PSA917548 QBW917547:QBW917548 QLS917547:QLS917548 QVO917547:QVO917548 RFK917547:RFK917548 RPG917547:RPG917548 RZC917547:RZC917548 SIY917547:SIY917548 SSU917547:SSU917548 TCQ917547:TCQ917548 TMM917547:TMM917548 TWI917547:TWI917548 UGE917547:UGE917548 UQA917547:UQA917548 UZW917547:UZW917548 VJS917547:VJS917548 VTO917547:VTO917548 WDK917547:WDK917548 WNG917547:WNG917548 WXC917547:WXC917548 AU983083:AU983084 KQ983083:KQ983084 UM983083:UM983084 AEI983083:AEI983084 AOE983083:AOE983084 AYA983083:AYA983084 BHW983083:BHW983084 BRS983083:BRS983084 CBO983083:CBO983084 CLK983083:CLK983084 CVG983083:CVG983084 DFC983083:DFC983084 DOY983083:DOY983084 DYU983083:DYU983084 EIQ983083:EIQ983084 ESM983083:ESM983084 FCI983083:FCI983084 FME983083:FME983084 FWA983083:FWA983084 GFW983083:GFW983084 GPS983083:GPS983084 GZO983083:GZO983084 HJK983083:HJK983084 HTG983083:HTG983084 IDC983083:IDC983084 IMY983083:IMY983084 IWU983083:IWU983084 JGQ983083:JGQ983084 JQM983083:JQM983084 KAI983083:KAI983084 KKE983083:KKE983084 KUA983083:KUA983084 LDW983083:LDW983084 LNS983083:LNS983084 LXO983083:LXO983084 MHK983083:MHK983084 MRG983083:MRG983084 NBC983083:NBC983084 NKY983083:NKY983084 NUU983083:NUU983084 OEQ983083:OEQ983084 OOM983083:OOM983084 OYI983083:OYI983084 PIE983083:PIE983084 PSA983083:PSA983084 QBW983083:QBW983084 QLS983083:QLS983084 QVO983083:QVO983084 RFK983083:RFK983084 RPG983083:RPG983084 RZC983083:RZC983084 SIY983083:SIY983084 SSU983083:SSU983084 TCQ983083:TCQ983084 TMM983083:TMM983084 TWI983083:TWI983084 UGE983083:UGE983084 UQA983083:UQA983084 UZW983083:UZW983084 VJS983083:VJS983084 VTO983083:VTO983084 WDK983083:WDK983084 WNG983083:WNG983084 WXC983083:WXC983084 AA45 JW45 TS45 ADO45 ANK45 AXG45 BHC45 BQY45 CAU45 CKQ45 CUM45 DEI45 DOE45 DYA45 EHW45 ERS45 FBO45 FLK45 FVG45 GFC45 GOY45 GYU45 HIQ45 HSM45 ICI45 IME45 IWA45 JFW45 JPS45 JZO45 KJK45 KTG45 LDC45 LMY45 LWU45 MGQ45 MQM45 NAI45 NKE45 NUA45 ODW45 ONS45 OXO45 PHK45 PRG45 QBC45 QKY45 QUU45 REQ45 ROM45 RYI45 SIE45 SSA45 TBW45 TLS45 TVO45 UFK45 UPG45 UZC45 VIY45 VSU45 WCQ45 WMM45 WWI45 AA65581 JW65581 TS65581 ADO65581 ANK65581 AXG65581 BHC65581 BQY65581 CAU65581 CKQ65581 CUM65581 DEI65581 DOE65581 DYA65581 EHW65581 ERS65581 FBO65581 FLK65581 FVG65581 GFC65581 GOY65581 GYU65581 HIQ65581 HSM65581 ICI65581 IME65581 IWA65581 JFW65581 JPS65581 JZO65581 KJK65581 KTG65581 LDC65581 LMY65581 LWU65581 MGQ65581 MQM65581 NAI65581 NKE65581 NUA65581 ODW65581 ONS65581 OXO65581 PHK65581 PRG65581 QBC65581 QKY65581 QUU65581 REQ65581 ROM65581 RYI65581 SIE65581 SSA65581 TBW65581 TLS65581 TVO65581 UFK65581 UPG65581 UZC65581 VIY65581 VSU65581 WCQ65581 WMM65581 WWI65581 AA131117 JW131117 TS131117 ADO131117 ANK131117 AXG131117 BHC131117 BQY131117 CAU131117 CKQ131117 CUM131117 DEI131117 DOE131117 DYA131117 EHW131117 ERS131117 FBO131117 FLK131117 FVG131117 GFC131117 GOY131117 GYU131117 HIQ131117 HSM131117 ICI131117 IME131117 IWA131117 JFW131117 JPS131117 JZO131117 KJK131117 KTG131117 LDC131117 LMY131117 LWU131117 MGQ131117 MQM131117 NAI131117 NKE131117 NUA131117 ODW131117 ONS131117 OXO131117 PHK131117 PRG131117 QBC131117 QKY131117 QUU131117 REQ131117 ROM131117 RYI131117 SIE131117 SSA131117 TBW131117 TLS131117 TVO131117 UFK131117 UPG131117 UZC131117 VIY131117 VSU131117 WCQ131117 WMM131117 WWI131117 AA196653 JW196653 TS196653 ADO196653 ANK196653 AXG196653 BHC196653 BQY196653 CAU196653 CKQ196653 CUM196653 DEI196653 DOE196653 DYA196653 EHW196653 ERS196653 FBO196653 FLK196653 FVG196653 GFC196653 GOY196653 GYU196653 HIQ196653 HSM196653 ICI196653 IME196653 IWA196653 JFW196653 JPS196653 JZO196653 KJK196653 KTG196653 LDC196653 LMY196653 LWU196653 MGQ196653 MQM196653 NAI196653 NKE196653 NUA196653 ODW196653 ONS196653 OXO196653 PHK196653 PRG196653 QBC196653 QKY196653 QUU196653 REQ196653 ROM196653 RYI196653 SIE196653 SSA196653 TBW196653 TLS196653 TVO196653 UFK196653 UPG196653 UZC196653 VIY196653 VSU196653 WCQ196653 WMM196653 WWI196653 AA262189 JW262189 TS262189 ADO262189 ANK262189 AXG262189 BHC262189 BQY262189 CAU262189 CKQ262189 CUM262189 DEI262189 DOE262189 DYA262189 EHW262189 ERS262189 FBO262189 FLK262189 FVG262189 GFC262189 GOY262189 GYU262189 HIQ262189 HSM262189 ICI262189 IME262189 IWA262189 JFW262189 JPS262189 JZO262189 KJK262189 KTG262189 LDC262189 LMY262189 LWU262189 MGQ262189 MQM262189 NAI262189 NKE262189 NUA262189 ODW262189 ONS262189 OXO262189 PHK262189 PRG262189 QBC262189 QKY262189 QUU262189 REQ262189 ROM262189 RYI262189 SIE262189 SSA262189 TBW262189 TLS262189 TVO262189 UFK262189 UPG262189 UZC262189 VIY262189 VSU262189 WCQ262189 WMM262189 WWI262189 AA327725 JW327725 TS327725 ADO327725 ANK327725 AXG327725 BHC327725 BQY327725 CAU327725 CKQ327725 CUM327725 DEI327725 DOE327725 DYA327725 EHW327725 ERS327725 FBO327725 FLK327725 FVG327725 GFC327725 GOY327725 GYU327725 HIQ327725 HSM327725 ICI327725 IME327725 IWA327725 JFW327725 JPS327725 JZO327725 KJK327725 KTG327725 LDC327725 LMY327725 LWU327725 MGQ327725 MQM327725 NAI327725 NKE327725 NUA327725 ODW327725 ONS327725 OXO327725 PHK327725 PRG327725 QBC327725 QKY327725 QUU327725 REQ327725 ROM327725 RYI327725 SIE327725 SSA327725 TBW327725 TLS327725 TVO327725 UFK327725 UPG327725 UZC327725 VIY327725 VSU327725 WCQ327725 WMM327725 WWI327725 AA393261 JW393261 TS393261 ADO393261 ANK393261 AXG393261 BHC393261 BQY393261 CAU393261 CKQ393261 CUM393261 DEI393261 DOE393261 DYA393261 EHW393261 ERS393261 FBO393261 FLK393261 FVG393261 GFC393261 GOY393261 GYU393261 HIQ393261 HSM393261 ICI393261 IME393261 IWA393261 JFW393261 JPS393261 JZO393261 KJK393261 KTG393261 LDC393261 LMY393261 LWU393261 MGQ393261 MQM393261 NAI393261 NKE393261 NUA393261 ODW393261 ONS393261 OXO393261 PHK393261 PRG393261 QBC393261 QKY393261 QUU393261 REQ393261 ROM393261 RYI393261 SIE393261 SSA393261 TBW393261 TLS393261 TVO393261 UFK393261 UPG393261 UZC393261 VIY393261 VSU393261 WCQ393261 WMM393261 WWI393261 AA458797 JW458797 TS458797 ADO458797 ANK458797 AXG458797 BHC458797 BQY458797 CAU458797 CKQ458797 CUM458797 DEI458797 DOE458797 DYA458797 EHW458797 ERS458797 FBO458797 FLK458797 FVG458797 GFC458797 GOY458797 GYU458797 HIQ458797 HSM458797 ICI458797 IME458797 IWA458797 JFW458797 JPS458797 JZO458797 KJK458797 KTG458797 LDC458797 LMY458797 LWU458797 MGQ458797 MQM458797 NAI458797 NKE458797 NUA458797 ODW458797 ONS458797 OXO458797 PHK458797 PRG458797 QBC458797 QKY458797 QUU458797 REQ458797 ROM458797 RYI458797 SIE458797 SSA458797 TBW458797 TLS458797 TVO458797 UFK458797 UPG458797 UZC458797 VIY458797 VSU458797 WCQ458797 WMM458797 WWI458797 AA524333 JW524333 TS524333 ADO524333 ANK524333 AXG524333 BHC524333 BQY524333 CAU524333 CKQ524333 CUM524333 DEI524333 DOE524333 DYA524333 EHW524333 ERS524333 FBO524333 FLK524333 FVG524333 GFC524333 GOY524333 GYU524333 HIQ524333 HSM524333 ICI524333 IME524333 IWA524333 JFW524333 JPS524333 JZO524333 KJK524333 KTG524333 LDC524333 LMY524333 LWU524333 MGQ524333 MQM524333 NAI524333 NKE524333 NUA524333 ODW524333 ONS524333 OXO524333 PHK524333 PRG524333 QBC524333 QKY524333 QUU524333 REQ524333 ROM524333 RYI524333 SIE524333 SSA524333 TBW524333 TLS524333 TVO524333 UFK524333 UPG524333 UZC524333 VIY524333 VSU524333 WCQ524333 WMM524333 WWI524333 AA589869 JW589869 TS589869 ADO589869 ANK589869 AXG589869 BHC589869 BQY589869 CAU589869 CKQ589869 CUM589869 DEI589869 DOE589869 DYA589869 EHW589869 ERS589869 FBO589869 FLK589869 FVG589869 GFC589869 GOY589869 GYU589869 HIQ589869 HSM589869 ICI589869 IME589869 IWA589869 JFW589869 JPS589869 JZO589869 KJK589869 KTG589869 LDC589869 LMY589869 LWU589869 MGQ589869 MQM589869 NAI589869 NKE589869 NUA589869 ODW589869 ONS589869 OXO589869 PHK589869 PRG589869 QBC589869 QKY589869 QUU589869 REQ589869 ROM589869 RYI589869 SIE589869 SSA589869 TBW589869 TLS589869 TVO589869 UFK589869 UPG589869 UZC589869 VIY589869 VSU589869 WCQ589869 WMM589869 WWI589869 AA655405 JW655405 TS655405 ADO655405 ANK655405 AXG655405 BHC655405 BQY655405 CAU655405 CKQ655405 CUM655405 DEI655405 DOE655405 DYA655405 EHW655405 ERS655405 FBO655405 FLK655405 FVG655405 GFC655405 GOY655405 GYU655405 HIQ655405 HSM655405 ICI655405 IME655405 IWA655405 JFW655405 JPS655405 JZO655405 KJK655405 KTG655405 LDC655405 LMY655405 LWU655405 MGQ655405 MQM655405 NAI655405 NKE655405 NUA655405 ODW655405 ONS655405 OXO655405 PHK655405 PRG655405 QBC655405 QKY655405 QUU655405 REQ655405 ROM655405 RYI655405 SIE655405 SSA655405 TBW655405 TLS655405 TVO655405 UFK655405 UPG655405 UZC655405 VIY655405 VSU655405 WCQ655405 WMM655405 WWI655405 AA720941 JW720941 TS720941 ADO720941 ANK720941 AXG720941 BHC720941 BQY720941 CAU720941 CKQ720941 CUM720941 DEI720941 DOE720941 DYA720941 EHW720941 ERS720941 FBO720941 FLK720941 FVG720941 GFC720941 GOY720941 GYU720941 HIQ720941 HSM720941 ICI720941 IME720941 IWA720941 JFW720941 JPS720941 JZO720941 KJK720941 KTG720941 LDC720941 LMY720941 LWU720941 MGQ720941 MQM720941 NAI720941 NKE720941 NUA720941 ODW720941 ONS720941 OXO720941 PHK720941 PRG720941 QBC720941 QKY720941 QUU720941 REQ720941 ROM720941 RYI720941 SIE720941 SSA720941 TBW720941 TLS720941 TVO720941 UFK720941 UPG720941 UZC720941 VIY720941 VSU720941 WCQ720941 WMM720941 WWI720941 AA786477 JW786477 TS786477 ADO786477 ANK786477 AXG786477 BHC786477 BQY786477 CAU786477 CKQ786477 CUM786477 DEI786477 DOE786477 DYA786477 EHW786477 ERS786477 FBO786477 FLK786477 FVG786477 GFC786477 GOY786477 GYU786477 HIQ786477 HSM786477 ICI786477 IME786477 IWA786477 JFW786477 JPS786477 JZO786477 KJK786477 KTG786477 LDC786477 LMY786477 LWU786477 MGQ786477 MQM786477 NAI786477 NKE786477 NUA786477 ODW786477 ONS786477 OXO786477 PHK786477 PRG786477 QBC786477 QKY786477 QUU786477 REQ786477 ROM786477 RYI786477 SIE786477 SSA786477 TBW786477 TLS786477 TVO786477 UFK786477 UPG786477 UZC786477 VIY786477 VSU786477 WCQ786477 WMM786477 WWI786477 AA852013 JW852013 TS852013 ADO852013 ANK852013 AXG852013 BHC852013 BQY852013 CAU852013 CKQ852013 CUM852013 DEI852013 DOE852013 DYA852013 EHW852013 ERS852013 FBO852013 FLK852013 FVG852013 GFC852013 GOY852013 GYU852013 HIQ852013 HSM852013 ICI852013 IME852013 IWA852013 JFW852013 JPS852013 JZO852013 KJK852013 KTG852013 LDC852013 LMY852013 LWU852013 MGQ852013 MQM852013 NAI852013 NKE852013 NUA852013 ODW852013 ONS852013 OXO852013 PHK852013 PRG852013 QBC852013 QKY852013 QUU852013 REQ852013 ROM852013 RYI852013 SIE852013 SSA852013 TBW852013 TLS852013 TVO852013 UFK852013 UPG852013 UZC852013 VIY852013 VSU852013 WCQ852013 WMM852013 WWI852013 AA917549 JW917549 TS917549 ADO917549 ANK917549 AXG917549 BHC917549 BQY917549 CAU917549 CKQ917549 CUM917549 DEI917549 DOE917549 DYA917549 EHW917549 ERS917549 FBO917549 FLK917549 FVG917549 GFC917549 GOY917549 GYU917549 HIQ917549 HSM917549 ICI917549 IME917549 IWA917549 JFW917549 JPS917549 JZO917549 KJK917549 KTG917549 LDC917549 LMY917549 LWU917549 MGQ917549 MQM917549 NAI917549 NKE917549 NUA917549 ODW917549 ONS917549 OXO917549 PHK917549 PRG917549 QBC917549 QKY917549 QUU917549 REQ917549 ROM917549 RYI917549 SIE917549 SSA917549 TBW917549 TLS917549 TVO917549 UFK917549 UPG917549 UZC917549 VIY917549 VSU917549 WCQ917549 WMM917549 WWI917549 AA983085 JW983085 TS983085 ADO983085 ANK983085 AXG983085 BHC983085 BQY983085 CAU983085 CKQ983085 CUM983085 DEI983085 DOE983085 DYA983085 EHW983085 ERS983085 FBO983085 FLK983085 FVG983085 GFC983085 GOY983085 GYU983085 HIQ983085 HSM983085 ICI983085 IME983085 IWA983085 JFW983085 JPS983085 JZO983085 KJK983085 KTG983085 LDC983085 LMY983085 LWU983085 MGQ983085 MQM983085 NAI983085 NKE983085 NUA983085 ODW983085 ONS983085 OXO983085 PHK983085 PRG983085 QBC983085 QKY983085 QUU983085 REQ983085 ROM983085 RYI983085 SIE983085 SSA983085 TBW983085 TLS983085 TVO983085 UFK983085 UPG983085 UZC983085 VIY983085 VSU983085 WCQ983085 WMM983085 WWI983085 AA42 JW42 TS42 ADO42 ANK42 AXG42 BHC42 BQY42 CAU42 CKQ42 CUM42 DEI42 DOE42 DYA42 EHW42 ERS42 FBO42 FLK42 FVG42 GFC42 GOY42 GYU42 HIQ42 HSM42 ICI42 IME42 IWA42 JFW42 JPS42 JZO42 KJK42 KTG42 LDC42 LMY42 LWU42 MGQ42 MQM42 NAI42 NKE42 NUA42 ODW42 ONS42 OXO42 PHK42 PRG42 QBC42 QKY42 QUU42 REQ42 ROM42 RYI42 SIE42 SSA42 TBW42 TLS42 TVO42 UFK42 UPG42 UZC42 VIY42 VSU42 WCQ42 WMM42 WWI42 AA65578 JW65578 TS65578 ADO65578 ANK65578 AXG65578 BHC65578 BQY65578 CAU65578 CKQ65578 CUM65578 DEI65578 DOE65578 DYA65578 EHW65578 ERS65578 FBO65578 FLK65578 FVG65578 GFC65578 GOY65578 GYU65578 HIQ65578 HSM65578 ICI65578 IME65578 IWA65578 JFW65578 JPS65578 JZO65578 KJK65578 KTG65578 LDC65578 LMY65578 LWU65578 MGQ65578 MQM65578 NAI65578 NKE65578 NUA65578 ODW65578 ONS65578 OXO65578 PHK65578 PRG65578 QBC65578 QKY65578 QUU65578 REQ65578 ROM65578 RYI65578 SIE65578 SSA65578 TBW65578 TLS65578 TVO65578 UFK65578 UPG65578 UZC65578 VIY65578 VSU65578 WCQ65578 WMM65578 WWI65578 AA131114 JW131114 TS131114 ADO131114 ANK131114 AXG131114 BHC131114 BQY131114 CAU131114 CKQ131114 CUM131114 DEI131114 DOE131114 DYA131114 EHW131114 ERS131114 FBO131114 FLK131114 FVG131114 GFC131114 GOY131114 GYU131114 HIQ131114 HSM131114 ICI131114 IME131114 IWA131114 JFW131114 JPS131114 JZO131114 KJK131114 KTG131114 LDC131114 LMY131114 LWU131114 MGQ131114 MQM131114 NAI131114 NKE131114 NUA131114 ODW131114 ONS131114 OXO131114 PHK131114 PRG131114 QBC131114 QKY131114 QUU131114 REQ131114 ROM131114 RYI131114 SIE131114 SSA131114 TBW131114 TLS131114 TVO131114 UFK131114 UPG131114 UZC131114 VIY131114 VSU131114 WCQ131114 WMM131114 WWI131114 AA196650 JW196650 TS196650 ADO196650 ANK196650 AXG196650 BHC196650 BQY196650 CAU196650 CKQ196650 CUM196650 DEI196650 DOE196650 DYA196650 EHW196650 ERS196650 FBO196650 FLK196650 FVG196650 GFC196650 GOY196650 GYU196650 HIQ196650 HSM196650 ICI196650 IME196650 IWA196650 JFW196650 JPS196650 JZO196650 KJK196650 KTG196650 LDC196650 LMY196650 LWU196650 MGQ196650 MQM196650 NAI196650 NKE196650 NUA196650 ODW196650 ONS196650 OXO196650 PHK196650 PRG196650 QBC196650 QKY196650 QUU196650 REQ196650 ROM196650 RYI196650 SIE196650 SSA196650 TBW196650 TLS196650 TVO196650 UFK196650 UPG196650 UZC196650 VIY196650 VSU196650 WCQ196650 WMM196650 WWI196650 AA262186 JW262186 TS262186 ADO262186 ANK262186 AXG262186 BHC262186 BQY262186 CAU262186 CKQ262186 CUM262186 DEI262186 DOE262186 DYA262186 EHW262186 ERS262186 FBO262186 FLK262186 FVG262186 GFC262186 GOY262186 GYU262186 HIQ262186 HSM262186 ICI262186 IME262186 IWA262186 JFW262186 JPS262186 JZO262186 KJK262186 KTG262186 LDC262186 LMY262186 LWU262186 MGQ262186 MQM262186 NAI262186 NKE262186 NUA262186 ODW262186 ONS262186 OXO262186 PHK262186 PRG262186 QBC262186 QKY262186 QUU262186 REQ262186 ROM262186 RYI262186 SIE262186 SSA262186 TBW262186 TLS262186 TVO262186 UFK262186 UPG262186 UZC262186 VIY262186 VSU262186 WCQ262186 WMM262186 WWI262186 AA327722 JW327722 TS327722 ADO327722 ANK327722 AXG327722 BHC327722 BQY327722 CAU327722 CKQ327722 CUM327722 DEI327722 DOE327722 DYA327722 EHW327722 ERS327722 FBO327722 FLK327722 FVG327722 GFC327722 GOY327722 GYU327722 HIQ327722 HSM327722 ICI327722 IME327722 IWA327722 JFW327722 JPS327722 JZO327722 KJK327722 KTG327722 LDC327722 LMY327722 LWU327722 MGQ327722 MQM327722 NAI327722 NKE327722 NUA327722 ODW327722 ONS327722 OXO327722 PHK327722 PRG327722 QBC327722 QKY327722 QUU327722 REQ327722 ROM327722 RYI327722 SIE327722 SSA327722 TBW327722 TLS327722 TVO327722 UFK327722 UPG327722 UZC327722 VIY327722 VSU327722 WCQ327722 WMM327722 WWI327722 AA393258 JW393258 TS393258 ADO393258 ANK393258 AXG393258 BHC393258 BQY393258 CAU393258 CKQ393258 CUM393258 DEI393258 DOE393258 DYA393258 EHW393258 ERS393258 FBO393258 FLK393258 FVG393258 GFC393258 GOY393258 GYU393258 HIQ393258 HSM393258 ICI393258 IME393258 IWA393258 JFW393258 JPS393258 JZO393258 KJK393258 KTG393258 LDC393258 LMY393258 LWU393258 MGQ393258 MQM393258 NAI393258 NKE393258 NUA393258 ODW393258 ONS393258 OXO393258 PHK393258 PRG393258 QBC393258 QKY393258 QUU393258 REQ393258 ROM393258 RYI393258 SIE393258 SSA393258 TBW393258 TLS393258 TVO393258 UFK393258 UPG393258 UZC393258 VIY393258 VSU393258 WCQ393258 WMM393258 WWI393258 AA458794 JW458794 TS458794 ADO458794 ANK458794 AXG458794 BHC458794 BQY458794 CAU458794 CKQ458794 CUM458794 DEI458794 DOE458794 DYA458794 EHW458794 ERS458794 FBO458794 FLK458794 FVG458794 GFC458794 GOY458794 GYU458794 HIQ458794 HSM458794 ICI458794 IME458794 IWA458794 JFW458794 JPS458794 JZO458794 KJK458794 KTG458794 LDC458794 LMY458794 LWU458794 MGQ458794 MQM458794 NAI458794 NKE458794 NUA458794 ODW458794 ONS458794 OXO458794 PHK458794 PRG458794 QBC458794 QKY458794 QUU458794 REQ458794 ROM458794 RYI458794 SIE458794 SSA458794 TBW458794 TLS458794 TVO458794 UFK458794 UPG458794 UZC458794 VIY458794 VSU458794 WCQ458794 WMM458794 WWI458794 AA524330 JW524330 TS524330 ADO524330 ANK524330 AXG524330 BHC524330 BQY524330 CAU524330 CKQ524330 CUM524330 DEI524330 DOE524330 DYA524330 EHW524330 ERS524330 FBO524330 FLK524330 FVG524330 GFC524330 GOY524330 GYU524330 HIQ524330 HSM524330 ICI524330 IME524330 IWA524330 JFW524330 JPS524330 JZO524330 KJK524330 KTG524330 LDC524330 LMY524330 LWU524330 MGQ524330 MQM524330 NAI524330 NKE524330 NUA524330 ODW524330 ONS524330 OXO524330 PHK524330 PRG524330 QBC524330 QKY524330 QUU524330 REQ524330 ROM524330 RYI524330 SIE524330 SSA524330 TBW524330 TLS524330 TVO524330 UFK524330 UPG524330 UZC524330 VIY524330 VSU524330 WCQ524330 WMM524330 WWI524330 AA589866 JW589866 TS589866 ADO589866 ANK589866 AXG589866 BHC589866 BQY589866 CAU589866 CKQ589866 CUM589866 DEI589866 DOE589866 DYA589866 EHW589866 ERS589866 FBO589866 FLK589866 FVG589866 GFC589866 GOY589866 GYU589866 HIQ589866 HSM589866 ICI589866 IME589866 IWA589866 JFW589866 JPS589866 JZO589866 KJK589866 KTG589866 LDC589866 LMY589866 LWU589866 MGQ589866 MQM589866 NAI589866 NKE589866 NUA589866 ODW589866 ONS589866 OXO589866 PHK589866 PRG589866 QBC589866 QKY589866 QUU589866 REQ589866 ROM589866 RYI589866 SIE589866 SSA589866 TBW589866 TLS589866 TVO589866 UFK589866 UPG589866 UZC589866 VIY589866 VSU589866 WCQ589866 WMM589866 WWI589866 AA655402 JW655402 TS655402 ADO655402 ANK655402 AXG655402 BHC655402 BQY655402 CAU655402 CKQ655402 CUM655402 DEI655402 DOE655402 DYA655402 EHW655402 ERS655402 FBO655402 FLK655402 FVG655402 GFC655402 GOY655402 GYU655402 HIQ655402 HSM655402 ICI655402 IME655402 IWA655402 JFW655402 JPS655402 JZO655402 KJK655402 KTG655402 LDC655402 LMY655402 LWU655402 MGQ655402 MQM655402 NAI655402 NKE655402 NUA655402 ODW655402 ONS655402 OXO655402 PHK655402 PRG655402 QBC655402 QKY655402 QUU655402 REQ655402 ROM655402 RYI655402 SIE655402 SSA655402 TBW655402 TLS655402 TVO655402 UFK655402 UPG655402 UZC655402 VIY655402 VSU655402 WCQ655402 WMM655402 WWI655402 AA720938 JW720938 TS720938 ADO720938 ANK720938 AXG720938 BHC720938 BQY720938 CAU720938 CKQ720938 CUM720938 DEI720938 DOE720938 DYA720938 EHW720938 ERS720938 FBO720938 FLK720938 FVG720938 GFC720938 GOY720938 GYU720938 HIQ720938 HSM720938 ICI720938 IME720938 IWA720938 JFW720938 JPS720938 JZO720938 KJK720938 KTG720938 LDC720938 LMY720938 LWU720938 MGQ720938 MQM720938 NAI720938 NKE720938 NUA720938 ODW720938 ONS720938 OXO720938 PHK720938 PRG720938 QBC720938 QKY720938 QUU720938 REQ720938 ROM720938 RYI720938 SIE720938 SSA720938 TBW720938 TLS720938 TVO720938 UFK720938 UPG720938 UZC720938 VIY720938 VSU720938 WCQ720938 WMM720938 WWI720938 AA786474 JW786474 TS786474 ADO786474 ANK786474 AXG786474 BHC786474 BQY786474 CAU786474 CKQ786474 CUM786474 DEI786474 DOE786474 DYA786474 EHW786474 ERS786474 FBO786474 FLK786474 FVG786474 GFC786474 GOY786474 GYU786474 HIQ786474 HSM786474 ICI786474 IME786474 IWA786474 JFW786474 JPS786474 JZO786474 KJK786474 KTG786474 LDC786474 LMY786474 LWU786474 MGQ786474 MQM786474 NAI786474 NKE786474 NUA786474 ODW786474 ONS786474 OXO786474 PHK786474 PRG786474 QBC786474 QKY786474 QUU786474 REQ786474 ROM786474 RYI786474 SIE786474 SSA786474 TBW786474 TLS786474 TVO786474 UFK786474 UPG786474 UZC786474 VIY786474 VSU786474 WCQ786474 WMM786474 WWI786474 AA852010 JW852010 TS852010 ADO852010 ANK852010 AXG852010 BHC852010 BQY852010 CAU852010 CKQ852010 CUM852010 DEI852010 DOE852010 DYA852010 EHW852010 ERS852010 FBO852010 FLK852010 FVG852010 GFC852010 GOY852010 GYU852010 HIQ852010 HSM852010 ICI852010 IME852010 IWA852010 JFW852010 JPS852010 JZO852010 KJK852010 KTG852010 LDC852010 LMY852010 LWU852010 MGQ852010 MQM852010 NAI852010 NKE852010 NUA852010 ODW852010 ONS852010 OXO852010 PHK852010 PRG852010 QBC852010 QKY852010 QUU852010 REQ852010 ROM852010 RYI852010 SIE852010 SSA852010 TBW852010 TLS852010 TVO852010 UFK852010 UPG852010 UZC852010 VIY852010 VSU852010 WCQ852010 WMM852010 WWI852010 AA917546 JW917546 TS917546 ADO917546 ANK917546 AXG917546 BHC917546 BQY917546 CAU917546 CKQ917546 CUM917546 DEI917546 DOE917546 DYA917546 EHW917546 ERS917546 FBO917546 FLK917546 FVG917546 GFC917546 GOY917546 GYU917546 HIQ917546 HSM917546 ICI917546 IME917546 IWA917546 JFW917546 JPS917546 JZO917546 KJK917546 KTG917546 LDC917546 LMY917546 LWU917546 MGQ917546 MQM917546 NAI917546 NKE917546 NUA917546 ODW917546 ONS917546 OXO917546 PHK917546 PRG917546 QBC917546 QKY917546 QUU917546 REQ917546 ROM917546 RYI917546 SIE917546 SSA917546 TBW917546 TLS917546 TVO917546 UFK917546 UPG917546 UZC917546 VIY917546 VSU917546 WCQ917546 WMM917546 WWI917546 AA983082 JW983082 TS983082 ADO983082 ANK983082 AXG983082 BHC983082 BQY983082 CAU983082 CKQ983082 CUM983082 DEI983082 DOE983082 DYA983082 EHW983082 ERS983082 FBO983082 FLK983082 FVG983082 GFC983082 GOY983082 GYU983082 HIQ983082 HSM983082 ICI983082 IME983082 IWA983082 JFW983082 JPS983082 JZO983082 KJK983082 KTG983082 LDC983082 LMY983082 LWU983082 MGQ983082 MQM983082 NAI983082 NKE983082 NUA983082 ODW983082 ONS983082 OXO983082 PHK983082 PRG983082 QBC983082 QKY983082 QUU983082 REQ983082 ROM983082 RYI983082 SIE983082 SSA983082 TBW983082 TLS983082 TVO983082 UFK983082 UPG983082 UZC983082 VIY983082 VSU983082 WCQ983082 WMM983082 WWI983082 I48:I49 JE48:JE49 TA48:TA49 ACW48:ACW49 AMS48:AMS49 AWO48:AWO49 BGK48:BGK49 BQG48:BQG49 CAC48:CAC49 CJY48:CJY49 CTU48:CTU49 DDQ48:DDQ49 DNM48:DNM49 DXI48:DXI49 EHE48:EHE49 ERA48:ERA49 FAW48:FAW49 FKS48:FKS49 FUO48:FUO49 GEK48:GEK49 GOG48:GOG49 GYC48:GYC49 HHY48:HHY49 HRU48:HRU49 IBQ48:IBQ49 ILM48:ILM49 IVI48:IVI49 JFE48:JFE49 JPA48:JPA49 JYW48:JYW49 KIS48:KIS49 KSO48:KSO49 LCK48:LCK49 LMG48:LMG49 LWC48:LWC49 MFY48:MFY49 MPU48:MPU49 MZQ48:MZQ49 NJM48:NJM49 NTI48:NTI49 ODE48:ODE49 ONA48:ONA49 OWW48:OWW49 PGS48:PGS49 PQO48:PQO49 QAK48:QAK49 QKG48:QKG49 QUC48:QUC49 RDY48:RDY49 RNU48:RNU49 RXQ48:RXQ49 SHM48:SHM49 SRI48:SRI49 TBE48:TBE49 TLA48:TLA49 TUW48:TUW49 UES48:UES49 UOO48:UOO49 UYK48:UYK49 VIG48:VIG49 VSC48:VSC49 WBY48:WBY49 WLU48:WLU49 WVQ48:WVQ49 I65584:I65585 JE65584:JE65585 TA65584:TA65585 ACW65584:ACW65585 AMS65584:AMS65585 AWO65584:AWO65585 BGK65584:BGK65585 BQG65584:BQG65585 CAC65584:CAC65585 CJY65584:CJY65585 CTU65584:CTU65585 DDQ65584:DDQ65585 DNM65584:DNM65585 DXI65584:DXI65585 EHE65584:EHE65585 ERA65584:ERA65585 FAW65584:FAW65585 FKS65584:FKS65585 FUO65584:FUO65585 GEK65584:GEK65585 GOG65584:GOG65585 GYC65584:GYC65585 HHY65584:HHY65585 HRU65584:HRU65585 IBQ65584:IBQ65585 ILM65584:ILM65585 IVI65584:IVI65585 JFE65584:JFE65585 JPA65584:JPA65585 JYW65584:JYW65585 KIS65584:KIS65585 KSO65584:KSO65585 LCK65584:LCK65585 LMG65584:LMG65585 LWC65584:LWC65585 MFY65584:MFY65585 MPU65584:MPU65585 MZQ65584:MZQ65585 NJM65584:NJM65585 NTI65584:NTI65585 ODE65584:ODE65585 ONA65584:ONA65585 OWW65584:OWW65585 PGS65584:PGS65585 PQO65584:PQO65585 QAK65584:QAK65585 QKG65584:QKG65585 QUC65584:QUC65585 RDY65584:RDY65585 RNU65584:RNU65585 RXQ65584:RXQ65585 SHM65584:SHM65585 SRI65584:SRI65585 TBE65584:TBE65585 TLA65584:TLA65585 TUW65584:TUW65585 UES65584:UES65585 UOO65584:UOO65585 UYK65584:UYK65585 VIG65584:VIG65585 VSC65584:VSC65585 WBY65584:WBY65585 WLU65584:WLU65585 WVQ65584:WVQ65585 I131120:I131121 JE131120:JE131121 TA131120:TA131121 ACW131120:ACW131121 AMS131120:AMS131121 AWO131120:AWO131121 BGK131120:BGK131121 BQG131120:BQG131121 CAC131120:CAC131121 CJY131120:CJY131121 CTU131120:CTU131121 DDQ131120:DDQ131121 DNM131120:DNM131121 DXI131120:DXI131121 EHE131120:EHE131121 ERA131120:ERA131121 FAW131120:FAW131121 FKS131120:FKS131121 FUO131120:FUO131121 GEK131120:GEK131121 GOG131120:GOG131121 GYC131120:GYC131121 HHY131120:HHY131121 HRU131120:HRU131121 IBQ131120:IBQ131121 ILM131120:ILM131121 IVI131120:IVI131121 JFE131120:JFE131121 JPA131120:JPA131121 JYW131120:JYW131121 KIS131120:KIS131121 KSO131120:KSO131121 LCK131120:LCK131121 LMG131120:LMG131121 LWC131120:LWC131121 MFY131120:MFY131121 MPU131120:MPU131121 MZQ131120:MZQ131121 NJM131120:NJM131121 NTI131120:NTI131121 ODE131120:ODE131121 ONA131120:ONA131121 OWW131120:OWW131121 PGS131120:PGS131121 PQO131120:PQO131121 QAK131120:QAK131121 QKG131120:QKG131121 QUC131120:QUC131121 RDY131120:RDY131121 RNU131120:RNU131121 RXQ131120:RXQ131121 SHM131120:SHM131121 SRI131120:SRI131121 TBE131120:TBE131121 TLA131120:TLA131121 TUW131120:TUW131121 UES131120:UES131121 UOO131120:UOO131121 UYK131120:UYK131121 VIG131120:VIG131121 VSC131120:VSC131121 WBY131120:WBY131121 WLU131120:WLU131121 WVQ131120:WVQ131121 I196656:I196657 JE196656:JE196657 TA196656:TA196657 ACW196656:ACW196657 AMS196656:AMS196657 AWO196656:AWO196657 BGK196656:BGK196657 BQG196656:BQG196657 CAC196656:CAC196657 CJY196656:CJY196657 CTU196656:CTU196657 DDQ196656:DDQ196657 DNM196656:DNM196657 DXI196656:DXI196657 EHE196656:EHE196657 ERA196656:ERA196657 FAW196656:FAW196657 FKS196656:FKS196657 FUO196656:FUO196657 GEK196656:GEK196657 GOG196656:GOG196657 GYC196656:GYC196657 HHY196656:HHY196657 HRU196656:HRU196657 IBQ196656:IBQ196657 ILM196656:ILM196657 IVI196656:IVI196657 JFE196656:JFE196657 JPA196656:JPA196657 JYW196656:JYW196657 KIS196656:KIS196657 KSO196656:KSO196657 LCK196656:LCK196657 LMG196656:LMG196657 LWC196656:LWC196657 MFY196656:MFY196657 MPU196656:MPU196657 MZQ196656:MZQ196657 NJM196656:NJM196657 NTI196656:NTI196657 ODE196656:ODE196657 ONA196656:ONA196657 OWW196656:OWW196657 PGS196656:PGS196657 PQO196656:PQO196657 QAK196656:QAK196657 QKG196656:QKG196657 QUC196656:QUC196657 RDY196656:RDY196657 RNU196656:RNU196657 RXQ196656:RXQ196657 SHM196656:SHM196657 SRI196656:SRI196657 TBE196656:TBE196657 TLA196656:TLA196657 TUW196656:TUW196657 UES196656:UES196657 UOO196656:UOO196657 UYK196656:UYK196657 VIG196656:VIG196657 VSC196656:VSC196657 WBY196656:WBY196657 WLU196656:WLU196657 WVQ196656:WVQ196657 I262192:I262193 JE262192:JE262193 TA262192:TA262193 ACW262192:ACW262193 AMS262192:AMS262193 AWO262192:AWO262193 BGK262192:BGK262193 BQG262192:BQG262193 CAC262192:CAC262193 CJY262192:CJY262193 CTU262192:CTU262193 DDQ262192:DDQ262193 DNM262192:DNM262193 DXI262192:DXI262193 EHE262192:EHE262193 ERA262192:ERA262193 FAW262192:FAW262193 FKS262192:FKS262193 FUO262192:FUO262193 GEK262192:GEK262193 GOG262192:GOG262193 GYC262192:GYC262193 HHY262192:HHY262193 HRU262192:HRU262193 IBQ262192:IBQ262193 ILM262192:ILM262193 IVI262192:IVI262193 JFE262192:JFE262193 JPA262192:JPA262193 JYW262192:JYW262193 KIS262192:KIS262193 KSO262192:KSO262193 LCK262192:LCK262193 LMG262192:LMG262193 LWC262192:LWC262193 MFY262192:MFY262193 MPU262192:MPU262193 MZQ262192:MZQ262193 NJM262192:NJM262193 NTI262192:NTI262193 ODE262192:ODE262193 ONA262192:ONA262193 OWW262192:OWW262193 PGS262192:PGS262193 PQO262192:PQO262193 QAK262192:QAK262193 QKG262192:QKG262193 QUC262192:QUC262193 RDY262192:RDY262193 RNU262192:RNU262193 RXQ262192:RXQ262193 SHM262192:SHM262193 SRI262192:SRI262193 TBE262192:TBE262193 TLA262192:TLA262193 TUW262192:TUW262193 UES262192:UES262193 UOO262192:UOO262193 UYK262192:UYK262193 VIG262192:VIG262193 VSC262192:VSC262193 WBY262192:WBY262193 WLU262192:WLU262193 WVQ262192:WVQ262193 I327728:I327729 JE327728:JE327729 TA327728:TA327729 ACW327728:ACW327729 AMS327728:AMS327729 AWO327728:AWO327729 BGK327728:BGK327729 BQG327728:BQG327729 CAC327728:CAC327729 CJY327728:CJY327729 CTU327728:CTU327729 DDQ327728:DDQ327729 DNM327728:DNM327729 DXI327728:DXI327729 EHE327728:EHE327729 ERA327728:ERA327729 FAW327728:FAW327729 FKS327728:FKS327729 FUO327728:FUO327729 GEK327728:GEK327729 GOG327728:GOG327729 GYC327728:GYC327729 HHY327728:HHY327729 HRU327728:HRU327729 IBQ327728:IBQ327729 ILM327728:ILM327729 IVI327728:IVI327729 JFE327728:JFE327729 JPA327728:JPA327729 JYW327728:JYW327729 KIS327728:KIS327729 KSO327728:KSO327729 LCK327728:LCK327729 LMG327728:LMG327729 LWC327728:LWC327729 MFY327728:MFY327729 MPU327728:MPU327729 MZQ327728:MZQ327729 NJM327728:NJM327729 NTI327728:NTI327729 ODE327728:ODE327729 ONA327728:ONA327729 OWW327728:OWW327729 PGS327728:PGS327729 PQO327728:PQO327729 QAK327728:QAK327729 QKG327728:QKG327729 QUC327728:QUC327729 RDY327728:RDY327729 RNU327728:RNU327729 RXQ327728:RXQ327729 SHM327728:SHM327729 SRI327728:SRI327729 TBE327728:TBE327729 TLA327728:TLA327729 TUW327728:TUW327729 UES327728:UES327729 UOO327728:UOO327729 UYK327728:UYK327729 VIG327728:VIG327729 VSC327728:VSC327729 WBY327728:WBY327729 WLU327728:WLU327729 WVQ327728:WVQ327729 I393264:I393265 JE393264:JE393265 TA393264:TA393265 ACW393264:ACW393265 AMS393264:AMS393265 AWO393264:AWO393265 BGK393264:BGK393265 BQG393264:BQG393265 CAC393264:CAC393265 CJY393264:CJY393265 CTU393264:CTU393265 DDQ393264:DDQ393265 DNM393264:DNM393265 DXI393264:DXI393265 EHE393264:EHE393265 ERA393264:ERA393265 FAW393264:FAW393265 FKS393264:FKS393265 FUO393264:FUO393265 GEK393264:GEK393265 GOG393264:GOG393265 GYC393264:GYC393265 HHY393264:HHY393265 HRU393264:HRU393265 IBQ393264:IBQ393265 ILM393264:ILM393265 IVI393264:IVI393265 JFE393264:JFE393265 JPA393264:JPA393265 JYW393264:JYW393265 KIS393264:KIS393265 KSO393264:KSO393265 LCK393264:LCK393265 LMG393264:LMG393265 LWC393264:LWC393265 MFY393264:MFY393265 MPU393264:MPU393265 MZQ393264:MZQ393265 NJM393264:NJM393265 NTI393264:NTI393265 ODE393264:ODE393265 ONA393264:ONA393265 OWW393264:OWW393265 PGS393264:PGS393265 PQO393264:PQO393265 QAK393264:QAK393265 QKG393264:QKG393265 QUC393264:QUC393265 RDY393264:RDY393265 RNU393264:RNU393265 RXQ393264:RXQ393265 SHM393264:SHM393265 SRI393264:SRI393265 TBE393264:TBE393265 TLA393264:TLA393265 TUW393264:TUW393265 UES393264:UES393265 UOO393264:UOO393265 UYK393264:UYK393265 VIG393264:VIG393265 VSC393264:VSC393265 WBY393264:WBY393265 WLU393264:WLU393265 WVQ393264:WVQ393265 I458800:I458801 JE458800:JE458801 TA458800:TA458801 ACW458800:ACW458801 AMS458800:AMS458801 AWO458800:AWO458801 BGK458800:BGK458801 BQG458800:BQG458801 CAC458800:CAC458801 CJY458800:CJY458801 CTU458800:CTU458801 DDQ458800:DDQ458801 DNM458800:DNM458801 DXI458800:DXI458801 EHE458800:EHE458801 ERA458800:ERA458801 FAW458800:FAW458801 FKS458800:FKS458801 FUO458800:FUO458801 GEK458800:GEK458801 GOG458800:GOG458801 GYC458800:GYC458801 HHY458800:HHY458801 HRU458800:HRU458801 IBQ458800:IBQ458801 ILM458800:ILM458801 IVI458800:IVI458801 JFE458800:JFE458801 JPA458800:JPA458801 JYW458800:JYW458801 KIS458800:KIS458801 KSO458800:KSO458801 LCK458800:LCK458801 LMG458800:LMG458801 LWC458800:LWC458801 MFY458800:MFY458801 MPU458800:MPU458801 MZQ458800:MZQ458801 NJM458800:NJM458801 NTI458800:NTI458801 ODE458800:ODE458801 ONA458800:ONA458801 OWW458800:OWW458801 PGS458800:PGS458801 PQO458800:PQO458801 QAK458800:QAK458801 QKG458800:QKG458801 QUC458800:QUC458801 RDY458800:RDY458801 RNU458800:RNU458801 RXQ458800:RXQ458801 SHM458800:SHM458801 SRI458800:SRI458801 TBE458800:TBE458801 TLA458800:TLA458801 TUW458800:TUW458801 UES458800:UES458801 UOO458800:UOO458801 UYK458800:UYK458801 VIG458800:VIG458801 VSC458800:VSC458801 WBY458800:WBY458801 WLU458800:WLU458801 WVQ458800:WVQ458801 I524336:I524337 JE524336:JE524337 TA524336:TA524337 ACW524336:ACW524337 AMS524336:AMS524337 AWO524336:AWO524337 BGK524336:BGK524337 BQG524336:BQG524337 CAC524336:CAC524337 CJY524336:CJY524337 CTU524336:CTU524337 DDQ524336:DDQ524337 DNM524336:DNM524337 DXI524336:DXI524337 EHE524336:EHE524337 ERA524336:ERA524337 FAW524336:FAW524337 FKS524336:FKS524337 FUO524336:FUO524337 GEK524336:GEK524337 GOG524336:GOG524337 GYC524336:GYC524337 HHY524336:HHY524337 HRU524336:HRU524337 IBQ524336:IBQ524337 ILM524336:ILM524337 IVI524336:IVI524337 JFE524336:JFE524337 JPA524336:JPA524337 JYW524336:JYW524337 KIS524336:KIS524337 KSO524336:KSO524337 LCK524336:LCK524337 LMG524336:LMG524337 LWC524336:LWC524337 MFY524336:MFY524337 MPU524336:MPU524337 MZQ524336:MZQ524337 NJM524336:NJM524337 NTI524336:NTI524337 ODE524336:ODE524337 ONA524336:ONA524337 OWW524336:OWW524337 PGS524336:PGS524337 PQO524336:PQO524337 QAK524336:QAK524337 QKG524336:QKG524337 QUC524336:QUC524337 RDY524336:RDY524337 RNU524336:RNU524337 RXQ524336:RXQ524337 SHM524336:SHM524337 SRI524336:SRI524337 TBE524336:TBE524337 TLA524336:TLA524337 TUW524336:TUW524337 UES524336:UES524337 UOO524336:UOO524337 UYK524336:UYK524337 VIG524336:VIG524337 VSC524336:VSC524337 WBY524336:WBY524337 WLU524336:WLU524337 WVQ524336:WVQ524337 I589872:I589873 JE589872:JE589873 TA589872:TA589873 ACW589872:ACW589873 AMS589872:AMS589873 AWO589872:AWO589873 BGK589872:BGK589873 BQG589872:BQG589873 CAC589872:CAC589873 CJY589872:CJY589873 CTU589872:CTU589873 DDQ589872:DDQ589873 DNM589872:DNM589873 DXI589872:DXI589873 EHE589872:EHE589873 ERA589872:ERA589873 FAW589872:FAW589873 FKS589872:FKS589873 FUO589872:FUO589873 GEK589872:GEK589873 GOG589872:GOG589873 GYC589872:GYC589873 HHY589872:HHY589873 HRU589872:HRU589873 IBQ589872:IBQ589873 ILM589872:ILM589873 IVI589872:IVI589873 JFE589872:JFE589873 JPA589872:JPA589873 JYW589872:JYW589873 KIS589872:KIS589873 KSO589872:KSO589873 LCK589872:LCK589873 LMG589872:LMG589873 LWC589872:LWC589873 MFY589872:MFY589873 MPU589872:MPU589873 MZQ589872:MZQ589873 NJM589872:NJM589873 NTI589872:NTI589873 ODE589872:ODE589873 ONA589872:ONA589873 OWW589872:OWW589873 PGS589872:PGS589873 PQO589872:PQO589873 QAK589872:QAK589873 QKG589872:QKG589873 QUC589872:QUC589873 RDY589872:RDY589873 RNU589872:RNU589873 RXQ589872:RXQ589873 SHM589872:SHM589873 SRI589872:SRI589873 TBE589872:TBE589873 TLA589872:TLA589873 TUW589872:TUW589873 UES589872:UES589873 UOO589872:UOO589873 UYK589872:UYK589873 VIG589872:VIG589873 VSC589872:VSC589873 WBY589872:WBY589873 WLU589872:WLU589873 WVQ589872:WVQ589873 I655408:I655409 JE655408:JE655409 TA655408:TA655409 ACW655408:ACW655409 AMS655408:AMS655409 AWO655408:AWO655409 BGK655408:BGK655409 BQG655408:BQG655409 CAC655408:CAC655409 CJY655408:CJY655409 CTU655408:CTU655409 DDQ655408:DDQ655409 DNM655408:DNM655409 DXI655408:DXI655409 EHE655408:EHE655409 ERA655408:ERA655409 FAW655408:FAW655409 FKS655408:FKS655409 FUO655408:FUO655409 GEK655408:GEK655409 GOG655408:GOG655409 GYC655408:GYC655409 HHY655408:HHY655409 HRU655408:HRU655409 IBQ655408:IBQ655409 ILM655408:ILM655409 IVI655408:IVI655409 JFE655408:JFE655409 JPA655408:JPA655409 JYW655408:JYW655409 KIS655408:KIS655409 KSO655408:KSO655409 LCK655408:LCK655409 LMG655408:LMG655409 LWC655408:LWC655409 MFY655408:MFY655409 MPU655408:MPU655409 MZQ655408:MZQ655409 NJM655408:NJM655409 NTI655408:NTI655409 ODE655408:ODE655409 ONA655408:ONA655409 OWW655408:OWW655409 PGS655408:PGS655409 PQO655408:PQO655409 QAK655408:QAK655409 QKG655408:QKG655409 QUC655408:QUC655409 RDY655408:RDY655409 RNU655408:RNU655409 RXQ655408:RXQ655409 SHM655408:SHM655409 SRI655408:SRI655409 TBE655408:TBE655409 TLA655408:TLA655409 TUW655408:TUW655409 UES655408:UES655409 UOO655408:UOO655409 UYK655408:UYK655409 VIG655408:VIG655409 VSC655408:VSC655409 WBY655408:WBY655409 WLU655408:WLU655409 WVQ655408:WVQ655409 I720944:I720945 JE720944:JE720945 TA720944:TA720945 ACW720944:ACW720945 AMS720944:AMS720945 AWO720944:AWO720945 BGK720944:BGK720945 BQG720944:BQG720945 CAC720944:CAC720945 CJY720944:CJY720945 CTU720944:CTU720945 DDQ720944:DDQ720945 DNM720944:DNM720945 DXI720944:DXI720945 EHE720944:EHE720945 ERA720944:ERA720945 FAW720944:FAW720945 FKS720944:FKS720945 FUO720944:FUO720945 GEK720944:GEK720945 GOG720944:GOG720945 GYC720944:GYC720945 HHY720944:HHY720945 HRU720944:HRU720945 IBQ720944:IBQ720945 ILM720944:ILM720945 IVI720944:IVI720945 JFE720944:JFE720945 JPA720944:JPA720945 JYW720944:JYW720945 KIS720944:KIS720945 KSO720944:KSO720945 LCK720944:LCK720945 LMG720944:LMG720945 LWC720944:LWC720945 MFY720944:MFY720945 MPU720944:MPU720945 MZQ720944:MZQ720945 NJM720944:NJM720945 NTI720944:NTI720945 ODE720944:ODE720945 ONA720944:ONA720945 OWW720944:OWW720945 PGS720944:PGS720945 PQO720944:PQO720945 QAK720944:QAK720945 QKG720944:QKG720945 QUC720944:QUC720945 RDY720944:RDY720945 RNU720944:RNU720945 RXQ720944:RXQ720945 SHM720944:SHM720945 SRI720944:SRI720945 TBE720944:TBE720945 TLA720944:TLA720945 TUW720944:TUW720945 UES720944:UES720945 UOO720944:UOO720945 UYK720944:UYK720945 VIG720944:VIG720945 VSC720944:VSC720945 WBY720944:WBY720945 WLU720944:WLU720945 WVQ720944:WVQ720945 I786480:I786481 JE786480:JE786481 TA786480:TA786481 ACW786480:ACW786481 AMS786480:AMS786481 AWO786480:AWO786481 BGK786480:BGK786481 BQG786480:BQG786481 CAC786480:CAC786481 CJY786480:CJY786481 CTU786480:CTU786481 DDQ786480:DDQ786481 DNM786480:DNM786481 DXI786480:DXI786481 EHE786480:EHE786481 ERA786480:ERA786481 FAW786480:FAW786481 FKS786480:FKS786481 FUO786480:FUO786481 GEK786480:GEK786481 GOG786480:GOG786481 GYC786480:GYC786481 HHY786480:HHY786481 HRU786480:HRU786481 IBQ786480:IBQ786481 ILM786480:ILM786481 IVI786480:IVI786481 JFE786480:JFE786481 JPA786480:JPA786481 JYW786480:JYW786481 KIS786480:KIS786481 KSO786480:KSO786481 LCK786480:LCK786481 LMG786480:LMG786481 LWC786480:LWC786481 MFY786480:MFY786481 MPU786480:MPU786481 MZQ786480:MZQ786481 NJM786480:NJM786481 NTI786480:NTI786481 ODE786480:ODE786481 ONA786480:ONA786481 OWW786480:OWW786481 PGS786480:PGS786481 PQO786480:PQO786481 QAK786480:QAK786481 QKG786480:QKG786481 QUC786480:QUC786481 RDY786480:RDY786481 RNU786480:RNU786481 RXQ786480:RXQ786481 SHM786480:SHM786481 SRI786480:SRI786481 TBE786480:TBE786481 TLA786480:TLA786481 TUW786480:TUW786481 UES786480:UES786481 UOO786480:UOO786481 UYK786480:UYK786481 VIG786480:VIG786481 VSC786480:VSC786481 WBY786480:WBY786481 WLU786480:WLU786481 WVQ786480:WVQ786481 I852016:I852017 JE852016:JE852017 TA852016:TA852017 ACW852016:ACW852017 AMS852016:AMS852017 AWO852016:AWO852017 BGK852016:BGK852017 BQG852016:BQG852017 CAC852016:CAC852017 CJY852016:CJY852017 CTU852016:CTU852017 DDQ852016:DDQ852017 DNM852016:DNM852017 DXI852016:DXI852017 EHE852016:EHE852017 ERA852016:ERA852017 FAW852016:FAW852017 FKS852016:FKS852017 FUO852016:FUO852017 GEK852016:GEK852017 GOG852016:GOG852017 GYC852016:GYC852017 HHY852016:HHY852017 HRU852016:HRU852017 IBQ852016:IBQ852017 ILM852016:ILM852017 IVI852016:IVI852017 JFE852016:JFE852017 JPA852016:JPA852017 JYW852016:JYW852017 KIS852016:KIS852017 KSO852016:KSO852017 LCK852016:LCK852017 LMG852016:LMG852017 LWC852016:LWC852017 MFY852016:MFY852017 MPU852016:MPU852017 MZQ852016:MZQ852017 NJM852016:NJM852017 NTI852016:NTI852017 ODE852016:ODE852017 ONA852016:ONA852017 OWW852016:OWW852017 PGS852016:PGS852017 PQO852016:PQO852017 QAK852016:QAK852017 QKG852016:QKG852017 QUC852016:QUC852017 RDY852016:RDY852017 RNU852016:RNU852017 RXQ852016:RXQ852017 SHM852016:SHM852017 SRI852016:SRI852017 TBE852016:TBE852017 TLA852016:TLA852017 TUW852016:TUW852017 UES852016:UES852017 UOO852016:UOO852017 UYK852016:UYK852017 VIG852016:VIG852017 VSC852016:VSC852017 WBY852016:WBY852017 WLU852016:WLU852017 WVQ852016:WVQ852017 I917552:I917553 JE917552:JE917553 TA917552:TA917553 ACW917552:ACW917553 AMS917552:AMS917553 AWO917552:AWO917553 BGK917552:BGK917553 BQG917552:BQG917553 CAC917552:CAC917553 CJY917552:CJY917553 CTU917552:CTU917553 DDQ917552:DDQ917553 DNM917552:DNM917553 DXI917552:DXI917553 EHE917552:EHE917553 ERA917552:ERA917553 FAW917552:FAW917553 FKS917552:FKS917553 FUO917552:FUO917553 GEK917552:GEK917553 GOG917552:GOG917553 GYC917552:GYC917553 HHY917552:HHY917553 HRU917552:HRU917553 IBQ917552:IBQ917553 ILM917552:ILM917553 IVI917552:IVI917553 JFE917552:JFE917553 JPA917552:JPA917553 JYW917552:JYW917553 KIS917552:KIS917553 KSO917552:KSO917553 LCK917552:LCK917553 LMG917552:LMG917553 LWC917552:LWC917553 MFY917552:MFY917553 MPU917552:MPU917553 MZQ917552:MZQ917553 NJM917552:NJM917553 NTI917552:NTI917553 ODE917552:ODE917553 ONA917552:ONA917553 OWW917552:OWW917553 PGS917552:PGS917553 PQO917552:PQO917553 QAK917552:QAK917553 QKG917552:QKG917553 QUC917552:QUC917553 RDY917552:RDY917553 RNU917552:RNU917553 RXQ917552:RXQ917553 SHM917552:SHM917553 SRI917552:SRI917553 TBE917552:TBE917553 TLA917552:TLA917553 TUW917552:TUW917553 UES917552:UES917553 UOO917552:UOO917553 UYK917552:UYK917553 VIG917552:VIG917553 VSC917552:VSC917553 WBY917552:WBY917553 WLU917552:WLU917553 WVQ917552:WVQ917553 I983088:I983089 JE983088:JE983089 TA983088:TA983089 ACW983088:ACW983089 AMS983088:AMS983089 AWO983088:AWO983089 BGK983088:BGK983089 BQG983088:BQG983089 CAC983088:CAC983089 CJY983088:CJY983089 CTU983088:CTU983089 DDQ983088:DDQ983089 DNM983088:DNM983089 DXI983088:DXI983089 EHE983088:EHE983089 ERA983088:ERA983089 FAW983088:FAW983089 FKS983088:FKS983089 FUO983088:FUO983089 GEK983088:GEK983089 GOG983088:GOG983089 GYC983088:GYC983089 HHY983088:HHY983089 HRU983088:HRU983089 IBQ983088:IBQ983089 ILM983088:ILM983089 IVI983088:IVI983089 JFE983088:JFE983089 JPA983088:JPA983089 JYW983088:JYW983089 KIS983088:KIS983089 KSO983088:KSO983089 LCK983088:LCK983089 LMG983088:LMG983089 LWC983088:LWC983089 MFY983088:MFY983089 MPU983088:MPU983089 MZQ983088:MZQ983089 NJM983088:NJM983089 NTI983088:NTI983089 ODE983088:ODE983089 ONA983088:ONA983089 OWW983088:OWW983089 PGS983088:PGS983089 PQO983088:PQO983089 QAK983088:QAK983089 QKG983088:QKG983089 QUC983088:QUC983089 RDY983088:RDY983089 RNU983088:RNU983089 RXQ983088:RXQ983089 SHM983088:SHM983089 SRI983088:SRI983089 TBE983088:TBE983089 TLA983088:TLA983089 TUW983088:TUW983089 UES983088:UES983089 UOO983088:UOO983089 UYK983088:UYK983089 VIG983088:VIG983089 VSC983088:VSC983089 WBY983088:WBY983089 WLU983088:WLU983089 WVQ983088:WVQ983089 I40:I41 JE40:JE41 TA40:TA41 ACW40:ACW41 AMS40:AMS41 AWO40:AWO41 BGK40:BGK41 BQG40:BQG41 CAC40:CAC41 CJY40:CJY41 CTU40:CTU41 DDQ40:DDQ41 DNM40:DNM41 DXI40:DXI41 EHE40:EHE41 ERA40:ERA41 FAW40:FAW41 FKS40:FKS41 FUO40:FUO41 GEK40:GEK41 GOG40:GOG41 GYC40:GYC41 HHY40:HHY41 HRU40:HRU41 IBQ40:IBQ41 ILM40:ILM41 IVI40:IVI41 JFE40:JFE41 JPA40:JPA41 JYW40:JYW41 KIS40:KIS41 KSO40:KSO41 LCK40:LCK41 LMG40:LMG41 LWC40:LWC41 MFY40:MFY41 MPU40:MPU41 MZQ40:MZQ41 NJM40:NJM41 NTI40:NTI41 ODE40:ODE41 ONA40:ONA41 OWW40:OWW41 PGS40:PGS41 PQO40:PQO41 QAK40:QAK41 QKG40:QKG41 QUC40:QUC41 RDY40:RDY41 RNU40:RNU41 RXQ40:RXQ41 SHM40:SHM41 SRI40:SRI41 TBE40:TBE41 TLA40:TLA41 TUW40:TUW41 UES40:UES41 UOO40:UOO41 UYK40:UYK41 VIG40:VIG41 VSC40:VSC41 WBY40:WBY41 WLU40:WLU41 WVQ40:WVQ41 I65576:I65577 JE65576:JE65577 TA65576:TA65577 ACW65576:ACW65577 AMS65576:AMS65577 AWO65576:AWO65577 BGK65576:BGK65577 BQG65576:BQG65577 CAC65576:CAC65577 CJY65576:CJY65577 CTU65576:CTU65577 DDQ65576:DDQ65577 DNM65576:DNM65577 DXI65576:DXI65577 EHE65576:EHE65577 ERA65576:ERA65577 FAW65576:FAW65577 FKS65576:FKS65577 FUO65576:FUO65577 GEK65576:GEK65577 GOG65576:GOG65577 GYC65576:GYC65577 HHY65576:HHY65577 HRU65576:HRU65577 IBQ65576:IBQ65577 ILM65576:ILM65577 IVI65576:IVI65577 JFE65576:JFE65577 JPA65576:JPA65577 JYW65576:JYW65577 KIS65576:KIS65577 KSO65576:KSO65577 LCK65576:LCK65577 LMG65576:LMG65577 LWC65576:LWC65577 MFY65576:MFY65577 MPU65576:MPU65577 MZQ65576:MZQ65577 NJM65576:NJM65577 NTI65576:NTI65577 ODE65576:ODE65577 ONA65576:ONA65577 OWW65576:OWW65577 PGS65576:PGS65577 PQO65576:PQO65577 QAK65576:QAK65577 QKG65576:QKG65577 QUC65576:QUC65577 RDY65576:RDY65577 RNU65576:RNU65577 RXQ65576:RXQ65577 SHM65576:SHM65577 SRI65576:SRI65577 TBE65576:TBE65577 TLA65576:TLA65577 TUW65576:TUW65577 UES65576:UES65577 UOO65576:UOO65577 UYK65576:UYK65577 VIG65576:VIG65577 VSC65576:VSC65577 WBY65576:WBY65577 WLU65576:WLU65577 WVQ65576:WVQ65577 I131112:I131113 JE131112:JE131113 TA131112:TA131113 ACW131112:ACW131113 AMS131112:AMS131113 AWO131112:AWO131113 BGK131112:BGK131113 BQG131112:BQG131113 CAC131112:CAC131113 CJY131112:CJY131113 CTU131112:CTU131113 DDQ131112:DDQ131113 DNM131112:DNM131113 DXI131112:DXI131113 EHE131112:EHE131113 ERA131112:ERA131113 FAW131112:FAW131113 FKS131112:FKS131113 FUO131112:FUO131113 GEK131112:GEK131113 GOG131112:GOG131113 GYC131112:GYC131113 HHY131112:HHY131113 HRU131112:HRU131113 IBQ131112:IBQ131113 ILM131112:ILM131113 IVI131112:IVI131113 JFE131112:JFE131113 JPA131112:JPA131113 JYW131112:JYW131113 KIS131112:KIS131113 KSO131112:KSO131113 LCK131112:LCK131113 LMG131112:LMG131113 LWC131112:LWC131113 MFY131112:MFY131113 MPU131112:MPU131113 MZQ131112:MZQ131113 NJM131112:NJM131113 NTI131112:NTI131113 ODE131112:ODE131113 ONA131112:ONA131113 OWW131112:OWW131113 PGS131112:PGS131113 PQO131112:PQO131113 QAK131112:QAK131113 QKG131112:QKG131113 QUC131112:QUC131113 RDY131112:RDY131113 RNU131112:RNU131113 RXQ131112:RXQ131113 SHM131112:SHM131113 SRI131112:SRI131113 TBE131112:TBE131113 TLA131112:TLA131113 TUW131112:TUW131113 UES131112:UES131113 UOO131112:UOO131113 UYK131112:UYK131113 VIG131112:VIG131113 VSC131112:VSC131113 WBY131112:WBY131113 WLU131112:WLU131113 WVQ131112:WVQ131113 I196648:I196649 JE196648:JE196649 TA196648:TA196649 ACW196648:ACW196649 AMS196648:AMS196649 AWO196648:AWO196649 BGK196648:BGK196649 BQG196648:BQG196649 CAC196648:CAC196649 CJY196648:CJY196649 CTU196648:CTU196649 DDQ196648:DDQ196649 DNM196648:DNM196649 DXI196648:DXI196649 EHE196648:EHE196649 ERA196648:ERA196649 FAW196648:FAW196649 FKS196648:FKS196649 FUO196648:FUO196649 GEK196648:GEK196649 GOG196648:GOG196649 GYC196648:GYC196649 HHY196648:HHY196649 HRU196648:HRU196649 IBQ196648:IBQ196649 ILM196648:ILM196649 IVI196648:IVI196649 JFE196648:JFE196649 JPA196648:JPA196649 JYW196648:JYW196649 KIS196648:KIS196649 KSO196648:KSO196649 LCK196648:LCK196649 LMG196648:LMG196649 LWC196648:LWC196649 MFY196648:MFY196649 MPU196648:MPU196649 MZQ196648:MZQ196649 NJM196648:NJM196649 NTI196648:NTI196649 ODE196648:ODE196649 ONA196648:ONA196649 OWW196648:OWW196649 PGS196648:PGS196649 PQO196648:PQO196649 QAK196648:QAK196649 QKG196648:QKG196649 QUC196648:QUC196649 RDY196648:RDY196649 RNU196648:RNU196649 RXQ196648:RXQ196649 SHM196648:SHM196649 SRI196648:SRI196649 TBE196648:TBE196649 TLA196648:TLA196649 TUW196648:TUW196649 UES196648:UES196649 UOO196648:UOO196649 UYK196648:UYK196649 VIG196648:VIG196649 VSC196648:VSC196649 WBY196648:WBY196649 WLU196648:WLU196649 WVQ196648:WVQ196649 I262184:I262185 JE262184:JE262185 TA262184:TA262185 ACW262184:ACW262185 AMS262184:AMS262185 AWO262184:AWO262185 BGK262184:BGK262185 BQG262184:BQG262185 CAC262184:CAC262185 CJY262184:CJY262185 CTU262184:CTU262185 DDQ262184:DDQ262185 DNM262184:DNM262185 DXI262184:DXI262185 EHE262184:EHE262185 ERA262184:ERA262185 FAW262184:FAW262185 FKS262184:FKS262185 FUO262184:FUO262185 GEK262184:GEK262185 GOG262184:GOG262185 GYC262184:GYC262185 HHY262184:HHY262185 HRU262184:HRU262185 IBQ262184:IBQ262185 ILM262184:ILM262185 IVI262184:IVI262185 JFE262184:JFE262185 JPA262184:JPA262185 JYW262184:JYW262185 KIS262184:KIS262185 KSO262184:KSO262185 LCK262184:LCK262185 LMG262184:LMG262185 LWC262184:LWC262185 MFY262184:MFY262185 MPU262184:MPU262185 MZQ262184:MZQ262185 NJM262184:NJM262185 NTI262184:NTI262185 ODE262184:ODE262185 ONA262184:ONA262185 OWW262184:OWW262185 PGS262184:PGS262185 PQO262184:PQO262185 QAK262184:QAK262185 QKG262184:QKG262185 QUC262184:QUC262185 RDY262184:RDY262185 RNU262184:RNU262185 RXQ262184:RXQ262185 SHM262184:SHM262185 SRI262184:SRI262185 TBE262184:TBE262185 TLA262184:TLA262185 TUW262184:TUW262185 UES262184:UES262185 UOO262184:UOO262185 UYK262184:UYK262185 VIG262184:VIG262185 VSC262184:VSC262185 WBY262184:WBY262185 WLU262184:WLU262185 WVQ262184:WVQ262185 I327720:I327721 JE327720:JE327721 TA327720:TA327721 ACW327720:ACW327721 AMS327720:AMS327721 AWO327720:AWO327721 BGK327720:BGK327721 BQG327720:BQG327721 CAC327720:CAC327721 CJY327720:CJY327721 CTU327720:CTU327721 DDQ327720:DDQ327721 DNM327720:DNM327721 DXI327720:DXI327721 EHE327720:EHE327721 ERA327720:ERA327721 FAW327720:FAW327721 FKS327720:FKS327721 FUO327720:FUO327721 GEK327720:GEK327721 GOG327720:GOG327721 GYC327720:GYC327721 HHY327720:HHY327721 HRU327720:HRU327721 IBQ327720:IBQ327721 ILM327720:ILM327721 IVI327720:IVI327721 JFE327720:JFE327721 JPA327720:JPA327721 JYW327720:JYW327721 KIS327720:KIS327721 KSO327720:KSO327721 LCK327720:LCK327721 LMG327720:LMG327721 LWC327720:LWC327721 MFY327720:MFY327721 MPU327720:MPU327721 MZQ327720:MZQ327721 NJM327720:NJM327721 NTI327720:NTI327721 ODE327720:ODE327721 ONA327720:ONA327721 OWW327720:OWW327721 PGS327720:PGS327721 PQO327720:PQO327721 QAK327720:QAK327721 QKG327720:QKG327721 QUC327720:QUC327721 RDY327720:RDY327721 RNU327720:RNU327721 RXQ327720:RXQ327721 SHM327720:SHM327721 SRI327720:SRI327721 TBE327720:TBE327721 TLA327720:TLA327721 TUW327720:TUW327721 UES327720:UES327721 UOO327720:UOO327721 UYK327720:UYK327721 VIG327720:VIG327721 VSC327720:VSC327721 WBY327720:WBY327721 WLU327720:WLU327721 WVQ327720:WVQ327721 I393256:I393257 JE393256:JE393257 TA393256:TA393257 ACW393256:ACW393257 AMS393256:AMS393257 AWO393256:AWO393257 BGK393256:BGK393257 BQG393256:BQG393257 CAC393256:CAC393257 CJY393256:CJY393257 CTU393256:CTU393257 DDQ393256:DDQ393257 DNM393256:DNM393257 DXI393256:DXI393257 EHE393256:EHE393257 ERA393256:ERA393257 FAW393256:FAW393257 FKS393256:FKS393257 FUO393256:FUO393257 GEK393256:GEK393257 GOG393256:GOG393257 GYC393256:GYC393257 HHY393256:HHY393257 HRU393256:HRU393257 IBQ393256:IBQ393257 ILM393256:ILM393257 IVI393256:IVI393257 JFE393256:JFE393257 JPA393256:JPA393257 JYW393256:JYW393257 KIS393256:KIS393257 KSO393256:KSO393257 LCK393256:LCK393257 LMG393256:LMG393257 LWC393256:LWC393257 MFY393256:MFY393257 MPU393256:MPU393257 MZQ393256:MZQ393257 NJM393256:NJM393257 NTI393256:NTI393257 ODE393256:ODE393257 ONA393256:ONA393257 OWW393256:OWW393257 PGS393256:PGS393257 PQO393256:PQO393257 QAK393256:QAK393257 QKG393256:QKG393257 QUC393256:QUC393257 RDY393256:RDY393257 RNU393256:RNU393257 RXQ393256:RXQ393257 SHM393256:SHM393257 SRI393256:SRI393257 TBE393256:TBE393257 TLA393256:TLA393257 TUW393256:TUW393257 UES393256:UES393257 UOO393256:UOO393257 UYK393256:UYK393257 VIG393256:VIG393257 VSC393256:VSC393257 WBY393256:WBY393257 WLU393256:WLU393257 WVQ393256:WVQ393257 I458792:I458793 JE458792:JE458793 TA458792:TA458793 ACW458792:ACW458793 AMS458792:AMS458793 AWO458792:AWO458793 BGK458792:BGK458793 BQG458792:BQG458793 CAC458792:CAC458793 CJY458792:CJY458793 CTU458792:CTU458793 DDQ458792:DDQ458793 DNM458792:DNM458793 DXI458792:DXI458793 EHE458792:EHE458793 ERA458792:ERA458793 FAW458792:FAW458793 FKS458792:FKS458793 FUO458792:FUO458793 GEK458792:GEK458793 GOG458792:GOG458793 GYC458792:GYC458793 HHY458792:HHY458793 HRU458792:HRU458793 IBQ458792:IBQ458793 ILM458792:ILM458793 IVI458792:IVI458793 JFE458792:JFE458793 JPA458792:JPA458793 JYW458792:JYW458793 KIS458792:KIS458793 KSO458792:KSO458793 LCK458792:LCK458793 LMG458792:LMG458793 LWC458792:LWC458793 MFY458792:MFY458793 MPU458792:MPU458793 MZQ458792:MZQ458793 NJM458792:NJM458793 NTI458792:NTI458793 ODE458792:ODE458793 ONA458792:ONA458793 OWW458792:OWW458793 PGS458792:PGS458793 PQO458792:PQO458793 QAK458792:QAK458793 QKG458792:QKG458793 QUC458792:QUC458793 RDY458792:RDY458793 RNU458792:RNU458793 RXQ458792:RXQ458793 SHM458792:SHM458793 SRI458792:SRI458793 TBE458792:TBE458793 TLA458792:TLA458793 TUW458792:TUW458793 UES458792:UES458793 UOO458792:UOO458793 UYK458792:UYK458793 VIG458792:VIG458793 VSC458792:VSC458793 WBY458792:WBY458793 WLU458792:WLU458793 WVQ458792:WVQ458793 I524328:I524329 JE524328:JE524329 TA524328:TA524329 ACW524328:ACW524329 AMS524328:AMS524329 AWO524328:AWO524329 BGK524328:BGK524329 BQG524328:BQG524329 CAC524328:CAC524329 CJY524328:CJY524329 CTU524328:CTU524329 DDQ524328:DDQ524329 DNM524328:DNM524329 DXI524328:DXI524329 EHE524328:EHE524329 ERA524328:ERA524329 FAW524328:FAW524329 FKS524328:FKS524329 FUO524328:FUO524329 GEK524328:GEK524329 GOG524328:GOG524329 GYC524328:GYC524329 HHY524328:HHY524329 HRU524328:HRU524329 IBQ524328:IBQ524329 ILM524328:ILM524329 IVI524328:IVI524329 JFE524328:JFE524329 JPA524328:JPA524329 JYW524328:JYW524329 KIS524328:KIS524329 KSO524328:KSO524329 LCK524328:LCK524329 LMG524328:LMG524329 LWC524328:LWC524329 MFY524328:MFY524329 MPU524328:MPU524329 MZQ524328:MZQ524329 NJM524328:NJM524329 NTI524328:NTI524329 ODE524328:ODE524329 ONA524328:ONA524329 OWW524328:OWW524329 PGS524328:PGS524329 PQO524328:PQO524329 QAK524328:QAK524329 QKG524328:QKG524329 QUC524328:QUC524329 RDY524328:RDY524329 RNU524328:RNU524329 RXQ524328:RXQ524329 SHM524328:SHM524329 SRI524328:SRI524329 TBE524328:TBE524329 TLA524328:TLA524329 TUW524328:TUW524329 UES524328:UES524329 UOO524328:UOO524329 UYK524328:UYK524329 VIG524328:VIG524329 VSC524328:VSC524329 WBY524328:WBY524329 WLU524328:WLU524329 WVQ524328:WVQ524329 I589864:I589865 JE589864:JE589865 TA589864:TA589865 ACW589864:ACW589865 AMS589864:AMS589865 AWO589864:AWO589865 BGK589864:BGK589865 BQG589864:BQG589865 CAC589864:CAC589865 CJY589864:CJY589865 CTU589864:CTU589865 DDQ589864:DDQ589865 DNM589864:DNM589865 DXI589864:DXI589865 EHE589864:EHE589865 ERA589864:ERA589865 FAW589864:FAW589865 FKS589864:FKS589865 FUO589864:FUO589865 GEK589864:GEK589865 GOG589864:GOG589865 GYC589864:GYC589865 HHY589864:HHY589865 HRU589864:HRU589865 IBQ589864:IBQ589865 ILM589864:ILM589865 IVI589864:IVI589865 JFE589864:JFE589865 JPA589864:JPA589865 JYW589864:JYW589865 KIS589864:KIS589865 KSO589864:KSO589865 LCK589864:LCK589865 LMG589864:LMG589865 LWC589864:LWC589865 MFY589864:MFY589865 MPU589864:MPU589865 MZQ589864:MZQ589865 NJM589864:NJM589865 NTI589864:NTI589865 ODE589864:ODE589865 ONA589864:ONA589865 OWW589864:OWW589865 PGS589864:PGS589865 PQO589864:PQO589865 QAK589864:QAK589865 QKG589864:QKG589865 QUC589864:QUC589865 RDY589864:RDY589865 RNU589864:RNU589865 RXQ589864:RXQ589865 SHM589864:SHM589865 SRI589864:SRI589865 TBE589864:TBE589865 TLA589864:TLA589865 TUW589864:TUW589865 UES589864:UES589865 UOO589864:UOO589865 UYK589864:UYK589865 VIG589864:VIG589865 VSC589864:VSC589865 WBY589864:WBY589865 WLU589864:WLU589865 WVQ589864:WVQ589865 I655400:I655401 JE655400:JE655401 TA655400:TA655401 ACW655400:ACW655401 AMS655400:AMS655401 AWO655400:AWO655401 BGK655400:BGK655401 BQG655400:BQG655401 CAC655400:CAC655401 CJY655400:CJY655401 CTU655400:CTU655401 DDQ655400:DDQ655401 DNM655400:DNM655401 DXI655400:DXI655401 EHE655400:EHE655401 ERA655400:ERA655401 FAW655400:FAW655401 FKS655400:FKS655401 FUO655400:FUO655401 GEK655400:GEK655401 GOG655400:GOG655401 GYC655400:GYC655401 HHY655400:HHY655401 HRU655400:HRU655401 IBQ655400:IBQ655401 ILM655400:ILM655401 IVI655400:IVI655401 JFE655400:JFE655401 JPA655400:JPA655401 JYW655400:JYW655401 KIS655400:KIS655401 KSO655400:KSO655401 LCK655400:LCK655401 LMG655400:LMG655401 LWC655400:LWC655401 MFY655400:MFY655401 MPU655400:MPU655401 MZQ655400:MZQ655401 NJM655400:NJM655401 NTI655400:NTI655401 ODE655400:ODE655401 ONA655400:ONA655401 OWW655400:OWW655401 PGS655400:PGS655401 PQO655400:PQO655401 QAK655400:QAK655401 QKG655400:QKG655401 QUC655400:QUC655401 RDY655400:RDY655401 RNU655400:RNU655401 RXQ655400:RXQ655401 SHM655400:SHM655401 SRI655400:SRI655401 TBE655400:TBE655401 TLA655400:TLA655401 TUW655400:TUW655401 UES655400:UES655401 UOO655400:UOO655401 UYK655400:UYK655401 VIG655400:VIG655401 VSC655400:VSC655401 WBY655400:WBY655401 WLU655400:WLU655401 WVQ655400:WVQ655401 I720936:I720937 JE720936:JE720937 TA720936:TA720937 ACW720936:ACW720937 AMS720936:AMS720937 AWO720936:AWO720937 BGK720936:BGK720937 BQG720936:BQG720937 CAC720936:CAC720937 CJY720936:CJY720937 CTU720936:CTU720937 DDQ720936:DDQ720937 DNM720936:DNM720937 DXI720936:DXI720937 EHE720936:EHE720937 ERA720936:ERA720937 FAW720936:FAW720937 FKS720936:FKS720937 FUO720936:FUO720937 GEK720936:GEK720937 GOG720936:GOG720937 GYC720936:GYC720937 HHY720936:HHY720937 HRU720936:HRU720937 IBQ720936:IBQ720937 ILM720936:ILM720937 IVI720936:IVI720937 JFE720936:JFE720937 JPA720936:JPA720937 JYW720936:JYW720937 KIS720936:KIS720937 KSO720936:KSO720937 LCK720936:LCK720937 LMG720936:LMG720937 LWC720936:LWC720937 MFY720936:MFY720937 MPU720936:MPU720937 MZQ720936:MZQ720937 NJM720936:NJM720937 NTI720936:NTI720937 ODE720936:ODE720937 ONA720936:ONA720937 OWW720936:OWW720937 PGS720936:PGS720937 PQO720936:PQO720937 QAK720936:QAK720937 QKG720936:QKG720937 QUC720936:QUC720937 RDY720936:RDY720937 RNU720936:RNU720937 RXQ720936:RXQ720937 SHM720936:SHM720937 SRI720936:SRI720937 TBE720936:TBE720937 TLA720936:TLA720937 TUW720936:TUW720937 UES720936:UES720937 UOO720936:UOO720937 UYK720936:UYK720937 VIG720936:VIG720937 VSC720936:VSC720937 WBY720936:WBY720937 WLU720936:WLU720937 WVQ720936:WVQ720937 I786472:I786473 JE786472:JE786473 TA786472:TA786473 ACW786472:ACW786473 AMS786472:AMS786473 AWO786472:AWO786473 BGK786472:BGK786473 BQG786472:BQG786473 CAC786472:CAC786473 CJY786472:CJY786473 CTU786472:CTU786473 DDQ786472:DDQ786473 DNM786472:DNM786473 DXI786472:DXI786473 EHE786472:EHE786473 ERA786472:ERA786473 FAW786472:FAW786473 FKS786472:FKS786473 FUO786472:FUO786473 GEK786472:GEK786473 GOG786472:GOG786473 GYC786472:GYC786473 HHY786472:HHY786473 HRU786472:HRU786473 IBQ786472:IBQ786473 ILM786472:ILM786473 IVI786472:IVI786473 JFE786472:JFE786473 JPA786472:JPA786473 JYW786472:JYW786473 KIS786472:KIS786473 KSO786472:KSO786473 LCK786472:LCK786473 LMG786472:LMG786473 LWC786472:LWC786473 MFY786472:MFY786473 MPU786472:MPU786473 MZQ786472:MZQ786473 NJM786472:NJM786473 NTI786472:NTI786473 ODE786472:ODE786473 ONA786472:ONA786473 OWW786472:OWW786473 PGS786472:PGS786473 PQO786472:PQO786473 QAK786472:QAK786473 QKG786472:QKG786473 QUC786472:QUC786473 RDY786472:RDY786473 RNU786472:RNU786473 RXQ786472:RXQ786473 SHM786472:SHM786473 SRI786472:SRI786473 TBE786472:TBE786473 TLA786472:TLA786473 TUW786472:TUW786473 UES786472:UES786473 UOO786472:UOO786473 UYK786472:UYK786473 VIG786472:VIG786473 VSC786472:VSC786473 WBY786472:WBY786473 WLU786472:WLU786473 WVQ786472:WVQ786473 I852008:I852009 JE852008:JE852009 TA852008:TA852009 ACW852008:ACW852009 AMS852008:AMS852009 AWO852008:AWO852009 BGK852008:BGK852009 BQG852008:BQG852009 CAC852008:CAC852009 CJY852008:CJY852009 CTU852008:CTU852009 DDQ852008:DDQ852009 DNM852008:DNM852009 DXI852008:DXI852009 EHE852008:EHE852009 ERA852008:ERA852009 FAW852008:FAW852009 FKS852008:FKS852009 FUO852008:FUO852009 GEK852008:GEK852009 GOG852008:GOG852009 GYC852008:GYC852009 HHY852008:HHY852009 HRU852008:HRU852009 IBQ852008:IBQ852009 ILM852008:ILM852009 IVI852008:IVI852009 JFE852008:JFE852009 JPA852008:JPA852009 JYW852008:JYW852009 KIS852008:KIS852009 KSO852008:KSO852009 LCK852008:LCK852009 LMG852008:LMG852009 LWC852008:LWC852009 MFY852008:MFY852009 MPU852008:MPU852009 MZQ852008:MZQ852009 NJM852008:NJM852009 NTI852008:NTI852009 ODE852008:ODE852009 ONA852008:ONA852009 OWW852008:OWW852009 PGS852008:PGS852009 PQO852008:PQO852009 QAK852008:QAK852009 QKG852008:QKG852009 QUC852008:QUC852009 RDY852008:RDY852009 RNU852008:RNU852009 RXQ852008:RXQ852009 SHM852008:SHM852009 SRI852008:SRI852009 TBE852008:TBE852009 TLA852008:TLA852009 TUW852008:TUW852009 UES852008:UES852009 UOO852008:UOO852009 UYK852008:UYK852009 VIG852008:VIG852009 VSC852008:VSC852009 WBY852008:WBY852009 WLU852008:WLU852009 WVQ852008:WVQ852009 I917544:I917545 JE917544:JE917545 TA917544:TA917545 ACW917544:ACW917545 AMS917544:AMS917545 AWO917544:AWO917545 BGK917544:BGK917545 BQG917544:BQG917545 CAC917544:CAC917545 CJY917544:CJY917545 CTU917544:CTU917545 DDQ917544:DDQ917545 DNM917544:DNM917545 DXI917544:DXI917545 EHE917544:EHE917545 ERA917544:ERA917545 FAW917544:FAW917545 FKS917544:FKS917545 FUO917544:FUO917545 GEK917544:GEK917545 GOG917544:GOG917545 GYC917544:GYC917545 HHY917544:HHY917545 HRU917544:HRU917545 IBQ917544:IBQ917545 ILM917544:ILM917545 IVI917544:IVI917545 JFE917544:JFE917545 JPA917544:JPA917545 JYW917544:JYW917545 KIS917544:KIS917545 KSO917544:KSO917545 LCK917544:LCK917545 LMG917544:LMG917545 LWC917544:LWC917545 MFY917544:MFY917545 MPU917544:MPU917545 MZQ917544:MZQ917545 NJM917544:NJM917545 NTI917544:NTI917545 ODE917544:ODE917545 ONA917544:ONA917545 OWW917544:OWW917545 PGS917544:PGS917545 PQO917544:PQO917545 QAK917544:QAK917545 QKG917544:QKG917545 QUC917544:QUC917545 RDY917544:RDY917545 RNU917544:RNU917545 RXQ917544:RXQ917545 SHM917544:SHM917545 SRI917544:SRI917545 TBE917544:TBE917545 TLA917544:TLA917545 TUW917544:TUW917545 UES917544:UES917545 UOO917544:UOO917545 UYK917544:UYK917545 VIG917544:VIG917545 VSC917544:VSC917545 WBY917544:WBY917545 WLU917544:WLU917545 WVQ917544:WVQ917545 I983080:I983081 JE983080:JE983081 TA983080:TA983081 ACW983080:ACW983081 AMS983080:AMS983081 AWO983080:AWO983081 BGK983080:BGK983081 BQG983080:BQG983081 CAC983080:CAC983081 CJY983080:CJY983081 CTU983080:CTU983081 DDQ983080:DDQ983081 DNM983080:DNM983081 DXI983080:DXI983081 EHE983080:EHE983081 ERA983080:ERA983081 FAW983080:FAW983081 FKS983080:FKS983081 FUO983080:FUO983081 GEK983080:GEK983081 GOG983080:GOG983081 GYC983080:GYC983081 HHY983080:HHY983081 HRU983080:HRU983081 IBQ983080:IBQ983081 ILM983080:ILM983081 IVI983080:IVI983081 JFE983080:JFE983081 JPA983080:JPA983081 JYW983080:JYW983081 KIS983080:KIS983081 KSO983080:KSO983081 LCK983080:LCK983081 LMG983080:LMG983081 LWC983080:LWC983081 MFY983080:MFY983081 MPU983080:MPU983081 MZQ983080:MZQ983081 NJM983080:NJM983081 NTI983080:NTI983081 ODE983080:ODE983081 ONA983080:ONA983081 OWW983080:OWW983081 PGS983080:PGS983081 PQO983080:PQO983081 QAK983080:QAK983081 QKG983080:QKG983081 QUC983080:QUC983081 RDY983080:RDY983081 RNU983080:RNU983081 RXQ983080:RXQ983081 SHM983080:SHM983081 SRI983080:SRI983081 TBE983080:TBE983081 TLA983080:TLA983081 TUW983080:TUW983081 UES983080:UES983081 UOO983080:UOO983081 UYK983080:UYK983081 VIG983080:VIG983081 VSC983080:VSC983081 WBY983080:WBY983081 WLU983080:WLU983081 WVQ983080:WVQ983081 I36 JE36 TA36 ACW36 AMS36 AWO36 BGK36 BQG36 CAC36 CJY36 CTU36 DDQ36 DNM36 DXI36 EHE36 ERA36 FAW36 FKS36 FUO36 GEK36 GOG36 GYC36 HHY36 HRU36 IBQ36 ILM36 IVI36 JFE36 JPA36 JYW36 KIS36 KSO36 LCK36 LMG36 LWC36 MFY36 MPU36 MZQ36 NJM36 NTI36 ODE36 ONA36 OWW36 PGS36 PQO36 QAK36 QKG36 QUC36 RDY36 RNU36 RXQ36 SHM36 SRI36 TBE36 TLA36 TUW36 UES36 UOO36 UYK36 VIG36 VSC36 WBY36 WLU36 WVQ36 I65572 JE65572 TA65572 ACW65572 AMS65572 AWO65572 BGK65572 BQG65572 CAC65572 CJY65572 CTU65572 DDQ65572 DNM65572 DXI65572 EHE65572 ERA65572 FAW65572 FKS65572 FUO65572 GEK65572 GOG65572 GYC65572 HHY65572 HRU65572 IBQ65572 ILM65572 IVI65572 JFE65572 JPA65572 JYW65572 KIS65572 KSO65572 LCK65572 LMG65572 LWC65572 MFY65572 MPU65572 MZQ65572 NJM65572 NTI65572 ODE65572 ONA65572 OWW65572 PGS65572 PQO65572 QAK65572 QKG65572 QUC65572 RDY65572 RNU65572 RXQ65572 SHM65572 SRI65572 TBE65572 TLA65572 TUW65572 UES65572 UOO65572 UYK65572 VIG65572 VSC65572 WBY65572 WLU65572 WVQ65572 I131108 JE131108 TA131108 ACW131108 AMS131108 AWO131108 BGK131108 BQG131108 CAC131108 CJY131108 CTU131108 DDQ131108 DNM131108 DXI131108 EHE131108 ERA131108 FAW131108 FKS131108 FUO131108 GEK131108 GOG131108 GYC131108 HHY131108 HRU131108 IBQ131108 ILM131108 IVI131108 JFE131108 JPA131108 JYW131108 KIS131108 KSO131108 LCK131108 LMG131108 LWC131108 MFY131108 MPU131108 MZQ131108 NJM131108 NTI131108 ODE131108 ONA131108 OWW131108 PGS131108 PQO131108 QAK131108 QKG131108 QUC131108 RDY131108 RNU131108 RXQ131108 SHM131108 SRI131108 TBE131108 TLA131108 TUW131108 UES131108 UOO131108 UYK131108 VIG131108 VSC131108 WBY131108 WLU131108 WVQ131108 I196644 JE196644 TA196644 ACW196644 AMS196644 AWO196644 BGK196644 BQG196644 CAC196644 CJY196644 CTU196644 DDQ196644 DNM196644 DXI196644 EHE196644 ERA196644 FAW196644 FKS196644 FUO196644 GEK196644 GOG196644 GYC196644 HHY196644 HRU196644 IBQ196644 ILM196644 IVI196644 JFE196644 JPA196644 JYW196644 KIS196644 KSO196644 LCK196644 LMG196644 LWC196644 MFY196644 MPU196644 MZQ196644 NJM196644 NTI196644 ODE196644 ONA196644 OWW196644 PGS196644 PQO196644 QAK196644 QKG196644 QUC196644 RDY196644 RNU196644 RXQ196644 SHM196644 SRI196644 TBE196644 TLA196644 TUW196644 UES196644 UOO196644 UYK196644 VIG196644 VSC196644 WBY196644 WLU196644 WVQ196644 I262180 JE262180 TA262180 ACW262180 AMS262180 AWO262180 BGK262180 BQG262180 CAC262180 CJY262180 CTU262180 DDQ262180 DNM262180 DXI262180 EHE262180 ERA262180 FAW262180 FKS262180 FUO262180 GEK262180 GOG262180 GYC262180 HHY262180 HRU262180 IBQ262180 ILM262180 IVI262180 JFE262180 JPA262180 JYW262180 KIS262180 KSO262180 LCK262180 LMG262180 LWC262180 MFY262180 MPU262180 MZQ262180 NJM262180 NTI262180 ODE262180 ONA262180 OWW262180 PGS262180 PQO262180 QAK262180 QKG262180 QUC262180 RDY262180 RNU262180 RXQ262180 SHM262180 SRI262180 TBE262180 TLA262180 TUW262180 UES262180 UOO262180 UYK262180 VIG262180 VSC262180 WBY262180 WLU262180 WVQ262180 I327716 JE327716 TA327716 ACW327716 AMS327716 AWO327716 BGK327716 BQG327716 CAC327716 CJY327716 CTU327716 DDQ327716 DNM327716 DXI327716 EHE327716 ERA327716 FAW327716 FKS327716 FUO327716 GEK327716 GOG327716 GYC327716 HHY327716 HRU327716 IBQ327716 ILM327716 IVI327716 JFE327716 JPA327716 JYW327716 KIS327716 KSO327716 LCK327716 LMG327716 LWC327716 MFY327716 MPU327716 MZQ327716 NJM327716 NTI327716 ODE327716 ONA327716 OWW327716 PGS327716 PQO327716 QAK327716 QKG327716 QUC327716 RDY327716 RNU327716 RXQ327716 SHM327716 SRI327716 TBE327716 TLA327716 TUW327716 UES327716 UOO327716 UYK327716 VIG327716 VSC327716 WBY327716 WLU327716 WVQ327716 I393252 JE393252 TA393252 ACW393252 AMS393252 AWO393252 BGK393252 BQG393252 CAC393252 CJY393252 CTU393252 DDQ393252 DNM393252 DXI393252 EHE393252 ERA393252 FAW393252 FKS393252 FUO393252 GEK393252 GOG393252 GYC393252 HHY393252 HRU393252 IBQ393252 ILM393252 IVI393252 JFE393252 JPA393252 JYW393252 KIS393252 KSO393252 LCK393252 LMG393252 LWC393252 MFY393252 MPU393252 MZQ393252 NJM393252 NTI393252 ODE393252 ONA393252 OWW393252 PGS393252 PQO393252 QAK393252 QKG393252 QUC393252 RDY393252 RNU393252 RXQ393252 SHM393252 SRI393252 TBE393252 TLA393252 TUW393252 UES393252 UOO393252 UYK393252 VIG393252 VSC393252 WBY393252 WLU393252 WVQ393252 I458788 JE458788 TA458788 ACW458788 AMS458788 AWO458788 BGK458788 BQG458788 CAC458788 CJY458788 CTU458788 DDQ458788 DNM458788 DXI458788 EHE458788 ERA458788 FAW458788 FKS458788 FUO458788 GEK458788 GOG458788 GYC458788 HHY458788 HRU458788 IBQ458788 ILM458788 IVI458788 JFE458788 JPA458788 JYW458788 KIS458788 KSO458788 LCK458788 LMG458788 LWC458788 MFY458788 MPU458788 MZQ458788 NJM458788 NTI458788 ODE458788 ONA458788 OWW458788 PGS458788 PQO458788 QAK458788 QKG458788 QUC458788 RDY458788 RNU458788 RXQ458788 SHM458788 SRI458788 TBE458788 TLA458788 TUW458788 UES458788 UOO458788 UYK458788 VIG458788 VSC458788 WBY458788 WLU458788 WVQ458788 I524324 JE524324 TA524324 ACW524324 AMS524324 AWO524324 BGK524324 BQG524324 CAC524324 CJY524324 CTU524324 DDQ524324 DNM524324 DXI524324 EHE524324 ERA524324 FAW524324 FKS524324 FUO524324 GEK524324 GOG524324 GYC524324 HHY524324 HRU524324 IBQ524324 ILM524324 IVI524324 JFE524324 JPA524324 JYW524324 KIS524324 KSO524324 LCK524324 LMG524324 LWC524324 MFY524324 MPU524324 MZQ524324 NJM524324 NTI524324 ODE524324 ONA524324 OWW524324 PGS524324 PQO524324 QAK524324 QKG524324 QUC524324 RDY524324 RNU524324 RXQ524324 SHM524324 SRI524324 TBE524324 TLA524324 TUW524324 UES524324 UOO524324 UYK524324 VIG524324 VSC524324 WBY524324 WLU524324 WVQ524324 I589860 JE589860 TA589860 ACW589860 AMS589860 AWO589860 BGK589860 BQG589860 CAC589860 CJY589860 CTU589860 DDQ589860 DNM589860 DXI589860 EHE589860 ERA589860 FAW589860 FKS589860 FUO589860 GEK589860 GOG589860 GYC589860 HHY589860 HRU589860 IBQ589860 ILM589860 IVI589860 JFE589860 JPA589860 JYW589860 KIS589860 KSO589860 LCK589860 LMG589860 LWC589860 MFY589860 MPU589860 MZQ589860 NJM589860 NTI589860 ODE589860 ONA589860 OWW589860 PGS589860 PQO589860 QAK589860 QKG589860 QUC589860 RDY589860 RNU589860 RXQ589860 SHM589860 SRI589860 TBE589860 TLA589860 TUW589860 UES589860 UOO589860 UYK589860 VIG589860 VSC589860 WBY589860 WLU589860 WVQ589860 I655396 JE655396 TA655396 ACW655396 AMS655396 AWO655396 BGK655396 BQG655396 CAC655396 CJY655396 CTU655396 DDQ655396 DNM655396 DXI655396 EHE655396 ERA655396 FAW655396 FKS655396 FUO655396 GEK655396 GOG655396 GYC655396 HHY655396 HRU655396 IBQ655396 ILM655396 IVI655396 JFE655396 JPA655396 JYW655396 KIS655396 KSO655396 LCK655396 LMG655396 LWC655396 MFY655396 MPU655396 MZQ655396 NJM655396 NTI655396 ODE655396 ONA655396 OWW655396 PGS655396 PQO655396 QAK655396 QKG655396 QUC655396 RDY655396 RNU655396 RXQ655396 SHM655396 SRI655396 TBE655396 TLA655396 TUW655396 UES655396 UOO655396 UYK655396 VIG655396 VSC655396 WBY655396 WLU655396 WVQ655396 I720932 JE720932 TA720932 ACW720932 AMS720932 AWO720932 BGK720932 BQG720932 CAC720932 CJY720932 CTU720932 DDQ720932 DNM720932 DXI720932 EHE720932 ERA720932 FAW720932 FKS720932 FUO720932 GEK720932 GOG720932 GYC720932 HHY720932 HRU720932 IBQ720932 ILM720932 IVI720932 JFE720932 JPA720932 JYW720932 KIS720932 KSO720932 LCK720932 LMG720932 LWC720932 MFY720932 MPU720932 MZQ720932 NJM720932 NTI720932 ODE720932 ONA720932 OWW720932 PGS720932 PQO720932 QAK720932 QKG720932 QUC720932 RDY720932 RNU720932 RXQ720932 SHM720932 SRI720932 TBE720932 TLA720932 TUW720932 UES720932 UOO720932 UYK720932 VIG720932 VSC720932 WBY720932 WLU720932 WVQ720932 I786468 JE786468 TA786468 ACW786468 AMS786468 AWO786468 BGK786468 BQG786468 CAC786468 CJY786468 CTU786468 DDQ786468 DNM786468 DXI786468 EHE786468 ERA786468 FAW786468 FKS786468 FUO786468 GEK786468 GOG786468 GYC786468 HHY786468 HRU786468 IBQ786468 ILM786468 IVI786468 JFE786468 JPA786468 JYW786468 KIS786468 KSO786468 LCK786468 LMG786468 LWC786468 MFY786468 MPU786468 MZQ786468 NJM786468 NTI786468 ODE786468 ONA786468 OWW786468 PGS786468 PQO786468 QAK786468 QKG786468 QUC786468 RDY786468 RNU786468 RXQ786468 SHM786468 SRI786468 TBE786468 TLA786468 TUW786468 UES786468 UOO786468 UYK786468 VIG786468 VSC786468 WBY786468 WLU786468 WVQ786468 I852004 JE852004 TA852004 ACW852004 AMS852004 AWO852004 BGK852004 BQG852004 CAC852004 CJY852004 CTU852004 DDQ852004 DNM852004 DXI852004 EHE852004 ERA852004 FAW852004 FKS852004 FUO852004 GEK852004 GOG852004 GYC852004 HHY852004 HRU852004 IBQ852004 ILM852004 IVI852004 JFE852004 JPA852004 JYW852004 KIS852004 KSO852004 LCK852004 LMG852004 LWC852004 MFY852004 MPU852004 MZQ852004 NJM852004 NTI852004 ODE852004 ONA852004 OWW852004 PGS852004 PQO852004 QAK852004 QKG852004 QUC852004 RDY852004 RNU852004 RXQ852004 SHM852004 SRI852004 TBE852004 TLA852004 TUW852004 UES852004 UOO852004 UYK852004 VIG852004 VSC852004 WBY852004 WLU852004 WVQ852004 I917540 JE917540 TA917540 ACW917540 AMS917540 AWO917540 BGK917540 BQG917540 CAC917540 CJY917540 CTU917540 DDQ917540 DNM917540 DXI917540 EHE917540 ERA917540 FAW917540 FKS917540 FUO917540 GEK917540 GOG917540 GYC917540 HHY917540 HRU917540 IBQ917540 ILM917540 IVI917540 JFE917540 JPA917540 JYW917540 KIS917540 KSO917540 LCK917540 LMG917540 LWC917540 MFY917540 MPU917540 MZQ917540 NJM917540 NTI917540 ODE917540 ONA917540 OWW917540 PGS917540 PQO917540 QAK917540 QKG917540 QUC917540 RDY917540 RNU917540 RXQ917540 SHM917540 SRI917540 TBE917540 TLA917540 TUW917540 UES917540 UOO917540 UYK917540 VIG917540 VSC917540 WBY917540 WLU917540 WVQ917540 I983076 JE983076 TA983076 ACW983076 AMS983076 AWO983076 BGK983076 BQG983076 CAC983076 CJY983076 CTU983076 DDQ983076 DNM983076 DXI983076 EHE983076 ERA983076 FAW983076 FKS983076 FUO983076 GEK983076 GOG983076 GYC983076 HHY983076 HRU983076 IBQ983076 ILM983076 IVI983076 JFE983076 JPA983076 JYW983076 KIS983076 KSO983076 LCK983076 LMG983076 LWC983076 MFY983076 MPU983076 MZQ983076 NJM983076 NTI983076 ODE983076 ONA983076 OWW983076 PGS983076 PQO983076 QAK983076 QKG983076 QUC983076 RDY983076 RNU983076 RXQ983076 SHM983076 SRI983076 TBE983076 TLA983076 TUW983076 UES983076 UOO983076 UYK983076 VIG983076 VSC983076 WBY983076 WLU983076 WVQ983076 AU46:AU49 KQ46:KQ49 UM46:UM49 AEI46:AEI49 AOE46:AOE49 AYA46:AYA49 BHW46:BHW49 BRS46:BRS49 CBO46:CBO49 CLK46:CLK49 CVG46:CVG49 DFC46:DFC49 DOY46:DOY49 DYU46:DYU49 EIQ46:EIQ49 ESM46:ESM49 FCI46:FCI49 FME46:FME49 FWA46:FWA49 GFW46:GFW49 GPS46:GPS49 GZO46:GZO49 HJK46:HJK49 HTG46:HTG49 IDC46:IDC49 IMY46:IMY49 IWU46:IWU49 JGQ46:JGQ49 JQM46:JQM49 KAI46:KAI49 KKE46:KKE49 KUA46:KUA49 LDW46:LDW49 LNS46:LNS49 LXO46:LXO49 MHK46:MHK49 MRG46:MRG49 NBC46:NBC49 NKY46:NKY49 NUU46:NUU49 OEQ46:OEQ49 OOM46:OOM49 OYI46:OYI49 PIE46:PIE49 PSA46:PSA49 QBW46:QBW49 QLS46:QLS49 QVO46:QVO49 RFK46:RFK49 RPG46:RPG49 RZC46:RZC49 SIY46:SIY49 SSU46:SSU49 TCQ46:TCQ49 TMM46:TMM49 TWI46:TWI49 UGE46:UGE49 UQA46:UQA49 UZW46:UZW49 VJS46:VJS49 VTO46:VTO49 WDK46:WDK49 WNG46:WNG49 WXC46:WXC49 AU65582:AU65585 KQ65582:KQ65585 UM65582:UM65585 AEI65582:AEI65585 AOE65582:AOE65585 AYA65582:AYA65585 BHW65582:BHW65585 BRS65582:BRS65585 CBO65582:CBO65585 CLK65582:CLK65585 CVG65582:CVG65585 DFC65582:DFC65585 DOY65582:DOY65585 DYU65582:DYU65585 EIQ65582:EIQ65585 ESM65582:ESM65585 FCI65582:FCI65585 FME65582:FME65585 FWA65582:FWA65585 GFW65582:GFW65585 GPS65582:GPS65585 GZO65582:GZO65585 HJK65582:HJK65585 HTG65582:HTG65585 IDC65582:IDC65585 IMY65582:IMY65585 IWU65582:IWU65585 JGQ65582:JGQ65585 JQM65582:JQM65585 KAI65582:KAI65585 KKE65582:KKE65585 KUA65582:KUA65585 LDW65582:LDW65585 LNS65582:LNS65585 LXO65582:LXO65585 MHK65582:MHK65585 MRG65582:MRG65585 NBC65582:NBC65585 NKY65582:NKY65585 NUU65582:NUU65585 OEQ65582:OEQ65585 OOM65582:OOM65585 OYI65582:OYI65585 PIE65582:PIE65585 PSA65582:PSA65585 QBW65582:QBW65585 QLS65582:QLS65585 QVO65582:QVO65585 RFK65582:RFK65585 RPG65582:RPG65585 RZC65582:RZC65585 SIY65582:SIY65585 SSU65582:SSU65585 TCQ65582:TCQ65585 TMM65582:TMM65585 TWI65582:TWI65585 UGE65582:UGE65585 UQA65582:UQA65585 UZW65582:UZW65585 VJS65582:VJS65585 VTO65582:VTO65585 WDK65582:WDK65585 WNG65582:WNG65585 WXC65582:WXC65585 AU131118:AU131121 KQ131118:KQ131121 UM131118:UM131121 AEI131118:AEI131121 AOE131118:AOE131121 AYA131118:AYA131121 BHW131118:BHW131121 BRS131118:BRS131121 CBO131118:CBO131121 CLK131118:CLK131121 CVG131118:CVG131121 DFC131118:DFC131121 DOY131118:DOY131121 DYU131118:DYU131121 EIQ131118:EIQ131121 ESM131118:ESM131121 FCI131118:FCI131121 FME131118:FME131121 FWA131118:FWA131121 GFW131118:GFW131121 GPS131118:GPS131121 GZO131118:GZO131121 HJK131118:HJK131121 HTG131118:HTG131121 IDC131118:IDC131121 IMY131118:IMY131121 IWU131118:IWU131121 JGQ131118:JGQ131121 JQM131118:JQM131121 KAI131118:KAI131121 KKE131118:KKE131121 KUA131118:KUA131121 LDW131118:LDW131121 LNS131118:LNS131121 LXO131118:LXO131121 MHK131118:MHK131121 MRG131118:MRG131121 NBC131118:NBC131121 NKY131118:NKY131121 NUU131118:NUU131121 OEQ131118:OEQ131121 OOM131118:OOM131121 OYI131118:OYI131121 PIE131118:PIE131121 PSA131118:PSA131121 QBW131118:QBW131121 QLS131118:QLS131121 QVO131118:QVO131121 RFK131118:RFK131121 RPG131118:RPG131121 RZC131118:RZC131121 SIY131118:SIY131121 SSU131118:SSU131121 TCQ131118:TCQ131121 TMM131118:TMM131121 TWI131118:TWI131121 UGE131118:UGE131121 UQA131118:UQA131121 UZW131118:UZW131121 VJS131118:VJS131121 VTO131118:VTO131121 WDK131118:WDK131121 WNG131118:WNG131121 WXC131118:WXC131121 AU196654:AU196657 KQ196654:KQ196657 UM196654:UM196657 AEI196654:AEI196657 AOE196654:AOE196657 AYA196654:AYA196657 BHW196654:BHW196657 BRS196654:BRS196657 CBO196654:CBO196657 CLK196654:CLK196657 CVG196654:CVG196657 DFC196654:DFC196657 DOY196654:DOY196657 DYU196654:DYU196657 EIQ196654:EIQ196657 ESM196654:ESM196657 FCI196654:FCI196657 FME196654:FME196657 FWA196654:FWA196657 GFW196654:GFW196657 GPS196654:GPS196657 GZO196654:GZO196657 HJK196654:HJK196657 HTG196654:HTG196657 IDC196654:IDC196657 IMY196654:IMY196657 IWU196654:IWU196657 JGQ196654:JGQ196657 JQM196654:JQM196657 KAI196654:KAI196657 KKE196654:KKE196657 KUA196654:KUA196657 LDW196654:LDW196657 LNS196654:LNS196657 LXO196654:LXO196657 MHK196654:MHK196657 MRG196654:MRG196657 NBC196654:NBC196657 NKY196654:NKY196657 NUU196654:NUU196657 OEQ196654:OEQ196657 OOM196654:OOM196657 OYI196654:OYI196657 PIE196654:PIE196657 PSA196654:PSA196657 QBW196654:QBW196657 QLS196654:QLS196657 QVO196654:QVO196657 RFK196654:RFK196657 RPG196654:RPG196657 RZC196654:RZC196657 SIY196654:SIY196657 SSU196654:SSU196657 TCQ196654:TCQ196657 TMM196654:TMM196657 TWI196654:TWI196657 UGE196654:UGE196657 UQA196654:UQA196657 UZW196654:UZW196657 VJS196654:VJS196657 VTO196654:VTO196657 WDK196654:WDK196657 WNG196654:WNG196657 WXC196654:WXC196657 AU262190:AU262193 KQ262190:KQ262193 UM262190:UM262193 AEI262190:AEI262193 AOE262190:AOE262193 AYA262190:AYA262193 BHW262190:BHW262193 BRS262190:BRS262193 CBO262190:CBO262193 CLK262190:CLK262193 CVG262190:CVG262193 DFC262190:DFC262193 DOY262190:DOY262193 DYU262190:DYU262193 EIQ262190:EIQ262193 ESM262190:ESM262193 FCI262190:FCI262193 FME262190:FME262193 FWA262190:FWA262193 GFW262190:GFW262193 GPS262190:GPS262193 GZO262190:GZO262193 HJK262190:HJK262193 HTG262190:HTG262193 IDC262190:IDC262193 IMY262190:IMY262193 IWU262190:IWU262193 JGQ262190:JGQ262193 JQM262190:JQM262193 KAI262190:KAI262193 KKE262190:KKE262193 KUA262190:KUA262193 LDW262190:LDW262193 LNS262190:LNS262193 LXO262190:LXO262193 MHK262190:MHK262193 MRG262190:MRG262193 NBC262190:NBC262193 NKY262190:NKY262193 NUU262190:NUU262193 OEQ262190:OEQ262193 OOM262190:OOM262193 OYI262190:OYI262193 PIE262190:PIE262193 PSA262190:PSA262193 QBW262190:QBW262193 QLS262190:QLS262193 QVO262190:QVO262193 RFK262190:RFK262193 RPG262190:RPG262193 RZC262190:RZC262193 SIY262190:SIY262193 SSU262190:SSU262193 TCQ262190:TCQ262193 TMM262190:TMM262193 TWI262190:TWI262193 UGE262190:UGE262193 UQA262190:UQA262193 UZW262190:UZW262193 VJS262190:VJS262193 VTO262190:VTO262193 WDK262190:WDK262193 WNG262190:WNG262193 WXC262190:WXC262193 AU327726:AU327729 KQ327726:KQ327729 UM327726:UM327729 AEI327726:AEI327729 AOE327726:AOE327729 AYA327726:AYA327729 BHW327726:BHW327729 BRS327726:BRS327729 CBO327726:CBO327729 CLK327726:CLK327729 CVG327726:CVG327729 DFC327726:DFC327729 DOY327726:DOY327729 DYU327726:DYU327729 EIQ327726:EIQ327729 ESM327726:ESM327729 FCI327726:FCI327729 FME327726:FME327729 FWA327726:FWA327729 GFW327726:GFW327729 GPS327726:GPS327729 GZO327726:GZO327729 HJK327726:HJK327729 HTG327726:HTG327729 IDC327726:IDC327729 IMY327726:IMY327729 IWU327726:IWU327729 JGQ327726:JGQ327729 JQM327726:JQM327729 KAI327726:KAI327729 KKE327726:KKE327729 KUA327726:KUA327729 LDW327726:LDW327729 LNS327726:LNS327729 LXO327726:LXO327729 MHK327726:MHK327729 MRG327726:MRG327729 NBC327726:NBC327729 NKY327726:NKY327729 NUU327726:NUU327729 OEQ327726:OEQ327729 OOM327726:OOM327729 OYI327726:OYI327729 PIE327726:PIE327729 PSA327726:PSA327729 QBW327726:QBW327729 QLS327726:QLS327729 QVO327726:QVO327729 RFK327726:RFK327729 RPG327726:RPG327729 RZC327726:RZC327729 SIY327726:SIY327729 SSU327726:SSU327729 TCQ327726:TCQ327729 TMM327726:TMM327729 TWI327726:TWI327729 UGE327726:UGE327729 UQA327726:UQA327729 UZW327726:UZW327729 VJS327726:VJS327729 VTO327726:VTO327729 WDK327726:WDK327729 WNG327726:WNG327729 WXC327726:WXC327729 AU393262:AU393265 KQ393262:KQ393265 UM393262:UM393265 AEI393262:AEI393265 AOE393262:AOE393265 AYA393262:AYA393265 BHW393262:BHW393265 BRS393262:BRS393265 CBO393262:CBO393265 CLK393262:CLK393265 CVG393262:CVG393265 DFC393262:DFC393265 DOY393262:DOY393265 DYU393262:DYU393265 EIQ393262:EIQ393265 ESM393262:ESM393265 FCI393262:FCI393265 FME393262:FME393265 FWA393262:FWA393265 GFW393262:GFW393265 GPS393262:GPS393265 GZO393262:GZO393265 HJK393262:HJK393265 HTG393262:HTG393265 IDC393262:IDC393265 IMY393262:IMY393265 IWU393262:IWU393265 JGQ393262:JGQ393265 JQM393262:JQM393265 KAI393262:KAI393265 KKE393262:KKE393265 KUA393262:KUA393265 LDW393262:LDW393265 LNS393262:LNS393265 LXO393262:LXO393265 MHK393262:MHK393265 MRG393262:MRG393265 NBC393262:NBC393265 NKY393262:NKY393265 NUU393262:NUU393265 OEQ393262:OEQ393265 OOM393262:OOM393265 OYI393262:OYI393265 PIE393262:PIE393265 PSA393262:PSA393265 QBW393262:QBW393265 QLS393262:QLS393265 QVO393262:QVO393265 RFK393262:RFK393265 RPG393262:RPG393265 RZC393262:RZC393265 SIY393262:SIY393265 SSU393262:SSU393265 TCQ393262:TCQ393265 TMM393262:TMM393265 TWI393262:TWI393265 UGE393262:UGE393265 UQA393262:UQA393265 UZW393262:UZW393265 VJS393262:VJS393265 VTO393262:VTO393265 WDK393262:WDK393265 WNG393262:WNG393265 WXC393262:WXC393265 AU458798:AU458801 KQ458798:KQ458801 UM458798:UM458801 AEI458798:AEI458801 AOE458798:AOE458801 AYA458798:AYA458801 BHW458798:BHW458801 BRS458798:BRS458801 CBO458798:CBO458801 CLK458798:CLK458801 CVG458798:CVG458801 DFC458798:DFC458801 DOY458798:DOY458801 DYU458798:DYU458801 EIQ458798:EIQ458801 ESM458798:ESM458801 FCI458798:FCI458801 FME458798:FME458801 FWA458798:FWA458801 GFW458798:GFW458801 GPS458798:GPS458801 GZO458798:GZO458801 HJK458798:HJK458801 HTG458798:HTG458801 IDC458798:IDC458801 IMY458798:IMY458801 IWU458798:IWU458801 JGQ458798:JGQ458801 JQM458798:JQM458801 KAI458798:KAI458801 KKE458798:KKE458801 KUA458798:KUA458801 LDW458798:LDW458801 LNS458798:LNS458801 LXO458798:LXO458801 MHK458798:MHK458801 MRG458798:MRG458801 NBC458798:NBC458801 NKY458798:NKY458801 NUU458798:NUU458801 OEQ458798:OEQ458801 OOM458798:OOM458801 OYI458798:OYI458801 PIE458798:PIE458801 PSA458798:PSA458801 QBW458798:QBW458801 QLS458798:QLS458801 QVO458798:QVO458801 RFK458798:RFK458801 RPG458798:RPG458801 RZC458798:RZC458801 SIY458798:SIY458801 SSU458798:SSU458801 TCQ458798:TCQ458801 TMM458798:TMM458801 TWI458798:TWI458801 UGE458798:UGE458801 UQA458798:UQA458801 UZW458798:UZW458801 VJS458798:VJS458801 VTO458798:VTO458801 WDK458798:WDK458801 WNG458798:WNG458801 WXC458798:WXC458801 AU524334:AU524337 KQ524334:KQ524337 UM524334:UM524337 AEI524334:AEI524337 AOE524334:AOE524337 AYA524334:AYA524337 BHW524334:BHW524337 BRS524334:BRS524337 CBO524334:CBO524337 CLK524334:CLK524337 CVG524334:CVG524337 DFC524334:DFC524337 DOY524334:DOY524337 DYU524334:DYU524337 EIQ524334:EIQ524337 ESM524334:ESM524337 FCI524334:FCI524337 FME524334:FME524337 FWA524334:FWA524337 GFW524334:GFW524337 GPS524334:GPS524337 GZO524334:GZO524337 HJK524334:HJK524337 HTG524334:HTG524337 IDC524334:IDC524337 IMY524334:IMY524337 IWU524334:IWU524337 JGQ524334:JGQ524337 JQM524334:JQM524337 KAI524334:KAI524337 KKE524334:KKE524337 KUA524334:KUA524337 LDW524334:LDW524337 LNS524334:LNS524337 LXO524334:LXO524337 MHK524334:MHK524337 MRG524334:MRG524337 NBC524334:NBC524337 NKY524334:NKY524337 NUU524334:NUU524337 OEQ524334:OEQ524337 OOM524334:OOM524337 OYI524334:OYI524337 PIE524334:PIE524337 PSA524334:PSA524337 QBW524334:QBW524337 QLS524334:QLS524337 QVO524334:QVO524337 RFK524334:RFK524337 RPG524334:RPG524337 RZC524334:RZC524337 SIY524334:SIY524337 SSU524334:SSU524337 TCQ524334:TCQ524337 TMM524334:TMM524337 TWI524334:TWI524337 UGE524334:UGE524337 UQA524334:UQA524337 UZW524334:UZW524337 VJS524334:VJS524337 VTO524334:VTO524337 WDK524334:WDK524337 WNG524334:WNG524337 WXC524334:WXC524337 AU589870:AU589873 KQ589870:KQ589873 UM589870:UM589873 AEI589870:AEI589873 AOE589870:AOE589873 AYA589870:AYA589873 BHW589870:BHW589873 BRS589870:BRS589873 CBO589870:CBO589873 CLK589870:CLK589873 CVG589870:CVG589873 DFC589870:DFC589873 DOY589870:DOY589873 DYU589870:DYU589873 EIQ589870:EIQ589873 ESM589870:ESM589873 FCI589870:FCI589873 FME589870:FME589873 FWA589870:FWA589873 GFW589870:GFW589873 GPS589870:GPS589873 GZO589870:GZO589873 HJK589870:HJK589873 HTG589870:HTG589873 IDC589870:IDC589873 IMY589870:IMY589873 IWU589870:IWU589873 JGQ589870:JGQ589873 JQM589870:JQM589873 KAI589870:KAI589873 KKE589870:KKE589873 KUA589870:KUA589873 LDW589870:LDW589873 LNS589870:LNS589873 LXO589870:LXO589873 MHK589870:MHK589873 MRG589870:MRG589873 NBC589870:NBC589873 NKY589870:NKY589873 NUU589870:NUU589873 OEQ589870:OEQ589873 OOM589870:OOM589873 OYI589870:OYI589873 PIE589870:PIE589873 PSA589870:PSA589873 QBW589870:QBW589873 QLS589870:QLS589873 QVO589870:QVO589873 RFK589870:RFK589873 RPG589870:RPG589873 RZC589870:RZC589873 SIY589870:SIY589873 SSU589870:SSU589873 TCQ589870:TCQ589873 TMM589870:TMM589873 TWI589870:TWI589873 UGE589870:UGE589873 UQA589870:UQA589873 UZW589870:UZW589873 VJS589870:VJS589873 VTO589870:VTO589873 WDK589870:WDK589873 WNG589870:WNG589873 WXC589870:WXC589873 AU655406:AU655409 KQ655406:KQ655409 UM655406:UM655409 AEI655406:AEI655409 AOE655406:AOE655409 AYA655406:AYA655409 BHW655406:BHW655409 BRS655406:BRS655409 CBO655406:CBO655409 CLK655406:CLK655409 CVG655406:CVG655409 DFC655406:DFC655409 DOY655406:DOY655409 DYU655406:DYU655409 EIQ655406:EIQ655409 ESM655406:ESM655409 FCI655406:FCI655409 FME655406:FME655409 FWA655406:FWA655409 GFW655406:GFW655409 GPS655406:GPS655409 GZO655406:GZO655409 HJK655406:HJK655409 HTG655406:HTG655409 IDC655406:IDC655409 IMY655406:IMY655409 IWU655406:IWU655409 JGQ655406:JGQ655409 JQM655406:JQM655409 KAI655406:KAI655409 KKE655406:KKE655409 KUA655406:KUA655409 LDW655406:LDW655409 LNS655406:LNS655409 LXO655406:LXO655409 MHK655406:MHK655409 MRG655406:MRG655409 NBC655406:NBC655409 NKY655406:NKY655409 NUU655406:NUU655409 OEQ655406:OEQ655409 OOM655406:OOM655409 OYI655406:OYI655409 PIE655406:PIE655409 PSA655406:PSA655409 QBW655406:QBW655409 QLS655406:QLS655409 QVO655406:QVO655409 RFK655406:RFK655409 RPG655406:RPG655409 RZC655406:RZC655409 SIY655406:SIY655409 SSU655406:SSU655409 TCQ655406:TCQ655409 TMM655406:TMM655409 TWI655406:TWI655409 UGE655406:UGE655409 UQA655406:UQA655409 UZW655406:UZW655409 VJS655406:VJS655409 VTO655406:VTO655409 WDK655406:WDK655409 WNG655406:WNG655409 WXC655406:WXC655409 AU720942:AU720945 KQ720942:KQ720945 UM720942:UM720945 AEI720942:AEI720945 AOE720942:AOE720945 AYA720942:AYA720945 BHW720942:BHW720945 BRS720942:BRS720945 CBO720942:CBO720945 CLK720942:CLK720945 CVG720942:CVG720945 DFC720942:DFC720945 DOY720942:DOY720945 DYU720942:DYU720945 EIQ720942:EIQ720945 ESM720942:ESM720945 FCI720942:FCI720945 FME720942:FME720945 FWA720942:FWA720945 GFW720942:GFW720945 GPS720942:GPS720945 GZO720942:GZO720945 HJK720942:HJK720945 HTG720942:HTG720945 IDC720942:IDC720945 IMY720942:IMY720945 IWU720942:IWU720945 JGQ720942:JGQ720945 JQM720942:JQM720945 KAI720942:KAI720945 KKE720942:KKE720945 KUA720942:KUA720945 LDW720942:LDW720945 LNS720942:LNS720945 LXO720942:LXO720945 MHK720942:MHK720945 MRG720942:MRG720945 NBC720942:NBC720945 NKY720942:NKY720945 NUU720942:NUU720945 OEQ720942:OEQ720945 OOM720942:OOM720945 OYI720942:OYI720945 PIE720942:PIE720945 PSA720942:PSA720945 QBW720942:QBW720945 QLS720942:QLS720945 QVO720942:QVO720945 RFK720942:RFK720945 RPG720942:RPG720945 RZC720942:RZC720945 SIY720942:SIY720945 SSU720942:SSU720945 TCQ720942:TCQ720945 TMM720942:TMM720945 TWI720942:TWI720945 UGE720942:UGE720945 UQA720942:UQA720945 UZW720942:UZW720945 VJS720942:VJS720945 VTO720942:VTO720945 WDK720942:WDK720945 WNG720942:WNG720945 WXC720942:WXC720945 AU786478:AU786481 KQ786478:KQ786481 UM786478:UM786481 AEI786478:AEI786481 AOE786478:AOE786481 AYA786478:AYA786481 BHW786478:BHW786481 BRS786478:BRS786481 CBO786478:CBO786481 CLK786478:CLK786481 CVG786478:CVG786481 DFC786478:DFC786481 DOY786478:DOY786481 DYU786478:DYU786481 EIQ786478:EIQ786481 ESM786478:ESM786481 FCI786478:FCI786481 FME786478:FME786481 FWA786478:FWA786481 GFW786478:GFW786481 GPS786478:GPS786481 GZO786478:GZO786481 HJK786478:HJK786481 HTG786478:HTG786481 IDC786478:IDC786481 IMY786478:IMY786481 IWU786478:IWU786481 JGQ786478:JGQ786481 JQM786478:JQM786481 KAI786478:KAI786481 KKE786478:KKE786481 KUA786478:KUA786481 LDW786478:LDW786481 LNS786478:LNS786481 LXO786478:LXO786481 MHK786478:MHK786481 MRG786478:MRG786481 NBC786478:NBC786481 NKY786478:NKY786481 NUU786478:NUU786481 OEQ786478:OEQ786481 OOM786478:OOM786481 OYI786478:OYI786481 PIE786478:PIE786481 PSA786478:PSA786481 QBW786478:QBW786481 QLS786478:QLS786481 QVO786478:QVO786481 RFK786478:RFK786481 RPG786478:RPG786481 RZC786478:RZC786481 SIY786478:SIY786481 SSU786478:SSU786481 TCQ786478:TCQ786481 TMM786478:TMM786481 TWI786478:TWI786481 UGE786478:UGE786481 UQA786478:UQA786481 UZW786478:UZW786481 VJS786478:VJS786481 VTO786478:VTO786481 WDK786478:WDK786481 WNG786478:WNG786481 WXC786478:WXC786481 AU852014:AU852017 KQ852014:KQ852017 UM852014:UM852017 AEI852014:AEI852017 AOE852014:AOE852017 AYA852014:AYA852017 BHW852014:BHW852017 BRS852014:BRS852017 CBO852014:CBO852017 CLK852014:CLK852017 CVG852014:CVG852017 DFC852014:DFC852017 DOY852014:DOY852017 DYU852014:DYU852017 EIQ852014:EIQ852017 ESM852014:ESM852017 FCI852014:FCI852017 FME852014:FME852017 FWA852014:FWA852017 GFW852014:GFW852017 GPS852014:GPS852017 GZO852014:GZO852017 HJK852014:HJK852017 HTG852014:HTG852017 IDC852014:IDC852017 IMY852014:IMY852017 IWU852014:IWU852017 JGQ852014:JGQ852017 JQM852014:JQM852017 KAI852014:KAI852017 KKE852014:KKE852017 KUA852014:KUA852017 LDW852014:LDW852017 LNS852014:LNS852017 LXO852014:LXO852017 MHK852014:MHK852017 MRG852014:MRG852017 NBC852014:NBC852017 NKY852014:NKY852017 NUU852014:NUU852017 OEQ852014:OEQ852017 OOM852014:OOM852017 OYI852014:OYI852017 PIE852014:PIE852017 PSA852014:PSA852017 QBW852014:QBW852017 QLS852014:QLS852017 QVO852014:QVO852017 RFK852014:RFK852017 RPG852014:RPG852017 RZC852014:RZC852017 SIY852014:SIY852017 SSU852014:SSU852017 TCQ852014:TCQ852017 TMM852014:TMM852017 TWI852014:TWI852017 UGE852014:UGE852017 UQA852014:UQA852017 UZW852014:UZW852017 VJS852014:VJS852017 VTO852014:VTO852017 WDK852014:WDK852017 WNG852014:WNG852017 WXC852014:WXC852017 AU917550:AU917553 KQ917550:KQ917553 UM917550:UM917553 AEI917550:AEI917553 AOE917550:AOE917553 AYA917550:AYA917553 BHW917550:BHW917553 BRS917550:BRS917553 CBO917550:CBO917553 CLK917550:CLK917553 CVG917550:CVG917553 DFC917550:DFC917553 DOY917550:DOY917553 DYU917550:DYU917553 EIQ917550:EIQ917553 ESM917550:ESM917553 FCI917550:FCI917553 FME917550:FME917553 FWA917550:FWA917553 GFW917550:GFW917553 GPS917550:GPS917553 GZO917550:GZO917553 HJK917550:HJK917553 HTG917550:HTG917553 IDC917550:IDC917553 IMY917550:IMY917553 IWU917550:IWU917553 JGQ917550:JGQ917553 JQM917550:JQM917553 KAI917550:KAI917553 KKE917550:KKE917553 KUA917550:KUA917553 LDW917550:LDW917553 LNS917550:LNS917553 LXO917550:LXO917553 MHK917550:MHK917553 MRG917550:MRG917553 NBC917550:NBC917553 NKY917550:NKY917553 NUU917550:NUU917553 OEQ917550:OEQ917553 OOM917550:OOM917553 OYI917550:OYI917553 PIE917550:PIE917553 PSA917550:PSA917553 QBW917550:QBW917553 QLS917550:QLS917553 QVO917550:QVO917553 RFK917550:RFK917553 RPG917550:RPG917553 RZC917550:RZC917553 SIY917550:SIY917553 SSU917550:SSU917553 TCQ917550:TCQ917553 TMM917550:TMM917553 TWI917550:TWI917553 UGE917550:UGE917553 UQA917550:UQA917553 UZW917550:UZW917553 VJS917550:VJS917553 VTO917550:VTO917553 WDK917550:WDK917553 WNG917550:WNG917553 WXC917550:WXC917553 AU983086:AU983089 KQ983086:KQ983089 UM983086:UM983089 AEI983086:AEI983089 AOE983086:AOE983089 AYA983086:AYA983089 BHW983086:BHW983089 BRS983086:BRS983089 CBO983086:CBO983089 CLK983086:CLK983089 CVG983086:CVG983089 DFC983086:DFC983089 DOY983086:DOY983089 DYU983086:DYU983089 EIQ983086:EIQ983089 ESM983086:ESM983089 FCI983086:FCI983089 FME983086:FME983089 FWA983086:FWA983089 GFW983086:GFW983089 GPS983086:GPS983089 GZO983086:GZO983089 HJK983086:HJK983089 HTG983086:HTG983089 IDC983086:IDC983089 IMY983086:IMY983089 IWU983086:IWU983089 JGQ983086:JGQ983089 JQM983086:JQM983089 KAI983086:KAI983089 KKE983086:KKE983089 KUA983086:KUA983089 LDW983086:LDW983089 LNS983086:LNS983089 LXO983086:LXO983089 MHK983086:MHK983089 MRG983086:MRG983089 NBC983086:NBC983089 NKY983086:NKY983089 NUU983086:NUU983089 OEQ983086:OEQ983089 OOM983086:OOM983089 OYI983086:OYI983089 PIE983086:PIE983089 PSA983086:PSA983089 QBW983086:QBW983089 QLS983086:QLS983089 QVO983086:QVO983089 RFK983086:RFK983089 RPG983086:RPG983089 RZC983086:RZC983089 SIY983086:SIY983089 SSU983086:SSU983089 TCQ983086:TCQ983089 TMM983086:TMM983089 TWI983086:TWI983089 UGE983086:UGE983089 UQA983086:UQA983089 UZW983086:UZW983089 VJS983086:VJS983089 VTO983086:VTO983089 WDK983086:WDK983089 WNG983086:WNG983089 WXC983086:WXC983089 I28:I32 JE28:JE32 TA28:TA32 ACW28:ACW32 AMS28:AMS32 AWO28:AWO32 BGK28:BGK32 BQG28:BQG32 CAC28:CAC32 CJY28:CJY32 CTU28:CTU32 DDQ28:DDQ32 DNM28:DNM32 DXI28:DXI32 EHE28:EHE32 ERA28:ERA32 FAW28:FAW32 FKS28:FKS32 FUO28:FUO32 GEK28:GEK32 GOG28:GOG32 GYC28:GYC32 HHY28:HHY32 HRU28:HRU32 IBQ28:IBQ32 ILM28:ILM32 IVI28:IVI32 JFE28:JFE32 JPA28:JPA32 JYW28:JYW32 KIS28:KIS32 KSO28:KSO32 LCK28:LCK32 LMG28:LMG32 LWC28:LWC32 MFY28:MFY32 MPU28:MPU32 MZQ28:MZQ32 NJM28:NJM32 NTI28:NTI32 ODE28:ODE32 ONA28:ONA32 OWW28:OWW32 PGS28:PGS32 PQO28:PQO32 QAK28:QAK32 QKG28:QKG32 QUC28:QUC32 RDY28:RDY32 RNU28:RNU32 RXQ28:RXQ32 SHM28:SHM32 SRI28:SRI32 TBE28:TBE32 TLA28:TLA32 TUW28:TUW32 UES28:UES32 UOO28:UOO32 UYK28:UYK32 VIG28:VIG32 VSC28:VSC32 WBY28:WBY32 WLU28:WLU32 WVQ28:WVQ32 I65564:I65568 JE65564:JE65568 TA65564:TA65568 ACW65564:ACW65568 AMS65564:AMS65568 AWO65564:AWO65568 BGK65564:BGK65568 BQG65564:BQG65568 CAC65564:CAC65568 CJY65564:CJY65568 CTU65564:CTU65568 DDQ65564:DDQ65568 DNM65564:DNM65568 DXI65564:DXI65568 EHE65564:EHE65568 ERA65564:ERA65568 FAW65564:FAW65568 FKS65564:FKS65568 FUO65564:FUO65568 GEK65564:GEK65568 GOG65564:GOG65568 GYC65564:GYC65568 HHY65564:HHY65568 HRU65564:HRU65568 IBQ65564:IBQ65568 ILM65564:ILM65568 IVI65564:IVI65568 JFE65564:JFE65568 JPA65564:JPA65568 JYW65564:JYW65568 KIS65564:KIS65568 KSO65564:KSO65568 LCK65564:LCK65568 LMG65564:LMG65568 LWC65564:LWC65568 MFY65564:MFY65568 MPU65564:MPU65568 MZQ65564:MZQ65568 NJM65564:NJM65568 NTI65564:NTI65568 ODE65564:ODE65568 ONA65564:ONA65568 OWW65564:OWW65568 PGS65564:PGS65568 PQO65564:PQO65568 QAK65564:QAK65568 QKG65564:QKG65568 QUC65564:QUC65568 RDY65564:RDY65568 RNU65564:RNU65568 RXQ65564:RXQ65568 SHM65564:SHM65568 SRI65564:SRI65568 TBE65564:TBE65568 TLA65564:TLA65568 TUW65564:TUW65568 UES65564:UES65568 UOO65564:UOO65568 UYK65564:UYK65568 VIG65564:VIG65568 VSC65564:VSC65568 WBY65564:WBY65568 WLU65564:WLU65568 WVQ65564:WVQ65568 I131100:I131104 JE131100:JE131104 TA131100:TA131104 ACW131100:ACW131104 AMS131100:AMS131104 AWO131100:AWO131104 BGK131100:BGK131104 BQG131100:BQG131104 CAC131100:CAC131104 CJY131100:CJY131104 CTU131100:CTU131104 DDQ131100:DDQ131104 DNM131100:DNM131104 DXI131100:DXI131104 EHE131100:EHE131104 ERA131100:ERA131104 FAW131100:FAW131104 FKS131100:FKS131104 FUO131100:FUO131104 GEK131100:GEK131104 GOG131100:GOG131104 GYC131100:GYC131104 HHY131100:HHY131104 HRU131100:HRU131104 IBQ131100:IBQ131104 ILM131100:ILM131104 IVI131100:IVI131104 JFE131100:JFE131104 JPA131100:JPA131104 JYW131100:JYW131104 KIS131100:KIS131104 KSO131100:KSO131104 LCK131100:LCK131104 LMG131100:LMG131104 LWC131100:LWC131104 MFY131100:MFY131104 MPU131100:MPU131104 MZQ131100:MZQ131104 NJM131100:NJM131104 NTI131100:NTI131104 ODE131100:ODE131104 ONA131100:ONA131104 OWW131100:OWW131104 PGS131100:PGS131104 PQO131100:PQO131104 QAK131100:QAK131104 QKG131100:QKG131104 QUC131100:QUC131104 RDY131100:RDY131104 RNU131100:RNU131104 RXQ131100:RXQ131104 SHM131100:SHM131104 SRI131100:SRI131104 TBE131100:TBE131104 TLA131100:TLA131104 TUW131100:TUW131104 UES131100:UES131104 UOO131100:UOO131104 UYK131100:UYK131104 VIG131100:VIG131104 VSC131100:VSC131104 WBY131100:WBY131104 WLU131100:WLU131104 WVQ131100:WVQ131104 I196636:I196640 JE196636:JE196640 TA196636:TA196640 ACW196636:ACW196640 AMS196636:AMS196640 AWO196636:AWO196640 BGK196636:BGK196640 BQG196636:BQG196640 CAC196636:CAC196640 CJY196636:CJY196640 CTU196636:CTU196640 DDQ196636:DDQ196640 DNM196636:DNM196640 DXI196636:DXI196640 EHE196636:EHE196640 ERA196636:ERA196640 FAW196636:FAW196640 FKS196636:FKS196640 FUO196636:FUO196640 GEK196636:GEK196640 GOG196636:GOG196640 GYC196636:GYC196640 HHY196636:HHY196640 HRU196636:HRU196640 IBQ196636:IBQ196640 ILM196636:ILM196640 IVI196636:IVI196640 JFE196636:JFE196640 JPA196636:JPA196640 JYW196636:JYW196640 KIS196636:KIS196640 KSO196636:KSO196640 LCK196636:LCK196640 LMG196636:LMG196640 LWC196636:LWC196640 MFY196636:MFY196640 MPU196636:MPU196640 MZQ196636:MZQ196640 NJM196636:NJM196640 NTI196636:NTI196640 ODE196636:ODE196640 ONA196636:ONA196640 OWW196636:OWW196640 PGS196636:PGS196640 PQO196636:PQO196640 QAK196636:QAK196640 QKG196636:QKG196640 QUC196636:QUC196640 RDY196636:RDY196640 RNU196636:RNU196640 RXQ196636:RXQ196640 SHM196636:SHM196640 SRI196636:SRI196640 TBE196636:TBE196640 TLA196636:TLA196640 TUW196636:TUW196640 UES196636:UES196640 UOO196636:UOO196640 UYK196636:UYK196640 VIG196636:VIG196640 VSC196636:VSC196640 WBY196636:WBY196640 WLU196636:WLU196640 WVQ196636:WVQ196640 I262172:I262176 JE262172:JE262176 TA262172:TA262176 ACW262172:ACW262176 AMS262172:AMS262176 AWO262172:AWO262176 BGK262172:BGK262176 BQG262172:BQG262176 CAC262172:CAC262176 CJY262172:CJY262176 CTU262172:CTU262176 DDQ262172:DDQ262176 DNM262172:DNM262176 DXI262172:DXI262176 EHE262172:EHE262176 ERA262172:ERA262176 FAW262172:FAW262176 FKS262172:FKS262176 FUO262172:FUO262176 GEK262172:GEK262176 GOG262172:GOG262176 GYC262172:GYC262176 HHY262172:HHY262176 HRU262172:HRU262176 IBQ262172:IBQ262176 ILM262172:ILM262176 IVI262172:IVI262176 JFE262172:JFE262176 JPA262172:JPA262176 JYW262172:JYW262176 KIS262172:KIS262176 KSO262172:KSO262176 LCK262172:LCK262176 LMG262172:LMG262176 LWC262172:LWC262176 MFY262172:MFY262176 MPU262172:MPU262176 MZQ262172:MZQ262176 NJM262172:NJM262176 NTI262172:NTI262176 ODE262172:ODE262176 ONA262172:ONA262176 OWW262172:OWW262176 PGS262172:PGS262176 PQO262172:PQO262176 QAK262172:QAK262176 QKG262172:QKG262176 QUC262172:QUC262176 RDY262172:RDY262176 RNU262172:RNU262176 RXQ262172:RXQ262176 SHM262172:SHM262176 SRI262172:SRI262176 TBE262172:TBE262176 TLA262172:TLA262176 TUW262172:TUW262176 UES262172:UES262176 UOO262172:UOO262176 UYK262172:UYK262176 VIG262172:VIG262176 VSC262172:VSC262176 WBY262172:WBY262176 WLU262172:WLU262176 WVQ262172:WVQ262176 I327708:I327712 JE327708:JE327712 TA327708:TA327712 ACW327708:ACW327712 AMS327708:AMS327712 AWO327708:AWO327712 BGK327708:BGK327712 BQG327708:BQG327712 CAC327708:CAC327712 CJY327708:CJY327712 CTU327708:CTU327712 DDQ327708:DDQ327712 DNM327708:DNM327712 DXI327708:DXI327712 EHE327708:EHE327712 ERA327708:ERA327712 FAW327708:FAW327712 FKS327708:FKS327712 FUO327708:FUO327712 GEK327708:GEK327712 GOG327708:GOG327712 GYC327708:GYC327712 HHY327708:HHY327712 HRU327708:HRU327712 IBQ327708:IBQ327712 ILM327708:ILM327712 IVI327708:IVI327712 JFE327708:JFE327712 JPA327708:JPA327712 JYW327708:JYW327712 KIS327708:KIS327712 KSO327708:KSO327712 LCK327708:LCK327712 LMG327708:LMG327712 LWC327708:LWC327712 MFY327708:MFY327712 MPU327708:MPU327712 MZQ327708:MZQ327712 NJM327708:NJM327712 NTI327708:NTI327712 ODE327708:ODE327712 ONA327708:ONA327712 OWW327708:OWW327712 PGS327708:PGS327712 PQO327708:PQO327712 QAK327708:QAK327712 QKG327708:QKG327712 QUC327708:QUC327712 RDY327708:RDY327712 RNU327708:RNU327712 RXQ327708:RXQ327712 SHM327708:SHM327712 SRI327708:SRI327712 TBE327708:TBE327712 TLA327708:TLA327712 TUW327708:TUW327712 UES327708:UES327712 UOO327708:UOO327712 UYK327708:UYK327712 VIG327708:VIG327712 VSC327708:VSC327712 WBY327708:WBY327712 WLU327708:WLU327712 WVQ327708:WVQ327712 I393244:I393248 JE393244:JE393248 TA393244:TA393248 ACW393244:ACW393248 AMS393244:AMS393248 AWO393244:AWO393248 BGK393244:BGK393248 BQG393244:BQG393248 CAC393244:CAC393248 CJY393244:CJY393248 CTU393244:CTU393248 DDQ393244:DDQ393248 DNM393244:DNM393248 DXI393244:DXI393248 EHE393244:EHE393248 ERA393244:ERA393248 FAW393244:FAW393248 FKS393244:FKS393248 FUO393244:FUO393248 GEK393244:GEK393248 GOG393244:GOG393248 GYC393244:GYC393248 HHY393244:HHY393248 HRU393244:HRU393248 IBQ393244:IBQ393248 ILM393244:ILM393248 IVI393244:IVI393248 JFE393244:JFE393248 JPA393244:JPA393248 JYW393244:JYW393248 KIS393244:KIS393248 KSO393244:KSO393248 LCK393244:LCK393248 LMG393244:LMG393248 LWC393244:LWC393248 MFY393244:MFY393248 MPU393244:MPU393248 MZQ393244:MZQ393248 NJM393244:NJM393248 NTI393244:NTI393248 ODE393244:ODE393248 ONA393244:ONA393248 OWW393244:OWW393248 PGS393244:PGS393248 PQO393244:PQO393248 QAK393244:QAK393248 QKG393244:QKG393248 QUC393244:QUC393248 RDY393244:RDY393248 RNU393244:RNU393248 RXQ393244:RXQ393248 SHM393244:SHM393248 SRI393244:SRI393248 TBE393244:TBE393248 TLA393244:TLA393248 TUW393244:TUW393248 UES393244:UES393248 UOO393244:UOO393248 UYK393244:UYK393248 VIG393244:VIG393248 VSC393244:VSC393248 WBY393244:WBY393248 WLU393244:WLU393248 WVQ393244:WVQ393248 I458780:I458784 JE458780:JE458784 TA458780:TA458784 ACW458780:ACW458784 AMS458780:AMS458784 AWO458780:AWO458784 BGK458780:BGK458784 BQG458780:BQG458784 CAC458780:CAC458784 CJY458780:CJY458784 CTU458780:CTU458784 DDQ458780:DDQ458784 DNM458780:DNM458784 DXI458780:DXI458784 EHE458780:EHE458784 ERA458780:ERA458784 FAW458780:FAW458784 FKS458780:FKS458784 FUO458780:FUO458784 GEK458780:GEK458784 GOG458780:GOG458784 GYC458780:GYC458784 HHY458780:HHY458784 HRU458780:HRU458784 IBQ458780:IBQ458784 ILM458780:ILM458784 IVI458780:IVI458784 JFE458780:JFE458784 JPA458780:JPA458784 JYW458780:JYW458784 KIS458780:KIS458784 KSO458780:KSO458784 LCK458780:LCK458784 LMG458780:LMG458784 LWC458780:LWC458784 MFY458780:MFY458784 MPU458780:MPU458784 MZQ458780:MZQ458784 NJM458780:NJM458784 NTI458780:NTI458784 ODE458780:ODE458784 ONA458780:ONA458784 OWW458780:OWW458784 PGS458780:PGS458784 PQO458780:PQO458784 QAK458780:QAK458784 QKG458780:QKG458784 QUC458780:QUC458784 RDY458780:RDY458784 RNU458780:RNU458784 RXQ458780:RXQ458784 SHM458780:SHM458784 SRI458780:SRI458784 TBE458780:TBE458784 TLA458780:TLA458784 TUW458780:TUW458784 UES458780:UES458784 UOO458780:UOO458784 UYK458780:UYK458784 VIG458780:VIG458784 VSC458780:VSC458784 WBY458780:WBY458784 WLU458780:WLU458784 WVQ458780:WVQ458784 I524316:I524320 JE524316:JE524320 TA524316:TA524320 ACW524316:ACW524320 AMS524316:AMS524320 AWO524316:AWO524320 BGK524316:BGK524320 BQG524316:BQG524320 CAC524316:CAC524320 CJY524316:CJY524320 CTU524316:CTU524320 DDQ524316:DDQ524320 DNM524316:DNM524320 DXI524316:DXI524320 EHE524316:EHE524320 ERA524316:ERA524320 FAW524316:FAW524320 FKS524316:FKS524320 FUO524316:FUO524320 GEK524316:GEK524320 GOG524316:GOG524320 GYC524316:GYC524320 HHY524316:HHY524320 HRU524316:HRU524320 IBQ524316:IBQ524320 ILM524316:ILM524320 IVI524316:IVI524320 JFE524316:JFE524320 JPA524316:JPA524320 JYW524316:JYW524320 KIS524316:KIS524320 KSO524316:KSO524320 LCK524316:LCK524320 LMG524316:LMG524320 LWC524316:LWC524320 MFY524316:MFY524320 MPU524316:MPU524320 MZQ524316:MZQ524320 NJM524316:NJM524320 NTI524316:NTI524320 ODE524316:ODE524320 ONA524316:ONA524320 OWW524316:OWW524320 PGS524316:PGS524320 PQO524316:PQO524320 QAK524316:QAK524320 QKG524316:QKG524320 QUC524316:QUC524320 RDY524316:RDY524320 RNU524316:RNU524320 RXQ524316:RXQ524320 SHM524316:SHM524320 SRI524316:SRI524320 TBE524316:TBE524320 TLA524316:TLA524320 TUW524316:TUW524320 UES524316:UES524320 UOO524316:UOO524320 UYK524316:UYK524320 VIG524316:VIG524320 VSC524316:VSC524320 WBY524316:WBY524320 WLU524316:WLU524320 WVQ524316:WVQ524320 I589852:I589856 JE589852:JE589856 TA589852:TA589856 ACW589852:ACW589856 AMS589852:AMS589856 AWO589852:AWO589856 BGK589852:BGK589856 BQG589852:BQG589856 CAC589852:CAC589856 CJY589852:CJY589856 CTU589852:CTU589856 DDQ589852:DDQ589856 DNM589852:DNM589856 DXI589852:DXI589856 EHE589852:EHE589856 ERA589852:ERA589856 FAW589852:FAW589856 FKS589852:FKS589856 FUO589852:FUO589856 GEK589852:GEK589856 GOG589852:GOG589856 GYC589852:GYC589856 HHY589852:HHY589856 HRU589852:HRU589856 IBQ589852:IBQ589856 ILM589852:ILM589856 IVI589852:IVI589856 JFE589852:JFE589856 JPA589852:JPA589856 JYW589852:JYW589856 KIS589852:KIS589856 KSO589852:KSO589856 LCK589852:LCK589856 LMG589852:LMG589856 LWC589852:LWC589856 MFY589852:MFY589856 MPU589852:MPU589856 MZQ589852:MZQ589856 NJM589852:NJM589856 NTI589852:NTI589856 ODE589852:ODE589856 ONA589852:ONA589856 OWW589852:OWW589856 PGS589852:PGS589856 PQO589852:PQO589856 QAK589852:QAK589856 QKG589852:QKG589856 QUC589852:QUC589856 RDY589852:RDY589856 RNU589852:RNU589856 RXQ589852:RXQ589856 SHM589852:SHM589856 SRI589852:SRI589856 TBE589852:TBE589856 TLA589852:TLA589856 TUW589852:TUW589856 UES589852:UES589856 UOO589852:UOO589856 UYK589852:UYK589856 VIG589852:VIG589856 VSC589852:VSC589856 WBY589852:WBY589856 WLU589852:WLU589856 WVQ589852:WVQ589856 I655388:I655392 JE655388:JE655392 TA655388:TA655392 ACW655388:ACW655392 AMS655388:AMS655392 AWO655388:AWO655392 BGK655388:BGK655392 BQG655388:BQG655392 CAC655388:CAC655392 CJY655388:CJY655392 CTU655388:CTU655392 DDQ655388:DDQ655392 DNM655388:DNM655392 DXI655388:DXI655392 EHE655388:EHE655392 ERA655388:ERA655392 FAW655388:FAW655392 FKS655388:FKS655392 FUO655388:FUO655392 GEK655388:GEK655392 GOG655388:GOG655392 GYC655388:GYC655392 HHY655388:HHY655392 HRU655388:HRU655392 IBQ655388:IBQ655392 ILM655388:ILM655392 IVI655388:IVI655392 JFE655388:JFE655392 JPA655388:JPA655392 JYW655388:JYW655392 KIS655388:KIS655392 KSO655388:KSO655392 LCK655388:LCK655392 LMG655388:LMG655392 LWC655388:LWC655392 MFY655388:MFY655392 MPU655388:MPU655392 MZQ655388:MZQ655392 NJM655388:NJM655392 NTI655388:NTI655392 ODE655388:ODE655392 ONA655388:ONA655392 OWW655388:OWW655392 PGS655388:PGS655392 PQO655388:PQO655392 QAK655388:QAK655392 QKG655388:QKG655392 QUC655388:QUC655392 RDY655388:RDY655392 RNU655388:RNU655392 RXQ655388:RXQ655392 SHM655388:SHM655392 SRI655388:SRI655392 TBE655388:TBE655392 TLA655388:TLA655392 TUW655388:TUW655392 UES655388:UES655392 UOO655388:UOO655392 UYK655388:UYK655392 VIG655388:VIG655392 VSC655388:VSC655392 WBY655388:WBY655392 WLU655388:WLU655392 WVQ655388:WVQ655392 I720924:I720928 JE720924:JE720928 TA720924:TA720928 ACW720924:ACW720928 AMS720924:AMS720928 AWO720924:AWO720928 BGK720924:BGK720928 BQG720924:BQG720928 CAC720924:CAC720928 CJY720924:CJY720928 CTU720924:CTU720928 DDQ720924:DDQ720928 DNM720924:DNM720928 DXI720924:DXI720928 EHE720924:EHE720928 ERA720924:ERA720928 FAW720924:FAW720928 FKS720924:FKS720928 FUO720924:FUO720928 GEK720924:GEK720928 GOG720924:GOG720928 GYC720924:GYC720928 HHY720924:HHY720928 HRU720924:HRU720928 IBQ720924:IBQ720928 ILM720924:ILM720928 IVI720924:IVI720928 JFE720924:JFE720928 JPA720924:JPA720928 JYW720924:JYW720928 KIS720924:KIS720928 KSO720924:KSO720928 LCK720924:LCK720928 LMG720924:LMG720928 LWC720924:LWC720928 MFY720924:MFY720928 MPU720924:MPU720928 MZQ720924:MZQ720928 NJM720924:NJM720928 NTI720924:NTI720928 ODE720924:ODE720928 ONA720924:ONA720928 OWW720924:OWW720928 PGS720924:PGS720928 PQO720924:PQO720928 QAK720924:QAK720928 QKG720924:QKG720928 QUC720924:QUC720928 RDY720924:RDY720928 RNU720924:RNU720928 RXQ720924:RXQ720928 SHM720924:SHM720928 SRI720924:SRI720928 TBE720924:TBE720928 TLA720924:TLA720928 TUW720924:TUW720928 UES720924:UES720928 UOO720924:UOO720928 UYK720924:UYK720928 VIG720924:VIG720928 VSC720924:VSC720928 WBY720924:WBY720928 WLU720924:WLU720928 WVQ720924:WVQ720928 I786460:I786464 JE786460:JE786464 TA786460:TA786464 ACW786460:ACW786464 AMS786460:AMS786464 AWO786460:AWO786464 BGK786460:BGK786464 BQG786460:BQG786464 CAC786460:CAC786464 CJY786460:CJY786464 CTU786460:CTU786464 DDQ786460:DDQ786464 DNM786460:DNM786464 DXI786460:DXI786464 EHE786460:EHE786464 ERA786460:ERA786464 FAW786460:FAW786464 FKS786460:FKS786464 FUO786460:FUO786464 GEK786460:GEK786464 GOG786460:GOG786464 GYC786460:GYC786464 HHY786460:HHY786464 HRU786460:HRU786464 IBQ786460:IBQ786464 ILM786460:ILM786464 IVI786460:IVI786464 JFE786460:JFE786464 JPA786460:JPA786464 JYW786460:JYW786464 KIS786460:KIS786464 KSO786460:KSO786464 LCK786460:LCK786464 LMG786460:LMG786464 LWC786460:LWC786464 MFY786460:MFY786464 MPU786460:MPU786464 MZQ786460:MZQ786464 NJM786460:NJM786464 NTI786460:NTI786464 ODE786460:ODE786464 ONA786460:ONA786464 OWW786460:OWW786464 PGS786460:PGS786464 PQO786460:PQO786464 QAK786460:QAK786464 QKG786460:QKG786464 QUC786460:QUC786464 RDY786460:RDY786464 RNU786460:RNU786464 RXQ786460:RXQ786464 SHM786460:SHM786464 SRI786460:SRI786464 TBE786460:TBE786464 TLA786460:TLA786464 TUW786460:TUW786464 UES786460:UES786464 UOO786460:UOO786464 UYK786460:UYK786464 VIG786460:VIG786464 VSC786460:VSC786464 WBY786460:WBY786464 WLU786460:WLU786464 WVQ786460:WVQ786464 I851996:I852000 JE851996:JE852000 TA851996:TA852000 ACW851996:ACW852000 AMS851996:AMS852000 AWO851996:AWO852000 BGK851996:BGK852000 BQG851996:BQG852000 CAC851996:CAC852000 CJY851996:CJY852000 CTU851996:CTU852000 DDQ851996:DDQ852000 DNM851996:DNM852000 DXI851996:DXI852000 EHE851996:EHE852000 ERA851996:ERA852000 FAW851996:FAW852000 FKS851996:FKS852000 FUO851996:FUO852000 GEK851996:GEK852000 GOG851996:GOG852000 GYC851996:GYC852000 HHY851996:HHY852000 HRU851996:HRU852000 IBQ851996:IBQ852000 ILM851996:ILM852000 IVI851996:IVI852000 JFE851996:JFE852000 JPA851996:JPA852000 JYW851996:JYW852000 KIS851996:KIS852000 KSO851996:KSO852000 LCK851996:LCK852000 LMG851996:LMG852000 LWC851996:LWC852000 MFY851996:MFY852000 MPU851996:MPU852000 MZQ851996:MZQ852000 NJM851996:NJM852000 NTI851996:NTI852000 ODE851996:ODE852000 ONA851996:ONA852000 OWW851996:OWW852000 PGS851996:PGS852000 PQO851996:PQO852000 QAK851996:QAK852000 QKG851996:QKG852000 QUC851996:QUC852000 RDY851996:RDY852000 RNU851996:RNU852000 RXQ851996:RXQ852000 SHM851996:SHM852000 SRI851996:SRI852000 TBE851996:TBE852000 TLA851996:TLA852000 TUW851996:TUW852000 UES851996:UES852000 UOO851996:UOO852000 UYK851996:UYK852000 VIG851996:VIG852000 VSC851996:VSC852000 WBY851996:WBY852000 WLU851996:WLU852000 WVQ851996:WVQ852000 I917532:I917536 JE917532:JE917536 TA917532:TA917536 ACW917532:ACW917536 AMS917532:AMS917536 AWO917532:AWO917536 BGK917532:BGK917536 BQG917532:BQG917536 CAC917532:CAC917536 CJY917532:CJY917536 CTU917532:CTU917536 DDQ917532:DDQ917536 DNM917532:DNM917536 DXI917532:DXI917536 EHE917532:EHE917536 ERA917532:ERA917536 FAW917532:FAW917536 FKS917532:FKS917536 FUO917532:FUO917536 GEK917532:GEK917536 GOG917532:GOG917536 GYC917532:GYC917536 HHY917532:HHY917536 HRU917532:HRU917536 IBQ917532:IBQ917536 ILM917532:ILM917536 IVI917532:IVI917536 JFE917532:JFE917536 JPA917532:JPA917536 JYW917532:JYW917536 KIS917532:KIS917536 KSO917532:KSO917536 LCK917532:LCK917536 LMG917532:LMG917536 LWC917532:LWC917536 MFY917532:MFY917536 MPU917532:MPU917536 MZQ917532:MZQ917536 NJM917532:NJM917536 NTI917532:NTI917536 ODE917532:ODE917536 ONA917532:ONA917536 OWW917532:OWW917536 PGS917532:PGS917536 PQO917532:PQO917536 QAK917532:QAK917536 QKG917532:QKG917536 QUC917532:QUC917536 RDY917532:RDY917536 RNU917532:RNU917536 RXQ917532:RXQ917536 SHM917532:SHM917536 SRI917532:SRI917536 TBE917532:TBE917536 TLA917532:TLA917536 TUW917532:TUW917536 UES917532:UES917536 UOO917532:UOO917536 UYK917532:UYK917536 VIG917532:VIG917536 VSC917532:VSC917536 WBY917532:WBY917536 WLU917532:WLU917536 WVQ917532:WVQ917536 I983068:I983072 JE983068:JE983072 TA983068:TA983072 ACW983068:ACW983072 AMS983068:AMS983072 AWO983068:AWO983072 BGK983068:BGK983072 BQG983068:BQG983072 CAC983068:CAC983072 CJY983068:CJY983072 CTU983068:CTU983072 DDQ983068:DDQ983072 DNM983068:DNM983072 DXI983068:DXI983072 EHE983068:EHE983072 ERA983068:ERA983072 FAW983068:FAW983072 FKS983068:FKS983072 FUO983068:FUO983072 GEK983068:GEK983072 GOG983068:GOG983072 GYC983068:GYC983072 HHY983068:HHY983072 HRU983068:HRU983072 IBQ983068:IBQ983072 ILM983068:ILM983072 IVI983068:IVI983072 JFE983068:JFE983072 JPA983068:JPA983072 JYW983068:JYW983072 KIS983068:KIS983072 KSO983068:KSO983072 LCK983068:LCK983072 LMG983068:LMG983072 LWC983068:LWC983072 MFY983068:MFY983072 MPU983068:MPU983072 MZQ983068:MZQ983072 NJM983068:NJM983072 NTI983068:NTI983072 ODE983068:ODE983072 ONA983068:ONA983072 OWW983068:OWW983072 PGS983068:PGS983072 PQO983068:PQO983072 QAK983068:QAK983072 QKG983068:QKG983072 QUC983068:QUC983072 RDY983068:RDY983072 RNU983068:RNU983072 RXQ983068:RXQ983072 SHM983068:SHM983072 SRI983068:SRI983072 TBE983068:TBE983072 TLA983068:TLA983072 TUW983068:TUW983072 UES983068:UES983072 UOO983068:UOO983072 UYK983068:UYK983072 VIG983068:VIG983072 VSC983068:VSC983072 WBY983068:WBY983072 WLU983068:WLU983072 WVQ983068:WVQ983072 AU23:AU41 KQ23:KQ41 UM23:UM41 AEI23:AEI41 AOE23:AOE41 AYA23:AYA41 BHW23:BHW41 BRS23:BRS41 CBO23:CBO41 CLK23:CLK41 CVG23:CVG41 DFC23:DFC41 DOY23:DOY41 DYU23:DYU41 EIQ23:EIQ41 ESM23:ESM41 FCI23:FCI41 FME23:FME41 FWA23:FWA41 GFW23:GFW41 GPS23:GPS41 GZO23:GZO41 HJK23:HJK41 HTG23:HTG41 IDC23:IDC41 IMY23:IMY41 IWU23:IWU41 JGQ23:JGQ41 JQM23:JQM41 KAI23:KAI41 KKE23:KKE41 KUA23:KUA41 LDW23:LDW41 LNS23:LNS41 LXO23:LXO41 MHK23:MHK41 MRG23:MRG41 NBC23:NBC41 NKY23:NKY41 NUU23:NUU41 OEQ23:OEQ41 OOM23:OOM41 OYI23:OYI41 PIE23:PIE41 PSA23:PSA41 QBW23:QBW41 QLS23:QLS41 QVO23:QVO41 RFK23:RFK41 RPG23:RPG41 RZC23:RZC41 SIY23:SIY41 SSU23:SSU41 TCQ23:TCQ41 TMM23:TMM41 TWI23:TWI41 UGE23:UGE41 UQA23:UQA41 UZW23:UZW41 VJS23:VJS41 VTO23:VTO41 WDK23:WDK41 WNG23:WNG41 WXC23:WXC41 AU65559:AU65577 KQ65559:KQ65577 UM65559:UM65577 AEI65559:AEI65577 AOE65559:AOE65577 AYA65559:AYA65577 BHW65559:BHW65577 BRS65559:BRS65577 CBO65559:CBO65577 CLK65559:CLK65577 CVG65559:CVG65577 DFC65559:DFC65577 DOY65559:DOY65577 DYU65559:DYU65577 EIQ65559:EIQ65577 ESM65559:ESM65577 FCI65559:FCI65577 FME65559:FME65577 FWA65559:FWA65577 GFW65559:GFW65577 GPS65559:GPS65577 GZO65559:GZO65577 HJK65559:HJK65577 HTG65559:HTG65577 IDC65559:IDC65577 IMY65559:IMY65577 IWU65559:IWU65577 JGQ65559:JGQ65577 JQM65559:JQM65577 KAI65559:KAI65577 KKE65559:KKE65577 KUA65559:KUA65577 LDW65559:LDW65577 LNS65559:LNS65577 LXO65559:LXO65577 MHK65559:MHK65577 MRG65559:MRG65577 NBC65559:NBC65577 NKY65559:NKY65577 NUU65559:NUU65577 OEQ65559:OEQ65577 OOM65559:OOM65577 OYI65559:OYI65577 PIE65559:PIE65577 PSA65559:PSA65577 QBW65559:QBW65577 QLS65559:QLS65577 QVO65559:QVO65577 RFK65559:RFK65577 RPG65559:RPG65577 RZC65559:RZC65577 SIY65559:SIY65577 SSU65559:SSU65577 TCQ65559:TCQ65577 TMM65559:TMM65577 TWI65559:TWI65577 UGE65559:UGE65577 UQA65559:UQA65577 UZW65559:UZW65577 VJS65559:VJS65577 VTO65559:VTO65577 WDK65559:WDK65577 WNG65559:WNG65577 WXC65559:WXC65577 AU131095:AU131113 KQ131095:KQ131113 UM131095:UM131113 AEI131095:AEI131113 AOE131095:AOE131113 AYA131095:AYA131113 BHW131095:BHW131113 BRS131095:BRS131113 CBO131095:CBO131113 CLK131095:CLK131113 CVG131095:CVG131113 DFC131095:DFC131113 DOY131095:DOY131113 DYU131095:DYU131113 EIQ131095:EIQ131113 ESM131095:ESM131113 FCI131095:FCI131113 FME131095:FME131113 FWA131095:FWA131113 GFW131095:GFW131113 GPS131095:GPS131113 GZO131095:GZO131113 HJK131095:HJK131113 HTG131095:HTG131113 IDC131095:IDC131113 IMY131095:IMY131113 IWU131095:IWU131113 JGQ131095:JGQ131113 JQM131095:JQM131113 KAI131095:KAI131113 KKE131095:KKE131113 KUA131095:KUA131113 LDW131095:LDW131113 LNS131095:LNS131113 LXO131095:LXO131113 MHK131095:MHK131113 MRG131095:MRG131113 NBC131095:NBC131113 NKY131095:NKY131113 NUU131095:NUU131113 OEQ131095:OEQ131113 OOM131095:OOM131113 OYI131095:OYI131113 PIE131095:PIE131113 PSA131095:PSA131113 QBW131095:QBW131113 QLS131095:QLS131113 QVO131095:QVO131113 RFK131095:RFK131113 RPG131095:RPG131113 RZC131095:RZC131113 SIY131095:SIY131113 SSU131095:SSU131113 TCQ131095:TCQ131113 TMM131095:TMM131113 TWI131095:TWI131113 UGE131095:UGE131113 UQA131095:UQA131113 UZW131095:UZW131113 VJS131095:VJS131113 VTO131095:VTO131113 WDK131095:WDK131113 WNG131095:WNG131113 WXC131095:WXC131113 AU196631:AU196649 KQ196631:KQ196649 UM196631:UM196649 AEI196631:AEI196649 AOE196631:AOE196649 AYA196631:AYA196649 BHW196631:BHW196649 BRS196631:BRS196649 CBO196631:CBO196649 CLK196631:CLK196649 CVG196631:CVG196649 DFC196631:DFC196649 DOY196631:DOY196649 DYU196631:DYU196649 EIQ196631:EIQ196649 ESM196631:ESM196649 FCI196631:FCI196649 FME196631:FME196649 FWA196631:FWA196649 GFW196631:GFW196649 GPS196631:GPS196649 GZO196631:GZO196649 HJK196631:HJK196649 HTG196631:HTG196649 IDC196631:IDC196649 IMY196631:IMY196649 IWU196631:IWU196649 JGQ196631:JGQ196649 JQM196631:JQM196649 KAI196631:KAI196649 KKE196631:KKE196649 KUA196631:KUA196649 LDW196631:LDW196649 LNS196631:LNS196649 LXO196631:LXO196649 MHK196631:MHK196649 MRG196631:MRG196649 NBC196631:NBC196649 NKY196631:NKY196649 NUU196631:NUU196649 OEQ196631:OEQ196649 OOM196631:OOM196649 OYI196631:OYI196649 PIE196631:PIE196649 PSA196631:PSA196649 QBW196631:QBW196649 QLS196631:QLS196649 QVO196631:QVO196649 RFK196631:RFK196649 RPG196631:RPG196649 RZC196631:RZC196649 SIY196631:SIY196649 SSU196631:SSU196649 TCQ196631:TCQ196649 TMM196631:TMM196649 TWI196631:TWI196649 UGE196631:UGE196649 UQA196631:UQA196649 UZW196631:UZW196649 VJS196631:VJS196649 VTO196631:VTO196649 WDK196631:WDK196649 WNG196631:WNG196649 WXC196631:WXC196649 AU262167:AU262185 KQ262167:KQ262185 UM262167:UM262185 AEI262167:AEI262185 AOE262167:AOE262185 AYA262167:AYA262185 BHW262167:BHW262185 BRS262167:BRS262185 CBO262167:CBO262185 CLK262167:CLK262185 CVG262167:CVG262185 DFC262167:DFC262185 DOY262167:DOY262185 DYU262167:DYU262185 EIQ262167:EIQ262185 ESM262167:ESM262185 FCI262167:FCI262185 FME262167:FME262185 FWA262167:FWA262185 GFW262167:GFW262185 GPS262167:GPS262185 GZO262167:GZO262185 HJK262167:HJK262185 HTG262167:HTG262185 IDC262167:IDC262185 IMY262167:IMY262185 IWU262167:IWU262185 JGQ262167:JGQ262185 JQM262167:JQM262185 KAI262167:KAI262185 KKE262167:KKE262185 KUA262167:KUA262185 LDW262167:LDW262185 LNS262167:LNS262185 LXO262167:LXO262185 MHK262167:MHK262185 MRG262167:MRG262185 NBC262167:NBC262185 NKY262167:NKY262185 NUU262167:NUU262185 OEQ262167:OEQ262185 OOM262167:OOM262185 OYI262167:OYI262185 PIE262167:PIE262185 PSA262167:PSA262185 QBW262167:QBW262185 QLS262167:QLS262185 QVO262167:QVO262185 RFK262167:RFK262185 RPG262167:RPG262185 RZC262167:RZC262185 SIY262167:SIY262185 SSU262167:SSU262185 TCQ262167:TCQ262185 TMM262167:TMM262185 TWI262167:TWI262185 UGE262167:UGE262185 UQA262167:UQA262185 UZW262167:UZW262185 VJS262167:VJS262185 VTO262167:VTO262185 WDK262167:WDK262185 WNG262167:WNG262185 WXC262167:WXC262185 AU327703:AU327721 KQ327703:KQ327721 UM327703:UM327721 AEI327703:AEI327721 AOE327703:AOE327721 AYA327703:AYA327721 BHW327703:BHW327721 BRS327703:BRS327721 CBO327703:CBO327721 CLK327703:CLK327721 CVG327703:CVG327721 DFC327703:DFC327721 DOY327703:DOY327721 DYU327703:DYU327721 EIQ327703:EIQ327721 ESM327703:ESM327721 FCI327703:FCI327721 FME327703:FME327721 FWA327703:FWA327721 GFW327703:GFW327721 GPS327703:GPS327721 GZO327703:GZO327721 HJK327703:HJK327721 HTG327703:HTG327721 IDC327703:IDC327721 IMY327703:IMY327721 IWU327703:IWU327721 JGQ327703:JGQ327721 JQM327703:JQM327721 KAI327703:KAI327721 KKE327703:KKE327721 KUA327703:KUA327721 LDW327703:LDW327721 LNS327703:LNS327721 LXO327703:LXO327721 MHK327703:MHK327721 MRG327703:MRG327721 NBC327703:NBC327721 NKY327703:NKY327721 NUU327703:NUU327721 OEQ327703:OEQ327721 OOM327703:OOM327721 OYI327703:OYI327721 PIE327703:PIE327721 PSA327703:PSA327721 QBW327703:QBW327721 QLS327703:QLS327721 QVO327703:QVO327721 RFK327703:RFK327721 RPG327703:RPG327721 RZC327703:RZC327721 SIY327703:SIY327721 SSU327703:SSU327721 TCQ327703:TCQ327721 TMM327703:TMM327721 TWI327703:TWI327721 UGE327703:UGE327721 UQA327703:UQA327721 UZW327703:UZW327721 VJS327703:VJS327721 VTO327703:VTO327721 WDK327703:WDK327721 WNG327703:WNG327721 WXC327703:WXC327721 AU393239:AU393257 KQ393239:KQ393257 UM393239:UM393257 AEI393239:AEI393257 AOE393239:AOE393257 AYA393239:AYA393257 BHW393239:BHW393257 BRS393239:BRS393257 CBO393239:CBO393257 CLK393239:CLK393257 CVG393239:CVG393257 DFC393239:DFC393257 DOY393239:DOY393257 DYU393239:DYU393257 EIQ393239:EIQ393257 ESM393239:ESM393257 FCI393239:FCI393257 FME393239:FME393257 FWA393239:FWA393257 GFW393239:GFW393257 GPS393239:GPS393257 GZO393239:GZO393257 HJK393239:HJK393257 HTG393239:HTG393257 IDC393239:IDC393257 IMY393239:IMY393257 IWU393239:IWU393257 JGQ393239:JGQ393257 JQM393239:JQM393257 KAI393239:KAI393257 KKE393239:KKE393257 KUA393239:KUA393257 LDW393239:LDW393257 LNS393239:LNS393257 LXO393239:LXO393257 MHK393239:MHK393257 MRG393239:MRG393257 NBC393239:NBC393257 NKY393239:NKY393257 NUU393239:NUU393257 OEQ393239:OEQ393257 OOM393239:OOM393257 OYI393239:OYI393257 PIE393239:PIE393257 PSA393239:PSA393257 QBW393239:QBW393257 QLS393239:QLS393257 QVO393239:QVO393257 RFK393239:RFK393257 RPG393239:RPG393257 RZC393239:RZC393257 SIY393239:SIY393257 SSU393239:SSU393257 TCQ393239:TCQ393257 TMM393239:TMM393257 TWI393239:TWI393257 UGE393239:UGE393257 UQA393239:UQA393257 UZW393239:UZW393257 VJS393239:VJS393257 VTO393239:VTO393257 WDK393239:WDK393257 WNG393239:WNG393257 WXC393239:WXC393257 AU458775:AU458793 KQ458775:KQ458793 UM458775:UM458793 AEI458775:AEI458793 AOE458775:AOE458793 AYA458775:AYA458793 BHW458775:BHW458793 BRS458775:BRS458793 CBO458775:CBO458793 CLK458775:CLK458793 CVG458775:CVG458793 DFC458775:DFC458793 DOY458775:DOY458793 DYU458775:DYU458793 EIQ458775:EIQ458793 ESM458775:ESM458793 FCI458775:FCI458793 FME458775:FME458793 FWA458775:FWA458793 GFW458775:GFW458793 GPS458775:GPS458793 GZO458775:GZO458793 HJK458775:HJK458793 HTG458775:HTG458793 IDC458775:IDC458793 IMY458775:IMY458793 IWU458775:IWU458793 JGQ458775:JGQ458793 JQM458775:JQM458793 KAI458775:KAI458793 KKE458775:KKE458793 KUA458775:KUA458793 LDW458775:LDW458793 LNS458775:LNS458793 LXO458775:LXO458793 MHK458775:MHK458793 MRG458775:MRG458793 NBC458775:NBC458793 NKY458775:NKY458793 NUU458775:NUU458793 OEQ458775:OEQ458793 OOM458775:OOM458793 OYI458775:OYI458793 PIE458775:PIE458793 PSA458775:PSA458793 QBW458775:QBW458793 QLS458775:QLS458793 QVO458775:QVO458793 RFK458775:RFK458793 RPG458775:RPG458793 RZC458775:RZC458793 SIY458775:SIY458793 SSU458775:SSU458793 TCQ458775:TCQ458793 TMM458775:TMM458793 TWI458775:TWI458793 UGE458775:UGE458793 UQA458775:UQA458793 UZW458775:UZW458793 VJS458775:VJS458793 VTO458775:VTO458793 WDK458775:WDK458793 WNG458775:WNG458793 WXC458775:WXC458793 AU524311:AU524329 KQ524311:KQ524329 UM524311:UM524329 AEI524311:AEI524329 AOE524311:AOE524329 AYA524311:AYA524329 BHW524311:BHW524329 BRS524311:BRS524329 CBO524311:CBO524329 CLK524311:CLK524329 CVG524311:CVG524329 DFC524311:DFC524329 DOY524311:DOY524329 DYU524311:DYU524329 EIQ524311:EIQ524329 ESM524311:ESM524329 FCI524311:FCI524329 FME524311:FME524329 FWA524311:FWA524329 GFW524311:GFW524329 GPS524311:GPS524329 GZO524311:GZO524329 HJK524311:HJK524329 HTG524311:HTG524329 IDC524311:IDC524329 IMY524311:IMY524329 IWU524311:IWU524329 JGQ524311:JGQ524329 JQM524311:JQM524329 KAI524311:KAI524329 KKE524311:KKE524329 KUA524311:KUA524329 LDW524311:LDW524329 LNS524311:LNS524329 LXO524311:LXO524329 MHK524311:MHK524329 MRG524311:MRG524329 NBC524311:NBC524329 NKY524311:NKY524329 NUU524311:NUU524329 OEQ524311:OEQ524329 OOM524311:OOM524329 OYI524311:OYI524329 PIE524311:PIE524329 PSA524311:PSA524329 QBW524311:QBW524329 QLS524311:QLS524329 QVO524311:QVO524329 RFK524311:RFK524329 RPG524311:RPG524329 RZC524311:RZC524329 SIY524311:SIY524329 SSU524311:SSU524329 TCQ524311:TCQ524329 TMM524311:TMM524329 TWI524311:TWI524329 UGE524311:UGE524329 UQA524311:UQA524329 UZW524311:UZW524329 VJS524311:VJS524329 VTO524311:VTO524329 WDK524311:WDK524329 WNG524311:WNG524329 WXC524311:WXC524329 AU589847:AU589865 KQ589847:KQ589865 UM589847:UM589865 AEI589847:AEI589865 AOE589847:AOE589865 AYA589847:AYA589865 BHW589847:BHW589865 BRS589847:BRS589865 CBO589847:CBO589865 CLK589847:CLK589865 CVG589847:CVG589865 DFC589847:DFC589865 DOY589847:DOY589865 DYU589847:DYU589865 EIQ589847:EIQ589865 ESM589847:ESM589865 FCI589847:FCI589865 FME589847:FME589865 FWA589847:FWA589865 GFW589847:GFW589865 GPS589847:GPS589865 GZO589847:GZO589865 HJK589847:HJK589865 HTG589847:HTG589865 IDC589847:IDC589865 IMY589847:IMY589865 IWU589847:IWU589865 JGQ589847:JGQ589865 JQM589847:JQM589865 KAI589847:KAI589865 KKE589847:KKE589865 KUA589847:KUA589865 LDW589847:LDW589865 LNS589847:LNS589865 LXO589847:LXO589865 MHK589847:MHK589865 MRG589847:MRG589865 NBC589847:NBC589865 NKY589847:NKY589865 NUU589847:NUU589865 OEQ589847:OEQ589865 OOM589847:OOM589865 OYI589847:OYI589865 PIE589847:PIE589865 PSA589847:PSA589865 QBW589847:QBW589865 QLS589847:QLS589865 QVO589847:QVO589865 RFK589847:RFK589865 RPG589847:RPG589865 RZC589847:RZC589865 SIY589847:SIY589865 SSU589847:SSU589865 TCQ589847:TCQ589865 TMM589847:TMM589865 TWI589847:TWI589865 UGE589847:UGE589865 UQA589847:UQA589865 UZW589847:UZW589865 VJS589847:VJS589865 VTO589847:VTO589865 WDK589847:WDK589865 WNG589847:WNG589865 WXC589847:WXC589865 AU655383:AU655401 KQ655383:KQ655401 UM655383:UM655401 AEI655383:AEI655401 AOE655383:AOE655401 AYA655383:AYA655401 BHW655383:BHW655401 BRS655383:BRS655401 CBO655383:CBO655401 CLK655383:CLK655401 CVG655383:CVG655401 DFC655383:DFC655401 DOY655383:DOY655401 DYU655383:DYU655401 EIQ655383:EIQ655401 ESM655383:ESM655401 FCI655383:FCI655401 FME655383:FME655401 FWA655383:FWA655401 GFW655383:GFW655401 GPS655383:GPS655401 GZO655383:GZO655401 HJK655383:HJK655401 HTG655383:HTG655401 IDC655383:IDC655401 IMY655383:IMY655401 IWU655383:IWU655401 JGQ655383:JGQ655401 JQM655383:JQM655401 KAI655383:KAI655401 KKE655383:KKE655401 KUA655383:KUA655401 LDW655383:LDW655401 LNS655383:LNS655401 LXO655383:LXO655401 MHK655383:MHK655401 MRG655383:MRG655401 NBC655383:NBC655401 NKY655383:NKY655401 NUU655383:NUU655401 OEQ655383:OEQ655401 OOM655383:OOM655401 OYI655383:OYI655401 PIE655383:PIE655401 PSA655383:PSA655401 QBW655383:QBW655401 QLS655383:QLS655401 QVO655383:QVO655401 RFK655383:RFK655401 RPG655383:RPG655401 RZC655383:RZC655401 SIY655383:SIY655401 SSU655383:SSU655401 TCQ655383:TCQ655401 TMM655383:TMM655401 TWI655383:TWI655401 UGE655383:UGE655401 UQA655383:UQA655401 UZW655383:UZW655401 VJS655383:VJS655401 VTO655383:VTO655401 WDK655383:WDK655401 WNG655383:WNG655401 WXC655383:WXC655401 AU720919:AU720937 KQ720919:KQ720937 UM720919:UM720937 AEI720919:AEI720937 AOE720919:AOE720937 AYA720919:AYA720937 BHW720919:BHW720937 BRS720919:BRS720937 CBO720919:CBO720937 CLK720919:CLK720937 CVG720919:CVG720937 DFC720919:DFC720937 DOY720919:DOY720937 DYU720919:DYU720937 EIQ720919:EIQ720937 ESM720919:ESM720937 FCI720919:FCI720937 FME720919:FME720937 FWA720919:FWA720937 GFW720919:GFW720937 GPS720919:GPS720937 GZO720919:GZO720937 HJK720919:HJK720937 HTG720919:HTG720937 IDC720919:IDC720937 IMY720919:IMY720937 IWU720919:IWU720937 JGQ720919:JGQ720937 JQM720919:JQM720937 KAI720919:KAI720937 KKE720919:KKE720937 KUA720919:KUA720937 LDW720919:LDW720937 LNS720919:LNS720937 LXO720919:LXO720937 MHK720919:MHK720937 MRG720919:MRG720937 NBC720919:NBC720937 NKY720919:NKY720937 NUU720919:NUU720937 OEQ720919:OEQ720937 OOM720919:OOM720937 OYI720919:OYI720937 PIE720919:PIE720937 PSA720919:PSA720937 QBW720919:QBW720937 QLS720919:QLS720937 QVO720919:QVO720937 RFK720919:RFK720937 RPG720919:RPG720937 RZC720919:RZC720937 SIY720919:SIY720937 SSU720919:SSU720937 TCQ720919:TCQ720937 TMM720919:TMM720937 TWI720919:TWI720937 UGE720919:UGE720937 UQA720919:UQA720937 UZW720919:UZW720937 VJS720919:VJS720937 VTO720919:VTO720937 WDK720919:WDK720937 WNG720919:WNG720937 WXC720919:WXC720937 AU786455:AU786473 KQ786455:KQ786473 UM786455:UM786473 AEI786455:AEI786473 AOE786455:AOE786473 AYA786455:AYA786473 BHW786455:BHW786473 BRS786455:BRS786473 CBO786455:CBO786473 CLK786455:CLK786473 CVG786455:CVG786473 DFC786455:DFC786473 DOY786455:DOY786473 DYU786455:DYU786473 EIQ786455:EIQ786473 ESM786455:ESM786473 FCI786455:FCI786473 FME786455:FME786473 FWA786455:FWA786473 GFW786455:GFW786473 GPS786455:GPS786473 GZO786455:GZO786473 HJK786455:HJK786473 HTG786455:HTG786473 IDC786455:IDC786473 IMY786455:IMY786473 IWU786455:IWU786473 JGQ786455:JGQ786473 JQM786455:JQM786473 KAI786455:KAI786473 KKE786455:KKE786473 KUA786455:KUA786473 LDW786455:LDW786473 LNS786455:LNS786473 LXO786455:LXO786473 MHK786455:MHK786473 MRG786455:MRG786473 NBC786455:NBC786473 NKY786455:NKY786473 NUU786455:NUU786473 OEQ786455:OEQ786473 OOM786455:OOM786473 OYI786455:OYI786473 PIE786455:PIE786473 PSA786455:PSA786473 QBW786455:QBW786473 QLS786455:QLS786473 QVO786455:QVO786473 RFK786455:RFK786473 RPG786455:RPG786473 RZC786455:RZC786473 SIY786455:SIY786473 SSU786455:SSU786473 TCQ786455:TCQ786473 TMM786455:TMM786473 TWI786455:TWI786473 UGE786455:UGE786473 UQA786455:UQA786473 UZW786455:UZW786473 VJS786455:VJS786473 VTO786455:VTO786473 WDK786455:WDK786473 WNG786455:WNG786473 WXC786455:WXC786473 AU851991:AU852009 KQ851991:KQ852009 UM851991:UM852009 AEI851991:AEI852009 AOE851991:AOE852009 AYA851991:AYA852009 BHW851991:BHW852009 BRS851991:BRS852009 CBO851991:CBO852009 CLK851991:CLK852009 CVG851991:CVG852009 DFC851991:DFC852009 DOY851991:DOY852009 DYU851991:DYU852009 EIQ851991:EIQ852009 ESM851991:ESM852009 FCI851991:FCI852009 FME851991:FME852009 FWA851991:FWA852009 GFW851991:GFW852009 GPS851991:GPS852009 GZO851991:GZO852009 HJK851991:HJK852009 HTG851991:HTG852009 IDC851991:IDC852009 IMY851991:IMY852009 IWU851991:IWU852009 JGQ851991:JGQ852009 JQM851991:JQM852009 KAI851991:KAI852009 KKE851991:KKE852009 KUA851991:KUA852009 LDW851991:LDW852009 LNS851991:LNS852009 LXO851991:LXO852009 MHK851991:MHK852009 MRG851991:MRG852009 NBC851991:NBC852009 NKY851991:NKY852009 NUU851991:NUU852009 OEQ851991:OEQ852009 OOM851991:OOM852009 OYI851991:OYI852009 PIE851991:PIE852009 PSA851991:PSA852009 QBW851991:QBW852009 QLS851991:QLS852009 QVO851991:QVO852009 RFK851991:RFK852009 RPG851991:RPG852009 RZC851991:RZC852009 SIY851991:SIY852009 SSU851991:SSU852009 TCQ851991:TCQ852009 TMM851991:TMM852009 TWI851991:TWI852009 UGE851991:UGE852009 UQA851991:UQA852009 UZW851991:UZW852009 VJS851991:VJS852009 VTO851991:VTO852009 WDK851991:WDK852009 WNG851991:WNG852009 WXC851991:WXC852009 AU917527:AU917545 KQ917527:KQ917545 UM917527:UM917545 AEI917527:AEI917545 AOE917527:AOE917545 AYA917527:AYA917545 BHW917527:BHW917545 BRS917527:BRS917545 CBO917527:CBO917545 CLK917527:CLK917545 CVG917527:CVG917545 DFC917527:DFC917545 DOY917527:DOY917545 DYU917527:DYU917545 EIQ917527:EIQ917545 ESM917527:ESM917545 FCI917527:FCI917545 FME917527:FME917545 FWA917527:FWA917545 GFW917527:GFW917545 GPS917527:GPS917545 GZO917527:GZO917545 HJK917527:HJK917545 HTG917527:HTG917545 IDC917527:IDC917545 IMY917527:IMY917545 IWU917527:IWU917545 JGQ917527:JGQ917545 JQM917527:JQM917545 KAI917527:KAI917545 KKE917527:KKE917545 KUA917527:KUA917545 LDW917527:LDW917545 LNS917527:LNS917545 LXO917527:LXO917545 MHK917527:MHK917545 MRG917527:MRG917545 NBC917527:NBC917545 NKY917527:NKY917545 NUU917527:NUU917545 OEQ917527:OEQ917545 OOM917527:OOM917545 OYI917527:OYI917545 PIE917527:PIE917545 PSA917527:PSA917545 QBW917527:QBW917545 QLS917527:QLS917545 QVO917527:QVO917545 RFK917527:RFK917545 RPG917527:RPG917545 RZC917527:RZC917545 SIY917527:SIY917545 SSU917527:SSU917545 TCQ917527:TCQ917545 TMM917527:TMM917545 TWI917527:TWI917545 UGE917527:UGE917545 UQA917527:UQA917545 UZW917527:UZW917545 VJS917527:VJS917545 VTO917527:VTO917545 WDK917527:WDK917545 WNG917527:WNG917545 WXC917527:WXC917545 AU983063:AU983081 KQ983063:KQ983081 UM983063:UM983081 AEI983063:AEI983081 AOE983063:AOE983081 AYA983063:AYA983081 BHW983063:BHW983081 BRS983063:BRS983081 CBO983063:CBO983081 CLK983063:CLK983081 CVG983063:CVG983081 DFC983063:DFC983081 DOY983063:DOY983081 DYU983063:DYU983081 EIQ983063:EIQ983081 ESM983063:ESM983081 FCI983063:FCI983081 FME983063:FME983081 FWA983063:FWA983081 GFW983063:GFW983081 GPS983063:GPS983081 GZO983063:GZO983081 HJK983063:HJK983081 HTG983063:HTG983081 IDC983063:IDC983081 IMY983063:IMY983081 IWU983063:IWU983081 JGQ983063:JGQ983081 JQM983063:JQM983081 KAI983063:KAI983081 KKE983063:KKE983081 KUA983063:KUA983081 LDW983063:LDW983081 LNS983063:LNS983081 LXO983063:LXO983081 MHK983063:MHK983081 MRG983063:MRG983081 NBC983063:NBC983081 NKY983063:NKY983081 NUU983063:NUU983081 OEQ983063:OEQ983081 OOM983063:OOM983081 OYI983063:OYI983081 PIE983063:PIE983081 PSA983063:PSA983081 QBW983063:QBW983081 QLS983063:QLS983081 QVO983063:QVO983081 RFK983063:RFK983081 RPG983063:RPG983081 RZC983063:RZC983081 SIY983063:SIY983081 SSU983063:SSU983081 TCQ983063:TCQ983081 TMM983063:TMM983081 TWI983063:TWI983081 UGE983063:UGE983081 UQA983063:UQA983081 UZW983063:UZW983081 VJS983063:VJS983081 VTO983063:VTO983081 WDK983063:WDK983081 WNG983063:WNG983081 WXC983063:WXC983081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2A863-92D3-464A-A4C9-1B04047507EA}">
  <dimension ref="A1:V59"/>
  <sheetViews>
    <sheetView topLeftCell="C49" workbookViewId="0">
      <selection activeCell="O4" sqref="O4"/>
    </sheetView>
  </sheetViews>
  <sheetFormatPr defaultRowHeight="15" x14ac:dyDescent="0.25"/>
  <cols>
    <col min="1" max="1" width="6" hidden="1" customWidth="1"/>
    <col min="2" max="2" width="69.7109375" customWidth="1"/>
    <col min="3" max="3" width="14" style="538" customWidth="1"/>
    <col min="4" max="4" width="15" customWidth="1"/>
    <col min="5" max="5" width="13.42578125" style="539" customWidth="1"/>
    <col min="6" max="6" width="14.28515625" style="540" customWidth="1"/>
    <col min="7" max="7" width="14.28515625" customWidth="1"/>
    <col min="8" max="8" width="15.85546875" style="539" customWidth="1"/>
    <col min="9" max="11" width="14.28515625" style="540" customWidth="1"/>
    <col min="12" max="12" width="14.28515625" hidden="1" customWidth="1"/>
    <col min="13" max="13" width="19.7109375" style="539" hidden="1" customWidth="1"/>
    <col min="14" max="14" width="14.28515625" style="540" customWidth="1"/>
    <col min="15" max="15" width="14.28515625" style="538" customWidth="1"/>
    <col min="16" max="16" width="14.28515625" style="539" customWidth="1"/>
    <col min="17" max="17" width="14.28515625" style="541" customWidth="1"/>
    <col min="18" max="18" width="14.28515625" hidden="1" customWidth="1"/>
    <col min="19" max="19" width="14.140625" style="539" hidden="1" customWidth="1"/>
    <col min="20" max="20" width="15.140625" style="542" customWidth="1"/>
    <col min="21" max="21" width="17.140625" style="538" customWidth="1"/>
    <col min="22" max="22" width="14.28515625" style="541" customWidth="1"/>
  </cols>
  <sheetData>
    <row r="1" spans="1:22" x14ac:dyDescent="0.25">
      <c r="B1" t="s">
        <v>3234</v>
      </c>
    </row>
    <row r="2" spans="1:22" ht="15.75" customHeight="1" x14ac:dyDescent="0.25">
      <c r="A2" s="886" t="s">
        <v>16</v>
      </c>
      <c r="B2" s="886" t="s">
        <v>3235</v>
      </c>
      <c r="C2" s="880" t="s">
        <v>3236</v>
      </c>
      <c r="D2" s="884" t="s">
        <v>3237</v>
      </c>
      <c r="E2" s="888" t="s">
        <v>3238</v>
      </c>
      <c r="F2" s="890" t="s">
        <v>3239</v>
      </c>
      <c r="G2" s="884" t="s">
        <v>3240</v>
      </c>
      <c r="H2" s="888" t="s">
        <v>3241</v>
      </c>
      <c r="I2" s="890" t="s">
        <v>3242</v>
      </c>
      <c r="J2" s="890" t="s">
        <v>3243</v>
      </c>
      <c r="K2" s="890" t="s">
        <v>3244</v>
      </c>
      <c r="L2" s="884" t="s">
        <v>3245</v>
      </c>
      <c r="M2" s="876" t="s">
        <v>3246</v>
      </c>
      <c r="N2" s="878" t="s">
        <v>3247</v>
      </c>
      <c r="O2" s="880" t="s">
        <v>3248</v>
      </c>
      <c r="P2" s="876" t="s">
        <v>3249</v>
      </c>
      <c r="Q2" s="882" t="s">
        <v>3250</v>
      </c>
      <c r="R2" s="884" t="s">
        <v>3251</v>
      </c>
      <c r="S2" s="869" t="s">
        <v>3252</v>
      </c>
      <c r="T2" s="871" t="s">
        <v>3253</v>
      </c>
      <c r="U2" s="873" t="s">
        <v>3254</v>
      </c>
      <c r="V2" s="875" t="s">
        <v>3255</v>
      </c>
    </row>
    <row r="3" spans="1:22" ht="51" customHeight="1" x14ac:dyDescent="0.25">
      <c r="A3" s="887"/>
      <c r="B3" s="887"/>
      <c r="C3" s="881"/>
      <c r="D3" s="885"/>
      <c r="E3" s="889"/>
      <c r="F3" s="891"/>
      <c r="G3" s="885"/>
      <c r="H3" s="889"/>
      <c r="I3" s="891"/>
      <c r="J3" s="891"/>
      <c r="K3" s="891"/>
      <c r="L3" s="885"/>
      <c r="M3" s="877"/>
      <c r="N3" s="879"/>
      <c r="O3" s="881"/>
      <c r="P3" s="877"/>
      <c r="Q3" s="883"/>
      <c r="R3" s="885"/>
      <c r="S3" s="870"/>
      <c r="T3" s="872"/>
      <c r="U3" s="874"/>
      <c r="V3" s="875"/>
    </row>
    <row r="4" spans="1:22" ht="47.25" x14ac:dyDescent="0.25">
      <c r="A4" s="543">
        <v>1</v>
      </c>
      <c r="B4" s="544" t="s">
        <v>3214</v>
      </c>
      <c r="C4" s="545">
        <v>2.5</v>
      </c>
      <c r="D4" s="546">
        <v>25.628</v>
      </c>
      <c r="E4" s="547">
        <v>9.9999999999999995E-8</v>
      </c>
      <c r="F4" s="548"/>
      <c r="G4" s="546"/>
      <c r="H4" s="549"/>
      <c r="I4" s="550">
        <v>56.679000000000002</v>
      </c>
      <c r="J4" s="550">
        <v>56.679000000000002</v>
      </c>
      <c r="K4" s="550"/>
      <c r="L4" s="546"/>
      <c r="M4" s="549"/>
      <c r="N4" s="550">
        <v>21.199000000000002</v>
      </c>
      <c r="O4" s="545">
        <v>21.199000000000002</v>
      </c>
      <c r="P4" s="549">
        <v>21.199000000000002</v>
      </c>
      <c r="Q4" s="551"/>
      <c r="R4" s="546"/>
      <c r="S4" s="552"/>
      <c r="T4" s="553"/>
      <c r="U4" s="554"/>
      <c r="V4" s="555"/>
    </row>
    <row r="5" spans="1:22" ht="33" customHeight="1" x14ac:dyDescent="0.25">
      <c r="A5" s="556">
        <v>2</v>
      </c>
      <c r="B5" s="557" t="s">
        <v>3256</v>
      </c>
      <c r="C5" s="558"/>
      <c r="D5" s="559">
        <v>0</v>
      </c>
      <c r="E5" s="560">
        <v>28.446000000000002</v>
      </c>
      <c r="F5" s="561">
        <v>28.446000000000002</v>
      </c>
      <c r="G5" s="559"/>
      <c r="H5" s="560"/>
      <c r="I5" s="561"/>
      <c r="J5" s="561"/>
      <c r="K5" s="561"/>
      <c r="L5" s="559">
        <v>28.446000000000002</v>
      </c>
      <c r="M5" s="560">
        <v>0</v>
      </c>
      <c r="N5" s="561"/>
      <c r="O5" s="558"/>
      <c r="P5" s="560"/>
      <c r="Q5" s="562"/>
      <c r="R5" s="559"/>
      <c r="S5" s="563"/>
      <c r="T5" s="553"/>
      <c r="U5" s="554"/>
      <c r="V5" s="555"/>
    </row>
    <row r="6" spans="1:22" ht="33" customHeight="1" x14ac:dyDescent="0.25">
      <c r="A6" s="543">
        <v>4</v>
      </c>
      <c r="B6" s="557" t="s">
        <v>3257</v>
      </c>
      <c r="C6" s="558"/>
      <c r="D6" s="559">
        <v>9.8539999999999992</v>
      </c>
      <c r="E6" s="560">
        <v>0</v>
      </c>
      <c r="F6" s="561"/>
      <c r="G6" s="559"/>
      <c r="H6" s="560"/>
      <c r="I6" s="561"/>
      <c r="J6" s="561"/>
      <c r="K6" s="561"/>
      <c r="L6" s="559">
        <v>0</v>
      </c>
      <c r="M6" s="560">
        <v>9.8539999999999992</v>
      </c>
      <c r="N6" s="561">
        <v>9.8539999999999992</v>
      </c>
      <c r="O6" s="558">
        <v>0</v>
      </c>
      <c r="P6" s="560"/>
      <c r="Q6" s="562"/>
      <c r="R6" s="559"/>
      <c r="S6" s="563"/>
      <c r="T6" s="553"/>
      <c r="U6" s="554"/>
      <c r="V6" s="555"/>
    </row>
    <row r="7" spans="1:22" ht="33" customHeight="1" x14ac:dyDescent="0.25">
      <c r="A7" s="543">
        <v>5</v>
      </c>
      <c r="B7" s="557" t="s">
        <v>3204</v>
      </c>
      <c r="C7" s="558"/>
      <c r="D7" s="559"/>
      <c r="E7" s="560"/>
      <c r="F7" s="561"/>
      <c r="G7" s="559">
        <v>10.891999999999999</v>
      </c>
      <c r="H7" s="560">
        <v>10.891999999999999</v>
      </c>
      <c r="I7" s="561">
        <v>10.891999999999999</v>
      </c>
      <c r="J7" s="561">
        <v>0</v>
      </c>
      <c r="K7" s="561"/>
      <c r="L7" s="559"/>
      <c r="M7" s="560"/>
      <c r="N7" s="561"/>
      <c r="O7" s="558"/>
      <c r="P7" s="560"/>
      <c r="Q7" s="562"/>
      <c r="R7" s="559"/>
      <c r="S7" s="563"/>
      <c r="T7" s="553"/>
      <c r="U7" s="554"/>
      <c r="V7" s="555"/>
    </row>
    <row r="8" spans="1:22" ht="33" customHeight="1" x14ac:dyDescent="0.25">
      <c r="A8" s="543">
        <v>6</v>
      </c>
      <c r="B8" s="557" t="s">
        <v>3258</v>
      </c>
      <c r="C8" s="558"/>
      <c r="D8" s="559"/>
      <c r="E8" s="560"/>
      <c r="F8" s="561"/>
      <c r="G8" s="559">
        <v>0.85</v>
      </c>
      <c r="H8" s="560">
        <v>0.85</v>
      </c>
      <c r="I8" s="561">
        <v>1.2</v>
      </c>
      <c r="J8" s="561">
        <v>1.2</v>
      </c>
      <c r="K8" s="561"/>
      <c r="L8" s="559">
        <v>9.0039999999999996</v>
      </c>
      <c r="M8" s="560">
        <v>9.0039999999999996</v>
      </c>
      <c r="N8" s="561">
        <v>9.0039999999999996</v>
      </c>
      <c r="O8" s="558">
        <v>0</v>
      </c>
      <c r="P8" s="560"/>
      <c r="Q8" s="562"/>
      <c r="R8" s="559"/>
      <c r="S8" s="563"/>
      <c r="T8" s="553"/>
      <c r="U8" s="554"/>
      <c r="V8" s="555"/>
    </row>
    <row r="9" spans="1:22" ht="33" customHeight="1" x14ac:dyDescent="0.25">
      <c r="A9" s="543">
        <v>7</v>
      </c>
      <c r="B9" s="557" t="s">
        <v>3259</v>
      </c>
      <c r="C9" s="558"/>
      <c r="D9" s="559"/>
      <c r="E9" s="560"/>
      <c r="F9" s="561"/>
      <c r="G9" s="559">
        <v>0.85</v>
      </c>
      <c r="H9" s="560">
        <v>0.85</v>
      </c>
      <c r="I9" s="561">
        <v>0</v>
      </c>
      <c r="J9" s="561"/>
      <c r="K9" s="561"/>
      <c r="L9" s="559"/>
      <c r="M9" s="560">
        <v>0</v>
      </c>
      <c r="N9" s="561">
        <v>1.2</v>
      </c>
      <c r="O9" s="558">
        <v>2.5</v>
      </c>
      <c r="P9" s="560">
        <v>1.7</v>
      </c>
      <c r="Q9" s="562"/>
      <c r="R9" s="559">
        <v>7.7809999999999997</v>
      </c>
      <c r="S9" s="563">
        <v>7.7809999999999997</v>
      </c>
      <c r="T9" s="553">
        <v>7.7809999999999997</v>
      </c>
      <c r="U9" s="554">
        <v>0</v>
      </c>
      <c r="V9" s="555"/>
    </row>
    <row r="10" spans="1:22" ht="33" customHeight="1" x14ac:dyDescent="0.25">
      <c r="A10" s="543"/>
      <c r="B10" s="557" t="s">
        <v>3207</v>
      </c>
      <c r="C10" s="558"/>
      <c r="D10" s="559"/>
      <c r="E10" s="560"/>
      <c r="F10" s="561"/>
      <c r="G10" s="559"/>
      <c r="H10" s="560">
        <v>0</v>
      </c>
      <c r="I10" s="561">
        <v>1.2</v>
      </c>
      <c r="J10" s="561">
        <v>1.2</v>
      </c>
      <c r="K10" s="561"/>
      <c r="L10" s="559"/>
      <c r="M10" s="560"/>
      <c r="N10" s="561"/>
      <c r="O10" s="558"/>
      <c r="P10" s="560"/>
      <c r="Q10" s="562"/>
      <c r="R10" s="559"/>
      <c r="S10" s="563"/>
      <c r="T10" s="553"/>
      <c r="U10" s="554"/>
      <c r="V10" s="555"/>
    </row>
    <row r="11" spans="1:22" ht="33" hidden="1" customHeight="1" x14ac:dyDescent="0.25">
      <c r="A11" s="543"/>
      <c r="B11" s="557" t="s">
        <v>3260</v>
      </c>
      <c r="C11" s="558"/>
      <c r="D11" s="559">
        <v>0</v>
      </c>
      <c r="E11" s="560">
        <v>19.798999999999999</v>
      </c>
      <c r="F11" s="561">
        <v>19.798999999999999</v>
      </c>
      <c r="G11" s="559"/>
      <c r="H11" s="560"/>
      <c r="I11" s="561"/>
      <c r="J11" s="561"/>
      <c r="K11" s="561"/>
      <c r="L11" s="559"/>
      <c r="M11" s="560"/>
      <c r="N11" s="561"/>
      <c r="O11" s="558"/>
      <c r="P11" s="560"/>
      <c r="Q11" s="562"/>
      <c r="R11" s="559"/>
      <c r="S11" s="563"/>
      <c r="T11" s="564"/>
      <c r="U11" s="554"/>
      <c r="V11" s="555"/>
    </row>
    <row r="12" spans="1:22" ht="33" customHeight="1" x14ac:dyDescent="0.25">
      <c r="A12" s="543"/>
      <c r="B12" s="557" t="s">
        <v>3261</v>
      </c>
      <c r="C12" s="558">
        <v>18.983000000000001</v>
      </c>
      <c r="D12" s="559"/>
      <c r="E12" s="560"/>
      <c r="F12" s="561"/>
      <c r="G12" s="559"/>
      <c r="H12" s="560"/>
      <c r="I12" s="561"/>
      <c r="J12" s="561"/>
      <c r="K12" s="561"/>
      <c r="L12" s="559"/>
      <c r="M12" s="560"/>
      <c r="N12" s="561"/>
      <c r="O12" s="558"/>
      <c r="P12" s="560"/>
      <c r="Q12" s="562"/>
      <c r="R12" s="559"/>
      <c r="S12" s="563"/>
      <c r="T12" s="564"/>
      <c r="U12" s="554"/>
      <c r="V12" s="555"/>
    </row>
    <row r="13" spans="1:22" ht="33" customHeight="1" x14ac:dyDescent="0.25">
      <c r="A13" s="543"/>
      <c r="B13" s="557" t="s">
        <v>3262</v>
      </c>
      <c r="C13" s="558">
        <v>16.678999999999998</v>
      </c>
      <c r="D13" s="559"/>
      <c r="E13" s="560"/>
      <c r="F13" s="561"/>
      <c r="G13" s="559"/>
      <c r="H13" s="560"/>
      <c r="I13" s="561"/>
      <c r="J13" s="561"/>
      <c r="K13" s="561"/>
      <c r="L13" s="559"/>
      <c r="M13" s="560"/>
      <c r="N13" s="561"/>
      <c r="O13" s="558"/>
      <c r="P13" s="560"/>
      <c r="Q13" s="562"/>
      <c r="R13" s="559"/>
      <c r="S13" s="563"/>
      <c r="T13" s="564"/>
      <c r="U13" s="554"/>
      <c r="V13" s="555"/>
    </row>
    <row r="14" spans="1:22" ht="33" customHeight="1" x14ac:dyDescent="0.25">
      <c r="A14" s="543"/>
      <c r="B14" s="557" t="s">
        <v>3263</v>
      </c>
      <c r="C14" s="558">
        <v>38.012999999999998</v>
      </c>
      <c r="D14" s="559"/>
      <c r="E14" s="560"/>
      <c r="F14" s="561"/>
      <c r="G14" s="559"/>
      <c r="H14" s="560"/>
      <c r="I14" s="561"/>
      <c r="J14" s="561"/>
      <c r="K14" s="561"/>
      <c r="L14" s="559"/>
      <c r="M14" s="560"/>
      <c r="N14" s="561"/>
      <c r="O14" s="558"/>
      <c r="P14" s="560"/>
      <c r="Q14" s="562"/>
      <c r="R14" s="559"/>
      <c r="S14" s="563"/>
      <c r="T14" s="564"/>
      <c r="U14" s="554"/>
      <c r="V14" s="555"/>
    </row>
    <row r="15" spans="1:22" ht="33" customHeight="1" x14ac:dyDescent="0.25">
      <c r="A15" s="543"/>
      <c r="B15" s="565" t="s">
        <v>1017</v>
      </c>
      <c r="C15" s="558"/>
      <c r="D15" s="559">
        <v>0</v>
      </c>
      <c r="E15" s="560">
        <v>3.1040000000000001</v>
      </c>
      <c r="F15" s="561">
        <v>3.1040000000000001</v>
      </c>
      <c r="G15" s="559"/>
      <c r="H15" s="560"/>
      <c r="I15" s="561"/>
      <c r="J15" s="561"/>
      <c r="K15" s="561"/>
      <c r="L15" s="559"/>
      <c r="M15" s="560"/>
      <c r="N15" s="561"/>
      <c r="O15" s="558"/>
      <c r="P15" s="560"/>
      <c r="Q15" s="562"/>
      <c r="R15" s="559"/>
      <c r="S15" s="563"/>
      <c r="T15" s="564"/>
      <c r="U15" s="554"/>
      <c r="V15" s="555"/>
    </row>
    <row r="16" spans="1:22" ht="33" customHeight="1" x14ac:dyDescent="0.25">
      <c r="A16" s="543">
        <v>9</v>
      </c>
      <c r="B16" s="557" t="s">
        <v>3264</v>
      </c>
      <c r="C16" s="558"/>
      <c r="D16" s="559"/>
      <c r="E16" s="560"/>
      <c r="F16" s="561"/>
      <c r="G16" s="559">
        <v>0.85</v>
      </c>
      <c r="H16" s="560">
        <v>0.85</v>
      </c>
      <c r="I16" s="561">
        <v>0</v>
      </c>
      <c r="J16" s="561"/>
      <c r="K16" s="561"/>
      <c r="L16" s="559">
        <v>8.76</v>
      </c>
      <c r="M16" s="560">
        <v>8.76</v>
      </c>
      <c r="N16" s="561">
        <v>1.5</v>
      </c>
      <c r="O16" s="558">
        <v>0</v>
      </c>
      <c r="P16" s="560"/>
      <c r="Q16" s="562"/>
      <c r="R16" s="559"/>
      <c r="S16" s="563">
        <v>0</v>
      </c>
      <c r="T16" s="564">
        <v>8.76</v>
      </c>
      <c r="U16" s="554">
        <v>0</v>
      </c>
      <c r="V16" s="555"/>
    </row>
    <row r="17" spans="1:22" ht="33" customHeight="1" x14ac:dyDescent="0.25">
      <c r="A17" s="543">
        <v>12</v>
      </c>
      <c r="B17" s="557" t="s">
        <v>3210</v>
      </c>
      <c r="C17" s="558"/>
      <c r="D17" s="559"/>
      <c r="E17" s="560"/>
      <c r="F17" s="561"/>
      <c r="G17" s="559">
        <v>0.85</v>
      </c>
      <c r="H17" s="560">
        <v>0.85</v>
      </c>
      <c r="I17" s="561">
        <v>1.2</v>
      </c>
      <c r="J17" s="561">
        <v>1.2</v>
      </c>
      <c r="K17" s="561"/>
      <c r="L17" s="559">
        <v>14.823</v>
      </c>
      <c r="M17" s="560">
        <v>14.823</v>
      </c>
      <c r="N17" s="561">
        <v>0</v>
      </c>
      <c r="O17" s="558"/>
      <c r="P17" s="560"/>
      <c r="Q17" s="562"/>
      <c r="R17" s="559"/>
      <c r="S17" s="563"/>
      <c r="T17" s="564"/>
      <c r="U17" s="554"/>
      <c r="V17" s="555"/>
    </row>
    <row r="18" spans="1:22" ht="33" customHeight="1" x14ac:dyDescent="0.25">
      <c r="A18" s="556">
        <v>13</v>
      </c>
      <c r="B18" s="557" t="s">
        <v>3265</v>
      </c>
      <c r="C18" s="558"/>
      <c r="D18" s="559"/>
      <c r="E18" s="560"/>
      <c r="F18" s="561"/>
      <c r="G18" s="559"/>
      <c r="H18" s="560"/>
      <c r="I18" s="561"/>
      <c r="J18" s="561"/>
      <c r="K18" s="561"/>
      <c r="L18" s="559">
        <v>0</v>
      </c>
      <c r="M18" s="560">
        <v>20.393999999999998</v>
      </c>
      <c r="N18" s="561">
        <v>0</v>
      </c>
      <c r="O18" s="558"/>
      <c r="P18" s="560"/>
      <c r="Q18" s="562"/>
      <c r="R18" s="559">
        <v>5.5</v>
      </c>
      <c r="S18" s="563">
        <v>12.157999999999999</v>
      </c>
      <c r="T18" s="564">
        <v>48.948999999999998</v>
      </c>
      <c r="U18" s="554"/>
      <c r="V18" s="555">
        <v>49.94</v>
      </c>
    </row>
    <row r="19" spans="1:22" ht="51" customHeight="1" x14ac:dyDescent="0.25">
      <c r="A19" s="556"/>
      <c r="B19" s="557" t="s">
        <v>3266</v>
      </c>
      <c r="C19" s="558"/>
      <c r="D19" s="559"/>
      <c r="E19" s="560"/>
      <c r="F19" s="561"/>
      <c r="G19" s="559"/>
      <c r="H19" s="560"/>
      <c r="I19" s="561"/>
      <c r="J19" s="561"/>
      <c r="K19" s="561"/>
      <c r="L19" s="559"/>
      <c r="M19" s="560">
        <v>0</v>
      </c>
      <c r="N19" s="561">
        <v>32.390999999999998</v>
      </c>
      <c r="O19" s="558">
        <v>0</v>
      </c>
      <c r="P19" s="560"/>
      <c r="Q19" s="562"/>
      <c r="R19" s="559"/>
      <c r="S19" s="563"/>
      <c r="T19" s="564"/>
      <c r="U19" s="554"/>
      <c r="V19" s="555">
        <v>32.390999999999998</v>
      </c>
    </row>
    <row r="20" spans="1:22" ht="33" customHeight="1" x14ac:dyDescent="0.25">
      <c r="A20" s="543">
        <v>14</v>
      </c>
      <c r="B20" s="557" t="s">
        <v>3267</v>
      </c>
      <c r="C20" s="558"/>
      <c r="D20" s="559">
        <v>0</v>
      </c>
      <c r="E20" s="560">
        <v>4.8330000000000002</v>
      </c>
      <c r="F20" s="561">
        <v>4.8330000000000002</v>
      </c>
      <c r="G20" s="559"/>
      <c r="H20" s="560"/>
      <c r="I20" s="561"/>
      <c r="J20" s="561"/>
      <c r="K20" s="561"/>
      <c r="L20" s="559">
        <v>4</v>
      </c>
      <c r="M20" s="560">
        <v>0</v>
      </c>
      <c r="N20" s="561">
        <v>0</v>
      </c>
      <c r="O20" s="558"/>
      <c r="P20" s="560"/>
      <c r="Q20" s="562">
        <v>76.34</v>
      </c>
      <c r="R20" s="559">
        <v>6.8330000000000002</v>
      </c>
      <c r="S20" s="563">
        <v>6</v>
      </c>
      <c r="T20" s="564">
        <v>6.8330000000000002</v>
      </c>
      <c r="U20" s="554">
        <v>0</v>
      </c>
      <c r="V20" s="555"/>
    </row>
    <row r="21" spans="1:22" ht="33" customHeight="1" x14ac:dyDescent="0.25">
      <c r="A21" s="543"/>
      <c r="B21" s="557" t="s">
        <v>3268</v>
      </c>
      <c r="C21" s="558"/>
      <c r="D21" s="559"/>
      <c r="E21" s="560"/>
      <c r="F21" s="561"/>
      <c r="G21" s="559"/>
      <c r="H21" s="560"/>
      <c r="I21" s="561"/>
      <c r="J21" s="561"/>
      <c r="K21" s="561"/>
      <c r="L21" s="559"/>
      <c r="M21" s="560"/>
      <c r="N21" s="561">
        <v>7</v>
      </c>
      <c r="O21" s="558">
        <v>7</v>
      </c>
      <c r="P21" s="560">
        <v>5.4649999999999999</v>
      </c>
      <c r="Q21" s="562"/>
      <c r="R21" s="559"/>
      <c r="S21" s="563"/>
      <c r="T21" s="564"/>
      <c r="U21" s="554"/>
      <c r="V21" s="555"/>
    </row>
    <row r="22" spans="1:22" ht="33" customHeight="1" x14ac:dyDescent="0.25">
      <c r="A22" s="543"/>
      <c r="B22" s="566" t="s">
        <v>3269</v>
      </c>
      <c r="C22" s="558"/>
      <c r="D22" s="559"/>
      <c r="E22" s="560"/>
      <c r="F22" s="561"/>
      <c r="G22" s="559"/>
      <c r="H22" s="560"/>
      <c r="I22" s="561"/>
      <c r="J22" s="561"/>
      <c r="K22" s="561"/>
      <c r="L22" s="559"/>
      <c r="M22" s="560"/>
      <c r="N22" s="561"/>
      <c r="O22" s="558">
        <v>6</v>
      </c>
      <c r="P22" s="560">
        <v>2.6</v>
      </c>
      <c r="Q22" s="562"/>
      <c r="R22" s="559"/>
      <c r="S22" s="563"/>
      <c r="T22" s="564"/>
      <c r="U22" s="554">
        <v>37</v>
      </c>
      <c r="V22" s="555"/>
    </row>
    <row r="23" spans="1:22" ht="30.75" customHeight="1" x14ac:dyDescent="0.25">
      <c r="A23" s="543"/>
      <c r="B23" s="566" t="s">
        <v>3270</v>
      </c>
      <c r="C23" s="558"/>
      <c r="D23" s="559"/>
      <c r="E23" s="560"/>
      <c r="F23" s="561"/>
      <c r="G23" s="559"/>
      <c r="H23" s="560"/>
      <c r="I23" s="561"/>
      <c r="J23" s="561"/>
      <c r="K23" s="561"/>
      <c r="L23" s="559"/>
      <c r="M23" s="560"/>
      <c r="N23" s="561"/>
      <c r="O23" s="558">
        <v>6</v>
      </c>
      <c r="P23" s="560">
        <v>4.7359999999999998</v>
      </c>
      <c r="Q23" s="562"/>
      <c r="R23" s="559"/>
      <c r="S23" s="563"/>
      <c r="T23" s="564"/>
      <c r="U23" s="554">
        <v>33</v>
      </c>
      <c r="V23" s="555"/>
    </row>
    <row r="24" spans="1:22" ht="33" customHeight="1" x14ac:dyDescent="0.25">
      <c r="A24" s="543"/>
      <c r="B24" s="566" t="s">
        <v>3271</v>
      </c>
      <c r="C24" s="558"/>
      <c r="D24" s="559"/>
      <c r="E24" s="560"/>
      <c r="F24" s="561"/>
      <c r="G24" s="559"/>
      <c r="H24" s="560"/>
      <c r="I24" s="561"/>
      <c r="J24" s="561"/>
      <c r="K24" s="561"/>
      <c r="L24" s="559"/>
      <c r="M24" s="560"/>
      <c r="N24" s="561"/>
      <c r="O24" s="558">
        <v>6</v>
      </c>
      <c r="P24" s="560">
        <v>2.19</v>
      </c>
      <c r="Q24" s="562"/>
      <c r="R24" s="559"/>
      <c r="S24" s="563"/>
      <c r="T24" s="564"/>
      <c r="U24" s="554">
        <v>42</v>
      </c>
      <c r="V24" s="555"/>
    </row>
    <row r="25" spans="1:22" ht="33" customHeight="1" x14ac:dyDescent="0.25">
      <c r="A25" s="543"/>
      <c r="B25" s="557" t="s">
        <v>3272</v>
      </c>
      <c r="C25" s="558"/>
      <c r="D25" s="559"/>
      <c r="E25" s="560"/>
      <c r="F25" s="561"/>
      <c r="G25" s="559"/>
      <c r="H25" s="560"/>
      <c r="I25" s="561"/>
      <c r="J25" s="561"/>
      <c r="K25" s="561"/>
      <c r="L25" s="559"/>
      <c r="M25" s="560"/>
      <c r="N25" s="561"/>
      <c r="O25" s="558">
        <v>47.997999999999998</v>
      </c>
      <c r="P25" s="560">
        <v>36.793999999999997</v>
      </c>
      <c r="Q25" s="562"/>
      <c r="R25" s="559"/>
      <c r="S25" s="563"/>
      <c r="T25" s="564"/>
      <c r="U25" s="554"/>
      <c r="V25" s="555"/>
    </row>
    <row r="26" spans="1:22" ht="33" customHeight="1" x14ac:dyDescent="0.25">
      <c r="A26" s="556">
        <v>15</v>
      </c>
      <c r="B26" s="557" t="s">
        <v>3273</v>
      </c>
      <c r="C26" s="558"/>
      <c r="D26" s="559">
        <v>4.3140000000000001</v>
      </c>
      <c r="E26" s="560">
        <v>0</v>
      </c>
      <c r="F26" s="561"/>
      <c r="G26" s="559"/>
      <c r="H26" s="560"/>
      <c r="I26" s="561"/>
      <c r="J26" s="561"/>
      <c r="K26" s="561"/>
      <c r="L26" s="559">
        <v>0</v>
      </c>
      <c r="M26" s="560">
        <v>4.3140000000000001</v>
      </c>
      <c r="N26" s="561">
        <v>4.3140000000000001</v>
      </c>
      <c r="O26" s="558">
        <v>0</v>
      </c>
      <c r="P26" s="560"/>
      <c r="Q26" s="562"/>
      <c r="R26" s="559"/>
      <c r="S26" s="563"/>
      <c r="T26" s="564"/>
      <c r="U26" s="554">
        <v>0</v>
      </c>
      <c r="V26" s="555"/>
    </row>
    <row r="27" spans="1:22" ht="33" customHeight="1" x14ac:dyDescent="0.25">
      <c r="A27" s="556">
        <v>17</v>
      </c>
      <c r="B27" s="565" t="s">
        <v>3219</v>
      </c>
      <c r="C27" s="558"/>
      <c r="D27" s="559"/>
      <c r="E27" s="560"/>
      <c r="F27" s="561"/>
      <c r="G27" s="559"/>
      <c r="H27" s="560">
        <v>0</v>
      </c>
      <c r="I27" s="561">
        <v>12.906000000000001</v>
      </c>
      <c r="J27" s="561">
        <v>12.906000000000001</v>
      </c>
      <c r="K27" s="561"/>
      <c r="L27" s="559"/>
      <c r="M27" s="560"/>
      <c r="N27" s="561"/>
      <c r="O27" s="558"/>
      <c r="P27" s="560"/>
      <c r="Q27" s="562"/>
      <c r="R27" s="559">
        <v>12.906000000000001</v>
      </c>
      <c r="S27" s="563">
        <v>12.906000000000001</v>
      </c>
      <c r="T27" s="564">
        <v>0</v>
      </c>
      <c r="U27" s="554"/>
      <c r="V27" s="555"/>
    </row>
    <row r="28" spans="1:22" ht="33" customHeight="1" x14ac:dyDescent="0.25">
      <c r="A28" s="543">
        <v>18</v>
      </c>
      <c r="B28" s="565" t="s">
        <v>3274</v>
      </c>
      <c r="C28" s="558"/>
      <c r="D28" s="559"/>
      <c r="E28" s="560"/>
      <c r="F28" s="561"/>
      <c r="G28" s="559">
        <v>1.5</v>
      </c>
      <c r="H28" s="560">
        <v>1.5</v>
      </c>
      <c r="I28" s="561">
        <v>0</v>
      </c>
      <c r="J28" s="561"/>
      <c r="K28" s="561"/>
      <c r="L28" s="559"/>
      <c r="M28" s="560">
        <v>0</v>
      </c>
      <c r="N28" s="561">
        <v>1.8</v>
      </c>
      <c r="O28" s="558">
        <v>0</v>
      </c>
      <c r="P28" s="560"/>
      <c r="Q28" s="562"/>
      <c r="R28" s="559">
        <v>3.0830000000000002</v>
      </c>
      <c r="S28" s="563">
        <v>3.0830000000000002</v>
      </c>
      <c r="T28" s="564">
        <v>3.0830000000000002</v>
      </c>
      <c r="U28" s="554">
        <v>0</v>
      </c>
      <c r="V28" s="555"/>
    </row>
    <row r="29" spans="1:22" ht="33" customHeight="1" x14ac:dyDescent="0.25">
      <c r="A29" s="543">
        <v>19</v>
      </c>
      <c r="B29" s="565" t="s">
        <v>3275</v>
      </c>
      <c r="C29" s="558"/>
      <c r="D29" s="559"/>
      <c r="E29" s="560"/>
      <c r="F29" s="561"/>
      <c r="G29" s="559"/>
      <c r="H29" s="560"/>
      <c r="I29" s="561"/>
      <c r="J29" s="561"/>
      <c r="K29" s="561"/>
      <c r="L29" s="559"/>
      <c r="M29" s="560"/>
      <c r="N29" s="561"/>
      <c r="O29" s="558"/>
      <c r="P29" s="560"/>
      <c r="Q29" s="562"/>
      <c r="R29" s="559">
        <v>4.5830000000000002</v>
      </c>
      <c r="S29" s="563">
        <v>4.5830000000000002</v>
      </c>
      <c r="T29" s="564">
        <v>4.5830000000000002</v>
      </c>
      <c r="U29" s="554">
        <v>0</v>
      </c>
      <c r="V29" s="555"/>
    </row>
    <row r="30" spans="1:22" ht="33" customHeight="1" x14ac:dyDescent="0.25">
      <c r="A30" s="543">
        <v>20</v>
      </c>
      <c r="B30" s="565" t="s">
        <v>3276</v>
      </c>
      <c r="C30" s="558"/>
      <c r="D30" s="559">
        <v>1.5</v>
      </c>
      <c r="E30" s="560">
        <v>1.5</v>
      </c>
      <c r="F30" s="561">
        <v>1.4750000000000001</v>
      </c>
      <c r="G30" s="559"/>
      <c r="H30" s="560"/>
      <c r="I30" s="561"/>
      <c r="J30" s="561"/>
      <c r="K30" s="561"/>
      <c r="L30" s="559"/>
      <c r="M30" s="560"/>
      <c r="N30" s="561"/>
      <c r="O30" s="558"/>
      <c r="P30" s="560"/>
      <c r="Q30" s="562"/>
      <c r="R30" s="559">
        <v>3.0830000000000002</v>
      </c>
      <c r="S30" s="563">
        <v>3.0830000000000002</v>
      </c>
      <c r="T30" s="564">
        <v>3.0830000000000002</v>
      </c>
      <c r="U30" s="554">
        <v>0</v>
      </c>
      <c r="V30" s="555"/>
    </row>
    <row r="31" spans="1:22" ht="33" customHeight="1" x14ac:dyDescent="0.25">
      <c r="A31" s="543"/>
      <c r="B31" s="565" t="s">
        <v>3277</v>
      </c>
      <c r="C31" s="558"/>
      <c r="D31" s="559"/>
      <c r="E31" s="560"/>
      <c r="F31" s="561"/>
      <c r="G31" s="559"/>
      <c r="H31" s="560"/>
      <c r="I31" s="561"/>
      <c r="J31" s="561"/>
      <c r="K31" s="561"/>
      <c r="L31" s="559"/>
      <c r="M31" s="560"/>
      <c r="N31" s="561"/>
      <c r="O31" s="558"/>
      <c r="P31" s="560">
        <v>0.8</v>
      </c>
      <c r="Q31" s="562"/>
      <c r="R31" s="559"/>
      <c r="S31" s="563"/>
      <c r="T31" s="564"/>
      <c r="U31" s="554"/>
      <c r="V31" s="555"/>
    </row>
    <row r="32" spans="1:22" ht="33" customHeight="1" x14ac:dyDescent="0.25">
      <c r="A32" s="543"/>
      <c r="B32" s="565" t="s">
        <v>3278</v>
      </c>
      <c r="C32" s="558"/>
      <c r="D32" s="559"/>
      <c r="E32" s="560"/>
      <c r="F32" s="561"/>
      <c r="G32" s="559"/>
      <c r="H32" s="560"/>
      <c r="I32" s="561"/>
      <c r="J32" s="561"/>
      <c r="K32" s="561"/>
      <c r="L32" s="559"/>
      <c r="M32" s="560"/>
      <c r="N32" s="561"/>
      <c r="O32" s="558"/>
      <c r="P32" s="560">
        <v>0.9</v>
      </c>
      <c r="Q32" s="562"/>
      <c r="R32" s="559"/>
      <c r="S32" s="563"/>
      <c r="T32" s="564"/>
      <c r="U32" s="554"/>
      <c r="V32" s="555"/>
    </row>
    <row r="33" spans="1:22" ht="33" customHeight="1" x14ac:dyDescent="0.25">
      <c r="A33" s="543"/>
      <c r="B33" s="567" t="s">
        <v>3279</v>
      </c>
      <c r="C33" s="558"/>
      <c r="D33" s="559"/>
      <c r="E33" s="560"/>
      <c r="F33" s="561"/>
      <c r="G33" s="559"/>
      <c r="H33" s="560"/>
      <c r="I33" s="561"/>
      <c r="J33" s="561"/>
      <c r="K33" s="561"/>
      <c r="L33" s="559"/>
      <c r="M33" s="560"/>
      <c r="N33" s="561"/>
      <c r="O33" s="558"/>
      <c r="P33" s="560">
        <v>5.3</v>
      </c>
      <c r="Q33" s="562"/>
      <c r="R33" s="559"/>
      <c r="S33" s="563"/>
      <c r="T33" s="564"/>
      <c r="U33" s="554"/>
      <c r="V33" s="555"/>
    </row>
    <row r="34" spans="1:22" ht="33" customHeight="1" x14ac:dyDescent="0.25">
      <c r="A34" s="543"/>
      <c r="B34" s="565" t="s">
        <v>3280</v>
      </c>
      <c r="C34" s="558"/>
      <c r="D34" s="559"/>
      <c r="E34" s="560"/>
      <c r="F34" s="561"/>
      <c r="G34" s="559"/>
      <c r="H34" s="560"/>
      <c r="I34" s="561"/>
      <c r="J34" s="561"/>
      <c r="K34" s="561"/>
      <c r="L34" s="559"/>
      <c r="M34" s="560"/>
      <c r="N34" s="561"/>
      <c r="O34" s="558"/>
      <c r="P34" s="560">
        <v>5.4</v>
      </c>
      <c r="Q34" s="562"/>
      <c r="R34" s="559"/>
      <c r="S34" s="563"/>
      <c r="T34" s="564"/>
      <c r="U34" s="554"/>
      <c r="V34" s="555"/>
    </row>
    <row r="35" spans="1:22" ht="33" customHeight="1" x14ac:dyDescent="0.25">
      <c r="A35" s="543">
        <v>22</v>
      </c>
      <c r="B35" s="565" t="s">
        <v>3281</v>
      </c>
      <c r="C35" s="558"/>
      <c r="D35" s="559">
        <v>9.4220000000000006</v>
      </c>
      <c r="E35" s="560">
        <v>9.4220000000000006</v>
      </c>
      <c r="F35" s="561">
        <v>13.827999999999999</v>
      </c>
      <c r="G35" s="559"/>
      <c r="H35" s="560"/>
      <c r="I35" s="561"/>
      <c r="J35" s="561"/>
      <c r="K35" s="561"/>
      <c r="L35" s="559"/>
      <c r="M35" s="560"/>
      <c r="N35" s="561"/>
      <c r="O35" s="558"/>
      <c r="P35" s="560"/>
      <c r="Q35" s="562"/>
      <c r="R35" s="559"/>
      <c r="S35" s="563"/>
      <c r="T35" s="564"/>
      <c r="U35" s="554"/>
      <c r="V35" s="555"/>
    </row>
    <row r="36" spans="1:22" ht="33" customHeight="1" x14ac:dyDescent="0.25">
      <c r="A36" s="543">
        <v>23</v>
      </c>
      <c r="B36" s="565" t="s">
        <v>1013</v>
      </c>
      <c r="C36" s="568"/>
      <c r="D36" s="569">
        <v>0</v>
      </c>
      <c r="E36" s="570">
        <v>2.1160000000000001</v>
      </c>
      <c r="F36" s="571">
        <v>2.8660000000000001</v>
      </c>
      <c r="G36" s="569"/>
      <c r="H36" s="570"/>
      <c r="I36" s="571"/>
      <c r="J36" s="571"/>
      <c r="K36" s="571"/>
      <c r="L36" s="569">
        <v>2.1160000000000001</v>
      </c>
      <c r="M36" s="570">
        <v>0</v>
      </c>
      <c r="N36" s="571">
        <v>2.8660000000000001</v>
      </c>
      <c r="O36" s="568">
        <v>0</v>
      </c>
      <c r="P36" s="570"/>
      <c r="Q36" s="555"/>
      <c r="R36" s="569"/>
      <c r="S36" s="572"/>
      <c r="T36" s="564"/>
      <c r="U36" s="554"/>
      <c r="V36" s="555"/>
    </row>
    <row r="37" spans="1:22" ht="33" customHeight="1" x14ac:dyDescent="0.25">
      <c r="A37" s="543"/>
      <c r="B37" s="565" t="s">
        <v>3282</v>
      </c>
      <c r="C37" s="568"/>
      <c r="D37" s="569"/>
      <c r="E37" s="570"/>
      <c r="F37" s="571"/>
      <c r="G37" s="569"/>
      <c r="H37" s="570"/>
      <c r="I37" s="571"/>
      <c r="J37" s="571"/>
      <c r="K37" s="571"/>
      <c r="L37" s="569"/>
      <c r="M37" s="570"/>
      <c r="N37" s="571"/>
      <c r="O37" s="568"/>
      <c r="P37" s="570">
        <v>2.2999999999999998</v>
      </c>
      <c r="Q37" s="555"/>
      <c r="R37" s="569"/>
      <c r="S37" s="572"/>
      <c r="T37" s="564"/>
      <c r="U37" s="554"/>
      <c r="V37" s="555"/>
    </row>
    <row r="38" spans="1:22" ht="33" customHeight="1" x14ac:dyDescent="0.25">
      <c r="A38" s="543"/>
      <c r="B38" s="565" t="s">
        <v>3283</v>
      </c>
      <c r="C38" s="568"/>
      <c r="D38" s="569"/>
      <c r="E38" s="570"/>
      <c r="F38" s="571"/>
      <c r="G38" s="569"/>
      <c r="H38" s="570"/>
      <c r="I38" s="571"/>
      <c r="J38" s="571"/>
      <c r="K38" s="571"/>
      <c r="L38" s="569"/>
      <c r="M38" s="570"/>
      <c r="N38" s="571"/>
      <c r="O38" s="568"/>
      <c r="P38" s="570">
        <v>2.1</v>
      </c>
      <c r="Q38" s="555"/>
      <c r="R38" s="569"/>
      <c r="S38" s="572"/>
      <c r="T38" s="564"/>
      <c r="U38" s="554"/>
      <c r="V38" s="555"/>
    </row>
    <row r="39" spans="1:22" ht="33" customHeight="1" x14ac:dyDescent="0.25">
      <c r="A39" s="543"/>
      <c r="B39" s="565" t="s">
        <v>3284</v>
      </c>
      <c r="C39" s="568"/>
      <c r="D39" s="569"/>
      <c r="E39" s="570"/>
      <c r="F39" s="571"/>
      <c r="G39" s="569"/>
      <c r="H39" s="570"/>
      <c r="I39" s="571"/>
      <c r="J39" s="571"/>
      <c r="K39" s="571"/>
      <c r="L39" s="569"/>
      <c r="M39" s="570"/>
      <c r="N39" s="571"/>
      <c r="O39" s="568"/>
      <c r="P39" s="570">
        <v>8.3000000000000007</v>
      </c>
      <c r="Q39" s="555"/>
      <c r="R39" s="569"/>
      <c r="S39" s="572"/>
      <c r="T39" s="564"/>
      <c r="U39" s="554"/>
      <c r="V39" s="555"/>
    </row>
    <row r="40" spans="1:22" ht="33" customHeight="1" x14ac:dyDescent="0.25">
      <c r="A40" s="543">
        <v>24</v>
      </c>
      <c r="B40" s="565" t="s">
        <v>3226</v>
      </c>
      <c r="C40" s="558"/>
      <c r="D40" s="559"/>
      <c r="E40" s="560"/>
      <c r="F40" s="561"/>
      <c r="G40" s="559">
        <v>14.013999999999999</v>
      </c>
      <c r="H40" s="560">
        <v>0</v>
      </c>
      <c r="I40" s="561">
        <v>18.858000000000001</v>
      </c>
      <c r="J40" s="561">
        <v>18.858000000000001</v>
      </c>
      <c r="K40" s="561"/>
      <c r="L40" s="559"/>
      <c r="M40" s="560"/>
      <c r="N40" s="561"/>
      <c r="O40" s="558"/>
      <c r="P40" s="560"/>
      <c r="Q40" s="562"/>
      <c r="R40" s="559"/>
      <c r="S40" s="563"/>
      <c r="T40" s="564"/>
      <c r="U40" s="554"/>
      <c r="V40" s="555"/>
    </row>
    <row r="41" spans="1:22" ht="15.75" x14ac:dyDescent="0.25">
      <c r="A41" s="573"/>
      <c r="B41" s="574" t="s">
        <v>3285</v>
      </c>
      <c r="C41" s="575">
        <v>76.174999999999997</v>
      </c>
      <c r="D41" s="574">
        <v>50.718000000000004</v>
      </c>
      <c r="E41" s="576">
        <v>69.220000099999993</v>
      </c>
      <c r="F41" s="576">
        <v>74.350999999999999</v>
      </c>
      <c r="G41" s="577">
        <v>29.805999999999997</v>
      </c>
      <c r="H41" s="576">
        <v>15.791999999999998</v>
      </c>
      <c r="I41" s="578">
        <v>102.93500000000002</v>
      </c>
      <c r="J41" s="578">
        <v>92.043000000000021</v>
      </c>
      <c r="K41" s="578">
        <v>0</v>
      </c>
      <c r="L41" s="577">
        <v>67.149000000000001</v>
      </c>
      <c r="M41" s="576">
        <v>67.149000000000001</v>
      </c>
      <c r="N41" s="578">
        <v>91.127999999999986</v>
      </c>
      <c r="O41" s="578">
        <v>96.697000000000003</v>
      </c>
      <c r="P41" s="578">
        <v>99.783999999999992</v>
      </c>
      <c r="Q41" s="578">
        <v>76.34</v>
      </c>
      <c r="R41" s="577">
        <v>43.768999999999991</v>
      </c>
      <c r="S41" s="579">
        <v>49.593999999999994</v>
      </c>
      <c r="T41" s="579">
        <v>83.071999999999989</v>
      </c>
      <c r="U41" s="579">
        <v>112</v>
      </c>
      <c r="V41" s="579">
        <v>82.330999999999989</v>
      </c>
    </row>
    <row r="42" spans="1:22" ht="33" customHeight="1" x14ac:dyDescent="0.25">
      <c r="A42" s="580">
        <v>1</v>
      </c>
      <c r="B42" s="581" t="s">
        <v>3286</v>
      </c>
      <c r="C42" s="582"/>
      <c r="D42" s="583"/>
      <c r="E42" s="584"/>
      <c r="F42" s="585"/>
      <c r="G42" s="583">
        <v>42.841999999999999</v>
      </c>
      <c r="H42" s="584">
        <v>42.841999999999999</v>
      </c>
      <c r="I42" s="561">
        <v>0</v>
      </c>
      <c r="J42" s="561"/>
      <c r="K42" s="561"/>
      <c r="L42" s="583"/>
      <c r="M42" s="584"/>
      <c r="N42" s="561">
        <v>8</v>
      </c>
      <c r="O42" s="582"/>
      <c r="P42" s="584"/>
      <c r="Q42" s="586">
        <v>61.448</v>
      </c>
      <c r="R42" s="583"/>
      <c r="S42" s="587"/>
      <c r="T42" s="588"/>
      <c r="U42" s="554"/>
      <c r="V42" s="589"/>
    </row>
    <row r="43" spans="1:22" ht="60" x14ac:dyDescent="0.25">
      <c r="A43" s="580">
        <v>2</v>
      </c>
      <c r="B43" s="581" t="s">
        <v>3287</v>
      </c>
      <c r="C43" s="568"/>
      <c r="D43" s="569">
        <v>3.3039999999999998</v>
      </c>
      <c r="E43" s="570">
        <v>3.3039999999999998</v>
      </c>
      <c r="F43" s="571">
        <v>0.72499999999999998</v>
      </c>
      <c r="G43" s="569"/>
      <c r="H43" s="570"/>
      <c r="I43" s="571"/>
      <c r="J43" s="571"/>
      <c r="K43" s="571"/>
      <c r="L43" s="569"/>
      <c r="M43" s="570"/>
      <c r="N43" s="571"/>
      <c r="O43" s="568"/>
      <c r="P43" s="570"/>
      <c r="Q43" s="555"/>
      <c r="R43" s="569"/>
      <c r="S43" s="572"/>
      <c r="T43" s="588"/>
      <c r="U43" s="554"/>
      <c r="V43" s="589"/>
    </row>
    <row r="44" spans="1:22" ht="33" customHeight="1" x14ac:dyDescent="0.25">
      <c r="A44" s="580">
        <v>3</v>
      </c>
      <c r="B44" s="581" t="s">
        <v>3201</v>
      </c>
      <c r="C44" s="558">
        <v>10</v>
      </c>
      <c r="D44" s="559">
        <v>23.47</v>
      </c>
      <c r="E44" s="560">
        <v>12.02</v>
      </c>
      <c r="F44" s="561">
        <v>15.525</v>
      </c>
      <c r="G44" s="559">
        <v>10.602</v>
      </c>
      <c r="H44" s="560">
        <v>10.602</v>
      </c>
      <c r="I44" s="561">
        <v>5.3250000000000002</v>
      </c>
      <c r="J44" s="561">
        <v>5.3250000000000002</v>
      </c>
      <c r="K44" s="561"/>
      <c r="L44" s="559"/>
      <c r="M44" s="560"/>
      <c r="N44" s="561"/>
      <c r="O44" s="558"/>
      <c r="P44" s="560"/>
      <c r="Q44" s="562"/>
      <c r="R44" s="559"/>
      <c r="S44" s="563"/>
      <c r="T44" s="588"/>
      <c r="U44" s="554"/>
      <c r="V44" s="589"/>
    </row>
    <row r="45" spans="1:22" ht="33" customHeight="1" x14ac:dyDescent="0.25">
      <c r="A45" s="590">
        <v>4</v>
      </c>
      <c r="B45" s="581" t="s">
        <v>3288</v>
      </c>
      <c r="C45" s="582"/>
      <c r="D45" s="583">
        <v>3.5030000000000001</v>
      </c>
      <c r="E45" s="584">
        <v>3.5030000000000001</v>
      </c>
      <c r="F45" s="585">
        <v>3.5030000000000001</v>
      </c>
      <c r="G45" s="583"/>
      <c r="H45" s="584"/>
      <c r="I45" s="585"/>
      <c r="J45" s="585"/>
      <c r="K45" s="585"/>
      <c r="L45" s="583"/>
      <c r="M45" s="584"/>
      <c r="N45" s="585"/>
      <c r="O45" s="582"/>
      <c r="P45" s="584"/>
      <c r="Q45" s="586"/>
      <c r="R45" s="583"/>
      <c r="S45" s="587"/>
      <c r="T45" s="588"/>
      <c r="U45" s="554"/>
      <c r="V45" s="589"/>
    </row>
    <row r="46" spans="1:22" ht="39.75" customHeight="1" x14ac:dyDescent="0.25">
      <c r="A46" s="590"/>
      <c r="B46" s="581" t="s">
        <v>3289</v>
      </c>
      <c r="C46" s="582"/>
      <c r="D46" s="559">
        <v>0</v>
      </c>
      <c r="E46" s="560">
        <v>2.2999999999999998</v>
      </c>
      <c r="F46" s="561">
        <v>2.2999999999999998</v>
      </c>
      <c r="G46" s="559">
        <v>0</v>
      </c>
      <c r="H46" s="584">
        <v>13.625</v>
      </c>
      <c r="I46" s="561">
        <v>0</v>
      </c>
      <c r="J46" s="561"/>
      <c r="K46" s="561"/>
      <c r="L46" s="583"/>
      <c r="M46" s="584"/>
      <c r="N46" s="585"/>
      <c r="O46" s="582"/>
      <c r="P46" s="584"/>
      <c r="Q46" s="586">
        <v>5.1280000000000001</v>
      </c>
      <c r="R46" s="583"/>
      <c r="S46" s="587"/>
      <c r="T46" s="588"/>
      <c r="U46" s="554"/>
      <c r="V46" s="589"/>
    </row>
    <row r="47" spans="1:22" ht="33" customHeight="1" x14ac:dyDescent="0.25">
      <c r="A47" s="590"/>
      <c r="B47" s="581" t="s">
        <v>3290</v>
      </c>
      <c r="C47" s="582"/>
      <c r="D47" s="559">
        <v>0</v>
      </c>
      <c r="E47" s="560">
        <v>5.625</v>
      </c>
      <c r="F47" s="561">
        <v>9.984</v>
      </c>
      <c r="G47" s="583"/>
      <c r="H47" s="584"/>
      <c r="I47" s="585"/>
      <c r="J47" s="585"/>
      <c r="K47" s="585"/>
      <c r="L47" s="583"/>
      <c r="M47" s="584"/>
      <c r="N47" s="585"/>
      <c r="O47" s="582"/>
      <c r="P47" s="584"/>
      <c r="Q47" s="586"/>
      <c r="R47" s="583">
        <v>5.8250000000000002</v>
      </c>
      <c r="S47" s="563">
        <v>0</v>
      </c>
      <c r="T47" s="553"/>
      <c r="U47" s="554"/>
      <c r="V47" s="589"/>
    </row>
    <row r="48" spans="1:22" ht="41.25" customHeight="1" x14ac:dyDescent="0.25">
      <c r="A48" s="590"/>
      <c r="B48" s="581" t="s">
        <v>3220</v>
      </c>
      <c r="C48" s="582"/>
      <c r="D48" s="559">
        <v>0</v>
      </c>
      <c r="E48" s="560">
        <v>6.3369999999999997</v>
      </c>
      <c r="F48" s="561">
        <v>0</v>
      </c>
      <c r="G48" s="583"/>
      <c r="H48" s="560">
        <v>0</v>
      </c>
      <c r="I48" s="561">
        <v>8</v>
      </c>
      <c r="J48" s="561">
        <v>8</v>
      </c>
      <c r="K48" s="561"/>
      <c r="L48" s="583"/>
      <c r="M48" s="584"/>
      <c r="N48" s="585"/>
      <c r="O48" s="582"/>
      <c r="P48" s="584"/>
      <c r="Q48" s="586"/>
      <c r="R48" s="583"/>
      <c r="S48" s="587"/>
      <c r="T48" s="553"/>
      <c r="U48" s="554"/>
      <c r="V48" s="589"/>
    </row>
    <row r="49" spans="1:22" ht="41.25" customHeight="1" x14ac:dyDescent="0.25">
      <c r="A49" s="590"/>
      <c r="B49" s="581" t="s">
        <v>3291</v>
      </c>
      <c r="C49" s="582"/>
      <c r="D49" s="559">
        <v>0</v>
      </c>
      <c r="E49" s="560">
        <v>4.8250000000000002</v>
      </c>
      <c r="F49" s="561">
        <v>4.8250000000000002</v>
      </c>
      <c r="G49" s="583"/>
      <c r="H49" s="584"/>
      <c r="I49" s="585"/>
      <c r="J49" s="585"/>
      <c r="K49" s="585"/>
      <c r="L49" s="583"/>
      <c r="M49" s="584"/>
      <c r="N49" s="585"/>
      <c r="O49" s="582"/>
      <c r="P49" s="584"/>
      <c r="Q49" s="586"/>
      <c r="R49" s="583"/>
      <c r="S49" s="587"/>
      <c r="T49" s="553"/>
      <c r="U49" s="554"/>
      <c r="V49" s="589"/>
    </row>
    <row r="50" spans="1:22" ht="62.25" customHeight="1" x14ac:dyDescent="0.25">
      <c r="A50" s="590"/>
      <c r="B50" s="567" t="s">
        <v>3292</v>
      </c>
      <c r="C50" s="582"/>
      <c r="D50" s="559"/>
      <c r="E50" s="560"/>
      <c r="F50" s="561"/>
      <c r="G50" s="583"/>
      <c r="H50" s="584"/>
      <c r="I50" s="585"/>
      <c r="J50" s="585"/>
      <c r="K50" s="585"/>
      <c r="L50" s="583"/>
      <c r="M50" s="560">
        <v>0</v>
      </c>
      <c r="N50" s="561">
        <v>15</v>
      </c>
      <c r="O50" s="558">
        <v>15</v>
      </c>
      <c r="P50" s="560">
        <v>12</v>
      </c>
      <c r="Q50" s="562"/>
      <c r="R50" s="583"/>
      <c r="S50" s="587"/>
      <c r="T50" s="553"/>
      <c r="U50" s="554"/>
      <c r="V50" s="589"/>
    </row>
    <row r="51" spans="1:22" ht="33" customHeight="1" x14ac:dyDescent="0.25">
      <c r="A51" s="590">
        <v>6</v>
      </c>
      <c r="B51" s="581" t="s">
        <v>3293</v>
      </c>
      <c r="C51" s="582"/>
      <c r="D51" s="583"/>
      <c r="E51" s="584"/>
      <c r="F51" s="585"/>
      <c r="G51" s="583"/>
      <c r="H51" s="584"/>
      <c r="I51" s="561"/>
      <c r="J51" s="561"/>
      <c r="K51" s="561"/>
      <c r="L51" s="583"/>
      <c r="M51" s="584"/>
      <c r="N51" s="585"/>
      <c r="O51" s="582"/>
      <c r="P51" s="584"/>
      <c r="Q51" s="586"/>
      <c r="R51" s="583">
        <v>28.841999999999999</v>
      </c>
      <c r="S51" s="587">
        <v>28.841999999999999</v>
      </c>
      <c r="T51" s="591">
        <v>28.841999999999999</v>
      </c>
      <c r="U51" s="554">
        <v>0</v>
      </c>
      <c r="V51" s="589"/>
    </row>
    <row r="52" spans="1:22" ht="33" customHeight="1" x14ac:dyDescent="0.25">
      <c r="A52" s="590" t="s">
        <v>3294</v>
      </c>
      <c r="B52" s="581" t="s">
        <v>1393</v>
      </c>
      <c r="C52" s="582"/>
      <c r="D52" s="583"/>
      <c r="E52" s="584"/>
      <c r="F52" s="585"/>
      <c r="G52" s="583"/>
      <c r="H52" s="584"/>
      <c r="I52" s="585"/>
      <c r="J52" s="585"/>
      <c r="K52" s="585"/>
      <c r="L52" s="583">
        <v>13.616</v>
      </c>
      <c r="M52" s="584">
        <v>13.616</v>
      </c>
      <c r="N52" s="561">
        <v>0</v>
      </c>
      <c r="O52" s="582"/>
      <c r="P52" s="584"/>
      <c r="Q52" s="586"/>
      <c r="R52" s="583"/>
      <c r="S52" s="587"/>
      <c r="T52" s="592"/>
      <c r="U52" s="554"/>
      <c r="V52" s="589"/>
    </row>
    <row r="53" spans="1:22" ht="33" customHeight="1" x14ac:dyDescent="0.25">
      <c r="A53" s="590">
        <v>8</v>
      </c>
      <c r="B53" s="581" t="s">
        <v>3228</v>
      </c>
      <c r="C53" s="582"/>
      <c r="D53" s="583">
        <v>2.5920000000000001</v>
      </c>
      <c r="E53" s="560">
        <v>0</v>
      </c>
      <c r="F53" s="561"/>
      <c r="G53" s="583"/>
      <c r="H53" s="584"/>
      <c r="I53" s="561">
        <v>0</v>
      </c>
      <c r="J53" s="585">
        <v>16.667000000000002</v>
      </c>
      <c r="K53" s="585">
        <v>83.332999999999998</v>
      </c>
      <c r="L53" s="583"/>
      <c r="M53" s="584"/>
      <c r="N53" s="585"/>
      <c r="O53" s="582"/>
      <c r="P53" s="584"/>
      <c r="Q53" s="586"/>
      <c r="R53" s="583"/>
      <c r="S53" s="587"/>
      <c r="T53" s="592"/>
      <c r="U53" s="554"/>
      <c r="V53" s="589"/>
    </row>
    <row r="54" spans="1:22" ht="15.75" x14ac:dyDescent="0.25">
      <c r="A54" s="593"/>
      <c r="B54" s="574" t="s">
        <v>3295</v>
      </c>
      <c r="C54" s="594">
        <v>10</v>
      </c>
      <c r="D54" s="595">
        <v>32.869</v>
      </c>
      <c r="E54" s="596">
        <v>37.914000000000001</v>
      </c>
      <c r="F54" s="596">
        <v>36.862000000000002</v>
      </c>
      <c r="G54" s="595">
        <v>53.444000000000003</v>
      </c>
      <c r="H54" s="596">
        <v>67.069000000000003</v>
      </c>
      <c r="I54" s="596">
        <v>13.324999999999999</v>
      </c>
      <c r="J54" s="596">
        <v>29.992000000000001</v>
      </c>
      <c r="K54" s="596">
        <v>83.332999999999998</v>
      </c>
      <c r="L54" s="595">
        <v>13.616</v>
      </c>
      <c r="M54" s="596">
        <v>13.616</v>
      </c>
      <c r="N54" s="597">
        <v>23</v>
      </c>
      <c r="O54" s="597">
        <v>15</v>
      </c>
      <c r="P54" s="597">
        <v>12</v>
      </c>
      <c r="Q54" s="597">
        <v>66.575999999999993</v>
      </c>
      <c r="R54" s="595">
        <v>34.667000000000002</v>
      </c>
      <c r="S54" s="598">
        <v>28.841999999999999</v>
      </c>
      <c r="T54" s="598">
        <v>28.841999999999999</v>
      </c>
      <c r="U54" s="598">
        <v>0</v>
      </c>
      <c r="V54" s="598">
        <v>0</v>
      </c>
    </row>
    <row r="55" spans="1:22" ht="15.75" x14ac:dyDescent="0.25">
      <c r="A55" s="593"/>
      <c r="B55" s="574" t="s">
        <v>3296</v>
      </c>
      <c r="C55" s="594">
        <v>86.174999999999997</v>
      </c>
      <c r="D55" s="595">
        <v>83.587000000000003</v>
      </c>
      <c r="E55" s="596">
        <v>107.13400009999999</v>
      </c>
      <c r="F55" s="596">
        <v>111.21299999999999</v>
      </c>
      <c r="G55" s="595">
        <v>83.25</v>
      </c>
      <c r="H55" s="596">
        <v>82.861000000000004</v>
      </c>
      <c r="I55" s="596">
        <v>116.26000000000002</v>
      </c>
      <c r="J55" s="596">
        <v>122.03500000000003</v>
      </c>
      <c r="K55" s="596">
        <v>83.332999999999998</v>
      </c>
      <c r="L55" s="595">
        <v>80.765000000000001</v>
      </c>
      <c r="M55" s="596">
        <v>80.765000000000001</v>
      </c>
      <c r="N55" s="597">
        <v>114.12799999999999</v>
      </c>
      <c r="O55" s="597">
        <v>111.697</v>
      </c>
      <c r="P55" s="597">
        <v>111.78399999999999</v>
      </c>
      <c r="Q55" s="597">
        <v>142.916</v>
      </c>
      <c r="R55" s="595">
        <v>78.435999999999993</v>
      </c>
      <c r="S55" s="598">
        <v>78.435999999999993</v>
      </c>
      <c r="T55" s="598">
        <v>111.91399999999999</v>
      </c>
      <c r="U55" s="598">
        <v>112</v>
      </c>
      <c r="V55" s="598">
        <v>82.330999999999989</v>
      </c>
    </row>
    <row r="56" spans="1:22" ht="15.75" x14ac:dyDescent="0.25">
      <c r="A56" s="593"/>
      <c r="B56" s="599" t="s">
        <v>3297</v>
      </c>
      <c r="C56" s="600">
        <v>71.8125</v>
      </c>
      <c r="D56" s="601">
        <v>69.655833333333334</v>
      </c>
      <c r="E56" s="602">
        <v>89.278333416666669</v>
      </c>
      <c r="F56" s="602">
        <v>92.677499999999995</v>
      </c>
      <c r="G56" s="601">
        <v>69.375</v>
      </c>
      <c r="H56" s="602">
        <v>69.050833333333344</v>
      </c>
      <c r="I56" s="602">
        <v>96.883333333333354</v>
      </c>
      <c r="J56" s="602">
        <v>101.69583333333335</v>
      </c>
      <c r="K56" s="602">
        <v>83.332999999999998</v>
      </c>
      <c r="L56" s="601">
        <v>67.304166666666674</v>
      </c>
      <c r="M56" s="602">
        <v>67.304166666666674</v>
      </c>
      <c r="N56" s="603">
        <v>95.106666666666655</v>
      </c>
      <c r="O56" s="603">
        <v>93.080833333333345</v>
      </c>
      <c r="P56" s="603">
        <v>93.153333333333336</v>
      </c>
      <c r="Q56" s="603">
        <v>119.09666666666666</v>
      </c>
      <c r="R56" s="601">
        <v>65.36333333333333</v>
      </c>
      <c r="S56" s="604">
        <v>65.36333333333333</v>
      </c>
      <c r="T56" s="604">
        <v>93.261666666666656</v>
      </c>
      <c r="U56" s="604">
        <v>93.333333333333343</v>
      </c>
      <c r="V56" s="604">
        <v>68.609166666666667</v>
      </c>
    </row>
    <row r="58" spans="1:22" x14ac:dyDescent="0.25">
      <c r="U58" s="605"/>
    </row>
    <row r="59" spans="1:22" x14ac:dyDescent="0.25">
      <c r="U59" s="605"/>
    </row>
  </sheetData>
  <mergeCells count="22">
    <mergeCell ref="L2:L3"/>
    <mergeCell ref="A2:A3"/>
    <mergeCell ref="B2:B3"/>
    <mergeCell ref="C2:C3"/>
    <mergeCell ref="D2:D3"/>
    <mergeCell ref="E2:E3"/>
    <mergeCell ref="F2:F3"/>
    <mergeCell ref="G2:G3"/>
    <mergeCell ref="H2:H3"/>
    <mergeCell ref="I2:I3"/>
    <mergeCell ref="J2:J3"/>
    <mergeCell ref="K2:K3"/>
    <mergeCell ref="S2:S3"/>
    <mergeCell ref="T2:T3"/>
    <mergeCell ref="U2:U3"/>
    <mergeCell ref="V2:V3"/>
    <mergeCell ref="M2:M3"/>
    <mergeCell ref="N2:N3"/>
    <mergeCell ref="O2:O3"/>
    <mergeCell ref="P2:P3"/>
    <mergeCell ref="Q2:Q3"/>
    <mergeCell ref="R2:R3"/>
  </mergeCells>
  <conditionalFormatting sqref="B4:S4">
    <cfRule type="cellIs" dxfId="1" priority="1" operator="equal">
      <formula>0</formula>
    </cfRule>
    <cfRule type="containsText" dxfId="0" priority="2" operator="containsText" text="Наименование инвестиционного проекта">
      <formula>NOT(ISERROR(SEARCH("Наименование инвестиционного проекта",B4)))</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2CFDE-9CD2-4B77-ABCD-D353D76AB79A}">
  <dimension ref="A1:X67"/>
  <sheetViews>
    <sheetView topLeftCell="C58" workbookViewId="0">
      <selection activeCell="P4" sqref="P4"/>
    </sheetView>
  </sheetViews>
  <sheetFormatPr defaultRowHeight="15" x14ac:dyDescent="0.25"/>
  <cols>
    <col min="2" max="2" width="38.85546875" customWidth="1"/>
    <col min="15" max="15" width="15.28515625" customWidth="1"/>
    <col min="16" max="16" width="14.5703125" customWidth="1"/>
    <col min="17" max="17" width="10.5703125" bestFit="1" customWidth="1"/>
    <col min="18" max="18" width="13.5703125" customWidth="1"/>
    <col min="19" max="19" width="13.85546875" customWidth="1"/>
    <col min="20" max="20" width="14.140625" customWidth="1"/>
    <col min="21" max="21" width="16.140625" customWidth="1"/>
  </cols>
  <sheetData>
    <row r="1" spans="1:23" x14ac:dyDescent="0.25">
      <c r="A1" s="610"/>
      <c r="B1" s="610" t="s">
        <v>3234</v>
      </c>
      <c r="C1" s="610"/>
      <c r="D1" s="610"/>
      <c r="E1" s="610"/>
      <c r="F1" s="610"/>
      <c r="G1" s="610"/>
      <c r="H1" s="610"/>
      <c r="I1" s="610"/>
      <c r="J1" s="610"/>
      <c r="K1" s="610"/>
      <c r="L1" s="610"/>
      <c r="M1" s="610"/>
      <c r="N1" s="610"/>
      <c r="O1" s="610"/>
      <c r="P1" s="610"/>
      <c r="Q1" s="610"/>
      <c r="R1" s="610"/>
      <c r="S1" s="610"/>
      <c r="T1" s="610"/>
      <c r="U1" s="610"/>
      <c r="V1" s="610"/>
      <c r="W1" s="610"/>
    </row>
    <row r="2" spans="1:23" x14ac:dyDescent="0.25">
      <c r="A2" s="907" t="s">
        <v>16</v>
      </c>
      <c r="B2" s="907" t="s">
        <v>3235</v>
      </c>
      <c r="C2" s="909" t="s">
        <v>3236</v>
      </c>
      <c r="D2" s="901" t="s">
        <v>3237</v>
      </c>
      <c r="E2" s="911" t="s">
        <v>3238</v>
      </c>
      <c r="F2" s="897" t="s">
        <v>3239</v>
      </c>
      <c r="G2" s="901" t="s">
        <v>3240</v>
      </c>
      <c r="H2" s="911" t="s">
        <v>3241</v>
      </c>
      <c r="I2" s="897" t="s">
        <v>3242</v>
      </c>
      <c r="J2" s="897" t="s">
        <v>3243</v>
      </c>
      <c r="K2" s="897" t="s">
        <v>3244</v>
      </c>
      <c r="L2" s="901" t="s">
        <v>3245</v>
      </c>
      <c r="M2" s="905" t="s">
        <v>3246</v>
      </c>
      <c r="N2" s="899" t="s">
        <v>3247</v>
      </c>
      <c r="O2" s="909" t="s">
        <v>3248</v>
      </c>
      <c r="P2" s="905" t="s">
        <v>3249</v>
      </c>
      <c r="Q2" s="913" t="s">
        <v>3250</v>
      </c>
      <c r="R2" s="901" t="s">
        <v>3251</v>
      </c>
      <c r="S2" s="903" t="s">
        <v>3252</v>
      </c>
      <c r="T2" s="895" t="s">
        <v>3253</v>
      </c>
      <c r="U2" s="892" t="s">
        <v>3298</v>
      </c>
      <c r="V2" s="905" t="s">
        <v>3254</v>
      </c>
      <c r="W2" s="894" t="s">
        <v>3255</v>
      </c>
    </row>
    <row r="3" spans="1:23" ht="63.75" customHeight="1" x14ac:dyDescent="0.25">
      <c r="A3" s="908"/>
      <c r="B3" s="908"/>
      <c r="C3" s="910"/>
      <c r="D3" s="902"/>
      <c r="E3" s="912"/>
      <c r="F3" s="898"/>
      <c r="G3" s="902"/>
      <c r="H3" s="912"/>
      <c r="I3" s="898"/>
      <c r="J3" s="898"/>
      <c r="K3" s="898"/>
      <c r="L3" s="902"/>
      <c r="M3" s="906"/>
      <c r="N3" s="900"/>
      <c r="O3" s="910"/>
      <c r="P3" s="906"/>
      <c r="Q3" s="914"/>
      <c r="R3" s="902"/>
      <c r="S3" s="904"/>
      <c r="T3" s="896"/>
      <c r="U3" s="893"/>
      <c r="V3" s="906"/>
      <c r="W3" s="894"/>
    </row>
    <row r="4" spans="1:23" ht="63.75" customHeight="1" x14ac:dyDescent="0.25">
      <c r="A4" s="616">
        <v>1</v>
      </c>
      <c r="B4" s="672" t="s">
        <v>3214</v>
      </c>
      <c r="C4" s="629">
        <v>2.5</v>
      </c>
      <c r="D4" s="624">
        <v>25.628</v>
      </c>
      <c r="E4" s="636">
        <v>9.9999999999999995E-8</v>
      </c>
      <c r="F4" s="644"/>
      <c r="G4" s="624"/>
      <c r="H4" s="643"/>
      <c r="I4" s="648">
        <v>56.679000000000002</v>
      </c>
      <c r="J4" s="648">
        <v>56.679000000000002</v>
      </c>
      <c r="K4" s="648"/>
      <c r="L4" s="624"/>
      <c r="M4" s="643"/>
      <c r="N4" s="648">
        <v>21.199000000000002</v>
      </c>
      <c r="O4" s="678">
        <v>21.199000000000002</v>
      </c>
      <c r="P4" s="679">
        <v>21.199000000000002</v>
      </c>
      <c r="Q4" s="659"/>
      <c r="R4" s="624"/>
      <c r="S4" s="652"/>
      <c r="T4" s="664"/>
      <c r="U4" s="669">
        <v>0</v>
      </c>
      <c r="V4" s="654">
        <v>23.806999999999999</v>
      </c>
      <c r="W4" s="661"/>
    </row>
    <row r="5" spans="1:23" ht="63.75" customHeight="1" x14ac:dyDescent="0.25">
      <c r="A5" s="620">
        <v>2</v>
      </c>
      <c r="B5" s="611" t="s">
        <v>3256</v>
      </c>
      <c r="C5" s="630"/>
      <c r="D5" s="625">
        <v>0</v>
      </c>
      <c r="E5" s="637">
        <v>28.446000000000002</v>
      </c>
      <c r="F5" s="645">
        <v>28.446000000000002</v>
      </c>
      <c r="G5" s="625"/>
      <c r="H5" s="637"/>
      <c r="I5" s="645"/>
      <c r="J5" s="645"/>
      <c r="K5" s="645"/>
      <c r="L5" s="625">
        <v>28.446000000000002</v>
      </c>
      <c r="M5" s="637">
        <v>0</v>
      </c>
      <c r="N5" s="645"/>
      <c r="O5" s="630"/>
      <c r="P5" s="637"/>
      <c r="Q5" s="660"/>
      <c r="R5" s="625"/>
      <c r="S5" s="653"/>
      <c r="T5" s="664"/>
      <c r="U5" s="669"/>
      <c r="V5" s="654"/>
      <c r="W5" s="661"/>
    </row>
    <row r="6" spans="1:23" ht="63.75" customHeight="1" x14ac:dyDescent="0.25">
      <c r="A6" s="616">
        <v>4</v>
      </c>
      <c r="B6" s="611" t="s">
        <v>3257</v>
      </c>
      <c r="C6" s="630"/>
      <c r="D6" s="625">
        <v>9.8539999999999992</v>
      </c>
      <c r="E6" s="637">
        <v>0</v>
      </c>
      <c r="F6" s="645"/>
      <c r="G6" s="625"/>
      <c r="H6" s="637"/>
      <c r="I6" s="645"/>
      <c r="J6" s="645"/>
      <c r="K6" s="645"/>
      <c r="L6" s="625">
        <v>0</v>
      </c>
      <c r="M6" s="637">
        <v>9.8539999999999992</v>
      </c>
      <c r="N6" s="645">
        <v>9.8539999999999992</v>
      </c>
      <c r="O6" s="630">
        <v>0</v>
      </c>
      <c r="P6" s="637"/>
      <c r="Q6" s="660"/>
      <c r="R6" s="625"/>
      <c r="S6" s="653"/>
      <c r="T6" s="664"/>
      <c r="U6" s="669"/>
      <c r="V6" s="654"/>
      <c r="W6" s="661"/>
    </row>
    <row r="7" spans="1:23" ht="53.25" customHeight="1" x14ac:dyDescent="0.25">
      <c r="A7" s="616">
        <v>5</v>
      </c>
      <c r="B7" s="611" t="s">
        <v>3204</v>
      </c>
      <c r="C7" s="630"/>
      <c r="D7" s="625"/>
      <c r="E7" s="637"/>
      <c r="F7" s="645"/>
      <c r="G7" s="625">
        <v>10.891999999999999</v>
      </c>
      <c r="H7" s="637">
        <v>10.891999999999999</v>
      </c>
      <c r="I7" s="645">
        <v>10.891999999999999</v>
      </c>
      <c r="J7" s="645">
        <v>0</v>
      </c>
      <c r="K7" s="645"/>
      <c r="L7" s="625"/>
      <c r="M7" s="637"/>
      <c r="N7" s="645"/>
      <c r="O7" s="630"/>
      <c r="P7" s="637"/>
      <c r="Q7" s="660"/>
      <c r="R7" s="625"/>
      <c r="S7" s="653"/>
      <c r="T7" s="664"/>
      <c r="U7" s="669"/>
      <c r="V7" s="654"/>
      <c r="W7" s="661"/>
    </row>
    <row r="8" spans="1:23" ht="66.75" customHeight="1" x14ac:dyDescent="0.25">
      <c r="A8" s="616">
        <v>6</v>
      </c>
      <c r="B8" s="611" t="s">
        <v>3258</v>
      </c>
      <c r="C8" s="630"/>
      <c r="D8" s="625"/>
      <c r="E8" s="637"/>
      <c r="F8" s="645"/>
      <c r="G8" s="625">
        <v>0.85</v>
      </c>
      <c r="H8" s="637">
        <v>0.85</v>
      </c>
      <c r="I8" s="645">
        <v>1.2</v>
      </c>
      <c r="J8" s="645">
        <v>1.2</v>
      </c>
      <c r="K8" s="645"/>
      <c r="L8" s="625">
        <v>9.0039999999999996</v>
      </c>
      <c r="M8" s="637">
        <v>9.0039999999999996</v>
      </c>
      <c r="N8" s="645">
        <v>9.0039999999999996</v>
      </c>
      <c r="O8" s="630">
        <v>0</v>
      </c>
      <c r="P8" s="637"/>
      <c r="Q8" s="660"/>
      <c r="R8" s="625"/>
      <c r="S8" s="653"/>
      <c r="T8" s="664"/>
      <c r="U8" s="669"/>
      <c r="V8" s="654"/>
      <c r="W8" s="661"/>
    </row>
    <row r="9" spans="1:23" ht="66.75" customHeight="1" x14ac:dyDescent="0.25">
      <c r="A9" s="616">
        <v>7</v>
      </c>
      <c r="B9" s="673" t="s">
        <v>3259</v>
      </c>
      <c r="C9" s="630"/>
      <c r="D9" s="625"/>
      <c r="E9" s="637"/>
      <c r="F9" s="645"/>
      <c r="G9" s="625">
        <v>0.85</v>
      </c>
      <c r="H9" s="637">
        <v>0.85</v>
      </c>
      <c r="I9" s="645">
        <v>0</v>
      </c>
      <c r="J9" s="645"/>
      <c r="K9" s="645"/>
      <c r="L9" s="625"/>
      <c r="M9" s="637">
        <v>0</v>
      </c>
      <c r="N9" s="645">
        <v>1.2</v>
      </c>
      <c r="O9" s="680">
        <v>2.5</v>
      </c>
      <c r="P9" s="681">
        <v>1.7</v>
      </c>
      <c r="Q9" s="660"/>
      <c r="R9" s="625">
        <v>7.7809999999999997</v>
      </c>
      <c r="S9" s="653">
        <v>7.7809999999999997</v>
      </c>
      <c r="T9" s="664">
        <v>7.7809999999999997</v>
      </c>
      <c r="U9" s="669">
        <v>0</v>
      </c>
      <c r="V9" s="654"/>
      <c r="W9" s="661"/>
    </row>
    <row r="10" spans="1:23" ht="66.75" customHeight="1" x14ac:dyDescent="0.25">
      <c r="A10" s="616"/>
      <c r="B10" s="611" t="s">
        <v>3207</v>
      </c>
      <c r="C10" s="630"/>
      <c r="D10" s="625"/>
      <c r="E10" s="637"/>
      <c r="F10" s="645"/>
      <c r="G10" s="625"/>
      <c r="H10" s="637">
        <v>0</v>
      </c>
      <c r="I10" s="645">
        <v>1.2</v>
      </c>
      <c r="J10" s="645">
        <v>1.2</v>
      </c>
      <c r="K10" s="645"/>
      <c r="L10" s="625"/>
      <c r="M10" s="637"/>
      <c r="N10" s="645"/>
      <c r="O10" s="630"/>
      <c r="P10" s="637"/>
      <c r="Q10" s="660"/>
      <c r="R10" s="625"/>
      <c r="S10" s="653"/>
      <c r="T10" s="664"/>
      <c r="U10" s="669"/>
      <c r="V10" s="654"/>
      <c r="W10" s="661"/>
    </row>
    <row r="11" spans="1:23" ht="66.75" customHeight="1" x14ac:dyDescent="0.25">
      <c r="A11" s="616"/>
      <c r="B11" s="611" t="s">
        <v>3260</v>
      </c>
      <c r="C11" s="630"/>
      <c r="D11" s="625">
        <v>0</v>
      </c>
      <c r="E11" s="637">
        <v>19.798999999999999</v>
      </c>
      <c r="F11" s="645">
        <v>19.798999999999999</v>
      </c>
      <c r="G11" s="625"/>
      <c r="H11" s="637"/>
      <c r="I11" s="645"/>
      <c r="J11" s="645"/>
      <c r="K11" s="645"/>
      <c r="L11" s="625"/>
      <c r="M11" s="637"/>
      <c r="N11" s="645"/>
      <c r="O11" s="630"/>
      <c r="P11" s="637"/>
      <c r="Q11" s="660"/>
      <c r="R11" s="625"/>
      <c r="S11" s="653"/>
      <c r="T11" s="665"/>
      <c r="U11" s="669"/>
      <c r="V11" s="654"/>
      <c r="W11" s="661"/>
    </row>
    <row r="12" spans="1:23" ht="66.75" customHeight="1" x14ac:dyDescent="0.25">
      <c r="A12" s="616" t="s">
        <v>3299</v>
      </c>
      <c r="B12" s="611" t="s">
        <v>3261</v>
      </c>
      <c r="C12" s="630">
        <v>18.983000000000001</v>
      </c>
      <c r="D12" s="625"/>
      <c r="E12" s="637"/>
      <c r="F12" s="645"/>
      <c r="G12" s="625"/>
      <c r="H12" s="637"/>
      <c r="I12" s="645"/>
      <c r="J12" s="645"/>
      <c r="K12" s="645"/>
      <c r="L12" s="625"/>
      <c r="M12" s="637"/>
      <c r="N12" s="645"/>
      <c r="O12" s="630"/>
      <c r="P12" s="637"/>
      <c r="Q12" s="660"/>
      <c r="R12" s="625"/>
      <c r="S12" s="653"/>
      <c r="T12" s="665"/>
      <c r="U12" s="669"/>
      <c r="V12" s="654"/>
      <c r="W12" s="661"/>
    </row>
    <row r="13" spans="1:23" ht="66.75" customHeight="1" x14ac:dyDescent="0.25">
      <c r="A13" s="616"/>
      <c r="B13" s="611" t="s">
        <v>3262</v>
      </c>
      <c r="C13" s="630">
        <v>16.678999999999998</v>
      </c>
      <c r="D13" s="625"/>
      <c r="E13" s="637"/>
      <c r="F13" s="645"/>
      <c r="G13" s="625"/>
      <c r="H13" s="637"/>
      <c r="I13" s="645"/>
      <c r="J13" s="645"/>
      <c r="K13" s="645"/>
      <c r="L13" s="625"/>
      <c r="M13" s="637"/>
      <c r="N13" s="645"/>
      <c r="O13" s="630"/>
      <c r="P13" s="637"/>
      <c r="Q13" s="660"/>
      <c r="R13" s="625"/>
      <c r="S13" s="653"/>
      <c r="T13" s="665"/>
      <c r="U13" s="669"/>
      <c r="V13" s="654"/>
      <c r="W13" s="661"/>
    </row>
    <row r="14" spans="1:23" ht="66.75" customHeight="1" x14ac:dyDescent="0.25">
      <c r="A14" s="616"/>
      <c r="B14" s="611" t="s">
        <v>3263</v>
      </c>
      <c r="C14" s="630">
        <v>38.012999999999998</v>
      </c>
      <c r="D14" s="625"/>
      <c r="E14" s="637"/>
      <c r="F14" s="645"/>
      <c r="G14" s="625"/>
      <c r="H14" s="637"/>
      <c r="I14" s="645"/>
      <c r="J14" s="645"/>
      <c r="K14" s="645"/>
      <c r="L14" s="625"/>
      <c r="M14" s="637"/>
      <c r="N14" s="645"/>
      <c r="O14" s="630"/>
      <c r="P14" s="637"/>
      <c r="Q14" s="660"/>
      <c r="R14" s="625"/>
      <c r="S14" s="653"/>
      <c r="T14" s="665"/>
      <c r="U14" s="669"/>
      <c r="V14" s="654"/>
      <c r="W14" s="661"/>
    </row>
    <row r="15" spans="1:23" ht="66.75" customHeight="1" x14ac:dyDescent="0.25">
      <c r="A15" s="616"/>
      <c r="B15" s="627" t="s">
        <v>1017</v>
      </c>
      <c r="C15" s="630"/>
      <c r="D15" s="625">
        <v>0</v>
      </c>
      <c r="E15" s="637">
        <v>3.1040000000000001</v>
      </c>
      <c r="F15" s="645">
        <v>3.1040000000000001</v>
      </c>
      <c r="G15" s="625"/>
      <c r="H15" s="637"/>
      <c r="I15" s="645"/>
      <c r="J15" s="645"/>
      <c r="K15" s="645"/>
      <c r="L15" s="625"/>
      <c r="M15" s="637"/>
      <c r="N15" s="645"/>
      <c r="O15" s="630"/>
      <c r="P15" s="637"/>
      <c r="Q15" s="660"/>
      <c r="R15" s="625"/>
      <c r="S15" s="653"/>
      <c r="T15" s="665"/>
      <c r="U15" s="669"/>
      <c r="V15" s="654"/>
      <c r="W15" s="661"/>
    </row>
    <row r="16" spans="1:23" ht="66.75" customHeight="1" x14ac:dyDescent="0.25">
      <c r="A16" s="616">
        <v>9</v>
      </c>
      <c r="B16" s="611" t="s">
        <v>3264</v>
      </c>
      <c r="C16" s="630"/>
      <c r="D16" s="625"/>
      <c r="E16" s="637"/>
      <c r="F16" s="645"/>
      <c r="G16" s="625">
        <v>0.85</v>
      </c>
      <c r="H16" s="637">
        <v>0.85</v>
      </c>
      <c r="I16" s="645">
        <v>0</v>
      </c>
      <c r="J16" s="645"/>
      <c r="K16" s="645"/>
      <c r="L16" s="625">
        <v>8.76</v>
      </c>
      <c r="M16" s="637">
        <v>8.76</v>
      </c>
      <c r="N16" s="645">
        <v>1.5</v>
      </c>
      <c r="O16" s="630">
        <v>0</v>
      </c>
      <c r="P16" s="637"/>
      <c r="Q16" s="660"/>
      <c r="R16" s="625"/>
      <c r="S16" s="653">
        <v>0</v>
      </c>
      <c r="T16" s="665">
        <v>8.76</v>
      </c>
      <c r="U16" s="669">
        <v>0</v>
      </c>
      <c r="V16" s="654"/>
      <c r="W16" s="661"/>
    </row>
    <row r="17" spans="1:23" ht="66.75" customHeight="1" x14ac:dyDescent="0.25">
      <c r="A17" s="616">
        <v>12</v>
      </c>
      <c r="B17" s="611" t="s">
        <v>3210</v>
      </c>
      <c r="C17" s="630"/>
      <c r="D17" s="625"/>
      <c r="E17" s="637"/>
      <c r="F17" s="645"/>
      <c r="G17" s="625">
        <v>0.85</v>
      </c>
      <c r="H17" s="637">
        <v>0.85</v>
      </c>
      <c r="I17" s="645">
        <v>1.2</v>
      </c>
      <c r="J17" s="645">
        <v>1.2</v>
      </c>
      <c r="K17" s="645"/>
      <c r="L17" s="625">
        <v>14.823</v>
      </c>
      <c r="M17" s="637">
        <v>14.823</v>
      </c>
      <c r="N17" s="645">
        <v>0</v>
      </c>
      <c r="O17" s="630"/>
      <c r="P17" s="637"/>
      <c r="Q17" s="660"/>
      <c r="R17" s="625"/>
      <c r="S17" s="653"/>
      <c r="T17" s="665"/>
      <c r="U17" s="669"/>
      <c r="V17" s="654"/>
      <c r="W17" s="661"/>
    </row>
    <row r="18" spans="1:23" ht="66.75" customHeight="1" x14ac:dyDescent="0.25">
      <c r="A18" s="620">
        <v>13</v>
      </c>
      <c r="B18" s="611" t="s">
        <v>3265</v>
      </c>
      <c r="C18" s="630"/>
      <c r="D18" s="625"/>
      <c r="E18" s="637"/>
      <c r="F18" s="645"/>
      <c r="G18" s="625"/>
      <c r="H18" s="637"/>
      <c r="I18" s="645"/>
      <c r="J18" s="645"/>
      <c r="K18" s="645"/>
      <c r="L18" s="625">
        <v>0</v>
      </c>
      <c r="M18" s="637">
        <v>20.393999999999998</v>
      </c>
      <c r="N18" s="645">
        <v>0</v>
      </c>
      <c r="O18" s="630"/>
      <c r="P18" s="637"/>
      <c r="Q18" s="660"/>
      <c r="R18" s="625">
        <v>5.5</v>
      </c>
      <c r="S18" s="653">
        <v>12.157999999999999</v>
      </c>
      <c r="T18" s="665">
        <v>48.948999999999998</v>
      </c>
      <c r="U18" s="669">
        <v>48.948999999999998</v>
      </c>
      <c r="V18" s="654"/>
      <c r="W18" s="661">
        <v>0</v>
      </c>
    </row>
    <row r="19" spans="1:23" ht="66.75" customHeight="1" x14ac:dyDescent="0.25">
      <c r="A19" s="620"/>
      <c r="B19" s="611" t="s">
        <v>3266</v>
      </c>
      <c r="C19" s="630"/>
      <c r="D19" s="625"/>
      <c r="E19" s="637"/>
      <c r="F19" s="645"/>
      <c r="G19" s="625"/>
      <c r="H19" s="637"/>
      <c r="I19" s="645"/>
      <c r="J19" s="645"/>
      <c r="K19" s="645"/>
      <c r="L19" s="625"/>
      <c r="M19" s="637">
        <v>0</v>
      </c>
      <c r="N19" s="645">
        <v>32.390999999999998</v>
      </c>
      <c r="O19" s="630">
        <v>0</v>
      </c>
      <c r="P19" s="637"/>
      <c r="Q19" s="660"/>
      <c r="R19" s="625"/>
      <c r="S19" s="653"/>
      <c r="T19" s="665"/>
      <c r="U19" s="669">
        <v>32.390999999999998</v>
      </c>
      <c r="V19" s="654"/>
      <c r="W19" s="661">
        <v>32.390999999999998</v>
      </c>
    </row>
    <row r="20" spans="1:23" ht="66.75" customHeight="1" x14ac:dyDescent="0.25">
      <c r="A20" s="616">
        <v>14</v>
      </c>
      <c r="B20" s="673" t="s">
        <v>3267</v>
      </c>
      <c r="C20" s="630"/>
      <c r="D20" s="625">
        <v>0</v>
      </c>
      <c r="E20" s="637">
        <v>4.8330000000000002</v>
      </c>
      <c r="F20" s="645">
        <v>4.8330000000000002</v>
      </c>
      <c r="G20" s="625"/>
      <c r="H20" s="637"/>
      <c r="I20" s="645"/>
      <c r="J20" s="645"/>
      <c r="K20" s="645"/>
      <c r="L20" s="625">
        <v>4</v>
      </c>
      <c r="M20" s="637">
        <v>0</v>
      </c>
      <c r="N20" s="645">
        <v>0</v>
      </c>
      <c r="O20" s="630">
        <v>76.34</v>
      </c>
      <c r="P20" s="637"/>
      <c r="Q20" s="660">
        <v>76.34</v>
      </c>
      <c r="R20" s="625">
        <v>6.8330000000000002</v>
      </c>
      <c r="S20" s="653">
        <v>6</v>
      </c>
      <c r="T20" s="665">
        <v>6.8330000000000002</v>
      </c>
      <c r="U20" s="669">
        <v>0</v>
      </c>
      <c r="V20" s="654"/>
      <c r="W20" s="661"/>
    </row>
    <row r="21" spans="1:23" ht="66.75" customHeight="1" x14ac:dyDescent="0.25">
      <c r="A21" s="616"/>
      <c r="B21" s="673" t="s">
        <v>3268</v>
      </c>
      <c r="C21" s="630"/>
      <c r="D21" s="625"/>
      <c r="E21" s="637"/>
      <c r="F21" s="645"/>
      <c r="G21" s="625"/>
      <c r="H21" s="637"/>
      <c r="I21" s="645"/>
      <c r="J21" s="645"/>
      <c r="K21" s="645"/>
      <c r="L21" s="625"/>
      <c r="M21" s="637"/>
      <c r="N21" s="645">
        <v>7</v>
      </c>
      <c r="O21" s="680">
        <v>7</v>
      </c>
      <c r="P21" s="681">
        <v>5.4649999999999999</v>
      </c>
      <c r="Q21" s="660"/>
      <c r="R21" s="625"/>
      <c r="S21" s="653"/>
      <c r="T21" s="665"/>
      <c r="U21" s="669"/>
      <c r="V21" s="654"/>
      <c r="W21" s="661"/>
    </row>
    <row r="22" spans="1:23" ht="66.75" customHeight="1" x14ac:dyDescent="0.25">
      <c r="A22" s="616"/>
      <c r="B22" s="675" t="s">
        <v>3269</v>
      </c>
      <c r="C22" s="630"/>
      <c r="D22" s="625"/>
      <c r="E22" s="637"/>
      <c r="F22" s="645"/>
      <c r="G22" s="625"/>
      <c r="H22" s="637"/>
      <c r="I22" s="645"/>
      <c r="J22" s="645"/>
      <c r="K22" s="645"/>
      <c r="L22" s="625"/>
      <c r="M22" s="637"/>
      <c r="N22" s="645"/>
      <c r="O22" s="680">
        <v>6</v>
      </c>
      <c r="P22" s="681">
        <v>2.6</v>
      </c>
      <c r="Q22" s="660"/>
      <c r="R22" s="625"/>
      <c r="S22" s="653"/>
      <c r="T22" s="665"/>
      <c r="U22" s="669">
        <v>37</v>
      </c>
      <c r="V22" s="654">
        <v>0</v>
      </c>
      <c r="W22" s="661"/>
    </row>
    <row r="23" spans="1:23" ht="66.75" customHeight="1" x14ac:dyDescent="0.25">
      <c r="A23" s="616"/>
      <c r="B23" s="675" t="s">
        <v>3270</v>
      </c>
      <c r="C23" s="630"/>
      <c r="D23" s="625"/>
      <c r="E23" s="637"/>
      <c r="F23" s="645"/>
      <c r="G23" s="625"/>
      <c r="H23" s="637"/>
      <c r="I23" s="645"/>
      <c r="J23" s="645"/>
      <c r="K23" s="645"/>
      <c r="L23" s="625"/>
      <c r="M23" s="637"/>
      <c r="N23" s="645"/>
      <c r="O23" s="680">
        <v>6</v>
      </c>
      <c r="P23" s="681">
        <v>4.7359999999999998</v>
      </c>
      <c r="Q23" s="660"/>
      <c r="R23" s="625"/>
      <c r="S23" s="653"/>
      <c r="T23" s="665"/>
      <c r="U23" s="669">
        <v>33</v>
      </c>
      <c r="V23" s="654">
        <v>0</v>
      </c>
      <c r="W23" s="661"/>
    </row>
    <row r="24" spans="1:23" ht="66.75" customHeight="1" x14ac:dyDescent="0.25">
      <c r="A24" s="616"/>
      <c r="B24" s="675" t="s">
        <v>3271</v>
      </c>
      <c r="C24" s="630"/>
      <c r="D24" s="625"/>
      <c r="E24" s="637"/>
      <c r="F24" s="645"/>
      <c r="G24" s="625"/>
      <c r="H24" s="637"/>
      <c r="I24" s="645"/>
      <c r="J24" s="645"/>
      <c r="K24" s="645"/>
      <c r="L24" s="625"/>
      <c r="M24" s="637"/>
      <c r="N24" s="645"/>
      <c r="O24" s="680">
        <v>6</v>
      </c>
      <c r="P24" s="681">
        <v>2.19</v>
      </c>
      <c r="Q24" s="660"/>
      <c r="R24" s="625"/>
      <c r="S24" s="653"/>
      <c r="T24" s="665"/>
      <c r="U24" s="669">
        <v>42</v>
      </c>
      <c r="V24" s="654">
        <v>0</v>
      </c>
      <c r="W24" s="661"/>
    </row>
    <row r="25" spans="1:23" ht="66.75" customHeight="1" x14ac:dyDescent="0.25">
      <c r="A25" s="616"/>
      <c r="B25" s="673" t="s">
        <v>3272</v>
      </c>
      <c r="C25" s="630"/>
      <c r="D25" s="625"/>
      <c r="E25" s="637"/>
      <c r="F25" s="645"/>
      <c r="G25" s="625"/>
      <c r="H25" s="637"/>
      <c r="I25" s="645"/>
      <c r="J25" s="645"/>
      <c r="K25" s="645"/>
      <c r="L25" s="625"/>
      <c r="M25" s="637"/>
      <c r="N25" s="645"/>
      <c r="O25" s="680">
        <v>47.997999999999998</v>
      </c>
      <c r="P25" s="681">
        <v>36.793999999999997</v>
      </c>
      <c r="Q25" s="660"/>
      <c r="R25" s="625"/>
      <c r="S25" s="653"/>
      <c r="T25" s="665"/>
      <c r="U25" s="669"/>
      <c r="V25" s="654"/>
      <c r="W25" s="661"/>
    </row>
    <row r="26" spans="1:23" ht="66.75" customHeight="1" x14ac:dyDescent="0.25">
      <c r="A26" s="620">
        <v>15</v>
      </c>
      <c r="B26" s="611" t="s">
        <v>3273</v>
      </c>
      <c r="C26" s="630"/>
      <c r="D26" s="625">
        <v>4.3140000000000001</v>
      </c>
      <c r="E26" s="637">
        <v>0</v>
      </c>
      <c r="F26" s="645"/>
      <c r="G26" s="625"/>
      <c r="H26" s="637"/>
      <c r="I26" s="645"/>
      <c r="J26" s="645"/>
      <c r="K26" s="645"/>
      <c r="L26" s="625">
        <v>0</v>
      </c>
      <c r="M26" s="637">
        <v>4.3140000000000001</v>
      </c>
      <c r="N26" s="645">
        <v>4.3140000000000001</v>
      </c>
      <c r="O26" s="630">
        <v>0</v>
      </c>
      <c r="P26" s="637"/>
      <c r="Q26" s="660"/>
      <c r="R26" s="625"/>
      <c r="S26" s="653"/>
      <c r="T26" s="665"/>
      <c r="U26" s="669">
        <v>0</v>
      </c>
      <c r="V26" s="654"/>
      <c r="W26" s="661"/>
    </row>
    <row r="27" spans="1:23" ht="66.75" customHeight="1" x14ac:dyDescent="0.25">
      <c r="A27" s="620">
        <v>17</v>
      </c>
      <c r="B27" s="627" t="s">
        <v>3219</v>
      </c>
      <c r="C27" s="630"/>
      <c r="D27" s="625"/>
      <c r="E27" s="637"/>
      <c r="F27" s="645"/>
      <c r="G27" s="625"/>
      <c r="H27" s="637">
        <v>0</v>
      </c>
      <c r="I27" s="645">
        <v>12.906000000000001</v>
      </c>
      <c r="J27" s="645">
        <v>12.906000000000001</v>
      </c>
      <c r="K27" s="645"/>
      <c r="L27" s="625"/>
      <c r="M27" s="637"/>
      <c r="N27" s="645"/>
      <c r="O27" s="630"/>
      <c r="P27" s="637"/>
      <c r="Q27" s="660"/>
      <c r="R27" s="625">
        <v>12.906000000000001</v>
      </c>
      <c r="S27" s="653">
        <v>12.906000000000001</v>
      </c>
      <c r="T27" s="665">
        <v>0</v>
      </c>
      <c r="U27" s="669"/>
      <c r="V27" s="654"/>
      <c r="W27" s="661"/>
    </row>
    <row r="28" spans="1:23" ht="66.75" customHeight="1" x14ac:dyDescent="0.25">
      <c r="A28" s="616">
        <v>18</v>
      </c>
      <c r="B28" s="627" t="s">
        <v>3300</v>
      </c>
      <c r="C28" s="630"/>
      <c r="D28" s="625"/>
      <c r="E28" s="637"/>
      <c r="F28" s="645"/>
      <c r="G28" s="625">
        <v>1.5</v>
      </c>
      <c r="H28" s="637">
        <v>1.5</v>
      </c>
      <c r="I28" s="645">
        <v>0</v>
      </c>
      <c r="J28" s="645"/>
      <c r="K28" s="645"/>
      <c r="L28" s="625"/>
      <c r="M28" s="637">
        <v>0</v>
      </c>
      <c r="N28" s="645">
        <v>1.8</v>
      </c>
      <c r="O28" s="630">
        <v>0</v>
      </c>
      <c r="P28" s="637"/>
      <c r="Q28" s="660"/>
      <c r="R28" s="625">
        <v>3.0830000000000002</v>
      </c>
      <c r="S28" s="653">
        <v>3.0830000000000002</v>
      </c>
      <c r="T28" s="665">
        <v>3.0830000000000002</v>
      </c>
      <c r="U28" s="669">
        <v>0</v>
      </c>
      <c r="V28" s="654">
        <v>8</v>
      </c>
      <c r="W28" s="661"/>
    </row>
    <row r="29" spans="1:23" ht="66.75" customHeight="1" x14ac:dyDescent="0.25">
      <c r="A29" s="616">
        <v>19</v>
      </c>
      <c r="B29" s="627" t="s">
        <v>3275</v>
      </c>
      <c r="C29" s="630"/>
      <c r="D29" s="625"/>
      <c r="E29" s="637"/>
      <c r="F29" s="645"/>
      <c r="G29" s="625"/>
      <c r="H29" s="637"/>
      <c r="I29" s="645"/>
      <c r="J29" s="645"/>
      <c r="K29" s="645"/>
      <c r="L29" s="625"/>
      <c r="M29" s="637"/>
      <c r="N29" s="645"/>
      <c r="O29" s="630"/>
      <c r="P29" s="637"/>
      <c r="Q29" s="660"/>
      <c r="R29" s="625">
        <v>4.5830000000000002</v>
      </c>
      <c r="S29" s="653">
        <v>4.5830000000000002</v>
      </c>
      <c r="T29" s="665">
        <v>4.5830000000000002</v>
      </c>
      <c r="U29" s="669">
        <v>0</v>
      </c>
      <c r="V29" s="654"/>
      <c r="W29" s="661"/>
    </row>
    <row r="30" spans="1:23" ht="66.75" customHeight="1" x14ac:dyDescent="0.25">
      <c r="A30" s="616">
        <v>20</v>
      </c>
      <c r="B30" s="627" t="s">
        <v>3276</v>
      </c>
      <c r="C30" s="630"/>
      <c r="D30" s="625">
        <v>1.5</v>
      </c>
      <c r="E30" s="637">
        <v>1.5</v>
      </c>
      <c r="F30" s="645">
        <v>1.4750000000000001</v>
      </c>
      <c r="G30" s="625"/>
      <c r="H30" s="637"/>
      <c r="I30" s="645"/>
      <c r="J30" s="645"/>
      <c r="K30" s="645"/>
      <c r="L30" s="625"/>
      <c r="M30" s="637"/>
      <c r="N30" s="645"/>
      <c r="O30" s="630"/>
      <c r="P30" s="637"/>
      <c r="Q30" s="660"/>
      <c r="R30" s="625">
        <v>3.0830000000000002</v>
      </c>
      <c r="S30" s="653">
        <v>3.0830000000000002</v>
      </c>
      <c r="T30" s="665">
        <v>3.0830000000000002</v>
      </c>
      <c r="U30" s="669">
        <v>0</v>
      </c>
      <c r="V30" s="654"/>
      <c r="W30" s="661"/>
    </row>
    <row r="31" spans="1:23" ht="66.75" customHeight="1" x14ac:dyDescent="0.25">
      <c r="A31" s="616"/>
      <c r="B31" s="674" t="s">
        <v>3277</v>
      </c>
      <c r="C31" s="630"/>
      <c r="D31" s="625"/>
      <c r="E31" s="637"/>
      <c r="F31" s="645"/>
      <c r="G31" s="625"/>
      <c r="H31" s="637"/>
      <c r="I31" s="645"/>
      <c r="J31" s="645"/>
      <c r="K31" s="645"/>
      <c r="L31" s="625"/>
      <c r="M31" s="637"/>
      <c r="N31" s="645"/>
      <c r="O31" s="630"/>
      <c r="P31" s="681">
        <v>0.8</v>
      </c>
      <c r="Q31" s="660"/>
      <c r="R31" s="625"/>
      <c r="S31" s="653"/>
      <c r="T31" s="665"/>
      <c r="U31" s="669"/>
      <c r="V31" s="654"/>
      <c r="W31" s="661"/>
    </row>
    <row r="32" spans="1:23" ht="66.75" customHeight="1" x14ac:dyDescent="0.25">
      <c r="A32" s="616"/>
      <c r="B32" s="674" t="s">
        <v>3278</v>
      </c>
      <c r="C32" s="630"/>
      <c r="D32" s="625"/>
      <c r="E32" s="637"/>
      <c r="F32" s="645"/>
      <c r="G32" s="625"/>
      <c r="H32" s="637"/>
      <c r="I32" s="645"/>
      <c r="J32" s="645"/>
      <c r="K32" s="645"/>
      <c r="L32" s="625"/>
      <c r="M32" s="637"/>
      <c r="N32" s="645"/>
      <c r="O32" s="630"/>
      <c r="P32" s="681">
        <v>0.9</v>
      </c>
      <c r="Q32" s="660"/>
      <c r="R32" s="625"/>
      <c r="S32" s="653"/>
      <c r="T32" s="665"/>
      <c r="U32" s="669"/>
      <c r="V32" s="654"/>
      <c r="W32" s="661"/>
    </row>
    <row r="33" spans="1:24" ht="66.75" customHeight="1" x14ac:dyDescent="0.25">
      <c r="A33" s="616"/>
      <c r="B33" s="627" t="s">
        <v>3301</v>
      </c>
      <c r="C33" s="630"/>
      <c r="D33" s="625"/>
      <c r="E33" s="637"/>
      <c r="F33" s="645"/>
      <c r="G33" s="625"/>
      <c r="H33" s="637"/>
      <c r="I33" s="645"/>
      <c r="J33" s="645"/>
      <c r="K33" s="645"/>
      <c r="L33" s="625"/>
      <c r="M33" s="637"/>
      <c r="N33" s="645"/>
      <c r="O33" s="630"/>
      <c r="P33" s="637"/>
      <c r="Q33" s="660"/>
      <c r="R33" s="625"/>
      <c r="S33" s="653"/>
      <c r="T33" s="665"/>
      <c r="U33" s="669"/>
      <c r="V33" s="654">
        <v>0.13500000000000001</v>
      </c>
      <c r="W33" s="661"/>
      <c r="X33" s="610"/>
    </row>
    <row r="34" spans="1:24" ht="66.75" customHeight="1" x14ac:dyDescent="0.25">
      <c r="A34" s="616"/>
      <c r="B34" s="627" t="s">
        <v>3302</v>
      </c>
      <c r="C34" s="630"/>
      <c r="D34" s="625"/>
      <c r="E34" s="637"/>
      <c r="F34" s="645"/>
      <c r="G34" s="625"/>
      <c r="H34" s="637"/>
      <c r="I34" s="645"/>
      <c r="J34" s="645"/>
      <c r="K34" s="645"/>
      <c r="L34" s="625"/>
      <c r="M34" s="637"/>
      <c r="N34" s="645"/>
      <c r="O34" s="630"/>
      <c r="P34" s="637"/>
      <c r="Q34" s="660"/>
      <c r="R34" s="625"/>
      <c r="S34" s="653"/>
      <c r="T34" s="665"/>
      <c r="U34" s="669"/>
      <c r="V34" s="654">
        <v>0.32</v>
      </c>
      <c r="W34" s="661"/>
      <c r="X34" s="610"/>
    </row>
    <row r="35" spans="1:24" ht="66.75" customHeight="1" x14ac:dyDescent="0.25">
      <c r="A35" s="616"/>
      <c r="B35" s="676" t="s">
        <v>3279</v>
      </c>
      <c r="C35" s="630"/>
      <c r="D35" s="625"/>
      <c r="E35" s="637"/>
      <c r="F35" s="645"/>
      <c r="G35" s="625"/>
      <c r="H35" s="637"/>
      <c r="I35" s="645"/>
      <c r="J35" s="645"/>
      <c r="K35" s="645"/>
      <c r="L35" s="625"/>
      <c r="M35" s="637"/>
      <c r="N35" s="645"/>
      <c r="O35" s="630"/>
      <c r="P35" s="681">
        <v>5.3</v>
      </c>
      <c r="Q35" s="660"/>
      <c r="R35" s="625"/>
      <c r="S35" s="653"/>
      <c r="T35" s="665"/>
      <c r="U35" s="669"/>
      <c r="V35" s="654"/>
      <c r="W35" s="661"/>
      <c r="X35" s="610"/>
    </row>
    <row r="36" spans="1:24" ht="66.75" customHeight="1" x14ac:dyDescent="0.25">
      <c r="A36" s="616"/>
      <c r="B36" s="674" t="s">
        <v>3280</v>
      </c>
      <c r="C36" s="630"/>
      <c r="D36" s="625"/>
      <c r="E36" s="637"/>
      <c r="F36" s="645"/>
      <c r="G36" s="625"/>
      <c r="H36" s="637"/>
      <c r="I36" s="645"/>
      <c r="J36" s="645"/>
      <c r="K36" s="645"/>
      <c r="L36" s="625"/>
      <c r="M36" s="637"/>
      <c r="N36" s="645"/>
      <c r="O36" s="630"/>
      <c r="P36" s="681">
        <v>5.4</v>
      </c>
      <c r="Q36" s="660"/>
      <c r="R36" s="625"/>
      <c r="S36" s="653"/>
      <c r="T36" s="665"/>
      <c r="U36" s="669"/>
      <c r="V36" s="654"/>
      <c r="W36" s="661"/>
      <c r="X36" s="610"/>
    </row>
    <row r="37" spans="1:24" ht="66.75" customHeight="1" x14ac:dyDescent="0.25">
      <c r="A37" s="616">
        <v>22</v>
      </c>
      <c r="B37" s="627" t="s">
        <v>3281</v>
      </c>
      <c r="C37" s="630"/>
      <c r="D37" s="625">
        <v>9.4220000000000006</v>
      </c>
      <c r="E37" s="637">
        <v>9.4220000000000006</v>
      </c>
      <c r="F37" s="645">
        <v>13.827999999999999</v>
      </c>
      <c r="G37" s="625"/>
      <c r="H37" s="637"/>
      <c r="I37" s="645"/>
      <c r="J37" s="645"/>
      <c r="K37" s="645"/>
      <c r="L37" s="625"/>
      <c r="M37" s="637"/>
      <c r="N37" s="645"/>
      <c r="O37" s="630"/>
      <c r="P37" s="637"/>
      <c r="Q37" s="660"/>
      <c r="R37" s="625"/>
      <c r="S37" s="653"/>
      <c r="T37" s="665"/>
      <c r="U37" s="669"/>
      <c r="V37" s="654"/>
      <c r="W37" s="661"/>
      <c r="X37" s="610"/>
    </row>
    <row r="38" spans="1:24" ht="66.75" customHeight="1" x14ac:dyDescent="0.25">
      <c r="A38" s="616">
        <v>23</v>
      </c>
      <c r="B38" s="627" t="s">
        <v>1013</v>
      </c>
      <c r="C38" s="631"/>
      <c r="D38" s="623">
        <v>0</v>
      </c>
      <c r="E38" s="638">
        <v>2.1160000000000001</v>
      </c>
      <c r="F38" s="646">
        <v>2.8660000000000001</v>
      </c>
      <c r="G38" s="623"/>
      <c r="H38" s="638"/>
      <c r="I38" s="646"/>
      <c r="J38" s="646"/>
      <c r="K38" s="646"/>
      <c r="L38" s="623">
        <v>2.1160000000000001</v>
      </c>
      <c r="M38" s="638">
        <v>0</v>
      </c>
      <c r="N38" s="646">
        <v>2.8660000000000001</v>
      </c>
      <c r="O38" s="631">
        <v>0</v>
      </c>
      <c r="P38" s="638"/>
      <c r="Q38" s="661"/>
      <c r="R38" s="623"/>
      <c r="S38" s="654"/>
      <c r="T38" s="665"/>
      <c r="U38" s="669"/>
      <c r="V38" s="654"/>
      <c r="W38" s="661"/>
      <c r="X38" s="610"/>
    </row>
    <row r="39" spans="1:24" ht="66.75" customHeight="1" x14ac:dyDescent="0.25">
      <c r="A39" s="616"/>
      <c r="B39" s="674" t="s">
        <v>3282</v>
      </c>
      <c r="C39" s="631"/>
      <c r="D39" s="623"/>
      <c r="E39" s="638"/>
      <c r="F39" s="646"/>
      <c r="G39" s="623"/>
      <c r="H39" s="638"/>
      <c r="I39" s="646"/>
      <c r="J39" s="646"/>
      <c r="K39" s="646"/>
      <c r="L39" s="623"/>
      <c r="M39" s="638"/>
      <c r="N39" s="646"/>
      <c r="O39" s="631"/>
      <c r="P39" s="682">
        <v>2.2999999999999998</v>
      </c>
      <c r="Q39" s="661"/>
      <c r="R39" s="623"/>
      <c r="S39" s="654"/>
      <c r="T39" s="665"/>
      <c r="U39" s="669"/>
      <c r="V39" s="654"/>
      <c r="W39" s="661"/>
      <c r="X39" s="610"/>
    </row>
    <row r="40" spans="1:24" ht="66.75" customHeight="1" x14ac:dyDescent="0.25">
      <c r="A40" s="616"/>
      <c r="B40" s="674" t="s">
        <v>3283</v>
      </c>
      <c r="C40" s="631"/>
      <c r="D40" s="623"/>
      <c r="E40" s="638"/>
      <c r="F40" s="646"/>
      <c r="G40" s="623"/>
      <c r="H40" s="638"/>
      <c r="I40" s="646"/>
      <c r="J40" s="646"/>
      <c r="K40" s="646"/>
      <c r="L40" s="623"/>
      <c r="M40" s="638"/>
      <c r="N40" s="646"/>
      <c r="O40" s="631"/>
      <c r="P40" s="682">
        <v>2.1</v>
      </c>
      <c r="Q40" s="661"/>
      <c r="R40" s="623"/>
      <c r="S40" s="654"/>
      <c r="T40" s="665"/>
      <c r="U40" s="669"/>
      <c r="V40" s="654"/>
      <c r="W40" s="661"/>
      <c r="X40" s="610"/>
    </row>
    <row r="41" spans="1:24" ht="66.75" customHeight="1" x14ac:dyDescent="0.25">
      <c r="A41" s="616"/>
      <c r="B41" s="674" t="s">
        <v>3284</v>
      </c>
      <c r="C41" s="631"/>
      <c r="D41" s="623"/>
      <c r="E41" s="638"/>
      <c r="F41" s="646"/>
      <c r="G41" s="623"/>
      <c r="H41" s="638"/>
      <c r="I41" s="646"/>
      <c r="J41" s="646"/>
      <c r="K41" s="646"/>
      <c r="L41" s="623"/>
      <c r="M41" s="638"/>
      <c r="N41" s="646"/>
      <c r="O41" s="631"/>
      <c r="P41" s="682">
        <v>8.3000000000000007</v>
      </c>
      <c r="Q41" s="661"/>
      <c r="R41" s="623"/>
      <c r="S41" s="654"/>
      <c r="T41" s="665"/>
      <c r="U41" s="669"/>
      <c r="V41" s="654"/>
      <c r="W41" s="661"/>
      <c r="X41" s="610"/>
    </row>
    <row r="42" spans="1:24" ht="66.75" customHeight="1" x14ac:dyDescent="0.25">
      <c r="A42" s="616">
        <v>24</v>
      </c>
      <c r="B42" s="627" t="s">
        <v>3226</v>
      </c>
      <c r="C42" s="630"/>
      <c r="D42" s="625"/>
      <c r="E42" s="637"/>
      <c r="F42" s="645"/>
      <c r="G42" s="625">
        <v>14.013999999999999</v>
      </c>
      <c r="H42" s="637">
        <v>0</v>
      </c>
      <c r="I42" s="645">
        <v>18.858000000000001</v>
      </c>
      <c r="J42" s="645">
        <v>18.858000000000001</v>
      </c>
      <c r="K42" s="645"/>
      <c r="L42" s="625"/>
      <c r="M42" s="637"/>
      <c r="N42" s="645"/>
      <c r="O42" s="630"/>
      <c r="P42" s="637"/>
      <c r="Q42" s="660"/>
      <c r="R42" s="625"/>
      <c r="S42" s="653"/>
      <c r="T42" s="665"/>
      <c r="U42" s="669"/>
      <c r="V42" s="654"/>
      <c r="W42" s="661"/>
      <c r="X42" s="610"/>
    </row>
    <row r="43" spans="1:24" ht="66.75" customHeight="1" x14ac:dyDescent="0.25">
      <c r="A43" s="612"/>
      <c r="B43" s="614" t="s">
        <v>3285</v>
      </c>
      <c r="C43" s="632">
        <v>76.174999999999997</v>
      </c>
      <c r="D43" s="614">
        <v>50.718000000000004</v>
      </c>
      <c r="E43" s="639">
        <v>69.220000099999993</v>
      </c>
      <c r="F43" s="639">
        <v>74.350999999999999</v>
      </c>
      <c r="G43" s="622">
        <v>29.805999999999997</v>
      </c>
      <c r="H43" s="639">
        <v>15.791999999999998</v>
      </c>
      <c r="I43" s="649">
        <v>102.93500000000002</v>
      </c>
      <c r="J43" s="649">
        <v>92.043000000000021</v>
      </c>
      <c r="K43" s="649">
        <v>0</v>
      </c>
      <c r="L43" s="622">
        <v>67.149000000000001</v>
      </c>
      <c r="M43" s="639">
        <v>67.149000000000001</v>
      </c>
      <c r="N43" s="649">
        <v>91.127999999999986</v>
      </c>
      <c r="O43" s="649">
        <v>173.03700000000001</v>
      </c>
      <c r="P43" s="649">
        <v>99.783999999999992</v>
      </c>
      <c r="Q43" s="649">
        <v>76.34</v>
      </c>
      <c r="R43" s="622">
        <v>43.768999999999991</v>
      </c>
      <c r="S43" s="655">
        <v>49.593999999999994</v>
      </c>
      <c r="T43" s="655">
        <v>83.071999999999989</v>
      </c>
      <c r="U43" s="655">
        <v>193.34</v>
      </c>
      <c r="V43" s="655">
        <v>32.262</v>
      </c>
      <c r="W43" s="655">
        <v>32.390999999999998</v>
      </c>
      <c r="X43" s="610"/>
    </row>
    <row r="44" spans="1:24" ht="66.75" customHeight="1" x14ac:dyDescent="0.25">
      <c r="A44" s="621">
        <v>1</v>
      </c>
      <c r="B44" s="677" t="s">
        <v>3286</v>
      </c>
      <c r="C44" s="633"/>
      <c r="D44" s="626"/>
      <c r="E44" s="640"/>
      <c r="F44" s="647"/>
      <c r="G44" s="626">
        <v>42.841999999999999</v>
      </c>
      <c r="H44" s="640">
        <v>42.841999999999999</v>
      </c>
      <c r="I44" s="645">
        <v>0</v>
      </c>
      <c r="J44" s="645"/>
      <c r="K44" s="645"/>
      <c r="L44" s="626"/>
      <c r="M44" s="640"/>
      <c r="N44" s="645">
        <v>8</v>
      </c>
      <c r="O44" s="633">
        <v>61.448</v>
      </c>
      <c r="P44" s="640"/>
      <c r="Q44" s="662">
        <v>61.448</v>
      </c>
      <c r="R44" s="626"/>
      <c r="S44" s="656"/>
      <c r="T44" s="666"/>
      <c r="U44" s="669"/>
      <c r="V44" s="654"/>
      <c r="W44" s="670"/>
      <c r="X44" s="610"/>
    </row>
    <row r="45" spans="1:24" ht="66.75" customHeight="1" x14ac:dyDescent="0.25">
      <c r="A45" s="621">
        <v>2</v>
      </c>
      <c r="B45" s="628" t="s">
        <v>3287</v>
      </c>
      <c r="C45" s="631"/>
      <c r="D45" s="623">
        <v>3.3039999999999998</v>
      </c>
      <c r="E45" s="638">
        <v>3.3039999999999998</v>
      </c>
      <c r="F45" s="646">
        <v>0.72499999999999998</v>
      </c>
      <c r="G45" s="623"/>
      <c r="H45" s="638"/>
      <c r="I45" s="646"/>
      <c r="J45" s="646"/>
      <c r="K45" s="646"/>
      <c r="L45" s="623"/>
      <c r="M45" s="638"/>
      <c r="N45" s="646"/>
      <c r="O45" s="631"/>
      <c r="P45" s="638"/>
      <c r="Q45" s="661"/>
      <c r="R45" s="623"/>
      <c r="S45" s="654"/>
      <c r="T45" s="666"/>
      <c r="U45" s="669"/>
      <c r="V45" s="654"/>
      <c r="W45" s="670"/>
      <c r="X45" s="610"/>
    </row>
    <row r="46" spans="1:24" ht="66.75" customHeight="1" x14ac:dyDescent="0.25">
      <c r="A46" s="621">
        <v>3</v>
      </c>
      <c r="B46" s="628" t="s">
        <v>3201</v>
      </c>
      <c r="C46" s="630">
        <v>10</v>
      </c>
      <c r="D46" s="625">
        <v>23.47</v>
      </c>
      <c r="E46" s="637">
        <v>12.02</v>
      </c>
      <c r="F46" s="645">
        <v>15.525</v>
      </c>
      <c r="G46" s="625">
        <v>10.602</v>
      </c>
      <c r="H46" s="637">
        <v>10.602</v>
      </c>
      <c r="I46" s="645">
        <v>5.3250000000000002</v>
      </c>
      <c r="J46" s="645">
        <v>5.3250000000000002</v>
      </c>
      <c r="K46" s="645"/>
      <c r="L46" s="625"/>
      <c r="M46" s="637"/>
      <c r="N46" s="645"/>
      <c r="O46" s="630"/>
      <c r="P46" s="637"/>
      <c r="Q46" s="660"/>
      <c r="R46" s="625"/>
      <c r="S46" s="653"/>
      <c r="T46" s="666"/>
      <c r="U46" s="669"/>
      <c r="V46" s="654"/>
      <c r="W46" s="670"/>
      <c r="X46" s="610"/>
    </row>
    <row r="47" spans="1:24" ht="66.75" customHeight="1" x14ac:dyDescent="0.25">
      <c r="A47" s="621"/>
      <c r="B47" s="628" t="s">
        <v>3303</v>
      </c>
      <c r="C47" s="630"/>
      <c r="D47" s="625"/>
      <c r="E47" s="637"/>
      <c r="F47" s="645"/>
      <c r="G47" s="625"/>
      <c r="H47" s="637"/>
      <c r="I47" s="645"/>
      <c r="J47" s="645"/>
      <c r="K47" s="645"/>
      <c r="L47" s="625"/>
      <c r="M47" s="637"/>
      <c r="N47" s="645"/>
      <c r="O47" s="630"/>
      <c r="P47" s="637"/>
      <c r="Q47" s="660"/>
      <c r="R47" s="625"/>
      <c r="S47" s="653"/>
      <c r="T47" s="666"/>
      <c r="U47" s="669"/>
      <c r="V47" s="654"/>
      <c r="W47" s="670"/>
      <c r="X47" s="610">
        <v>24.731000000000002</v>
      </c>
    </row>
    <row r="48" spans="1:24" ht="66.75" customHeight="1" x14ac:dyDescent="0.25">
      <c r="A48" s="617">
        <v>4</v>
      </c>
      <c r="B48" s="628" t="s">
        <v>3288</v>
      </c>
      <c r="C48" s="633"/>
      <c r="D48" s="626">
        <v>3.5030000000000001</v>
      </c>
      <c r="E48" s="640">
        <v>3.5030000000000001</v>
      </c>
      <c r="F48" s="647">
        <v>3.5030000000000001</v>
      </c>
      <c r="G48" s="626"/>
      <c r="H48" s="640"/>
      <c r="I48" s="647"/>
      <c r="J48" s="647"/>
      <c r="K48" s="647"/>
      <c r="L48" s="626"/>
      <c r="M48" s="640"/>
      <c r="N48" s="647"/>
      <c r="O48" s="633"/>
      <c r="P48" s="640"/>
      <c r="Q48" s="662"/>
      <c r="R48" s="626"/>
      <c r="S48" s="656"/>
      <c r="T48" s="666"/>
      <c r="U48" s="669"/>
      <c r="V48" s="654"/>
      <c r="W48" s="670"/>
      <c r="X48" s="610"/>
    </row>
    <row r="49" spans="1:23" ht="66.75" customHeight="1" x14ac:dyDescent="0.25">
      <c r="A49" s="617"/>
      <c r="B49" s="677" t="s">
        <v>3289</v>
      </c>
      <c r="C49" s="633"/>
      <c r="D49" s="625">
        <v>0</v>
      </c>
      <c r="E49" s="637">
        <v>2.2999999999999998</v>
      </c>
      <c r="F49" s="645">
        <v>2.2999999999999998</v>
      </c>
      <c r="G49" s="625">
        <v>0</v>
      </c>
      <c r="H49" s="640">
        <v>13.625</v>
      </c>
      <c r="I49" s="645">
        <v>0</v>
      </c>
      <c r="J49" s="645"/>
      <c r="K49" s="645"/>
      <c r="L49" s="626"/>
      <c r="M49" s="640"/>
      <c r="N49" s="647"/>
      <c r="O49" s="633">
        <v>5.1280000000000001</v>
      </c>
      <c r="P49" s="640"/>
      <c r="Q49" s="662">
        <v>5.1280000000000001</v>
      </c>
      <c r="R49" s="626"/>
      <c r="S49" s="656"/>
      <c r="T49" s="666"/>
      <c r="U49" s="669"/>
      <c r="V49" s="654"/>
      <c r="W49" s="670"/>
    </row>
    <row r="50" spans="1:23" ht="66.75" customHeight="1" x14ac:dyDescent="0.25">
      <c r="A50" s="617"/>
      <c r="B50" s="628" t="s">
        <v>3304</v>
      </c>
      <c r="C50" s="633"/>
      <c r="D50" s="625"/>
      <c r="E50" s="637"/>
      <c r="F50" s="645"/>
      <c r="G50" s="625"/>
      <c r="H50" s="640"/>
      <c r="I50" s="645"/>
      <c r="J50" s="645"/>
      <c r="K50" s="645"/>
      <c r="L50" s="626"/>
      <c r="M50" s="640"/>
      <c r="N50" s="647"/>
      <c r="O50" s="633"/>
      <c r="P50" s="640"/>
      <c r="Q50" s="662"/>
      <c r="R50" s="626"/>
      <c r="S50" s="656"/>
      <c r="T50" s="666"/>
      <c r="U50" s="669"/>
      <c r="V50" s="654">
        <v>39.134</v>
      </c>
      <c r="W50" s="670"/>
    </row>
    <row r="51" spans="1:23" ht="66.75" customHeight="1" x14ac:dyDescent="0.25">
      <c r="A51" s="617"/>
      <c r="B51" s="628" t="s">
        <v>3305</v>
      </c>
      <c r="C51" s="633"/>
      <c r="D51" s="625">
        <v>0</v>
      </c>
      <c r="E51" s="637">
        <v>5.625</v>
      </c>
      <c r="F51" s="645">
        <v>9.984</v>
      </c>
      <c r="G51" s="626"/>
      <c r="H51" s="640"/>
      <c r="I51" s="647"/>
      <c r="J51" s="647"/>
      <c r="K51" s="647"/>
      <c r="L51" s="626"/>
      <c r="M51" s="640"/>
      <c r="N51" s="647"/>
      <c r="O51" s="633"/>
      <c r="P51" s="640"/>
      <c r="Q51" s="662"/>
      <c r="R51" s="626">
        <v>5.8250000000000002</v>
      </c>
      <c r="S51" s="653">
        <v>0</v>
      </c>
      <c r="T51" s="664"/>
      <c r="U51" s="669"/>
      <c r="V51" s="654"/>
      <c r="W51" s="670"/>
    </row>
    <row r="52" spans="1:23" ht="66.75" customHeight="1" x14ac:dyDescent="0.25">
      <c r="A52" s="617"/>
      <c r="B52" s="628" t="s">
        <v>3306</v>
      </c>
      <c r="C52" s="633"/>
      <c r="D52" s="625">
        <v>0</v>
      </c>
      <c r="E52" s="637">
        <v>6.3369999999999997</v>
      </c>
      <c r="F52" s="645">
        <v>0</v>
      </c>
      <c r="G52" s="626"/>
      <c r="H52" s="637">
        <v>0</v>
      </c>
      <c r="I52" s="645">
        <v>8</v>
      </c>
      <c r="J52" s="645">
        <v>8</v>
      </c>
      <c r="K52" s="645"/>
      <c r="L52" s="626"/>
      <c r="M52" s="640"/>
      <c r="N52" s="647"/>
      <c r="O52" s="633"/>
      <c r="P52" s="640"/>
      <c r="Q52" s="662"/>
      <c r="R52" s="626"/>
      <c r="S52" s="656"/>
      <c r="T52" s="664"/>
      <c r="U52" s="669"/>
      <c r="V52" s="654">
        <v>34.654000000000003</v>
      </c>
      <c r="W52" s="670"/>
    </row>
    <row r="53" spans="1:23" ht="66.75" customHeight="1" x14ac:dyDescent="0.25">
      <c r="A53" s="617"/>
      <c r="B53" s="628" t="s">
        <v>3291</v>
      </c>
      <c r="C53" s="633"/>
      <c r="D53" s="625">
        <v>0</v>
      </c>
      <c r="E53" s="637">
        <v>4.8250000000000002</v>
      </c>
      <c r="F53" s="645">
        <v>4.8250000000000002</v>
      </c>
      <c r="G53" s="626"/>
      <c r="H53" s="640"/>
      <c r="I53" s="647"/>
      <c r="J53" s="647"/>
      <c r="K53" s="647"/>
      <c r="L53" s="626"/>
      <c r="M53" s="640"/>
      <c r="N53" s="647"/>
      <c r="O53" s="633"/>
      <c r="P53" s="640"/>
      <c r="Q53" s="662"/>
      <c r="R53" s="626"/>
      <c r="S53" s="656"/>
      <c r="T53" s="664"/>
      <c r="U53" s="669"/>
      <c r="V53" s="654"/>
      <c r="W53" s="670"/>
    </row>
    <row r="54" spans="1:23" ht="66.75" customHeight="1" x14ac:dyDescent="0.25">
      <c r="A54" s="617"/>
      <c r="B54" s="676" t="s">
        <v>3292</v>
      </c>
      <c r="C54" s="633"/>
      <c r="D54" s="625"/>
      <c r="E54" s="637"/>
      <c r="F54" s="645"/>
      <c r="G54" s="626"/>
      <c r="H54" s="640"/>
      <c r="I54" s="647"/>
      <c r="J54" s="647"/>
      <c r="K54" s="647"/>
      <c r="L54" s="626"/>
      <c r="M54" s="637">
        <v>0</v>
      </c>
      <c r="N54" s="645">
        <v>15</v>
      </c>
      <c r="O54" s="630">
        <v>15</v>
      </c>
      <c r="P54" s="637">
        <v>12</v>
      </c>
      <c r="Q54" s="660"/>
      <c r="R54" s="626"/>
      <c r="S54" s="656"/>
      <c r="T54" s="664"/>
      <c r="U54" s="669"/>
      <c r="V54" s="654"/>
      <c r="W54" s="670"/>
    </row>
    <row r="55" spans="1:23" ht="66.75" customHeight="1" x14ac:dyDescent="0.25">
      <c r="A55" s="617"/>
      <c r="B55" s="611" t="s">
        <v>3307</v>
      </c>
      <c r="C55" s="633"/>
      <c r="D55" s="625"/>
      <c r="E55" s="637"/>
      <c r="F55" s="645"/>
      <c r="G55" s="626"/>
      <c r="H55" s="640"/>
      <c r="I55" s="647"/>
      <c r="J55" s="647"/>
      <c r="K55" s="647"/>
      <c r="L55" s="626"/>
      <c r="M55" s="637"/>
      <c r="N55" s="645"/>
      <c r="O55" s="630"/>
      <c r="P55" s="637"/>
      <c r="Q55" s="660"/>
      <c r="R55" s="626"/>
      <c r="S55" s="656"/>
      <c r="T55" s="664"/>
      <c r="U55" s="669"/>
      <c r="V55" s="654">
        <v>1.75</v>
      </c>
      <c r="W55" s="670"/>
    </row>
    <row r="56" spans="1:23" ht="66.75" customHeight="1" x14ac:dyDescent="0.25">
      <c r="A56" s="617"/>
      <c r="B56" s="611" t="s">
        <v>3308</v>
      </c>
      <c r="C56" s="633"/>
      <c r="D56" s="625"/>
      <c r="E56" s="637"/>
      <c r="F56" s="645"/>
      <c r="G56" s="626"/>
      <c r="H56" s="640"/>
      <c r="I56" s="647"/>
      <c r="J56" s="647"/>
      <c r="K56" s="647"/>
      <c r="L56" s="626"/>
      <c r="M56" s="637"/>
      <c r="N56" s="645"/>
      <c r="O56" s="630"/>
      <c r="P56" s="637"/>
      <c r="Q56" s="660"/>
      <c r="R56" s="626"/>
      <c r="S56" s="656"/>
      <c r="T56" s="664"/>
      <c r="U56" s="669"/>
      <c r="V56" s="654">
        <v>3</v>
      </c>
      <c r="W56" s="670"/>
    </row>
    <row r="57" spans="1:23" ht="66.75" customHeight="1" x14ac:dyDescent="0.25">
      <c r="A57" s="617">
        <v>6</v>
      </c>
      <c r="B57" s="628" t="s">
        <v>3293</v>
      </c>
      <c r="C57" s="633"/>
      <c r="D57" s="626"/>
      <c r="E57" s="640"/>
      <c r="F57" s="647"/>
      <c r="G57" s="626"/>
      <c r="H57" s="640"/>
      <c r="I57" s="645"/>
      <c r="J57" s="645"/>
      <c r="K57" s="645"/>
      <c r="L57" s="626"/>
      <c r="M57" s="640"/>
      <c r="N57" s="647"/>
      <c r="O57" s="633"/>
      <c r="P57" s="640"/>
      <c r="Q57" s="662"/>
      <c r="R57" s="626">
        <v>28.841999999999999</v>
      </c>
      <c r="S57" s="656">
        <v>28.841999999999999</v>
      </c>
      <c r="T57" s="667">
        <v>28.841999999999999</v>
      </c>
      <c r="U57" s="669">
        <v>0</v>
      </c>
      <c r="V57" s="654"/>
      <c r="W57" s="670"/>
    </row>
    <row r="58" spans="1:23" ht="66.75" customHeight="1" x14ac:dyDescent="0.25">
      <c r="A58" s="617"/>
      <c r="B58" s="628" t="s">
        <v>3309</v>
      </c>
      <c r="C58" s="633"/>
      <c r="D58" s="626"/>
      <c r="E58" s="640"/>
      <c r="F58" s="647"/>
      <c r="G58" s="626"/>
      <c r="H58" s="640"/>
      <c r="I58" s="645"/>
      <c r="J58" s="645"/>
      <c r="K58" s="645"/>
      <c r="L58" s="626"/>
      <c r="M58" s="640"/>
      <c r="N58" s="647"/>
      <c r="O58" s="633"/>
      <c r="P58" s="640"/>
      <c r="Q58" s="662"/>
      <c r="R58" s="626"/>
      <c r="S58" s="656"/>
      <c r="T58" s="667"/>
      <c r="U58" s="669"/>
      <c r="V58" s="654">
        <v>1.9</v>
      </c>
      <c r="W58" s="670"/>
    </row>
    <row r="59" spans="1:23" ht="66.75" customHeight="1" x14ac:dyDescent="0.25">
      <c r="A59" s="617"/>
      <c r="B59" s="628" t="s">
        <v>3310</v>
      </c>
      <c r="C59" s="633"/>
      <c r="D59" s="626"/>
      <c r="E59" s="640"/>
      <c r="F59" s="647"/>
      <c r="G59" s="626"/>
      <c r="H59" s="640"/>
      <c r="I59" s="645"/>
      <c r="J59" s="645"/>
      <c r="K59" s="645"/>
      <c r="L59" s="626"/>
      <c r="M59" s="640"/>
      <c r="N59" s="647"/>
      <c r="O59" s="633"/>
      <c r="P59" s="640"/>
      <c r="Q59" s="662"/>
      <c r="R59" s="626"/>
      <c r="S59" s="656"/>
      <c r="T59" s="667"/>
      <c r="U59" s="669"/>
      <c r="V59" s="654">
        <v>9.73</v>
      </c>
      <c r="W59" s="670"/>
    </row>
    <row r="60" spans="1:23" ht="66.75" customHeight="1" x14ac:dyDescent="0.25">
      <c r="A60" s="617" t="s">
        <v>3294</v>
      </c>
      <c r="B60" s="628" t="s">
        <v>1393</v>
      </c>
      <c r="C60" s="633"/>
      <c r="D60" s="626"/>
      <c r="E60" s="640"/>
      <c r="F60" s="647"/>
      <c r="G60" s="626"/>
      <c r="H60" s="640"/>
      <c r="I60" s="647"/>
      <c r="J60" s="647"/>
      <c r="K60" s="647"/>
      <c r="L60" s="626">
        <v>13.616</v>
      </c>
      <c r="M60" s="640">
        <v>13.616</v>
      </c>
      <c r="N60" s="645">
        <v>0</v>
      </c>
      <c r="O60" s="633"/>
      <c r="P60" s="640"/>
      <c r="Q60" s="662"/>
      <c r="R60" s="626"/>
      <c r="S60" s="656"/>
      <c r="T60" s="668"/>
      <c r="U60" s="669"/>
      <c r="V60" s="654"/>
      <c r="W60" s="670"/>
    </row>
    <row r="61" spans="1:23" ht="66.75" customHeight="1" x14ac:dyDescent="0.25">
      <c r="A61" s="617">
        <v>8</v>
      </c>
      <c r="B61" s="628" t="s">
        <v>3228</v>
      </c>
      <c r="C61" s="633"/>
      <c r="D61" s="626">
        <v>2.5920000000000001</v>
      </c>
      <c r="E61" s="637">
        <v>0</v>
      </c>
      <c r="F61" s="645"/>
      <c r="G61" s="626"/>
      <c r="H61" s="640"/>
      <c r="I61" s="645">
        <v>0</v>
      </c>
      <c r="J61" s="647">
        <v>16.667000000000002</v>
      </c>
      <c r="K61" s="647">
        <v>83.332999999999998</v>
      </c>
      <c r="L61" s="626"/>
      <c r="M61" s="640"/>
      <c r="N61" s="647"/>
      <c r="O61" s="633"/>
      <c r="P61" s="640"/>
      <c r="Q61" s="662"/>
      <c r="R61" s="626"/>
      <c r="S61" s="656"/>
      <c r="T61" s="668"/>
      <c r="U61" s="669"/>
      <c r="V61" s="654"/>
      <c r="W61" s="670"/>
    </row>
    <row r="62" spans="1:23" ht="15.75" x14ac:dyDescent="0.25">
      <c r="A62" s="615"/>
      <c r="B62" s="614" t="s">
        <v>3295</v>
      </c>
      <c r="C62" s="634">
        <v>10</v>
      </c>
      <c r="D62" s="613">
        <v>32.869</v>
      </c>
      <c r="E62" s="641">
        <v>37.914000000000001</v>
      </c>
      <c r="F62" s="641">
        <v>36.862000000000002</v>
      </c>
      <c r="G62" s="613">
        <v>53.444000000000003</v>
      </c>
      <c r="H62" s="641">
        <v>67.069000000000003</v>
      </c>
      <c r="I62" s="641">
        <v>13.324999999999999</v>
      </c>
      <c r="J62" s="641">
        <v>29.992000000000001</v>
      </c>
      <c r="K62" s="641">
        <v>83.332999999999998</v>
      </c>
      <c r="L62" s="613">
        <v>13.616</v>
      </c>
      <c r="M62" s="641">
        <v>13.616</v>
      </c>
      <c r="N62" s="650">
        <v>23</v>
      </c>
      <c r="O62" s="650">
        <v>81.575999999999993</v>
      </c>
      <c r="P62" s="650">
        <v>12</v>
      </c>
      <c r="Q62" s="650">
        <v>66.575999999999993</v>
      </c>
      <c r="R62" s="613">
        <v>34.667000000000002</v>
      </c>
      <c r="S62" s="657">
        <v>28.841999999999999</v>
      </c>
      <c r="T62" s="657">
        <v>28.841999999999999</v>
      </c>
      <c r="U62" s="657">
        <v>0</v>
      </c>
      <c r="V62" s="657">
        <v>90.168000000000021</v>
      </c>
      <c r="W62" s="657">
        <v>0</v>
      </c>
    </row>
    <row r="63" spans="1:23" ht="15.75" x14ac:dyDescent="0.25">
      <c r="A63" s="615"/>
      <c r="B63" s="614" t="s">
        <v>3296</v>
      </c>
      <c r="C63" s="634">
        <v>86.174999999999997</v>
      </c>
      <c r="D63" s="613">
        <v>83.587000000000003</v>
      </c>
      <c r="E63" s="641">
        <v>107.13400009999999</v>
      </c>
      <c r="F63" s="641">
        <v>111.21299999999999</v>
      </c>
      <c r="G63" s="613">
        <v>83.25</v>
      </c>
      <c r="H63" s="641">
        <v>82.861000000000004</v>
      </c>
      <c r="I63" s="641">
        <v>116.26000000000002</v>
      </c>
      <c r="J63" s="641">
        <v>122.03500000000003</v>
      </c>
      <c r="K63" s="641">
        <v>83.332999999999998</v>
      </c>
      <c r="L63" s="613">
        <v>80.765000000000001</v>
      </c>
      <c r="M63" s="641">
        <v>80.765000000000001</v>
      </c>
      <c r="N63" s="650">
        <v>114.12799999999999</v>
      </c>
      <c r="O63" s="650">
        <v>254.613</v>
      </c>
      <c r="P63" s="650">
        <v>111.78399999999999</v>
      </c>
      <c r="Q63" s="650">
        <v>142.916</v>
      </c>
      <c r="R63" s="613">
        <v>78.435999999999993</v>
      </c>
      <c r="S63" s="657">
        <v>78.435999999999993</v>
      </c>
      <c r="T63" s="657">
        <v>111.91399999999999</v>
      </c>
      <c r="U63" s="657">
        <v>193.34</v>
      </c>
      <c r="V63" s="657">
        <v>122.43000000000002</v>
      </c>
      <c r="W63" s="657">
        <v>32.390999999999998</v>
      </c>
    </row>
    <row r="64" spans="1:23" ht="15.75" x14ac:dyDescent="0.25">
      <c r="A64" s="615"/>
      <c r="B64" s="618" t="s">
        <v>3297</v>
      </c>
      <c r="C64" s="635">
        <v>71.8125</v>
      </c>
      <c r="D64" s="619">
        <v>69.655833333333334</v>
      </c>
      <c r="E64" s="642">
        <v>89.278333416666669</v>
      </c>
      <c r="F64" s="642">
        <v>92.677499999999995</v>
      </c>
      <c r="G64" s="619">
        <v>69.375</v>
      </c>
      <c r="H64" s="642">
        <v>69.050833333333344</v>
      </c>
      <c r="I64" s="642">
        <v>96.883333333333354</v>
      </c>
      <c r="J64" s="642">
        <v>101.69583333333335</v>
      </c>
      <c r="K64" s="642">
        <v>83.332999999999998</v>
      </c>
      <c r="L64" s="619">
        <v>67.304166666666674</v>
      </c>
      <c r="M64" s="642">
        <v>67.304166666666674</v>
      </c>
      <c r="N64" s="651">
        <v>95.106666666666655</v>
      </c>
      <c r="O64" s="651">
        <v>212.17750000000001</v>
      </c>
      <c r="P64" s="651">
        <v>91.626229508196715</v>
      </c>
      <c r="Q64" s="651">
        <v>117.14426229508197</v>
      </c>
      <c r="R64" s="619">
        <v>65.36333333333333</v>
      </c>
      <c r="S64" s="658">
        <v>65.36333333333333</v>
      </c>
      <c r="T64" s="658">
        <v>93.261666666666656</v>
      </c>
      <c r="U64" s="658">
        <v>161.11666666666667</v>
      </c>
      <c r="V64" s="658">
        <v>100.35245901639347</v>
      </c>
      <c r="W64" s="658">
        <v>26.55</v>
      </c>
    </row>
    <row r="66" spans="21:22" x14ac:dyDescent="0.25">
      <c r="U66" s="663"/>
      <c r="V66" s="671"/>
    </row>
    <row r="67" spans="21:22" x14ac:dyDescent="0.25">
      <c r="U67" s="663"/>
      <c r="V67" s="671"/>
    </row>
  </sheetData>
  <mergeCells count="23">
    <mergeCell ref="H2:H3"/>
    <mergeCell ref="M2:M3"/>
    <mergeCell ref="R2:R3"/>
    <mergeCell ref="F2:F3"/>
    <mergeCell ref="O2:O3"/>
    <mergeCell ref="Q2:Q3"/>
    <mergeCell ref="P2:P3"/>
    <mergeCell ref="A2:A3"/>
    <mergeCell ref="B2:B3"/>
    <mergeCell ref="C2:C3"/>
    <mergeCell ref="D2:D3"/>
    <mergeCell ref="G2:G3"/>
    <mergeCell ref="E2:E3"/>
    <mergeCell ref="U2:U3"/>
    <mergeCell ref="W2:W3"/>
    <mergeCell ref="T2:T3"/>
    <mergeCell ref="I2:I3"/>
    <mergeCell ref="N2:N3"/>
    <mergeCell ref="L2:L3"/>
    <mergeCell ref="S2:S3"/>
    <mergeCell ref="J2:J3"/>
    <mergeCell ref="K2:K3"/>
    <mergeCell ref="V2:V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CC080-EB8F-41F6-A81B-98A336C97BD9}">
  <dimension ref="A2:M69"/>
  <sheetViews>
    <sheetView topLeftCell="A49" workbookViewId="0">
      <selection activeCell="B71" sqref="B71"/>
    </sheetView>
  </sheetViews>
  <sheetFormatPr defaultRowHeight="15" x14ac:dyDescent="0.25"/>
  <cols>
    <col min="2" max="2" width="76.5703125" customWidth="1"/>
    <col min="3" max="3" width="12" customWidth="1"/>
    <col min="4" max="4" width="9.5703125" bestFit="1" customWidth="1"/>
    <col min="5" max="5" width="11.42578125" customWidth="1"/>
    <col min="6" max="6" width="9.5703125" bestFit="1" customWidth="1"/>
    <col min="7" max="7" width="11.85546875" customWidth="1"/>
    <col min="8" max="8" width="9.5703125" bestFit="1" customWidth="1"/>
    <col min="9" max="9" width="11.5703125" customWidth="1"/>
    <col min="10" max="10" width="15" customWidth="1"/>
    <col min="11" max="11" width="12.85546875" customWidth="1"/>
    <col min="12" max="12" width="15.140625" customWidth="1"/>
    <col min="13" max="13" width="37.7109375" customWidth="1"/>
  </cols>
  <sheetData>
    <row r="2" spans="1:13" ht="60" customHeight="1" x14ac:dyDescent="0.25">
      <c r="A2" s="917" t="s">
        <v>16</v>
      </c>
      <c r="B2" s="918" t="s">
        <v>3311</v>
      </c>
      <c r="C2" s="689" t="s">
        <v>3322</v>
      </c>
      <c r="D2" s="684" t="s">
        <v>3312</v>
      </c>
      <c r="E2" s="685" t="s">
        <v>3322</v>
      </c>
      <c r="F2" s="685" t="s">
        <v>3312</v>
      </c>
      <c r="G2" s="685" t="s">
        <v>3322</v>
      </c>
      <c r="H2" s="685" t="s">
        <v>3312</v>
      </c>
      <c r="I2" s="685" t="s">
        <v>3322</v>
      </c>
      <c r="J2" s="686" t="s">
        <v>3323</v>
      </c>
      <c r="K2" s="685" t="s">
        <v>3322</v>
      </c>
      <c r="L2" s="687" t="s">
        <v>3323</v>
      </c>
      <c r="M2" s="686" t="s">
        <v>3313</v>
      </c>
    </row>
    <row r="3" spans="1:13" x14ac:dyDescent="0.25">
      <c r="A3" s="917"/>
      <c r="B3" s="918"/>
      <c r="C3" s="916">
        <v>2023</v>
      </c>
      <c r="D3" s="916"/>
      <c r="E3" s="916">
        <v>2024</v>
      </c>
      <c r="F3" s="916"/>
      <c r="G3" s="916">
        <v>2025</v>
      </c>
      <c r="H3" s="916"/>
      <c r="I3" s="916">
        <v>2026</v>
      </c>
      <c r="J3" s="916"/>
      <c r="K3" s="916">
        <v>2027</v>
      </c>
      <c r="L3" s="916"/>
      <c r="M3" s="688"/>
    </row>
    <row r="4" spans="1:13" x14ac:dyDescent="0.25">
      <c r="A4" s="683"/>
      <c r="B4" s="689"/>
      <c r="C4" s="690"/>
      <c r="D4" s="690"/>
      <c r="E4" s="690"/>
      <c r="F4" s="690"/>
      <c r="G4" s="690"/>
      <c r="H4" s="690"/>
      <c r="I4" s="690"/>
      <c r="J4" s="690"/>
      <c r="K4" s="690"/>
      <c r="L4" s="690"/>
      <c r="M4" s="688"/>
    </row>
    <row r="5" spans="1:13" ht="33" customHeight="1" x14ac:dyDescent="0.25">
      <c r="A5" s="683">
        <v>1</v>
      </c>
      <c r="B5" s="687" t="s">
        <v>3263</v>
      </c>
      <c r="C5" s="691">
        <v>31.678000000000001</v>
      </c>
      <c r="D5" s="691">
        <v>36.19</v>
      </c>
      <c r="E5" s="691"/>
      <c r="F5" s="691"/>
      <c r="G5" s="691"/>
      <c r="H5" s="691"/>
      <c r="I5" s="691"/>
      <c r="J5" s="692"/>
      <c r="K5" s="692"/>
      <c r="L5" s="688"/>
      <c r="M5" s="693" t="s">
        <v>330</v>
      </c>
    </row>
    <row r="6" spans="1:13" ht="33" customHeight="1" x14ac:dyDescent="0.25">
      <c r="A6" s="683">
        <v>2</v>
      </c>
      <c r="B6" s="687" t="s">
        <v>3261</v>
      </c>
      <c r="C6" s="691">
        <v>15.819000000000001</v>
      </c>
      <c r="D6" s="691">
        <v>18.925000000000001</v>
      </c>
      <c r="E6" s="691"/>
      <c r="F6" s="691"/>
      <c r="G6" s="691"/>
      <c r="H6" s="691"/>
      <c r="I6" s="691"/>
      <c r="J6" s="692"/>
      <c r="K6" s="692"/>
      <c r="L6" s="688"/>
      <c r="M6" s="693" t="s">
        <v>330</v>
      </c>
    </row>
    <row r="7" spans="1:13" ht="33" customHeight="1" x14ac:dyDescent="0.25">
      <c r="A7" s="683">
        <v>3</v>
      </c>
      <c r="B7" s="687" t="s">
        <v>3262</v>
      </c>
      <c r="C7" s="691">
        <v>13.898999999999999</v>
      </c>
      <c r="D7" s="691">
        <v>16.971</v>
      </c>
      <c r="E7" s="691"/>
      <c r="F7" s="691"/>
      <c r="G7" s="691"/>
      <c r="H7" s="691"/>
      <c r="I7" s="691"/>
      <c r="J7" s="692"/>
      <c r="K7" s="692"/>
      <c r="L7" s="688"/>
      <c r="M7" s="693" t="s">
        <v>330</v>
      </c>
    </row>
    <row r="8" spans="1:13" ht="33" customHeight="1" x14ac:dyDescent="0.25">
      <c r="A8" s="683">
        <v>4</v>
      </c>
      <c r="B8" s="687" t="s">
        <v>3314</v>
      </c>
      <c r="C8" s="691">
        <v>2.0830000000000002</v>
      </c>
      <c r="D8" s="691">
        <v>0.502</v>
      </c>
      <c r="E8" s="691">
        <v>0</v>
      </c>
      <c r="F8" s="691">
        <v>10.477</v>
      </c>
      <c r="G8" s="691">
        <v>47.231999999999999</v>
      </c>
      <c r="H8" s="691">
        <v>39.816000000000003</v>
      </c>
      <c r="I8" s="691">
        <v>17.666</v>
      </c>
      <c r="J8" s="691">
        <v>20.190000000000001</v>
      </c>
      <c r="K8" s="691">
        <v>8.3333333333333336E-14</v>
      </c>
      <c r="L8" s="691">
        <v>19.513934426229508</v>
      </c>
      <c r="M8" s="693" t="s">
        <v>330</v>
      </c>
    </row>
    <row r="9" spans="1:13" ht="33" customHeight="1" thickBot="1" x14ac:dyDescent="0.3">
      <c r="A9" s="683">
        <v>5</v>
      </c>
      <c r="B9" s="687" t="s">
        <v>3201</v>
      </c>
      <c r="C9" s="691">
        <v>8.3330000000000002</v>
      </c>
      <c r="D9" s="691">
        <v>5.42</v>
      </c>
      <c r="E9" s="691"/>
      <c r="F9" s="691"/>
      <c r="G9" s="691"/>
      <c r="H9" s="691"/>
      <c r="I9" s="691"/>
      <c r="J9" s="692"/>
      <c r="K9" s="692"/>
      <c r="L9" s="688"/>
      <c r="M9" s="694" t="s">
        <v>328</v>
      </c>
    </row>
    <row r="10" spans="1:13" ht="33" customHeight="1" x14ac:dyDescent="0.25">
      <c r="A10" s="683">
        <v>6</v>
      </c>
      <c r="B10" s="687" t="s">
        <v>3260</v>
      </c>
      <c r="C10" s="691"/>
      <c r="D10" s="691"/>
      <c r="E10" s="691">
        <v>16.498999999999999</v>
      </c>
      <c r="F10" s="691">
        <v>8.8119999999999994</v>
      </c>
      <c r="G10" s="691"/>
      <c r="H10" s="691"/>
      <c r="I10" s="691"/>
      <c r="J10" s="692"/>
      <c r="K10" s="692"/>
      <c r="L10" s="688"/>
      <c r="M10" s="687" t="s">
        <v>330</v>
      </c>
    </row>
    <row r="11" spans="1:13" ht="33" customHeight="1" x14ac:dyDescent="0.25">
      <c r="A11" s="683">
        <v>7</v>
      </c>
      <c r="B11" s="687" t="s">
        <v>3256</v>
      </c>
      <c r="C11" s="691"/>
      <c r="D11" s="691"/>
      <c r="E11" s="691">
        <v>23.704999999999998</v>
      </c>
      <c r="F11" s="691">
        <v>24.573</v>
      </c>
      <c r="G11" s="691"/>
      <c r="H11" s="691"/>
      <c r="I11" s="691"/>
      <c r="J11" s="692"/>
      <c r="K11" s="692"/>
      <c r="L11" s="688"/>
      <c r="M11" s="687" t="s">
        <v>328</v>
      </c>
    </row>
    <row r="12" spans="1:13" ht="33" customHeight="1" x14ac:dyDescent="0.25">
      <c r="A12" s="683">
        <v>8</v>
      </c>
      <c r="B12" s="695" t="s">
        <v>1017</v>
      </c>
      <c r="C12" s="691"/>
      <c r="D12" s="691"/>
      <c r="E12" s="691">
        <v>2.5870000000000002</v>
      </c>
      <c r="F12" s="691">
        <v>7.3659999999999997</v>
      </c>
      <c r="G12" s="691"/>
      <c r="H12" s="691"/>
      <c r="I12" s="691"/>
      <c r="J12" s="692"/>
      <c r="K12" s="692"/>
      <c r="L12" s="688"/>
      <c r="M12" s="687" t="s">
        <v>330</v>
      </c>
    </row>
    <row r="13" spans="1:13" ht="33" customHeight="1" x14ac:dyDescent="0.25">
      <c r="A13" s="683">
        <v>9</v>
      </c>
      <c r="B13" s="687" t="s">
        <v>3267</v>
      </c>
      <c r="C13" s="691"/>
      <c r="D13" s="691"/>
      <c r="E13" s="691">
        <v>4.0279999999999996</v>
      </c>
      <c r="F13" s="691">
        <v>5.6470000000000002</v>
      </c>
      <c r="G13" s="691"/>
      <c r="H13" s="691"/>
      <c r="I13" s="691">
        <v>63.616999999999997</v>
      </c>
      <c r="J13" s="691">
        <v>62.573999999999998</v>
      </c>
      <c r="K13" s="692"/>
      <c r="L13" s="688"/>
      <c r="M13" s="687" t="s">
        <v>330</v>
      </c>
    </row>
    <row r="14" spans="1:13" ht="33" customHeight="1" x14ac:dyDescent="0.25">
      <c r="A14" s="683">
        <v>10</v>
      </c>
      <c r="B14" s="695" t="s">
        <v>3276</v>
      </c>
      <c r="C14" s="691"/>
      <c r="D14" s="691"/>
      <c r="E14" s="691">
        <v>1.2290000000000001</v>
      </c>
      <c r="F14" s="691">
        <v>0</v>
      </c>
      <c r="G14" s="691"/>
      <c r="H14" s="691"/>
      <c r="I14" s="691"/>
      <c r="J14" s="692"/>
      <c r="K14" s="692"/>
      <c r="L14" s="688"/>
      <c r="M14" s="687" t="s">
        <v>330</v>
      </c>
    </row>
    <row r="15" spans="1:13" ht="33" customHeight="1" x14ac:dyDescent="0.25">
      <c r="A15" s="683">
        <v>11</v>
      </c>
      <c r="B15" s="687" t="s">
        <v>3315</v>
      </c>
      <c r="C15" s="691"/>
      <c r="D15" s="691"/>
      <c r="E15" s="691">
        <v>8.32</v>
      </c>
      <c r="F15" s="691">
        <v>0</v>
      </c>
      <c r="G15" s="691"/>
      <c r="H15" s="691"/>
      <c r="I15" s="691"/>
      <c r="J15" s="692"/>
      <c r="K15" s="692"/>
      <c r="L15" s="688"/>
      <c r="M15" s="687" t="s">
        <v>328</v>
      </c>
    </row>
    <row r="16" spans="1:13" ht="43.5" customHeight="1" x14ac:dyDescent="0.25">
      <c r="A16" s="683">
        <v>12</v>
      </c>
      <c r="B16" s="687" t="s">
        <v>3287</v>
      </c>
      <c r="C16" s="691"/>
      <c r="D16" s="691"/>
      <c r="E16" s="691">
        <v>0.72499999999999998</v>
      </c>
      <c r="F16" s="691">
        <v>0.68600000000000005</v>
      </c>
      <c r="G16" s="691"/>
      <c r="H16" s="691"/>
      <c r="I16" s="691"/>
      <c r="J16" s="692"/>
      <c r="K16" s="692"/>
      <c r="L16" s="688"/>
      <c r="M16" s="687" t="s">
        <v>328</v>
      </c>
    </row>
    <row r="17" spans="1:13" ht="33" customHeight="1" x14ac:dyDescent="0.25">
      <c r="A17" s="683">
        <v>13</v>
      </c>
      <c r="B17" s="687" t="s">
        <v>3288</v>
      </c>
      <c r="C17" s="691"/>
      <c r="D17" s="691"/>
      <c r="E17" s="691">
        <v>2.919</v>
      </c>
      <c r="F17" s="691">
        <v>0</v>
      </c>
      <c r="G17" s="691"/>
      <c r="H17" s="691"/>
      <c r="I17" s="691"/>
      <c r="J17" s="692"/>
      <c r="K17" s="692"/>
      <c r="L17" s="688"/>
      <c r="M17" s="687" t="s">
        <v>328</v>
      </c>
    </row>
    <row r="18" spans="1:13" ht="33" customHeight="1" x14ac:dyDescent="0.25">
      <c r="A18" s="683">
        <v>14</v>
      </c>
      <c r="B18" s="687" t="s">
        <v>3201</v>
      </c>
      <c r="C18" s="691"/>
      <c r="D18" s="691"/>
      <c r="E18" s="691">
        <v>12.938000000000001</v>
      </c>
      <c r="F18" s="691">
        <v>12.981999999999999</v>
      </c>
      <c r="G18" s="691"/>
      <c r="H18" s="691"/>
      <c r="I18" s="691"/>
      <c r="J18" s="692"/>
      <c r="K18" s="692"/>
      <c r="L18" s="688"/>
      <c r="M18" s="687" t="s">
        <v>328</v>
      </c>
    </row>
    <row r="19" spans="1:13" ht="33" customHeight="1" x14ac:dyDescent="0.25">
      <c r="A19" s="683">
        <v>15</v>
      </c>
      <c r="B19" s="687" t="s">
        <v>3289</v>
      </c>
      <c r="C19" s="691"/>
      <c r="D19" s="691"/>
      <c r="E19" s="691">
        <v>1.917</v>
      </c>
      <c r="F19" s="691">
        <v>2.7280000000000002</v>
      </c>
      <c r="G19" s="691"/>
      <c r="H19" s="691"/>
      <c r="I19" s="691"/>
      <c r="J19" s="692"/>
      <c r="K19" s="692"/>
      <c r="L19" s="688"/>
      <c r="M19" s="687" t="s">
        <v>330</v>
      </c>
    </row>
    <row r="20" spans="1:13" ht="33" customHeight="1" x14ac:dyDescent="0.25">
      <c r="A20" s="683">
        <v>16</v>
      </c>
      <c r="B20" s="687" t="s">
        <v>3291</v>
      </c>
      <c r="C20" s="691"/>
      <c r="D20" s="691"/>
      <c r="E20" s="691">
        <v>4.0209999999999999</v>
      </c>
      <c r="F20" s="691">
        <v>4.452</v>
      </c>
      <c r="G20" s="691"/>
      <c r="H20" s="691"/>
      <c r="I20" s="691"/>
      <c r="J20" s="692"/>
      <c r="K20" s="692"/>
      <c r="L20" s="688"/>
      <c r="M20" s="687" t="s">
        <v>330</v>
      </c>
    </row>
    <row r="21" spans="1:13" ht="33" customHeight="1" x14ac:dyDescent="0.25">
      <c r="A21" s="683">
        <v>17</v>
      </c>
      <c r="B21" s="695" t="s">
        <v>1013</v>
      </c>
      <c r="C21" s="691"/>
      <c r="D21" s="691"/>
      <c r="E21" s="691">
        <v>2.3879999999999999</v>
      </c>
      <c r="F21" s="691">
        <v>3.3180000000000001</v>
      </c>
      <c r="G21" s="691"/>
      <c r="H21" s="691"/>
      <c r="I21" s="691"/>
      <c r="J21" s="692"/>
      <c r="K21" s="692"/>
      <c r="L21" s="688"/>
      <c r="M21" s="696" t="s">
        <v>334</v>
      </c>
    </row>
    <row r="22" spans="1:13" ht="33" customHeight="1" x14ac:dyDescent="0.25">
      <c r="A22" s="683">
        <v>18</v>
      </c>
      <c r="B22" s="695" t="s">
        <v>3281</v>
      </c>
      <c r="C22" s="691"/>
      <c r="D22" s="691"/>
      <c r="E22" s="691">
        <v>11.523</v>
      </c>
      <c r="F22" s="691">
        <v>11.79</v>
      </c>
      <c r="G22" s="691"/>
      <c r="H22" s="691"/>
      <c r="I22" s="691"/>
      <c r="J22" s="692"/>
      <c r="K22" s="692"/>
      <c r="L22" s="688"/>
      <c r="M22" s="696" t="s">
        <v>334</v>
      </c>
    </row>
    <row r="23" spans="1:13" ht="33" customHeight="1" x14ac:dyDescent="0.25">
      <c r="A23" s="683">
        <v>19</v>
      </c>
      <c r="B23" s="687" t="s">
        <v>3316</v>
      </c>
      <c r="C23" s="691"/>
      <c r="D23" s="691"/>
      <c r="E23" s="691"/>
      <c r="F23" s="691"/>
      <c r="G23" s="691">
        <v>1</v>
      </c>
      <c r="H23" s="691">
        <v>4.3999999999999997E-2</v>
      </c>
      <c r="I23" s="691"/>
      <c r="J23" s="692"/>
      <c r="K23" s="692"/>
      <c r="L23" s="688"/>
      <c r="M23" s="687" t="s">
        <v>328</v>
      </c>
    </row>
    <row r="24" spans="1:13" ht="33" customHeight="1" x14ac:dyDescent="0.25">
      <c r="A24" s="683">
        <v>20</v>
      </c>
      <c r="B24" s="687" t="s">
        <v>3207</v>
      </c>
      <c r="C24" s="691"/>
      <c r="D24" s="691"/>
      <c r="E24" s="691"/>
      <c r="F24" s="691"/>
      <c r="G24" s="691">
        <v>1</v>
      </c>
      <c r="H24" s="691">
        <v>0.112</v>
      </c>
      <c r="I24" s="691"/>
      <c r="J24" s="692"/>
      <c r="K24" s="692"/>
      <c r="L24" s="688"/>
      <c r="M24" s="687" t="s">
        <v>328</v>
      </c>
    </row>
    <row r="25" spans="1:13" ht="33" customHeight="1" x14ac:dyDescent="0.25">
      <c r="A25" s="683">
        <v>21</v>
      </c>
      <c r="B25" s="687" t="s">
        <v>3317</v>
      </c>
      <c r="C25" s="691"/>
      <c r="D25" s="691"/>
      <c r="E25" s="691"/>
      <c r="F25" s="691"/>
      <c r="G25" s="691">
        <v>1</v>
      </c>
      <c r="H25" s="691">
        <v>4.3999999999999997E-2</v>
      </c>
      <c r="I25" s="691"/>
      <c r="J25" s="692"/>
      <c r="K25" s="692"/>
      <c r="L25" s="688"/>
      <c r="M25" s="687" t="s">
        <v>328</v>
      </c>
    </row>
    <row r="26" spans="1:13" ht="33" customHeight="1" x14ac:dyDescent="0.25">
      <c r="A26" s="683">
        <v>22</v>
      </c>
      <c r="B26" s="697" t="s">
        <v>3219</v>
      </c>
      <c r="C26" s="691"/>
      <c r="D26" s="691"/>
      <c r="E26" s="691"/>
      <c r="F26" s="691"/>
      <c r="G26" s="691">
        <v>10.755000000000001</v>
      </c>
      <c r="H26" s="691">
        <v>11.843999999999999</v>
      </c>
      <c r="I26" s="691"/>
      <c r="J26" s="692"/>
      <c r="K26" s="692"/>
      <c r="L26" s="688"/>
      <c r="M26" s="687" t="s">
        <v>330</v>
      </c>
    </row>
    <row r="27" spans="1:13" ht="33" customHeight="1" x14ac:dyDescent="0.25">
      <c r="A27" s="683">
        <v>23</v>
      </c>
      <c r="B27" s="687" t="s">
        <v>3201</v>
      </c>
      <c r="C27" s="688"/>
      <c r="D27" s="688"/>
      <c r="E27" s="688"/>
      <c r="F27" s="688"/>
      <c r="G27" s="683">
        <v>4.4379999999999997</v>
      </c>
      <c r="H27" s="683">
        <v>8.3970000000000002</v>
      </c>
      <c r="I27" s="688"/>
      <c r="J27" s="688"/>
      <c r="K27" s="688"/>
      <c r="L27" s="688"/>
      <c r="M27" s="687" t="s">
        <v>328</v>
      </c>
    </row>
    <row r="28" spans="1:13" ht="45" customHeight="1" x14ac:dyDescent="0.25">
      <c r="A28" s="683">
        <v>24</v>
      </c>
      <c r="B28" s="687" t="s">
        <v>3220</v>
      </c>
      <c r="C28" s="688"/>
      <c r="D28" s="688"/>
      <c r="E28" s="688"/>
      <c r="F28" s="688"/>
      <c r="G28" s="691">
        <v>6.6669999999999998</v>
      </c>
      <c r="H28" s="683">
        <v>8.4789999999999992</v>
      </c>
      <c r="I28" s="688"/>
      <c r="J28" s="688"/>
      <c r="K28" s="691">
        <v>8.3333333333333338E-8</v>
      </c>
      <c r="L28" s="691">
        <v>28.404918032786888</v>
      </c>
      <c r="M28" s="687" t="s">
        <v>330</v>
      </c>
    </row>
    <row r="29" spans="1:13" ht="45" customHeight="1" x14ac:dyDescent="0.25">
      <c r="A29" s="683">
        <v>25</v>
      </c>
      <c r="B29" s="695" t="s">
        <v>3226</v>
      </c>
      <c r="C29" s="688"/>
      <c r="D29" s="688"/>
      <c r="E29" s="688"/>
      <c r="F29" s="688"/>
      <c r="G29" s="691">
        <v>15.714</v>
      </c>
      <c r="H29" s="683">
        <v>14.935</v>
      </c>
      <c r="I29" s="688"/>
      <c r="J29" s="688"/>
      <c r="K29" s="688"/>
      <c r="L29" s="688"/>
      <c r="M29" s="687" t="s">
        <v>334</v>
      </c>
    </row>
    <row r="30" spans="1:13" ht="43.5" customHeight="1" x14ac:dyDescent="0.25">
      <c r="A30" s="683">
        <v>26</v>
      </c>
      <c r="B30" s="687" t="s">
        <v>3228</v>
      </c>
      <c r="C30" s="688"/>
      <c r="D30" s="688"/>
      <c r="E30" s="688"/>
      <c r="F30" s="688"/>
      <c r="G30" s="691">
        <v>97.221999999999994</v>
      </c>
      <c r="H30" s="691">
        <v>85.63</v>
      </c>
      <c r="I30" s="688"/>
      <c r="J30" s="688"/>
      <c r="K30" s="688"/>
      <c r="L30" s="688"/>
      <c r="M30" s="687" t="s">
        <v>334</v>
      </c>
    </row>
    <row r="31" spans="1:13" ht="33" customHeight="1" x14ac:dyDescent="0.25">
      <c r="A31" s="683">
        <v>27</v>
      </c>
      <c r="B31" s="687" t="s">
        <v>3272</v>
      </c>
      <c r="C31" s="688"/>
      <c r="D31" s="688"/>
      <c r="E31" s="688"/>
      <c r="F31" s="688"/>
      <c r="G31" s="691"/>
      <c r="H31" s="688"/>
      <c r="I31" s="691">
        <v>47.997999999999998</v>
      </c>
      <c r="J31" s="691">
        <v>36.793999999999997</v>
      </c>
      <c r="K31" s="688"/>
      <c r="L31" s="688"/>
      <c r="M31" s="687" t="s">
        <v>330</v>
      </c>
    </row>
    <row r="32" spans="1:13" ht="33" customHeight="1" x14ac:dyDescent="0.25">
      <c r="A32" s="683">
        <v>28</v>
      </c>
      <c r="B32" s="687" t="s">
        <v>3259</v>
      </c>
      <c r="C32" s="688"/>
      <c r="D32" s="688"/>
      <c r="E32" s="688"/>
      <c r="F32" s="688"/>
      <c r="G32" s="691"/>
      <c r="H32" s="688"/>
      <c r="I32" s="691">
        <v>2.0830000000000002</v>
      </c>
      <c r="J32" s="691">
        <v>1.7010000000000001</v>
      </c>
      <c r="K32" s="688"/>
      <c r="L32" s="688"/>
      <c r="M32" s="687" t="s">
        <v>328</v>
      </c>
    </row>
    <row r="33" spans="1:13" ht="40.5" customHeight="1" thickBot="1" x14ac:dyDescent="0.3">
      <c r="A33" s="683">
        <v>29</v>
      </c>
      <c r="B33" s="687" t="s">
        <v>3269</v>
      </c>
      <c r="C33" s="688"/>
      <c r="D33" s="688"/>
      <c r="E33" s="688"/>
      <c r="F33" s="688"/>
      <c r="G33" s="691"/>
      <c r="H33" s="688"/>
      <c r="I33" s="691">
        <v>5</v>
      </c>
      <c r="J33" s="691">
        <v>2.4159999999999999</v>
      </c>
      <c r="K33" s="691">
        <v>30.833333333333336</v>
      </c>
      <c r="L33" s="691">
        <v>8.3333333333333343E-11</v>
      </c>
      <c r="M33" s="694" t="s">
        <v>332</v>
      </c>
    </row>
    <row r="34" spans="1:13" ht="33" customHeight="1" thickBot="1" x14ac:dyDescent="0.3">
      <c r="A34" s="683">
        <v>30</v>
      </c>
      <c r="B34" s="687" t="s">
        <v>3318</v>
      </c>
      <c r="C34" s="688"/>
      <c r="D34" s="688"/>
      <c r="E34" s="688"/>
      <c r="F34" s="688"/>
      <c r="G34" s="691"/>
      <c r="H34" s="688"/>
      <c r="I34" s="691">
        <v>5</v>
      </c>
      <c r="J34" s="691">
        <v>4.51</v>
      </c>
      <c r="K34" s="691">
        <v>27.5</v>
      </c>
      <c r="L34" s="691">
        <v>8.3333333333333336E-12</v>
      </c>
      <c r="M34" s="694" t="s">
        <v>332</v>
      </c>
    </row>
    <row r="35" spans="1:13" ht="39" customHeight="1" thickBot="1" x14ac:dyDescent="0.3">
      <c r="A35" s="683">
        <v>31</v>
      </c>
      <c r="B35" s="687" t="s">
        <v>3271</v>
      </c>
      <c r="C35" s="688"/>
      <c r="D35" s="688"/>
      <c r="E35" s="688"/>
      <c r="F35" s="688"/>
      <c r="G35" s="691"/>
      <c r="H35" s="688"/>
      <c r="I35" s="691">
        <v>5</v>
      </c>
      <c r="J35" s="691">
        <v>2.0859999999999999</v>
      </c>
      <c r="K35" s="691">
        <v>35</v>
      </c>
      <c r="L35" s="691">
        <v>8.3333333333333336E-12</v>
      </c>
      <c r="M35" s="694" t="s">
        <v>332</v>
      </c>
    </row>
    <row r="36" spans="1:13" ht="33" customHeight="1" x14ac:dyDescent="0.25">
      <c r="A36" s="683">
        <v>33</v>
      </c>
      <c r="B36" s="687" t="s">
        <v>3319</v>
      </c>
      <c r="C36" s="688"/>
      <c r="D36" s="688"/>
      <c r="E36" s="688"/>
      <c r="F36" s="688"/>
      <c r="G36" s="691"/>
      <c r="H36" s="688"/>
      <c r="I36" s="691">
        <v>5.8330000000000002</v>
      </c>
      <c r="J36" s="691">
        <v>4.4800000000000004</v>
      </c>
      <c r="K36" s="688"/>
      <c r="L36" s="688"/>
      <c r="M36" s="687" t="s">
        <v>330</v>
      </c>
    </row>
    <row r="37" spans="1:13" ht="33" customHeight="1" x14ac:dyDescent="0.25">
      <c r="A37" s="683">
        <v>34</v>
      </c>
      <c r="B37" s="695" t="s">
        <v>3286</v>
      </c>
      <c r="C37" s="688"/>
      <c r="D37" s="688"/>
      <c r="E37" s="688"/>
      <c r="F37" s="688"/>
      <c r="G37" s="691"/>
      <c r="H37" s="688"/>
      <c r="I37" s="691">
        <v>51.207000000000001</v>
      </c>
      <c r="J37" s="691">
        <v>50.366999999999997</v>
      </c>
      <c r="K37" s="688"/>
      <c r="L37" s="688"/>
      <c r="M37" s="687" t="s">
        <v>328</v>
      </c>
    </row>
    <row r="38" spans="1:13" ht="42.75" customHeight="1" x14ac:dyDescent="0.25">
      <c r="A38" s="683">
        <v>35</v>
      </c>
      <c r="B38" s="687" t="s">
        <v>3320</v>
      </c>
      <c r="C38" s="688"/>
      <c r="D38" s="688"/>
      <c r="E38" s="688"/>
      <c r="F38" s="688"/>
      <c r="G38" s="691"/>
      <c r="H38" s="688"/>
      <c r="I38" s="691">
        <v>12.5</v>
      </c>
      <c r="J38" s="691">
        <v>11.429</v>
      </c>
      <c r="K38" s="688"/>
      <c r="L38" s="688"/>
      <c r="M38" s="687" t="s">
        <v>332</v>
      </c>
    </row>
    <row r="39" spans="1:13" ht="33" customHeight="1" x14ac:dyDescent="0.25">
      <c r="A39" s="683">
        <v>36</v>
      </c>
      <c r="B39" s="687" t="s">
        <v>3289</v>
      </c>
      <c r="C39" s="688"/>
      <c r="D39" s="688"/>
      <c r="E39" s="688"/>
      <c r="F39" s="688"/>
      <c r="G39" s="691"/>
      <c r="H39" s="688"/>
      <c r="I39" s="691">
        <v>4.2729999999999997</v>
      </c>
      <c r="J39" s="691">
        <v>4.2030000000000003</v>
      </c>
      <c r="K39" s="688"/>
      <c r="L39" s="688"/>
      <c r="M39" s="687" t="s">
        <v>330</v>
      </c>
    </row>
    <row r="40" spans="1:13" ht="33" customHeight="1" x14ac:dyDescent="0.25">
      <c r="A40" s="683">
        <v>37</v>
      </c>
      <c r="B40" s="695" t="s">
        <v>3277</v>
      </c>
      <c r="C40" s="688"/>
      <c r="D40" s="688"/>
      <c r="E40" s="688"/>
      <c r="F40" s="688"/>
      <c r="G40" s="688"/>
      <c r="H40" s="688"/>
      <c r="I40" s="691">
        <v>1E-10</v>
      </c>
      <c r="J40" s="691">
        <v>0.65573770491803285</v>
      </c>
      <c r="K40" s="688"/>
      <c r="L40" s="688"/>
      <c r="M40" s="687" t="s">
        <v>334</v>
      </c>
    </row>
    <row r="41" spans="1:13" ht="33" customHeight="1" x14ac:dyDescent="0.25">
      <c r="A41" s="683">
        <v>38</v>
      </c>
      <c r="B41" s="695" t="s">
        <v>3278</v>
      </c>
      <c r="C41" s="688"/>
      <c r="D41" s="688"/>
      <c r="E41" s="688"/>
      <c r="F41" s="688"/>
      <c r="G41" s="688"/>
      <c r="H41" s="688"/>
      <c r="I41" s="691">
        <v>1E-10</v>
      </c>
      <c r="J41" s="691">
        <v>0.73770491803278693</v>
      </c>
      <c r="K41" s="688"/>
      <c r="L41" s="688"/>
      <c r="M41" s="687" t="s">
        <v>334</v>
      </c>
    </row>
    <row r="42" spans="1:13" ht="33" customHeight="1" x14ac:dyDescent="0.25">
      <c r="A42" s="683">
        <v>39</v>
      </c>
      <c r="B42" s="695" t="s">
        <v>3279</v>
      </c>
      <c r="C42" s="688"/>
      <c r="D42" s="688"/>
      <c r="E42" s="688"/>
      <c r="F42" s="688"/>
      <c r="G42" s="688"/>
      <c r="H42" s="688"/>
      <c r="I42" s="691">
        <v>1E-10</v>
      </c>
      <c r="J42" s="691">
        <v>4.3442622950819674</v>
      </c>
      <c r="K42" s="688"/>
      <c r="L42" s="688"/>
      <c r="M42" s="687" t="s">
        <v>334</v>
      </c>
    </row>
    <row r="43" spans="1:13" ht="33" customHeight="1" x14ac:dyDescent="0.25">
      <c r="A43" s="683">
        <v>40</v>
      </c>
      <c r="B43" s="695" t="s">
        <v>3280</v>
      </c>
      <c r="C43" s="688"/>
      <c r="D43" s="688"/>
      <c r="E43" s="688"/>
      <c r="F43" s="688"/>
      <c r="G43" s="688"/>
      <c r="H43" s="688"/>
      <c r="I43" s="691">
        <v>1E-10</v>
      </c>
      <c r="J43" s="691">
        <v>4.4262295081967213</v>
      </c>
      <c r="K43" s="688"/>
      <c r="L43" s="688"/>
      <c r="M43" s="687" t="s">
        <v>334</v>
      </c>
    </row>
    <row r="44" spans="1:13" ht="33" customHeight="1" x14ac:dyDescent="0.25">
      <c r="A44" s="683">
        <v>41</v>
      </c>
      <c r="B44" s="695" t="s">
        <v>3282</v>
      </c>
      <c r="C44" s="688"/>
      <c r="D44" s="688"/>
      <c r="E44" s="688"/>
      <c r="F44" s="688"/>
      <c r="G44" s="688"/>
      <c r="H44" s="688"/>
      <c r="I44" s="691">
        <v>1E-10</v>
      </c>
      <c r="J44" s="691">
        <v>1.8852459016393441</v>
      </c>
      <c r="K44" s="688"/>
      <c r="L44" s="688"/>
      <c r="M44" s="687" t="s">
        <v>334</v>
      </c>
    </row>
    <row r="45" spans="1:13" ht="33" customHeight="1" x14ac:dyDescent="0.25">
      <c r="A45" s="683">
        <v>42</v>
      </c>
      <c r="B45" s="695" t="s">
        <v>3283</v>
      </c>
      <c r="C45" s="688"/>
      <c r="D45" s="688"/>
      <c r="E45" s="688"/>
      <c r="F45" s="688"/>
      <c r="G45" s="688"/>
      <c r="H45" s="688"/>
      <c r="I45" s="691">
        <v>1E-10</v>
      </c>
      <c r="J45" s="691">
        <v>1.7213114754098362</v>
      </c>
      <c r="K45" s="688"/>
      <c r="L45" s="688"/>
      <c r="M45" s="687" t="s">
        <v>334</v>
      </c>
    </row>
    <row r="46" spans="1:13" ht="33" customHeight="1" x14ac:dyDescent="0.25">
      <c r="A46" s="683">
        <v>43</v>
      </c>
      <c r="B46" s="695" t="s">
        <v>3284</v>
      </c>
      <c r="C46" s="688"/>
      <c r="D46" s="688"/>
      <c r="E46" s="688"/>
      <c r="F46" s="688"/>
      <c r="G46" s="688"/>
      <c r="H46" s="688"/>
      <c r="I46" s="691">
        <v>1E-10</v>
      </c>
      <c r="J46" s="691">
        <v>6.8032786885245908</v>
      </c>
      <c r="K46" s="688"/>
      <c r="L46" s="688"/>
      <c r="M46" s="687" t="s">
        <v>334</v>
      </c>
    </row>
    <row r="47" spans="1:13" ht="33" customHeight="1" x14ac:dyDescent="0.25">
      <c r="A47" s="683">
        <v>44</v>
      </c>
      <c r="B47" s="695" t="s">
        <v>3321</v>
      </c>
      <c r="C47" s="688"/>
      <c r="D47" s="688"/>
      <c r="E47" s="688"/>
      <c r="F47" s="688"/>
      <c r="G47" s="688"/>
      <c r="H47" s="688"/>
      <c r="I47" s="688"/>
      <c r="J47" s="688"/>
      <c r="K47" s="691">
        <v>0</v>
      </c>
      <c r="L47" s="691">
        <v>6.557377049180328</v>
      </c>
      <c r="M47" s="687" t="s">
        <v>332</v>
      </c>
    </row>
    <row r="48" spans="1:13" ht="33" customHeight="1" x14ac:dyDescent="0.25">
      <c r="A48" s="683">
        <v>46</v>
      </c>
      <c r="B48" s="695" t="s">
        <v>3265</v>
      </c>
      <c r="C48" s="688"/>
      <c r="D48" s="688"/>
      <c r="E48" s="688"/>
      <c r="F48" s="688"/>
      <c r="G48" s="688"/>
      <c r="H48" s="688"/>
      <c r="I48" s="688"/>
      <c r="J48" s="688"/>
      <c r="K48" s="691">
        <v>40.790833333333332</v>
      </c>
      <c r="L48" s="691">
        <v>9.9999999999999994E-12</v>
      </c>
      <c r="M48" s="687" t="s">
        <v>330</v>
      </c>
    </row>
    <row r="49" spans="1:13" ht="33" customHeight="1" x14ac:dyDescent="0.25">
      <c r="A49" s="683">
        <v>47</v>
      </c>
      <c r="B49" s="695" t="s">
        <v>3266</v>
      </c>
      <c r="C49" s="688"/>
      <c r="D49" s="688"/>
      <c r="E49" s="688"/>
      <c r="F49" s="688"/>
      <c r="G49" s="688"/>
      <c r="H49" s="688"/>
      <c r="I49" s="688"/>
      <c r="J49" s="688"/>
      <c r="K49" s="691">
        <v>26.9925</v>
      </c>
      <c r="L49" s="691">
        <v>26.55</v>
      </c>
      <c r="M49" s="687" t="s">
        <v>330</v>
      </c>
    </row>
    <row r="50" spans="1:13" ht="48.75" customHeight="1" x14ac:dyDescent="0.25">
      <c r="A50" s="683">
        <v>52</v>
      </c>
      <c r="B50" s="687" t="s">
        <v>3304</v>
      </c>
      <c r="C50" s="688"/>
      <c r="D50" s="688"/>
      <c r="E50" s="688"/>
      <c r="F50" s="688"/>
      <c r="G50" s="688"/>
      <c r="H50" s="688"/>
      <c r="I50" s="688"/>
      <c r="J50" s="688"/>
      <c r="K50" s="691">
        <v>0</v>
      </c>
      <c r="L50" s="691">
        <v>32.077049180327869</v>
      </c>
      <c r="M50" s="687" t="s">
        <v>328</v>
      </c>
    </row>
    <row r="51" spans="1:13" ht="33" customHeight="1" x14ac:dyDescent="0.25">
      <c r="A51" s="683">
        <v>53</v>
      </c>
      <c r="B51" s="695" t="s">
        <v>3307</v>
      </c>
      <c r="C51" s="688"/>
      <c r="D51" s="688"/>
      <c r="E51" s="688"/>
      <c r="F51" s="688"/>
      <c r="G51" s="688"/>
      <c r="H51" s="688"/>
      <c r="I51" s="688"/>
      <c r="J51" s="688"/>
      <c r="K51" s="691">
        <v>0</v>
      </c>
      <c r="L51" s="691">
        <v>1.4344262295081966</v>
      </c>
      <c r="M51" s="687" t="s">
        <v>330</v>
      </c>
    </row>
    <row r="52" spans="1:13" ht="33" customHeight="1" x14ac:dyDescent="0.25">
      <c r="A52" s="683">
        <v>54</v>
      </c>
      <c r="B52" s="695" t="s">
        <v>3301</v>
      </c>
      <c r="C52" s="688"/>
      <c r="D52" s="688"/>
      <c r="E52" s="688"/>
      <c r="F52" s="688"/>
      <c r="G52" s="688"/>
      <c r="H52" s="688"/>
      <c r="I52" s="688"/>
      <c r="J52" s="688"/>
      <c r="K52" s="691">
        <v>0</v>
      </c>
      <c r="L52" s="691">
        <v>0.11065573770491804</v>
      </c>
      <c r="M52" s="687" t="s">
        <v>334</v>
      </c>
    </row>
    <row r="53" spans="1:13" ht="33" customHeight="1" x14ac:dyDescent="0.25">
      <c r="A53" s="683">
        <v>55</v>
      </c>
      <c r="B53" s="695" t="s">
        <v>3302</v>
      </c>
      <c r="C53" s="688"/>
      <c r="D53" s="688"/>
      <c r="E53" s="688"/>
      <c r="F53" s="688"/>
      <c r="G53" s="688"/>
      <c r="H53" s="688"/>
      <c r="I53" s="688"/>
      <c r="J53" s="688"/>
      <c r="K53" s="691">
        <v>0</v>
      </c>
      <c r="L53" s="691">
        <v>0.26229508196721313</v>
      </c>
      <c r="M53" s="687" t="s">
        <v>334</v>
      </c>
    </row>
    <row r="54" spans="1:13" ht="33" customHeight="1" x14ac:dyDescent="0.25">
      <c r="A54" s="683">
        <v>56</v>
      </c>
      <c r="B54" s="695" t="s">
        <v>3309</v>
      </c>
      <c r="C54" s="688"/>
      <c r="D54" s="688"/>
      <c r="E54" s="688"/>
      <c r="F54" s="688"/>
      <c r="G54" s="688"/>
      <c r="H54" s="688"/>
      <c r="I54" s="688"/>
      <c r="J54" s="688"/>
      <c r="K54" s="691">
        <v>0</v>
      </c>
      <c r="L54" s="691">
        <v>1.5573770491803278</v>
      </c>
      <c r="M54" s="687" t="s">
        <v>330</v>
      </c>
    </row>
    <row r="55" spans="1:13" ht="33" customHeight="1" x14ac:dyDescent="0.25">
      <c r="A55" s="683">
        <v>57</v>
      </c>
      <c r="B55" s="695" t="s">
        <v>3308</v>
      </c>
      <c r="C55" s="688"/>
      <c r="D55" s="688"/>
      <c r="E55" s="688"/>
      <c r="F55" s="688"/>
      <c r="G55" s="688"/>
      <c r="H55" s="688"/>
      <c r="I55" s="688"/>
      <c r="J55" s="688"/>
      <c r="K55" s="691">
        <v>0</v>
      </c>
      <c r="L55" s="691">
        <v>2.459016393442623</v>
      </c>
      <c r="M55" s="687" t="s">
        <v>330</v>
      </c>
    </row>
    <row r="56" spans="1:13" ht="33" customHeight="1" x14ac:dyDescent="0.25">
      <c r="A56" s="683">
        <v>58</v>
      </c>
      <c r="B56" s="695" t="s">
        <v>3310</v>
      </c>
      <c r="C56" s="688"/>
      <c r="D56" s="688"/>
      <c r="E56" s="688"/>
      <c r="F56" s="688"/>
      <c r="G56" s="688"/>
      <c r="H56" s="688"/>
      <c r="I56" s="688"/>
      <c r="J56" s="688"/>
      <c r="K56" s="691">
        <v>0</v>
      </c>
      <c r="L56" s="691">
        <v>7.9754098360655741</v>
      </c>
      <c r="M56" s="687" t="s">
        <v>332</v>
      </c>
    </row>
    <row r="57" spans="1:13" x14ac:dyDescent="0.25">
      <c r="C57" s="698">
        <f t="shared" ref="C57:L57" si="0">SUM(C5:C56)</f>
        <v>71.811999999999998</v>
      </c>
      <c r="D57" s="698">
        <f t="shared" si="0"/>
        <v>78.007999999999996</v>
      </c>
      <c r="E57" s="698">
        <f t="shared" si="0"/>
        <v>92.798999999999992</v>
      </c>
      <c r="F57" s="698">
        <f t="shared" si="0"/>
        <v>92.830999999999989</v>
      </c>
      <c r="G57" s="698">
        <f t="shared" si="0"/>
        <v>185.02799999999999</v>
      </c>
      <c r="H57" s="698">
        <f t="shared" si="0"/>
        <v>169.30099999999999</v>
      </c>
      <c r="I57" s="698">
        <f t="shared" si="0"/>
        <v>220.17700000069991</v>
      </c>
      <c r="J57" s="698">
        <f t="shared" si="0"/>
        <v>221.32377049180323</v>
      </c>
      <c r="K57" s="698">
        <f t="shared" si="0"/>
        <v>161.11666675000009</v>
      </c>
      <c r="L57" s="698">
        <f t="shared" si="0"/>
        <v>126.90245901650344</v>
      </c>
    </row>
    <row r="58" spans="1:13" x14ac:dyDescent="0.25">
      <c r="C58" s="915">
        <v>2023</v>
      </c>
      <c r="D58" s="915"/>
      <c r="E58" s="915">
        <v>2024</v>
      </c>
      <c r="F58" s="915"/>
      <c r="G58" s="915">
        <v>2025</v>
      </c>
      <c r="H58" s="915"/>
      <c r="I58" s="915">
        <v>2026</v>
      </c>
      <c r="J58" s="915"/>
      <c r="K58" s="915">
        <v>2027</v>
      </c>
      <c r="L58" s="915"/>
    </row>
    <row r="59" spans="1:13" x14ac:dyDescent="0.25">
      <c r="C59" s="701" t="s">
        <v>3324</v>
      </c>
      <c r="D59" s="701" t="s">
        <v>3325</v>
      </c>
      <c r="E59" s="701" t="s">
        <v>3324</v>
      </c>
      <c r="F59" s="701" t="s">
        <v>3325</v>
      </c>
      <c r="G59" s="701" t="s">
        <v>3324</v>
      </c>
      <c r="H59" s="701" t="s">
        <v>3325</v>
      </c>
      <c r="I59" s="701" t="s">
        <v>3324</v>
      </c>
      <c r="J59" s="701" t="s">
        <v>3326</v>
      </c>
      <c r="K59" s="701" t="s">
        <v>3324</v>
      </c>
      <c r="L59" s="701" t="s">
        <v>3326</v>
      </c>
    </row>
    <row r="60" spans="1:13" x14ac:dyDescent="0.25">
      <c r="C60" s="698">
        <f>C5+C6+C7+C8+C10+C12+C13+C14+C19+C20+C26+C28+C31+C36+C39+C48+C49+C51+C54+C55</f>
        <v>63.478999999999999</v>
      </c>
      <c r="D60" s="698">
        <f t="shared" ref="D60:L60" si="1">D5+D6+D7+D8+D10+D12+D13+D14+D19+D20+D26+D28+D31+D36+D39+D48+D49+D51+D54+D55</f>
        <v>72.587999999999994</v>
      </c>
      <c r="E60" s="698">
        <f t="shared" si="1"/>
        <v>30.280999999999999</v>
      </c>
      <c r="F60" s="698">
        <f t="shared" si="1"/>
        <v>39.481999999999999</v>
      </c>
      <c r="G60" s="698">
        <f t="shared" si="1"/>
        <v>64.653999999999996</v>
      </c>
      <c r="H60" s="698">
        <f t="shared" si="1"/>
        <v>60.139000000000003</v>
      </c>
      <c r="I60" s="698">
        <f t="shared" si="1"/>
        <v>139.387</v>
      </c>
      <c r="J60" s="698">
        <f t="shared" si="1"/>
        <v>128.24099999999999</v>
      </c>
      <c r="K60" s="698">
        <f t="shared" si="1"/>
        <v>67.78333341666675</v>
      </c>
      <c r="L60" s="698">
        <f t="shared" si="1"/>
        <v>79.91967213115754</v>
      </c>
      <c r="M60" t="str">
        <f>M55</f>
        <v>новое строительство и расширение</v>
      </c>
    </row>
    <row r="61" spans="1:13" x14ac:dyDescent="0.25">
      <c r="C61" s="698">
        <f>C21+C22+C29+C30+C40+C41+C42+C43+C44+C45+C46+C52+C53</f>
        <v>0</v>
      </c>
      <c r="D61" s="698">
        <f t="shared" ref="D61:L61" si="2">D21+D22+D29+D30+D40+D41+D42+D43+D44+D45+D46+D52+D53</f>
        <v>0</v>
      </c>
      <c r="E61" s="698">
        <f t="shared" si="2"/>
        <v>13.911</v>
      </c>
      <c r="F61" s="698">
        <f t="shared" si="2"/>
        <v>15.107999999999999</v>
      </c>
      <c r="G61" s="698">
        <f t="shared" si="2"/>
        <v>112.93599999999999</v>
      </c>
      <c r="H61" s="698">
        <f t="shared" si="2"/>
        <v>100.565</v>
      </c>
      <c r="I61" s="698">
        <f t="shared" si="2"/>
        <v>6.9999999999999996E-10</v>
      </c>
      <c r="J61" s="698">
        <f t="shared" si="2"/>
        <v>20.57377049180328</v>
      </c>
      <c r="K61" s="698">
        <f t="shared" si="2"/>
        <v>0</v>
      </c>
      <c r="L61" s="698">
        <f t="shared" si="2"/>
        <v>0.37295081967213117</v>
      </c>
      <c r="M61" t="str">
        <f>M53</f>
        <v>приобретение объектов основных средств, земельных участков</v>
      </c>
    </row>
    <row r="62" spans="1:13" x14ac:dyDescent="0.25">
      <c r="C62" s="699">
        <f>C33+C34+C35+C38+C47+C56</f>
        <v>0</v>
      </c>
      <c r="D62" s="699">
        <f t="shared" ref="D62:L62" si="3">D33+D34+D35+D38+D47+D56</f>
        <v>0</v>
      </c>
      <c r="E62" s="699">
        <f t="shared" si="3"/>
        <v>0</v>
      </c>
      <c r="F62" s="699">
        <f t="shared" si="3"/>
        <v>0</v>
      </c>
      <c r="G62" s="699">
        <f t="shared" si="3"/>
        <v>0</v>
      </c>
      <c r="H62" s="699">
        <f t="shared" si="3"/>
        <v>0</v>
      </c>
      <c r="I62" s="699">
        <f t="shared" si="3"/>
        <v>27.5</v>
      </c>
      <c r="J62" s="699">
        <f t="shared" si="3"/>
        <v>20.441000000000003</v>
      </c>
      <c r="K62" s="699">
        <f t="shared" si="3"/>
        <v>93.333333333333343</v>
      </c>
      <c r="L62" s="699">
        <f t="shared" si="3"/>
        <v>14.532786885345903</v>
      </c>
      <c r="M62" t="str">
        <f>M33</f>
        <v>проектно-изыскательные работы для объектов нового строительства будущих лет</v>
      </c>
    </row>
    <row r="63" spans="1:13" x14ac:dyDescent="0.25">
      <c r="C63" s="698">
        <f>C9+C11+C15+C16+C17+C18+C23+C24+C25+C27+C32+C37+C50</f>
        <v>8.3330000000000002</v>
      </c>
      <c r="D63" s="698">
        <f t="shared" ref="D63:L63" si="4">D9+D11+D15+D16+D17+D18+D23+D24+D25+D27+D32+D37+D50</f>
        <v>5.42</v>
      </c>
      <c r="E63" s="698">
        <f t="shared" si="4"/>
        <v>48.606999999999999</v>
      </c>
      <c r="F63" s="698">
        <f t="shared" si="4"/>
        <v>38.241</v>
      </c>
      <c r="G63" s="698">
        <f t="shared" si="4"/>
        <v>7.4379999999999997</v>
      </c>
      <c r="H63" s="698">
        <f t="shared" si="4"/>
        <v>8.5969999999999995</v>
      </c>
      <c r="I63" s="698">
        <f t="shared" si="4"/>
        <v>53.29</v>
      </c>
      <c r="J63" s="698">
        <f t="shared" si="4"/>
        <v>52.067999999999998</v>
      </c>
      <c r="K63" s="698">
        <f t="shared" si="4"/>
        <v>0</v>
      </c>
      <c r="L63" s="698">
        <f t="shared" si="4"/>
        <v>32.077049180327869</v>
      </c>
      <c r="M63" s="698" t="str">
        <f>M50</f>
        <v>техническое перевооружение и реконструкция</v>
      </c>
    </row>
    <row r="64" spans="1:13" x14ac:dyDescent="0.25">
      <c r="C64" s="700">
        <f>C60+C61+C62+C63</f>
        <v>71.811999999999998</v>
      </c>
      <c r="D64" s="700">
        <f t="shared" ref="D64:L64" si="5">D60+D61+D62+D63</f>
        <v>78.007999999999996</v>
      </c>
      <c r="E64" s="700">
        <f t="shared" si="5"/>
        <v>92.799000000000007</v>
      </c>
      <c r="F64" s="700">
        <f t="shared" si="5"/>
        <v>92.830999999999989</v>
      </c>
      <c r="G64" s="700">
        <f t="shared" si="5"/>
        <v>185.02799999999996</v>
      </c>
      <c r="H64" s="700">
        <f t="shared" si="5"/>
        <v>169.30100000000002</v>
      </c>
      <c r="I64" s="700">
        <f t="shared" si="5"/>
        <v>220.17700000069999</v>
      </c>
      <c r="J64" s="700">
        <f t="shared" si="5"/>
        <v>221.32377049180326</v>
      </c>
      <c r="K64" s="700">
        <f t="shared" si="5"/>
        <v>161.11666675000009</v>
      </c>
      <c r="L64" s="700">
        <f t="shared" si="5"/>
        <v>126.90245901650343</v>
      </c>
    </row>
    <row r="65" spans="3:13" x14ac:dyDescent="0.25">
      <c r="C65" s="915">
        <v>2023</v>
      </c>
      <c r="D65" s="915"/>
      <c r="E65" s="915">
        <v>2024</v>
      </c>
      <c r="F65" s="915"/>
      <c r="G65" s="915">
        <v>2025</v>
      </c>
      <c r="H65" s="915"/>
      <c r="I65" s="915">
        <v>2026</v>
      </c>
      <c r="J65" s="915"/>
      <c r="K65" s="915">
        <v>2027</v>
      </c>
      <c r="L65" s="915"/>
    </row>
    <row r="66" spans="3:13" x14ac:dyDescent="0.25">
      <c r="C66">
        <v>0</v>
      </c>
      <c r="D66">
        <v>0</v>
      </c>
      <c r="E66" s="698">
        <f t="shared" ref="E66:K66" si="6">E14+E15+E16+E17+E18+E19+E26+E27+E29+E36+E37+E38+E39+E40+E41+E49+E50+E54+E55</f>
        <v>28.048000000000002</v>
      </c>
      <c r="F66" s="698">
        <f t="shared" si="6"/>
        <v>16.396000000000001</v>
      </c>
      <c r="G66" s="698">
        <f t="shared" si="6"/>
        <v>30.907000000000004</v>
      </c>
      <c r="H66" s="698">
        <f t="shared" si="6"/>
        <v>35.176000000000002</v>
      </c>
      <c r="I66" s="698">
        <f t="shared" si="6"/>
        <v>73.813000000199992</v>
      </c>
      <c r="J66" s="698">
        <f t="shared" si="6"/>
        <v>71.872442622950828</v>
      </c>
      <c r="K66" s="698">
        <f t="shared" si="6"/>
        <v>26.9925</v>
      </c>
      <c r="L66" s="698">
        <f>L14+L15+L16+L17+L18+L19+L26+L27+L29+L36+L37+L38+L39+L40+L41+L49+L50+L54+L55+L56</f>
        <v>70.618852459016395</v>
      </c>
      <c r="M66" t="s">
        <v>638</v>
      </c>
    </row>
    <row r="67" spans="3:13" x14ac:dyDescent="0.25">
      <c r="C67" s="698">
        <f>C5+C6+C7+C8+C9</f>
        <v>71.811999999999998</v>
      </c>
      <c r="D67" s="698">
        <f>D5+D6+D7+D8+D9</f>
        <v>78.007999999999996</v>
      </c>
      <c r="E67" s="698">
        <f>E4+E5+E6+E7+E8+E9+E10+E11+E12+E13+E20+E21+E22+E23+E24+E25+E28+E30+E31+E32+E33+E34+E35+E42+E43+E44+E45+E46+E47+E48+E51+E52+E53</f>
        <v>64.750999999999991</v>
      </c>
      <c r="F67" s="698">
        <f t="shared" ref="F67:L67" si="7">F4+F5+F6+F7+F8+F9+F10+F11+F12+F13+F20+F21+F22+F23+F24+F25+F28+F30+F31+F32+F33+F34+F35+F42+F43+F44+F45+F46+F47+F48+F51+F52+F53</f>
        <v>76.435000000000002</v>
      </c>
      <c r="G67" s="698">
        <f t="shared" si="7"/>
        <v>154.12099999999998</v>
      </c>
      <c r="H67" s="698">
        <f t="shared" si="7"/>
        <v>134.125</v>
      </c>
      <c r="I67" s="698">
        <f t="shared" si="7"/>
        <v>146.36400000049994</v>
      </c>
      <c r="J67" s="698">
        <f t="shared" si="7"/>
        <v>149.45132786885242</v>
      </c>
      <c r="K67" s="698">
        <f t="shared" si="7"/>
        <v>134.12416675000009</v>
      </c>
      <c r="L67" s="698">
        <f t="shared" si="7"/>
        <v>56.283606557487047</v>
      </c>
      <c r="M67" t="s">
        <v>421</v>
      </c>
    </row>
    <row r="68" spans="3:13" x14ac:dyDescent="0.25">
      <c r="C68" s="700">
        <f>C66+C67</f>
        <v>71.811999999999998</v>
      </c>
      <c r="D68" s="700">
        <f t="shared" ref="D68:L68" si="8">D66+D67</f>
        <v>78.007999999999996</v>
      </c>
      <c r="E68" s="700">
        <f t="shared" si="8"/>
        <v>92.798999999999992</v>
      </c>
      <c r="F68" s="700">
        <f t="shared" si="8"/>
        <v>92.831000000000003</v>
      </c>
      <c r="G68" s="700">
        <f t="shared" si="8"/>
        <v>185.02799999999999</v>
      </c>
      <c r="H68" s="700">
        <f t="shared" si="8"/>
        <v>169.30099999999999</v>
      </c>
      <c r="I68" s="700">
        <f t="shared" si="8"/>
        <v>220.17700000069993</v>
      </c>
      <c r="J68" s="700">
        <f t="shared" si="8"/>
        <v>221.32377049180326</v>
      </c>
      <c r="K68" s="700">
        <f t="shared" si="8"/>
        <v>161.11666675000009</v>
      </c>
      <c r="L68" s="700">
        <f t="shared" si="8"/>
        <v>126.90245901650344</v>
      </c>
    </row>
    <row r="69" spans="3:13" x14ac:dyDescent="0.25">
      <c r="C69" s="698">
        <f>C64-C68</f>
        <v>0</v>
      </c>
      <c r="D69" s="698">
        <f t="shared" ref="D69:L69" si="9">D64-D68</f>
        <v>0</v>
      </c>
      <c r="E69" s="698">
        <f t="shared" si="9"/>
        <v>0</v>
      </c>
      <c r="F69" s="698">
        <f t="shared" si="9"/>
        <v>0</v>
      </c>
      <c r="G69" s="698">
        <f t="shared" si="9"/>
        <v>0</v>
      </c>
      <c r="H69" s="698">
        <f t="shared" si="9"/>
        <v>0</v>
      </c>
      <c r="I69" s="698">
        <f t="shared" si="9"/>
        <v>0</v>
      </c>
      <c r="J69" s="698">
        <f t="shared" si="9"/>
        <v>0</v>
      </c>
      <c r="K69" s="698">
        <f t="shared" si="9"/>
        <v>0</v>
      </c>
      <c r="L69" s="698">
        <f t="shared" si="9"/>
        <v>0</v>
      </c>
    </row>
  </sheetData>
  <autoFilter ref="A4:M63" xr:uid="{3FA53E29-40C0-4417-9BA2-B1926F17BA0C}"/>
  <mergeCells count="17">
    <mergeCell ref="A2:A3"/>
    <mergeCell ref="B2:B3"/>
    <mergeCell ref="C3:D3"/>
    <mergeCell ref="E3:F3"/>
    <mergeCell ref="G3:H3"/>
    <mergeCell ref="K3:L3"/>
    <mergeCell ref="C58:D58"/>
    <mergeCell ref="E58:F58"/>
    <mergeCell ref="G58:H58"/>
    <mergeCell ref="I58:J58"/>
    <mergeCell ref="K58:L58"/>
    <mergeCell ref="I3:J3"/>
    <mergeCell ref="C65:D65"/>
    <mergeCell ref="E65:F65"/>
    <mergeCell ref="G65:H65"/>
    <mergeCell ref="I65:J65"/>
    <mergeCell ref="K65:L6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87CDE-698A-4ABD-9C0A-90D5DA3F0D18}">
  <dimension ref="A2:K21"/>
  <sheetViews>
    <sheetView workbookViewId="0">
      <selection activeCell="E33" sqref="E33"/>
    </sheetView>
  </sheetViews>
  <sheetFormatPr defaultRowHeight="15" outlineLevelRow="1" x14ac:dyDescent="0.25"/>
  <cols>
    <col min="1" max="1" width="27.140625" customWidth="1"/>
    <col min="2" max="4" width="23.5703125" customWidth="1"/>
    <col min="5" max="5" width="19.7109375" customWidth="1"/>
    <col min="6" max="6" width="18.85546875" customWidth="1"/>
    <col min="7" max="7" width="23.140625" customWidth="1"/>
    <col min="8" max="8" width="19.5703125" style="716" customWidth="1"/>
    <col min="9" max="9" width="20.28515625" customWidth="1"/>
    <col min="10" max="10" width="14.7109375" customWidth="1"/>
    <col min="11" max="11" width="15" customWidth="1"/>
    <col min="12" max="12" width="11.85546875" customWidth="1"/>
    <col min="13" max="13" width="14.5703125" customWidth="1"/>
  </cols>
  <sheetData>
    <row r="2" spans="1:11" x14ac:dyDescent="0.25">
      <c r="A2" s="919" t="s">
        <v>3327</v>
      </c>
      <c r="B2" s="919"/>
      <c r="C2" s="919"/>
      <c r="D2" s="919"/>
      <c r="E2" s="919"/>
      <c r="F2" s="919"/>
      <c r="G2" s="919"/>
      <c r="H2" s="919"/>
      <c r="I2" s="919"/>
    </row>
    <row r="3" spans="1:11" x14ac:dyDescent="0.25">
      <c r="A3" s="919" t="s">
        <v>6</v>
      </c>
      <c r="B3" s="919"/>
      <c r="C3" s="919"/>
      <c r="D3" s="919"/>
      <c r="E3" s="919"/>
      <c r="F3" s="919"/>
      <c r="G3" s="919"/>
      <c r="H3" s="919"/>
      <c r="I3" s="919"/>
    </row>
    <row r="5" spans="1:11" s="704" customFormat="1" ht="25.5" x14ac:dyDescent="0.25">
      <c r="A5" s="702" t="s">
        <v>3328</v>
      </c>
      <c r="B5" s="702" t="s">
        <v>793</v>
      </c>
      <c r="C5" s="702" t="s">
        <v>794</v>
      </c>
      <c r="D5" s="702" t="s">
        <v>795</v>
      </c>
      <c r="E5" s="702" t="s">
        <v>796</v>
      </c>
      <c r="F5" s="702" t="s">
        <v>797</v>
      </c>
      <c r="G5" s="702" t="s">
        <v>798</v>
      </c>
      <c r="H5" s="703" t="s">
        <v>799</v>
      </c>
      <c r="I5" s="702" t="s">
        <v>800</v>
      </c>
    </row>
    <row r="6" spans="1:11" ht="15.75" outlineLevel="1" x14ac:dyDescent="0.25">
      <c r="A6" s="705">
        <v>2023</v>
      </c>
      <c r="B6" s="706">
        <v>38477645.493799441</v>
      </c>
      <c r="C6" s="706">
        <v>33344026.140879072</v>
      </c>
      <c r="D6" s="706">
        <v>1765364.0395121949</v>
      </c>
      <c r="E6" s="706">
        <v>1965292.1489086754</v>
      </c>
      <c r="F6" s="706">
        <v>112242.67732933334</v>
      </c>
      <c r="G6" s="706">
        <v>2327376.9059964009</v>
      </c>
      <c r="H6" s="706">
        <v>433105.56600179605</v>
      </c>
      <c r="I6" s="706">
        <v>78425052.972426921</v>
      </c>
      <c r="J6" s="707">
        <v>78425052.972426906</v>
      </c>
      <c r="K6" s="707">
        <v>0</v>
      </c>
    </row>
    <row r="7" spans="1:11" outlineLevel="1" x14ac:dyDescent="0.25">
      <c r="A7" s="708" t="s">
        <v>3329</v>
      </c>
      <c r="B7" s="709">
        <v>38477645.493799441</v>
      </c>
      <c r="C7" s="709">
        <v>33344026.140879072</v>
      </c>
      <c r="D7" s="709">
        <v>1765364.0395121949</v>
      </c>
      <c r="E7" s="709">
        <v>1965292.1489086754</v>
      </c>
      <c r="F7" s="709">
        <v>112242.67732933334</v>
      </c>
      <c r="G7" s="709">
        <v>2327376.9059964009</v>
      </c>
      <c r="H7" s="709">
        <v>433105.56600179605</v>
      </c>
      <c r="I7" s="709">
        <v>78425052.972426921</v>
      </c>
      <c r="J7" s="707"/>
      <c r="K7" s="707"/>
    </row>
    <row r="8" spans="1:11" ht="15.75" outlineLevel="1" x14ac:dyDescent="0.25">
      <c r="A8" s="705">
        <v>2024</v>
      </c>
      <c r="B8" s="706">
        <v>32182221.249085158</v>
      </c>
      <c r="C8" s="706">
        <v>38153974.538509019</v>
      </c>
      <c r="D8" s="706">
        <v>3096299.8494166667</v>
      </c>
      <c r="E8" s="706">
        <v>22504593.063519493</v>
      </c>
      <c r="F8" s="706">
        <v>105553.75732933334</v>
      </c>
      <c r="G8" s="706">
        <v>1919739.6274249714</v>
      </c>
      <c r="H8" s="706">
        <v>423398.16266846267</v>
      </c>
      <c r="I8" s="710">
        <v>98385780.247953102</v>
      </c>
      <c r="J8" s="707">
        <v>98385780.247953102</v>
      </c>
      <c r="K8" s="707">
        <v>0</v>
      </c>
    </row>
    <row r="9" spans="1:11" outlineLevel="1" x14ac:dyDescent="0.25">
      <c r="A9" s="708" t="s">
        <v>3329</v>
      </c>
      <c r="B9" s="711">
        <v>32182221.249085158</v>
      </c>
      <c r="C9" s="711">
        <v>38153974.538509019</v>
      </c>
      <c r="D9" s="711">
        <v>3096299.8494166667</v>
      </c>
      <c r="E9" s="711">
        <v>22504593.063519493</v>
      </c>
      <c r="F9" s="711">
        <v>105553.75732933334</v>
      </c>
      <c r="G9" s="711">
        <v>1919739.6274249714</v>
      </c>
      <c r="H9" s="711">
        <v>423398.16266846267</v>
      </c>
      <c r="I9" s="711">
        <v>98385780.247953102</v>
      </c>
      <c r="J9" s="707"/>
      <c r="K9" s="707"/>
    </row>
    <row r="10" spans="1:11" ht="15.75" outlineLevel="1" x14ac:dyDescent="0.25">
      <c r="A10" s="705">
        <v>2025</v>
      </c>
      <c r="B10" s="706">
        <v>30996966.769251801</v>
      </c>
      <c r="C10" s="706">
        <v>40464096.357020214</v>
      </c>
      <c r="D10" s="706">
        <v>4491141.4499999993</v>
      </c>
      <c r="E10" s="706">
        <v>22226940.957409605</v>
      </c>
      <c r="F10" s="706">
        <v>104403.55732933333</v>
      </c>
      <c r="G10" s="706">
        <v>1442749.6384567176</v>
      </c>
      <c r="H10" s="706">
        <v>423398.16266846267</v>
      </c>
      <c r="I10" s="710">
        <v>100149696.89213614</v>
      </c>
      <c r="J10" s="707">
        <v>100149696.89213613</v>
      </c>
      <c r="K10" s="707">
        <v>0</v>
      </c>
    </row>
    <row r="11" spans="1:11" outlineLevel="1" x14ac:dyDescent="0.25">
      <c r="A11" s="708" t="s">
        <v>3329</v>
      </c>
      <c r="B11" s="711">
        <v>30996966.769251801</v>
      </c>
      <c r="C11" s="711">
        <v>40464096.357020214</v>
      </c>
      <c r="D11" s="711">
        <v>4491141.4499999993</v>
      </c>
      <c r="E11" s="711">
        <v>22226940.957409605</v>
      </c>
      <c r="F11" s="711">
        <v>104403.55732933333</v>
      </c>
      <c r="G11" s="711">
        <v>1442749.6384567176</v>
      </c>
      <c r="H11" s="711">
        <v>423398.16266846267</v>
      </c>
      <c r="I11" s="711">
        <v>100149696.89213614</v>
      </c>
      <c r="J11" s="707"/>
      <c r="K11" s="707"/>
    </row>
    <row r="12" spans="1:11" ht="15.75" outlineLevel="1" x14ac:dyDescent="0.25">
      <c r="A12" s="705">
        <v>2026</v>
      </c>
      <c r="B12" s="706">
        <v>36870565.336698435</v>
      </c>
      <c r="C12" s="706">
        <v>37070234.702113643</v>
      </c>
      <c r="D12" s="706">
        <v>4375240.6750476221</v>
      </c>
      <c r="E12" s="706">
        <v>22365079.748778842</v>
      </c>
      <c r="F12" s="706">
        <v>104403.55732933333</v>
      </c>
      <c r="G12" s="706">
        <v>1511702.6728079945</v>
      </c>
      <c r="H12" s="706">
        <v>423398.16266846267</v>
      </c>
      <c r="I12" s="710">
        <v>102720624.85544431</v>
      </c>
      <c r="J12" s="707">
        <v>102720624.85544434</v>
      </c>
      <c r="K12" s="707">
        <v>0</v>
      </c>
    </row>
    <row r="13" spans="1:11" outlineLevel="1" x14ac:dyDescent="0.25">
      <c r="A13" s="708" t="s">
        <v>3329</v>
      </c>
      <c r="B13" s="712">
        <v>36870565.336698435</v>
      </c>
      <c r="C13" s="712">
        <v>37070234.702113643</v>
      </c>
      <c r="D13" s="712">
        <v>4375240.6750476221</v>
      </c>
      <c r="E13" s="712">
        <v>22365079.748778842</v>
      </c>
      <c r="F13" s="712">
        <v>104403.55732933333</v>
      </c>
      <c r="G13" s="712">
        <v>1511702.6728079945</v>
      </c>
      <c r="H13" s="712">
        <v>423398.16266846267</v>
      </c>
      <c r="I13" s="711">
        <v>102720624.85544431</v>
      </c>
      <c r="J13" s="707"/>
      <c r="K13" s="707"/>
    </row>
    <row r="14" spans="1:11" ht="15.75" outlineLevel="1" x14ac:dyDescent="0.25">
      <c r="A14" s="705">
        <v>2027</v>
      </c>
      <c r="B14" s="706">
        <v>35460261.734674826</v>
      </c>
      <c r="C14" s="706">
        <v>36889291.103404254</v>
      </c>
      <c r="D14" s="706">
        <v>4279876.7650476219</v>
      </c>
      <c r="E14" s="706">
        <v>22365079.748778842</v>
      </c>
      <c r="F14" s="706">
        <v>104403.55732933333</v>
      </c>
      <c r="G14" s="706">
        <v>1473662.3875181391</v>
      </c>
      <c r="H14" s="706">
        <v>423398.16266846267</v>
      </c>
      <c r="I14" s="710">
        <v>100995973.45942149</v>
      </c>
      <c r="J14" s="707">
        <v>100995973.45942147</v>
      </c>
      <c r="K14" s="707">
        <v>0</v>
      </c>
    </row>
    <row r="15" spans="1:11" outlineLevel="1" x14ac:dyDescent="0.25">
      <c r="A15" s="708" t="s">
        <v>3329</v>
      </c>
      <c r="B15" s="709">
        <v>35460261.734674826</v>
      </c>
      <c r="C15" s="709">
        <v>36889291.103404254</v>
      </c>
      <c r="D15" s="709">
        <v>4279876.7650476219</v>
      </c>
      <c r="E15" s="709">
        <v>22365079.748778842</v>
      </c>
      <c r="F15" s="709">
        <v>104403.55732933333</v>
      </c>
      <c r="G15" s="709">
        <v>1473662.3875181391</v>
      </c>
      <c r="H15" s="709">
        <v>423398.16266846267</v>
      </c>
      <c r="I15" s="709">
        <v>100995973.45942149</v>
      </c>
      <c r="J15" s="707"/>
      <c r="K15" s="707"/>
    </row>
    <row r="16" spans="1:11" x14ac:dyDescent="0.25">
      <c r="A16" s="713"/>
      <c r="B16" s="714"/>
      <c r="C16" s="714"/>
      <c r="D16" s="714"/>
      <c r="E16" s="714"/>
      <c r="F16" s="714"/>
      <c r="G16" s="714"/>
      <c r="H16" s="713"/>
      <c r="I16" s="715"/>
    </row>
    <row r="17" spans="1:9" x14ac:dyDescent="0.25">
      <c r="A17" s="716"/>
      <c r="B17" s="707"/>
      <c r="C17" s="707"/>
      <c r="D17" s="707"/>
      <c r="E17" s="707"/>
      <c r="F17" s="707"/>
      <c r="G17" s="707"/>
      <c r="H17" s="717"/>
      <c r="I17" s="707"/>
    </row>
    <row r="18" spans="1:9" x14ac:dyDescent="0.25">
      <c r="A18" s="716"/>
    </row>
    <row r="20" spans="1:9" x14ac:dyDescent="0.25">
      <c r="B20" s="707"/>
    </row>
    <row r="21" spans="1:9" x14ac:dyDescent="0.25">
      <c r="A21" s="716" t="s">
        <v>3330</v>
      </c>
      <c r="B21" s="707"/>
      <c r="F21" s="716" t="s">
        <v>3331</v>
      </c>
    </row>
  </sheetData>
  <mergeCells count="2">
    <mergeCell ref="A2:I2"/>
    <mergeCell ref="A3:I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B5D81-76C0-4B55-8774-14C6E0DE33F1}">
  <sheetPr codeName="Лист2"/>
  <dimension ref="A1:N130"/>
  <sheetViews>
    <sheetView topLeftCell="A31" workbookViewId="0">
      <selection activeCell="G61" sqref="G61:H70"/>
    </sheetView>
  </sheetViews>
  <sheetFormatPr defaultRowHeight="15" x14ac:dyDescent="0.25"/>
  <cols>
    <col min="5" max="5" width="44.28515625" customWidth="1"/>
    <col min="7" max="9" width="18.28515625" customWidth="1"/>
  </cols>
  <sheetData>
    <row r="1" spans="1:14" x14ac:dyDescent="0.25">
      <c r="A1" s="3"/>
      <c r="B1" s="3"/>
      <c r="C1" s="292" t="s">
        <v>2978</v>
      </c>
      <c r="D1" s="3"/>
      <c r="E1" s="3"/>
      <c r="F1" s="3"/>
      <c r="G1" s="3"/>
      <c r="H1" s="3"/>
      <c r="I1" s="3"/>
      <c r="J1" s="3"/>
      <c r="K1" s="3"/>
      <c r="L1" s="3"/>
      <c r="M1" s="3"/>
      <c r="N1" s="3"/>
    </row>
    <row r="2" spans="1:14" x14ac:dyDescent="0.25">
      <c r="A2" s="3"/>
      <c r="B2" s="3"/>
      <c r="C2" s="3"/>
      <c r="D2" s="923" t="s">
        <v>2979</v>
      </c>
      <c r="E2" s="923"/>
      <c r="F2" s="923"/>
      <c r="G2" s="923"/>
      <c r="H2" s="923"/>
      <c r="I2" s="3"/>
      <c r="J2" s="3"/>
      <c r="K2" s="3"/>
      <c r="L2" s="3"/>
      <c r="M2" s="3"/>
      <c r="N2" s="3" t="s">
        <v>2886</v>
      </c>
    </row>
    <row r="3" spans="1:14" x14ac:dyDescent="0.25">
      <c r="A3" s="3"/>
      <c r="B3" s="3"/>
      <c r="C3" s="3"/>
      <c r="D3" s="3"/>
      <c r="E3" s="3"/>
      <c r="F3" s="3"/>
      <c r="G3" s="3"/>
      <c r="H3" s="3"/>
      <c r="I3" s="3"/>
      <c r="J3" s="3"/>
      <c r="K3" s="3"/>
      <c r="L3" s="3"/>
      <c r="M3" s="3"/>
      <c r="N3" s="3"/>
    </row>
    <row r="4" spans="1:14" ht="26.25" thickBot="1" x14ac:dyDescent="0.3">
      <c r="A4" s="3"/>
      <c r="B4" s="3"/>
      <c r="C4" s="293" t="s">
        <v>2980</v>
      </c>
      <c r="D4" s="920" t="s">
        <v>1036</v>
      </c>
      <c r="E4" s="920"/>
      <c r="F4" s="294" t="s">
        <v>2887</v>
      </c>
      <c r="G4" s="293" t="s">
        <v>2981</v>
      </c>
      <c r="H4" s="293" t="s">
        <v>2982</v>
      </c>
      <c r="I4" s="293" t="s">
        <v>2983</v>
      </c>
      <c r="J4" s="295" t="s">
        <v>2886</v>
      </c>
      <c r="K4" s="3"/>
      <c r="L4" s="3"/>
      <c r="M4" s="3"/>
      <c r="N4" s="3"/>
    </row>
    <row r="5" spans="1:14" x14ac:dyDescent="0.25">
      <c r="A5" s="3"/>
      <c r="B5" s="3"/>
      <c r="C5" s="296"/>
      <c r="D5" s="921" t="s">
        <v>2984</v>
      </c>
      <c r="E5" s="921"/>
      <c r="F5" s="297"/>
      <c r="G5" s="298"/>
      <c r="H5" s="299"/>
      <c r="I5" s="300"/>
      <c r="J5" s="3"/>
      <c r="K5" s="3"/>
      <c r="L5" s="3"/>
      <c r="M5" s="3"/>
      <c r="N5" s="3"/>
    </row>
    <row r="6" spans="1:14" x14ac:dyDescent="0.25">
      <c r="A6" s="3"/>
      <c r="B6" s="3"/>
      <c r="C6" s="297"/>
      <c r="D6" s="922" t="s">
        <v>2985</v>
      </c>
      <c r="E6" s="922"/>
      <c r="F6" s="297"/>
      <c r="G6" s="301"/>
      <c r="H6" s="297"/>
      <c r="I6" s="302"/>
      <c r="J6" s="3"/>
      <c r="K6" s="3"/>
      <c r="L6" s="3"/>
      <c r="M6" s="3"/>
      <c r="N6" s="3"/>
    </row>
    <row r="7" spans="1:14" x14ac:dyDescent="0.25">
      <c r="A7" s="3"/>
      <c r="B7" s="3"/>
      <c r="C7" s="303"/>
      <c r="D7" s="925" t="s">
        <v>2986</v>
      </c>
      <c r="E7" s="925"/>
      <c r="F7" s="304" t="s">
        <v>2987</v>
      </c>
      <c r="G7" s="305">
        <v>0</v>
      </c>
      <c r="H7" s="306">
        <v>0</v>
      </c>
      <c r="I7" s="307">
        <v>0</v>
      </c>
      <c r="J7" s="3"/>
      <c r="K7" s="3"/>
      <c r="L7" s="3"/>
      <c r="M7" s="3"/>
      <c r="N7" s="3"/>
    </row>
    <row r="8" spans="1:14" x14ac:dyDescent="0.25">
      <c r="A8" s="3"/>
      <c r="B8" s="3"/>
      <c r="C8" s="303"/>
      <c r="D8" s="308"/>
      <c r="E8" s="309" t="s">
        <v>2988</v>
      </c>
      <c r="F8" s="310" t="s">
        <v>2989</v>
      </c>
      <c r="G8" s="305">
        <v>0</v>
      </c>
      <c r="H8" s="306">
        <v>0</v>
      </c>
      <c r="I8" s="307">
        <v>0</v>
      </c>
      <c r="J8" s="3"/>
      <c r="K8" s="3"/>
      <c r="L8" s="3"/>
      <c r="M8" s="3"/>
      <c r="N8" s="3"/>
    </row>
    <row r="9" spans="1:14" x14ac:dyDescent="0.25">
      <c r="A9" s="3"/>
      <c r="B9" s="3"/>
      <c r="C9" s="294"/>
      <c r="D9" s="311"/>
      <c r="E9" s="312" t="s">
        <v>340</v>
      </c>
      <c r="F9" s="313" t="s">
        <v>2990</v>
      </c>
      <c r="G9" s="314">
        <v>0</v>
      </c>
      <c r="H9" s="315">
        <v>0</v>
      </c>
      <c r="I9" s="316">
        <v>0</v>
      </c>
      <c r="J9" s="3"/>
      <c r="K9" s="3"/>
      <c r="L9" s="3"/>
      <c r="M9" s="3"/>
      <c r="N9" s="3"/>
    </row>
    <row r="10" spans="1:14" x14ac:dyDescent="0.25">
      <c r="A10" s="3"/>
      <c r="B10" s="317"/>
      <c r="C10" s="303"/>
      <c r="D10" s="318"/>
      <c r="E10" s="309"/>
      <c r="F10" s="310"/>
      <c r="G10" s="305">
        <v>0</v>
      </c>
      <c r="H10" s="306">
        <v>0</v>
      </c>
      <c r="I10" s="307">
        <v>0</v>
      </c>
      <c r="J10" s="3"/>
      <c r="K10" s="3"/>
      <c r="L10" s="3"/>
      <c r="M10" s="3"/>
      <c r="N10" s="3"/>
    </row>
    <row r="11" spans="1:14" x14ac:dyDescent="0.25">
      <c r="A11" s="3"/>
      <c r="B11" s="3"/>
      <c r="C11" s="294"/>
      <c r="D11" s="926" t="s">
        <v>2991</v>
      </c>
      <c r="E11" s="926"/>
      <c r="F11" s="313" t="s">
        <v>2992</v>
      </c>
      <c r="G11" s="314">
        <v>0</v>
      </c>
      <c r="H11" s="315">
        <v>0</v>
      </c>
      <c r="I11" s="316">
        <v>0</v>
      </c>
      <c r="J11" s="3"/>
      <c r="K11" s="3"/>
      <c r="L11" s="3"/>
      <c r="M11" s="3"/>
      <c r="N11" s="3"/>
    </row>
    <row r="12" spans="1:14" ht="24.75" x14ac:dyDescent="0.25">
      <c r="A12" s="3"/>
      <c r="B12" s="3"/>
      <c r="C12" s="303"/>
      <c r="D12" s="308"/>
      <c r="E12" s="309" t="s">
        <v>2993</v>
      </c>
      <c r="F12" s="310" t="s">
        <v>2994</v>
      </c>
      <c r="G12" s="305">
        <v>0</v>
      </c>
      <c r="H12" s="306">
        <v>0</v>
      </c>
      <c r="I12" s="307">
        <v>0</v>
      </c>
      <c r="J12" s="3"/>
      <c r="K12" s="3"/>
      <c r="L12" s="3"/>
      <c r="M12" s="3"/>
      <c r="N12" s="3"/>
    </row>
    <row r="13" spans="1:14" ht="24.75" x14ac:dyDescent="0.25">
      <c r="A13" s="3"/>
      <c r="B13" s="3"/>
      <c r="C13" s="294"/>
      <c r="D13" s="311"/>
      <c r="E13" s="312" t="s">
        <v>2995</v>
      </c>
      <c r="F13" s="313" t="s">
        <v>2996</v>
      </c>
      <c r="G13" s="314">
        <v>0</v>
      </c>
      <c r="H13" s="315">
        <v>0</v>
      </c>
      <c r="I13" s="316">
        <v>0</v>
      </c>
      <c r="J13" s="3"/>
      <c r="K13" s="3"/>
      <c r="L13" s="3"/>
      <c r="M13" s="3"/>
      <c r="N13" s="3"/>
    </row>
    <row r="14" spans="1:14" x14ac:dyDescent="0.25">
      <c r="A14" s="3"/>
      <c r="B14" s="317"/>
      <c r="C14" s="303"/>
      <c r="D14" s="318"/>
      <c r="E14" s="309"/>
      <c r="F14" s="310"/>
      <c r="G14" s="305">
        <v>0</v>
      </c>
      <c r="H14" s="306">
        <v>0</v>
      </c>
      <c r="I14" s="307">
        <v>0</v>
      </c>
      <c r="J14" s="3"/>
      <c r="K14" s="3"/>
      <c r="L14" s="3"/>
      <c r="M14" s="3"/>
      <c r="N14" s="3"/>
    </row>
    <row r="15" spans="1:14" x14ac:dyDescent="0.25">
      <c r="A15" s="3"/>
      <c r="B15" s="3"/>
      <c r="C15" s="294"/>
      <c r="D15" s="926" t="s">
        <v>2997</v>
      </c>
      <c r="E15" s="926"/>
      <c r="F15" s="313" t="s">
        <v>2998</v>
      </c>
      <c r="G15" s="314">
        <v>0</v>
      </c>
      <c r="H15" s="315">
        <v>0</v>
      </c>
      <c r="I15" s="316">
        <v>0</v>
      </c>
      <c r="J15" s="3"/>
      <c r="K15" s="3"/>
      <c r="L15" s="3"/>
      <c r="M15" s="3"/>
      <c r="N15" s="3"/>
    </row>
    <row r="16" spans="1:14" x14ac:dyDescent="0.25">
      <c r="A16" s="3"/>
      <c r="B16" s="317"/>
      <c r="C16" s="303"/>
      <c r="D16" s="318"/>
      <c r="E16" s="309"/>
      <c r="F16" s="310"/>
      <c r="G16" s="305">
        <v>0</v>
      </c>
      <c r="H16" s="306">
        <v>0</v>
      </c>
      <c r="I16" s="307">
        <v>0</v>
      </c>
      <c r="J16" s="3"/>
      <c r="K16" s="3"/>
      <c r="L16" s="3"/>
      <c r="M16" s="3"/>
      <c r="N16" s="3"/>
    </row>
    <row r="17" spans="1:14" x14ac:dyDescent="0.25">
      <c r="A17" s="3"/>
      <c r="B17" s="3"/>
      <c r="C17" s="294"/>
      <c r="D17" s="926" t="s">
        <v>2999</v>
      </c>
      <c r="E17" s="926"/>
      <c r="F17" s="313" t="s">
        <v>3000</v>
      </c>
      <c r="G17" s="314">
        <v>0</v>
      </c>
      <c r="H17" s="315">
        <v>0</v>
      </c>
      <c r="I17" s="316">
        <v>0</v>
      </c>
      <c r="J17" s="3"/>
      <c r="K17" s="3"/>
      <c r="L17" s="3"/>
      <c r="M17" s="3"/>
      <c r="N17" s="3"/>
    </row>
    <row r="18" spans="1:14" x14ac:dyDescent="0.25">
      <c r="A18" s="3"/>
      <c r="B18" s="317"/>
      <c r="C18" s="303"/>
      <c r="D18" s="318"/>
      <c r="E18" s="309"/>
      <c r="F18" s="310"/>
      <c r="G18" s="305">
        <v>0</v>
      </c>
      <c r="H18" s="306">
        <v>0</v>
      </c>
      <c r="I18" s="307">
        <v>0</v>
      </c>
      <c r="J18" s="3"/>
      <c r="K18" s="3"/>
      <c r="L18" s="3"/>
      <c r="M18" s="3"/>
      <c r="N18" s="3"/>
    </row>
    <row r="19" spans="1:14" x14ac:dyDescent="0.25">
      <c r="A19" s="3"/>
      <c r="B19" s="3"/>
      <c r="C19" s="294"/>
      <c r="D19" s="926" t="s">
        <v>3001</v>
      </c>
      <c r="E19" s="926"/>
      <c r="F19" s="313" t="s">
        <v>3002</v>
      </c>
      <c r="G19" s="319">
        <v>1404288000</v>
      </c>
      <c r="H19" s="320">
        <v>1248639000</v>
      </c>
      <c r="I19" s="321">
        <v>983686000</v>
      </c>
      <c r="J19" s="3"/>
      <c r="K19" s="3"/>
      <c r="L19" s="3"/>
      <c r="M19" s="3"/>
      <c r="N19" s="3"/>
    </row>
    <row r="20" spans="1:14" x14ac:dyDescent="0.25">
      <c r="A20" s="3"/>
      <c r="B20" s="3"/>
      <c r="C20" s="322"/>
      <c r="D20" s="323"/>
      <c r="E20" s="324" t="s">
        <v>2892</v>
      </c>
      <c r="F20" s="322"/>
      <c r="G20" s="325"/>
      <c r="H20" s="322"/>
      <c r="I20" s="326"/>
      <c r="J20" s="3"/>
      <c r="K20" s="3"/>
      <c r="L20" s="3"/>
      <c r="M20" s="3"/>
      <c r="N20" s="3"/>
    </row>
    <row r="21" spans="1:14" x14ac:dyDescent="0.25">
      <c r="A21" s="3"/>
      <c r="B21" s="3"/>
      <c r="C21" s="303"/>
      <c r="D21" s="308"/>
      <c r="E21" s="309" t="s">
        <v>3003</v>
      </c>
      <c r="F21" s="310" t="s">
        <v>3004</v>
      </c>
      <c r="G21" s="305">
        <v>0</v>
      </c>
      <c r="H21" s="306">
        <v>0</v>
      </c>
      <c r="I21" s="307">
        <v>0</v>
      </c>
      <c r="J21" s="3"/>
      <c r="K21" s="3"/>
      <c r="L21" s="3"/>
      <c r="M21" s="3"/>
      <c r="N21" s="3"/>
    </row>
    <row r="22" spans="1:14" ht="26.25" x14ac:dyDescent="0.25">
      <c r="A22" s="3"/>
      <c r="B22" s="3"/>
      <c r="C22" s="294"/>
      <c r="D22" s="327"/>
      <c r="E22" s="328" t="s">
        <v>3005</v>
      </c>
      <c r="F22" s="313" t="s">
        <v>3006</v>
      </c>
      <c r="G22" s="314">
        <v>0</v>
      </c>
      <c r="H22" s="315">
        <v>0</v>
      </c>
      <c r="I22" s="316">
        <v>0</v>
      </c>
      <c r="J22" s="3"/>
      <c r="K22" s="3"/>
      <c r="L22" s="3"/>
      <c r="M22" s="3"/>
      <c r="N22" s="3"/>
    </row>
    <row r="23" spans="1:14" x14ac:dyDescent="0.25">
      <c r="A23" s="3"/>
      <c r="B23" s="3"/>
      <c r="C23" s="294"/>
      <c r="D23" s="311"/>
      <c r="E23" s="312" t="s">
        <v>3007</v>
      </c>
      <c r="F23" s="313" t="s">
        <v>3008</v>
      </c>
      <c r="G23" s="314">
        <v>0</v>
      </c>
      <c r="H23" s="315">
        <v>0</v>
      </c>
      <c r="I23" s="316">
        <v>0</v>
      </c>
      <c r="J23" s="3"/>
      <c r="K23" s="3"/>
      <c r="L23" s="3"/>
      <c r="M23" s="3"/>
      <c r="N23" s="3"/>
    </row>
    <row r="24" spans="1:14" x14ac:dyDescent="0.25">
      <c r="A24" s="3"/>
      <c r="B24" s="3"/>
      <c r="C24" s="294"/>
      <c r="D24" s="311"/>
      <c r="E24" s="312" t="s">
        <v>3009</v>
      </c>
      <c r="F24" s="313" t="s">
        <v>3010</v>
      </c>
      <c r="G24" s="314">
        <v>0</v>
      </c>
      <c r="H24" s="315">
        <v>0</v>
      </c>
      <c r="I24" s="316">
        <v>0</v>
      </c>
      <c r="J24" s="3"/>
      <c r="K24" s="3"/>
      <c r="L24" s="3"/>
      <c r="M24" s="3"/>
      <c r="N24" s="3"/>
    </row>
    <row r="25" spans="1:14" x14ac:dyDescent="0.25">
      <c r="A25" s="3"/>
      <c r="B25" s="3"/>
      <c r="C25" s="294"/>
      <c r="D25" s="311"/>
      <c r="E25" s="312" t="s">
        <v>3011</v>
      </c>
      <c r="F25" s="313" t="s">
        <v>3012</v>
      </c>
      <c r="G25" s="314">
        <v>0</v>
      </c>
      <c r="H25" s="315">
        <v>0</v>
      </c>
      <c r="I25" s="316">
        <v>0</v>
      </c>
      <c r="J25" s="3"/>
      <c r="K25" s="3"/>
      <c r="L25" s="3"/>
      <c r="M25" s="3"/>
      <c r="N25" s="3"/>
    </row>
    <row r="26" spans="1:14" x14ac:dyDescent="0.25">
      <c r="A26" s="3"/>
      <c r="B26" s="3"/>
      <c r="C26" s="294"/>
      <c r="D26" s="311"/>
      <c r="E26" s="312" t="s">
        <v>3013</v>
      </c>
      <c r="F26" s="313" t="s">
        <v>3014</v>
      </c>
      <c r="G26" s="314">
        <v>0</v>
      </c>
      <c r="H26" s="315">
        <v>0</v>
      </c>
      <c r="I26" s="316">
        <v>0</v>
      </c>
      <c r="J26" s="3"/>
      <c r="K26" s="3"/>
      <c r="L26" s="3"/>
      <c r="M26" s="3"/>
      <c r="N26" s="3"/>
    </row>
    <row r="27" spans="1:14" x14ac:dyDescent="0.25">
      <c r="A27" s="3"/>
      <c r="B27" s="3"/>
      <c r="C27" s="294"/>
      <c r="D27" s="311"/>
      <c r="E27" s="312" t="s">
        <v>3015</v>
      </c>
      <c r="F27" s="313" t="s">
        <v>3016</v>
      </c>
      <c r="G27" s="314">
        <v>0</v>
      </c>
      <c r="H27" s="315">
        <v>0</v>
      </c>
      <c r="I27" s="316">
        <v>0</v>
      </c>
      <c r="J27" s="3"/>
      <c r="K27" s="3"/>
      <c r="L27" s="3"/>
      <c r="M27" s="3"/>
      <c r="N27" s="3"/>
    </row>
    <row r="28" spans="1:14" x14ac:dyDescent="0.25">
      <c r="A28" s="3"/>
      <c r="B28" s="3"/>
      <c r="C28" s="294"/>
      <c r="D28" s="311"/>
      <c r="E28" s="312" t="s">
        <v>3017</v>
      </c>
      <c r="F28" s="313" t="s">
        <v>3018</v>
      </c>
      <c r="G28" s="314">
        <v>0</v>
      </c>
      <c r="H28" s="315">
        <v>0</v>
      </c>
      <c r="I28" s="316">
        <v>0</v>
      </c>
      <c r="J28" s="3"/>
      <c r="K28" s="3"/>
      <c r="L28" s="3"/>
      <c r="M28" s="3"/>
      <c r="N28" s="3"/>
    </row>
    <row r="29" spans="1:14" x14ac:dyDescent="0.25">
      <c r="A29" s="3"/>
      <c r="B29" s="3"/>
      <c r="C29" s="294"/>
      <c r="D29" s="311"/>
      <c r="E29" s="312" t="s">
        <v>3019</v>
      </c>
      <c r="F29" s="313" t="s">
        <v>3020</v>
      </c>
      <c r="G29" s="314">
        <v>0</v>
      </c>
      <c r="H29" s="315">
        <v>0</v>
      </c>
      <c r="I29" s="316">
        <v>0</v>
      </c>
      <c r="J29" s="3"/>
      <c r="K29" s="3"/>
      <c r="L29" s="3"/>
      <c r="M29" s="3"/>
      <c r="N29" s="3"/>
    </row>
    <row r="30" spans="1:14" x14ac:dyDescent="0.25">
      <c r="A30" s="3"/>
      <c r="B30" s="317"/>
      <c r="C30" s="303" t="s">
        <v>3021</v>
      </c>
      <c r="D30" s="318"/>
      <c r="E30" s="309" t="s">
        <v>3022</v>
      </c>
      <c r="F30" s="310"/>
      <c r="G30" s="329">
        <v>1255475000</v>
      </c>
      <c r="H30" s="330">
        <v>1097782000</v>
      </c>
      <c r="I30" s="331">
        <v>957997000</v>
      </c>
      <c r="J30" s="3"/>
      <c r="K30" s="3"/>
      <c r="L30" s="3"/>
      <c r="M30" s="3"/>
      <c r="N30" s="3"/>
    </row>
    <row r="31" spans="1:14" x14ac:dyDescent="0.25">
      <c r="A31" s="3"/>
      <c r="B31" s="317"/>
      <c r="C31" s="303" t="s">
        <v>3023</v>
      </c>
      <c r="D31" s="318"/>
      <c r="E31" s="309" t="s">
        <v>3024</v>
      </c>
      <c r="F31" s="310"/>
      <c r="G31" s="329">
        <v>139339000</v>
      </c>
      <c r="H31" s="330">
        <v>141575000</v>
      </c>
      <c r="I31" s="331">
        <v>25689000</v>
      </c>
      <c r="J31" s="3"/>
      <c r="K31" s="3"/>
      <c r="L31" s="3"/>
      <c r="M31" s="3"/>
      <c r="N31" s="3"/>
    </row>
    <row r="32" spans="1:14" x14ac:dyDescent="0.25">
      <c r="A32" s="3"/>
      <c r="B32" s="317"/>
      <c r="C32" s="303" t="s">
        <v>3025</v>
      </c>
      <c r="D32" s="318"/>
      <c r="E32" s="309" t="s">
        <v>3026</v>
      </c>
      <c r="F32" s="310"/>
      <c r="G32" s="329">
        <v>9474000</v>
      </c>
      <c r="H32" s="330">
        <v>9282000</v>
      </c>
      <c r="I32" s="307">
        <v>0</v>
      </c>
      <c r="J32" s="3"/>
      <c r="K32" s="3"/>
      <c r="L32" s="3"/>
      <c r="M32" s="3"/>
      <c r="N32" s="3"/>
    </row>
    <row r="33" spans="1:14" ht="27" customHeight="1" x14ac:dyDescent="0.25">
      <c r="A33" s="3"/>
      <c r="B33" s="3"/>
      <c r="C33" s="294"/>
      <c r="D33" s="926" t="s">
        <v>3027</v>
      </c>
      <c r="E33" s="926"/>
      <c r="F33" s="313" t="s">
        <v>3028</v>
      </c>
      <c r="G33" s="314">
        <v>0</v>
      </c>
      <c r="H33" s="315">
        <v>0</v>
      </c>
      <c r="I33" s="316">
        <v>0</v>
      </c>
      <c r="J33" s="3"/>
      <c r="K33" s="3"/>
      <c r="L33" s="3"/>
      <c r="M33" s="3"/>
      <c r="N33" s="3"/>
    </row>
    <row r="34" spans="1:14" x14ac:dyDescent="0.25">
      <c r="A34" s="3"/>
      <c r="B34" s="3"/>
      <c r="C34" s="303"/>
      <c r="D34" s="308"/>
      <c r="E34" s="309" t="s">
        <v>3029</v>
      </c>
      <c r="F34" s="310" t="s">
        <v>3030</v>
      </c>
      <c r="G34" s="305">
        <v>0</v>
      </c>
      <c r="H34" s="306">
        <v>0</v>
      </c>
      <c r="I34" s="307">
        <v>0</v>
      </c>
      <c r="J34" s="3"/>
      <c r="K34" s="3"/>
      <c r="L34" s="3"/>
      <c r="M34" s="3"/>
      <c r="N34" s="3"/>
    </row>
    <row r="35" spans="1:14" ht="24.75" x14ac:dyDescent="0.25">
      <c r="A35" s="3"/>
      <c r="B35" s="3"/>
      <c r="C35" s="294"/>
      <c r="D35" s="311"/>
      <c r="E35" s="312" t="s">
        <v>3031</v>
      </c>
      <c r="F35" s="313" t="s">
        <v>3032</v>
      </c>
      <c r="G35" s="314">
        <v>0</v>
      </c>
      <c r="H35" s="315">
        <v>0</v>
      </c>
      <c r="I35" s="316">
        <v>0</v>
      </c>
      <c r="J35" s="3"/>
      <c r="K35" s="3"/>
      <c r="L35" s="3"/>
      <c r="M35" s="3"/>
      <c r="N35" s="3"/>
    </row>
    <row r="36" spans="1:14" ht="24.75" x14ac:dyDescent="0.25">
      <c r="A36" s="3"/>
      <c r="B36" s="3"/>
      <c r="C36" s="294"/>
      <c r="D36" s="311"/>
      <c r="E36" s="312" t="s">
        <v>3033</v>
      </c>
      <c r="F36" s="313" t="s">
        <v>3034</v>
      </c>
      <c r="G36" s="314">
        <v>0</v>
      </c>
      <c r="H36" s="315">
        <v>0</v>
      </c>
      <c r="I36" s="316">
        <v>0</v>
      </c>
      <c r="J36" s="3"/>
      <c r="K36" s="3"/>
      <c r="L36" s="3"/>
      <c r="M36" s="3"/>
      <c r="N36" s="3"/>
    </row>
    <row r="37" spans="1:14" x14ac:dyDescent="0.25">
      <c r="A37" s="3"/>
      <c r="B37" s="3"/>
      <c r="C37" s="294"/>
      <c r="D37" s="311"/>
      <c r="E37" s="312" t="s">
        <v>3035</v>
      </c>
      <c r="F37" s="313" t="s">
        <v>3036</v>
      </c>
      <c r="G37" s="314">
        <v>0</v>
      </c>
      <c r="H37" s="315">
        <v>0</v>
      </c>
      <c r="I37" s="316">
        <v>0</v>
      </c>
      <c r="J37" s="3"/>
      <c r="K37" s="3"/>
      <c r="L37" s="3"/>
      <c r="M37" s="3"/>
      <c r="N37" s="3"/>
    </row>
    <row r="38" spans="1:14" x14ac:dyDescent="0.25">
      <c r="A38" s="3"/>
      <c r="B38" s="317"/>
      <c r="C38" s="303"/>
      <c r="D38" s="318"/>
      <c r="E38" s="309"/>
      <c r="F38" s="310"/>
      <c r="G38" s="305">
        <v>0</v>
      </c>
      <c r="H38" s="306">
        <v>0</v>
      </c>
      <c r="I38" s="307">
        <v>0</v>
      </c>
      <c r="J38" s="3"/>
      <c r="K38" s="3"/>
      <c r="L38" s="3"/>
      <c r="M38" s="3"/>
      <c r="N38" s="3"/>
    </row>
    <row r="39" spans="1:14" x14ac:dyDescent="0.25">
      <c r="A39" s="3"/>
      <c r="B39" s="3"/>
      <c r="C39" s="294"/>
      <c r="D39" s="926" t="s">
        <v>3037</v>
      </c>
      <c r="E39" s="926"/>
      <c r="F39" s="313" t="s">
        <v>3038</v>
      </c>
      <c r="G39" s="314">
        <v>0</v>
      </c>
      <c r="H39" s="315">
        <v>0</v>
      </c>
      <c r="I39" s="316">
        <v>0</v>
      </c>
      <c r="J39" s="3"/>
      <c r="K39" s="3"/>
      <c r="L39" s="3"/>
      <c r="M39" s="3"/>
      <c r="N39" s="3"/>
    </row>
    <row r="40" spans="1:14" x14ac:dyDescent="0.25">
      <c r="A40" s="3"/>
      <c r="B40" s="3"/>
      <c r="C40" s="303"/>
      <c r="D40" s="308"/>
      <c r="E40" s="309" t="s">
        <v>3039</v>
      </c>
      <c r="F40" s="310" t="s">
        <v>3040</v>
      </c>
      <c r="G40" s="305">
        <v>0</v>
      </c>
      <c r="H40" s="306">
        <v>0</v>
      </c>
      <c r="I40" s="307">
        <v>0</v>
      </c>
      <c r="J40" s="3"/>
      <c r="K40" s="3"/>
      <c r="L40" s="3"/>
      <c r="M40" s="3"/>
      <c r="N40" s="3"/>
    </row>
    <row r="41" spans="1:14" x14ac:dyDescent="0.25">
      <c r="A41" s="3"/>
      <c r="B41" s="317"/>
      <c r="C41" s="303"/>
      <c r="D41" s="318"/>
      <c r="E41" s="309"/>
      <c r="F41" s="310"/>
      <c r="G41" s="305">
        <v>0</v>
      </c>
      <c r="H41" s="306">
        <v>0</v>
      </c>
      <c r="I41" s="307">
        <v>0</v>
      </c>
      <c r="J41" s="3"/>
      <c r="K41" s="3"/>
      <c r="L41" s="3"/>
      <c r="M41" s="3"/>
      <c r="N41" s="3"/>
    </row>
    <row r="42" spans="1:14" x14ac:dyDescent="0.25">
      <c r="A42" s="3"/>
      <c r="B42" s="3"/>
      <c r="C42" s="294"/>
      <c r="D42" s="926" t="s">
        <v>790</v>
      </c>
      <c r="E42" s="926"/>
      <c r="F42" s="313" t="s">
        <v>3041</v>
      </c>
      <c r="G42" s="319">
        <v>17603000</v>
      </c>
      <c r="H42" s="320">
        <v>5506000</v>
      </c>
      <c r="I42" s="321">
        <v>5662000</v>
      </c>
      <c r="J42" s="3"/>
      <c r="K42" s="3"/>
      <c r="L42" s="3"/>
      <c r="M42" s="3"/>
      <c r="N42" s="3"/>
    </row>
    <row r="43" spans="1:14" x14ac:dyDescent="0.25">
      <c r="A43" s="3"/>
      <c r="B43" s="317"/>
      <c r="C43" s="303"/>
      <c r="D43" s="318"/>
      <c r="E43" s="309"/>
      <c r="F43" s="310"/>
      <c r="G43" s="305">
        <v>0</v>
      </c>
      <c r="H43" s="306">
        <v>0</v>
      </c>
      <c r="I43" s="307">
        <v>0</v>
      </c>
      <c r="J43" s="3"/>
      <c r="K43" s="3"/>
      <c r="L43" s="3"/>
      <c r="M43" s="3"/>
      <c r="N43" s="3"/>
    </row>
    <row r="44" spans="1:14" x14ac:dyDescent="0.25">
      <c r="A44" s="3"/>
      <c r="B44" s="3"/>
      <c r="C44" s="294"/>
      <c r="D44" s="926" t="s">
        <v>3042</v>
      </c>
      <c r="E44" s="926"/>
      <c r="F44" s="313" t="s">
        <v>3043</v>
      </c>
      <c r="G44" s="319">
        <v>8261000</v>
      </c>
      <c r="H44" s="320">
        <v>5869000</v>
      </c>
      <c r="I44" s="321">
        <v>66655000</v>
      </c>
      <c r="J44" s="3"/>
      <c r="K44" s="3"/>
      <c r="L44" s="3"/>
      <c r="M44" s="3"/>
      <c r="N44" s="3"/>
    </row>
    <row r="45" spans="1:14" x14ac:dyDescent="0.25">
      <c r="A45" s="3"/>
      <c r="B45" s="3"/>
      <c r="C45" s="322"/>
      <c r="D45" s="323"/>
      <c r="E45" s="324" t="s">
        <v>2892</v>
      </c>
      <c r="F45" s="322"/>
      <c r="G45" s="325"/>
      <c r="H45" s="322"/>
      <c r="I45" s="326"/>
      <c r="J45" s="3"/>
      <c r="K45" s="3"/>
      <c r="L45" s="3"/>
      <c r="M45" s="3"/>
      <c r="N45" s="3"/>
    </row>
    <row r="46" spans="1:14" x14ac:dyDescent="0.25">
      <c r="A46" s="3"/>
      <c r="B46" s="3"/>
      <c r="C46" s="303"/>
      <c r="D46" s="308"/>
      <c r="E46" s="309" t="s">
        <v>3044</v>
      </c>
      <c r="F46" s="310" t="s">
        <v>3045</v>
      </c>
      <c r="G46" s="305">
        <v>0</v>
      </c>
      <c r="H46" s="306">
        <v>0</v>
      </c>
      <c r="I46" s="307">
        <v>0</v>
      </c>
      <c r="J46" s="3"/>
      <c r="K46" s="3"/>
      <c r="L46" s="3"/>
      <c r="M46" s="3"/>
      <c r="N46" s="3"/>
    </row>
    <row r="47" spans="1:14" x14ac:dyDescent="0.25">
      <c r="A47" s="3"/>
      <c r="B47" s="3"/>
      <c r="C47" s="294"/>
      <c r="D47" s="311"/>
      <c r="E47" s="312" t="s">
        <v>3046</v>
      </c>
      <c r="F47" s="313" t="s">
        <v>3047</v>
      </c>
      <c r="G47" s="314">
        <v>0</v>
      </c>
      <c r="H47" s="315">
        <v>0</v>
      </c>
      <c r="I47" s="316">
        <v>0</v>
      </c>
      <c r="J47" s="3"/>
      <c r="K47" s="3"/>
      <c r="L47" s="3"/>
      <c r="M47" s="3"/>
      <c r="N47" s="3"/>
    </row>
    <row r="48" spans="1:14" x14ac:dyDescent="0.25">
      <c r="A48" s="3"/>
      <c r="B48" s="3"/>
      <c r="C48" s="294"/>
      <c r="D48" s="311"/>
      <c r="E48" s="312" t="s">
        <v>3017</v>
      </c>
      <c r="F48" s="313" t="s">
        <v>3048</v>
      </c>
      <c r="G48" s="314">
        <v>0</v>
      </c>
      <c r="H48" s="315">
        <v>0</v>
      </c>
      <c r="I48" s="316">
        <v>0</v>
      </c>
      <c r="J48" s="3"/>
      <c r="K48" s="3"/>
      <c r="L48" s="3"/>
      <c r="M48" s="3"/>
      <c r="N48" s="3"/>
    </row>
    <row r="49" spans="1:14" ht="24.75" x14ac:dyDescent="0.25">
      <c r="A49" s="3"/>
      <c r="B49" s="3"/>
      <c r="C49" s="294"/>
      <c r="D49" s="311"/>
      <c r="E49" s="312" t="s">
        <v>3049</v>
      </c>
      <c r="F49" s="313" t="s">
        <v>3050</v>
      </c>
      <c r="G49" s="314">
        <v>0</v>
      </c>
      <c r="H49" s="315">
        <v>0</v>
      </c>
      <c r="I49" s="316">
        <v>0</v>
      </c>
      <c r="J49" s="3"/>
      <c r="K49" s="3"/>
      <c r="L49" s="3"/>
      <c r="M49" s="3"/>
      <c r="N49" s="3"/>
    </row>
    <row r="50" spans="1:14" x14ac:dyDescent="0.25">
      <c r="A50" s="3"/>
      <c r="B50" s="317"/>
      <c r="C50" s="303"/>
      <c r="D50" s="318"/>
      <c r="E50" s="309" t="s">
        <v>3051</v>
      </c>
      <c r="F50" s="310"/>
      <c r="G50" s="305">
        <v>0</v>
      </c>
      <c r="H50" s="306">
        <v>0</v>
      </c>
      <c r="I50" s="331">
        <v>66655000</v>
      </c>
      <c r="J50" s="3"/>
      <c r="K50" s="3"/>
      <c r="L50" s="3"/>
      <c r="M50" s="3"/>
      <c r="N50" s="3"/>
    </row>
    <row r="51" spans="1:14" x14ac:dyDescent="0.25">
      <c r="A51" s="3"/>
      <c r="B51" s="317"/>
      <c r="C51" s="303" t="s">
        <v>3052</v>
      </c>
      <c r="D51" s="318"/>
      <c r="E51" s="309" t="s">
        <v>3053</v>
      </c>
      <c r="F51" s="310"/>
      <c r="G51" s="332">
        <v>764000</v>
      </c>
      <c r="H51" s="333">
        <v>69000</v>
      </c>
      <c r="I51" s="307">
        <v>0</v>
      </c>
      <c r="J51" s="3"/>
      <c r="K51" s="3"/>
      <c r="L51" s="3"/>
      <c r="M51" s="3"/>
      <c r="N51" s="3"/>
    </row>
    <row r="52" spans="1:14" ht="15.75" thickBot="1" x14ac:dyDescent="0.3">
      <c r="A52" s="3"/>
      <c r="B52" s="317"/>
      <c r="C52" s="303" t="s">
        <v>3054</v>
      </c>
      <c r="D52" s="318"/>
      <c r="E52" s="309" t="s">
        <v>3055</v>
      </c>
      <c r="F52" s="310"/>
      <c r="G52" s="329">
        <v>7497000</v>
      </c>
      <c r="H52" s="330">
        <v>5800000</v>
      </c>
      <c r="I52" s="307">
        <v>0</v>
      </c>
      <c r="J52" s="3"/>
      <c r="K52" s="3"/>
      <c r="L52" s="3"/>
      <c r="M52" s="3"/>
      <c r="N52" s="3"/>
    </row>
    <row r="53" spans="1:14" ht="15.75" thickBot="1" x14ac:dyDescent="0.3">
      <c r="A53" s="3"/>
      <c r="B53" s="3"/>
      <c r="C53" s="334"/>
      <c r="D53" s="927" t="s">
        <v>3056</v>
      </c>
      <c r="E53" s="927"/>
      <c r="F53" s="335" t="s">
        <v>3057</v>
      </c>
      <c r="G53" s="336">
        <v>1430152000</v>
      </c>
      <c r="H53" s="337">
        <v>1260014000</v>
      </c>
      <c r="I53" s="338">
        <v>1056003000</v>
      </c>
      <c r="J53" s="3"/>
      <c r="K53" s="3"/>
      <c r="L53" s="3"/>
      <c r="M53" s="3"/>
      <c r="N53" s="3"/>
    </row>
    <row r="54" spans="1:14" x14ac:dyDescent="0.25">
      <c r="A54" s="3"/>
      <c r="B54" s="3"/>
      <c r="C54" s="339"/>
      <c r="D54" s="928" t="s">
        <v>3058</v>
      </c>
      <c r="E54" s="928"/>
      <c r="F54" s="340"/>
      <c r="G54" s="341"/>
      <c r="H54" s="342"/>
      <c r="I54" s="343"/>
      <c r="J54" s="3"/>
      <c r="K54" s="3"/>
      <c r="L54" s="3"/>
      <c r="M54" s="3"/>
      <c r="N54" s="3"/>
    </row>
    <row r="55" spans="1:14" x14ac:dyDescent="0.25">
      <c r="A55" s="3"/>
      <c r="B55" s="3"/>
      <c r="C55" s="303" t="s">
        <v>3059</v>
      </c>
      <c r="D55" s="924" t="s">
        <v>3060</v>
      </c>
      <c r="E55" s="924"/>
      <c r="F55" s="344" t="s">
        <v>3061</v>
      </c>
      <c r="G55" s="329">
        <v>55281000</v>
      </c>
      <c r="H55" s="330">
        <v>60079000</v>
      </c>
      <c r="I55" s="331">
        <v>58489000</v>
      </c>
      <c r="J55" s="3"/>
      <c r="K55" s="3"/>
      <c r="L55" s="3"/>
      <c r="M55" s="3"/>
      <c r="N55" s="3"/>
    </row>
    <row r="56" spans="1:14" x14ac:dyDescent="0.25">
      <c r="A56" s="3"/>
      <c r="B56" s="3"/>
      <c r="C56" s="339"/>
      <c r="D56" s="323"/>
      <c r="E56" s="324" t="s">
        <v>2892</v>
      </c>
      <c r="F56" s="340"/>
      <c r="G56" s="341"/>
      <c r="H56" s="342"/>
      <c r="I56" s="343"/>
      <c r="J56" s="3"/>
      <c r="K56" s="3"/>
      <c r="L56" s="3"/>
      <c r="M56" s="3"/>
      <c r="N56" s="3"/>
    </row>
    <row r="57" spans="1:14" x14ac:dyDescent="0.25">
      <c r="A57" s="3"/>
      <c r="B57" s="3"/>
      <c r="C57" s="303"/>
      <c r="D57" s="308"/>
      <c r="E57" s="309" t="s">
        <v>2678</v>
      </c>
      <c r="F57" s="310" t="s">
        <v>3062</v>
      </c>
      <c r="G57" s="305">
        <v>0</v>
      </c>
      <c r="H57" s="306">
        <v>0</v>
      </c>
      <c r="I57" s="307">
        <v>0</v>
      </c>
      <c r="J57" s="3"/>
      <c r="K57" s="3"/>
      <c r="L57" s="3"/>
      <c r="M57" s="3"/>
      <c r="N57" s="3"/>
    </row>
    <row r="58" spans="1:14" x14ac:dyDescent="0.25">
      <c r="A58" s="3"/>
      <c r="B58" s="317"/>
      <c r="C58" s="303" t="s">
        <v>3059</v>
      </c>
      <c r="D58" s="318"/>
      <c r="E58" s="309" t="s">
        <v>3063</v>
      </c>
      <c r="F58" s="310"/>
      <c r="G58" s="329">
        <v>55281000</v>
      </c>
      <c r="H58" s="330">
        <v>60079000</v>
      </c>
      <c r="I58" s="331">
        <v>58489000</v>
      </c>
      <c r="J58" s="3"/>
      <c r="K58" s="3"/>
      <c r="L58" s="3"/>
      <c r="M58" s="3"/>
      <c r="N58" s="3"/>
    </row>
    <row r="59" spans="1:14" x14ac:dyDescent="0.25">
      <c r="A59" s="3"/>
      <c r="B59" s="3"/>
      <c r="C59" s="294"/>
      <c r="D59" s="930" t="s">
        <v>3064</v>
      </c>
      <c r="E59" s="930"/>
      <c r="F59" s="313" t="s">
        <v>3065</v>
      </c>
      <c r="G59" s="345">
        <v>1000</v>
      </c>
      <c r="H59" s="346">
        <v>9000</v>
      </c>
      <c r="I59" s="347">
        <v>3000</v>
      </c>
      <c r="J59" s="3"/>
      <c r="K59" s="3"/>
      <c r="L59" s="3"/>
      <c r="M59" s="3"/>
      <c r="N59" s="3"/>
    </row>
    <row r="60" spans="1:14" x14ac:dyDescent="0.25">
      <c r="A60" s="3"/>
      <c r="B60" s="3"/>
      <c r="C60" s="339"/>
      <c r="D60" s="323"/>
      <c r="E60" s="324" t="s">
        <v>2892</v>
      </c>
      <c r="F60" s="340"/>
      <c r="G60" s="341"/>
      <c r="H60" s="342"/>
      <c r="I60" s="343"/>
      <c r="J60" s="3"/>
      <c r="K60" s="3"/>
      <c r="L60" s="3"/>
      <c r="M60" s="3"/>
      <c r="N60" s="3"/>
    </row>
    <row r="61" spans="1:14" x14ac:dyDescent="0.25">
      <c r="A61" s="3"/>
      <c r="B61" s="3"/>
      <c r="C61" s="294" t="s">
        <v>3066</v>
      </c>
      <c r="D61" s="930" t="s">
        <v>3067</v>
      </c>
      <c r="E61" s="930"/>
      <c r="F61" s="313" t="s">
        <v>3068</v>
      </c>
      <c r="G61" s="319">
        <v>184937000</v>
      </c>
      <c r="H61" s="320">
        <v>208970000</v>
      </c>
      <c r="I61" s="321">
        <v>169137000</v>
      </c>
      <c r="J61" s="3"/>
      <c r="K61" s="3"/>
      <c r="L61" s="3"/>
      <c r="M61" s="3"/>
      <c r="N61" s="3"/>
    </row>
    <row r="62" spans="1:14" x14ac:dyDescent="0.25">
      <c r="A62" s="3"/>
      <c r="B62" s="3"/>
      <c r="C62" s="339"/>
      <c r="D62" s="323"/>
      <c r="E62" s="324" t="s">
        <v>2892</v>
      </c>
      <c r="F62" s="340"/>
      <c r="G62" s="341"/>
      <c r="H62" s="342"/>
      <c r="I62" s="343"/>
      <c r="J62" s="3"/>
      <c r="K62" s="3"/>
      <c r="L62" s="3"/>
      <c r="M62" s="3"/>
      <c r="N62" s="3"/>
    </row>
    <row r="63" spans="1:14" x14ac:dyDescent="0.25">
      <c r="A63" s="3"/>
      <c r="B63" s="317"/>
      <c r="C63" s="303" t="s">
        <v>3069</v>
      </c>
      <c r="D63" s="318"/>
      <c r="E63" s="309" t="s">
        <v>3070</v>
      </c>
      <c r="F63" s="310"/>
      <c r="G63" s="329">
        <v>32125000</v>
      </c>
      <c r="H63" s="330">
        <v>25386000</v>
      </c>
      <c r="I63" s="331">
        <v>4258000</v>
      </c>
      <c r="J63" s="3"/>
      <c r="K63" s="3"/>
      <c r="L63" s="3"/>
      <c r="M63" s="3"/>
      <c r="N63" s="3"/>
    </row>
    <row r="64" spans="1:14" x14ac:dyDescent="0.25">
      <c r="A64" s="3"/>
      <c r="B64" s="317"/>
      <c r="C64" s="303" t="s">
        <v>3071</v>
      </c>
      <c r="D64" s="318"/>
      <c r="E64" s="309" t="s">
        <v>3072</v>
      </c>
      <c r="F64" s="310"/>
      <c r="G64" s="329">
        <v>145179000</v>
      </c>
      <c r="H64" s="330">
        <v>176172000</v>
      </c>
      <c r="I64" s="331">
        <v>155886000</v>
      </c>
      <c r="J64" s="3"/>
      <c r="K64" s="3"/>
      <c r="L64" s="3"/>
      <c r="M64" s="3"/>
      <c r="N64" s="3"/>
    </row>
    <row r="65" spans="1:14" x14ac:dyDescent="0.25">
      <c r="A65" s="3"/>
      <c r="B65" s="317"/>
      <c r="C65" s="303" t="s">
        <v>3073</v>
      </c>
      <c r="D65" s="318"/>
      <c r="E65" s="309" t="s">
        <v>3074</v>
      </c>
      <c r="F65" s="310"/>
      <c r="G65" s="332">
        <v>281000</v>
      </c>
      <c r="H65" s="333">
        <v>1000</v>
      </c>
      <c r="I65" s="348">
        <v>4000</v>
      </c>
      <c r="J65" s="3"/>
      <c r="K65" s="3"/>
      <c r="L65" s="3"/>
      <c r="M65" s="3"/>
      <c r="N65" s="3"/>
    </row>
    <row r="66" spans="1:14" ht="24.75" x14ac:dyDescent="0.25">
      <c r="A66" s="3"/>
      <c r="B66" s="317"/>
      <c r="C66" s="303" t="s">
        <v>3075</v>
      </c>
      <c r="D66" s="318"/>
      <c r="E66" s="309" t="s">
        <v>3076</v>
      </c>
      <c r="F66" s="310"/>
      <c r="G66" s="305">
        <v>0</v>
      </c>
      <c r="H66" s="306">
        <v>0</v>
      </c>
      <c r="I66" s="348">
        <v>78000</v>
      </c>
      <c r="J66" s="3"/>
      <c r="K66" s="3"/>
      <c r="L66" s="3"/>
      <c r="M66" s="3"/>
      <c r="N66" s="3"/>
    </row>
    <row r="67" spans="1:14" x14ac:dyDescent="0.25">
      <c r="A67" s="3"/>
      <c r="B67" s="317"/>
      <c r="C67" s="303" t="s">
        <v>3077</v>
      </c>
      <c r="D67" s="318"/>
      <c r="E67" s="309" t="s">
        <v>3078</v>
      </c>
      <c r="F67" s="310"/>
      <c r="G67" s="332">
        <v>64000</v>
      </c>
      <c r="H67" s="333">
        <v>24000</v>
      </c>
      <c r="I67" s="348">
        <v>23000</v>
      </c>
      <c r="J67" s="3"/>
      <c r="K67" s="3"/>
      <c r="L67" s="3"/>
      <c r="M67" s="3"/>
      <c r="N67" s="3"/>
    </row>
    <row r="68" spans="1:14" x14ac:dyDescent="0.25">
      <c r="A68" s="3"/>
      <c r="B68" s="317"/>
      <c r="C68" s="303" t="s">
        <v>3079</v>
      </c>
      <c r="D68" s="318"/>
      <c r="E68" s="309" t="s">
        <v>3080</v>
      </c>
      <c r="F68" s="310"/>
      <c r="G68" s="329">
        <v>7274000</v>
      </c>
      <c r="H68" s="330">
        <v>7378000</v>
      </c>
      <c r="I68" s="331">
        <v>8875000</v>
      </c>
      <c r="J68" s="3"/>
      <c r="K68" s="3"/>
      <c r="L68" s="3"/>
      <c r="M68" s="3"/>
      <c r="N68" s="3"/>
    </row>
    <row r="69" spans="1:14" x14ac:dyDescent="0.25">
      <c r="A69" s="3"/>
      <c r="B69" s="317"/>
      <c r="C69" s="303" t="s">
        <v>3081</v>
      </c>
      <c r="D69" s="318"/>
      <c r="E69" s="309" t="s">
        <v>3082</v>
      </c>
      <c r="F69" s="310"/>
      <c r="G69" s="332">
        <v>14000</v>
      </c>
      <c r="H69" s="333">
        <v>9000</v>
      </c>
      <c r="I69" s="348">
        <v>13000</v>
      </c>
      <c r="J69" s="3"/>
      <c r="K69" s="3"/>
      <c r="L69" s="3"/>
      <c r="M69" s="3"/>
      <c r="N69" s="3"/>
    </row>
    <row r="70" spans="1:14" ht="31.5" customHeight="1" x14ac:dyDescent="0.25">
      <c r="A70" s="3"/>
      <c r="B70" s="3"/>
      <c r="C70" s="294" t="s">
        <v>3083</v>
      </c>
      <c r="D70" s="930" t="s">
        <v>3084</v>
      </c>
      <c r="E70" s="930"/>
      <c r="F70" s="313" t="s">
        <v>3085</v>
      </c>
      <c r="G70" s="319">
        <v>88200000</v>
      </c>
      <c r="H70" s="320">
        <v>101200000</v>
      </c>
      <c r="I70" s="321">
        <v>224000000</v>
      </c>
      <c r="J70" s="3"/>
      <c r="K70" s="3"/>
      <c r="L70" s="3"/>
      <c r="M70" s="3"/>
      <c r="N70" s="3"/>
    </row>
    <row r="71" spans="1:14" x14ac:dyDescent="0.25">
      <c r="A71" s="3"/>
      <c r="B71" s="3"/>
      <c r="C71" s="339"/>
      <c r="D71" s="323"/>
      <c r="E71" s="324" t="s">
        <v>2892</v>
      </c>
      <c r="F71" s="340"/>
      <c r="G71" s="341"/>
      <c r="H71" s="342"/>
      <c r="I71" s="343"/>
      <c r="J71" s="3"/>
      <c r="K71" s="3"/>
      <c r="L71" s="3"/>
      <c r="M71" s="3"/>
      <c r="N71" s="3"/>
    </row>
    <row r="72" spans="1:14" x14ac:dyDescent="0.25">
      <c r="A72" s="3"/>
      <c r="B72" s="317"/>
      <c r="C72" s="303" t="s">
        <v>3086</v>
      </c>
      <c r="D72" s="318"/>
      <c r="E72" s="309" t="s">
        <v>3087</v>
      </c>
      <c r="F72" s="310"/>
      <c r="G72" s="329">
        <v>88200000</v>
      </c>
      <c r="H72" s="330">
        <v>101200000</v>
      </c>
      <c r="I72" s="331">
        <v>224000000</v>
      </c>
      <c r="J72" s="3"/>
      <c r="K72" s="3"/>
      <c r="L72" s="3"/>
      <c r="M72" s="3"/>
      <c r="N72" s="3"/>
    </row>
    <row r="73" spans="1:14" x14ac:dyDescent="0.25">
      <c r="A73" s="3"/>
      <c r="B73" s="3"/>
      <c r="C73" s="294"/>
      <c r="D73" s="930" t="s">
        <v>3088</v>
      </c>
      <c r="E73" s="930"/>
      <c r="F73" s="313" t="s">
        <v>3089</v>
      </c>
      <c r="G73" s="319">
        <v>7016000</v>
      </c>
      <c r="H73" s="320">
        <v>8931000</v>
      </c>
      <c r="I73" s="321">
        <v>4849000</v>
      </c>
      <c r="J73" s="3"/>
      <c r="K73" s="3"/>
      <c r="L73" s="3"/>
      <c r="M73" s="3"/>
      <c r="N73" s="3"/>
    </row>
    <row r="74" spans="1:14" x14ac:dyDescent="0.25">
      <c r="A74" s="3"/>
      <c r="B74" s="3"/>
      <c r="C74" s="339"/>
      <c r="D74" s="323"/>
      <c r="E74" s="324" t="s">
        <v>2892</v>
      </c>
      <c r="F74" s="340"/>
      <c r="G74" s="341"/>
      <c r="H74" s="342"/>
      <c r="I74" s="343"/>
      <c r="J74" s="3"/>
      <c r="K74" s="3"/>
      <c r="L74" s="3"/>
      <c r="M74" s="3"/>
      <c r="N74" s="3"/>
    </row>
    <row r="75" spans="1:14" x14ac:dyDescent="0.25">
      <c r="A75" s="3"/>
      <c r="B75" s="317"/>
      <c r="C75" s="303"/>
      <c r="D75" s="318"/>
      <c r="E75" s="309" t="s">
        <v>3090</v>
      </c>
      <c r="F75" s="310"/>
      <c r="G75" s="332">
        <v>99000</v>
      </c>
      <c r="H75" s="333">
        <v>64000</v>
      </c>
      <c r="I75" s="348">
        <v>43000</v>
      </c>
      <c r="J75" s="3"/>
      <c r="K75" s="3"/>
      <c r="L75" s="3"/>
      <c r="M75" s="3"/>
      <c r="N75" s="3"/>
    </row>
    <row r="76" spans="1:14" x14ac:dyDescent="0.25">
      <c r="A76" s="3"/>
      <c r="B76" s="317"/>
      <c r="C76" s="303"/>
      <c r="D76" s="318"/>
      <c r="E76" s="309" t="s">
        <v>3091</v>
      </c>
      <c r="F76" s="310"/>
      <c r="G76" s="329">
        <v>6917000</v>
      </c>
      <c r="H76" s="330">
        <v>8867000</v>
      </c>
      <c r="I76" s="331">
        <v>4795000</v>
      </c>
      <c r="J76" s="3"/>
      <c r="K76" s="3"/>
      <c r="L76" s="3"/>
      <c r="M76" s="3"/>
      <c r="N76" s="3"/>
    </row>
    <row r="77" spans="1:14" x14ac:dyDescent="0.25">
      <c r="A77" s="3"/>
      <c r="B77" s="317"/>
      <c r="C77" s="303"/>
      <c r="D77" s="318"/>
      <c r="E77" s="309" t="s">
        <v>3092</v>
      </c>
      <c r="F77" s="310"/>
      <c r="G77" s="305">
        <v>0</v>
      </c>
      <c r="H77" s="306">
        <v>0</v>
      </c>
      <c r="I77" s="348">
        <v>11000</v>
      </c>
      <c r="J77" s="3"/>
      <c r="K77" s="3"/>
      <c r="L77" s="3"/>
      <c r="M77" s="3"/>
      <c r="N77" s="3"/>
    </row>
    <row r="78" spans="1:14" x14ac:dyDescent="0.25">
      <c r="A78" s="3"/>
      <c r="B78" s="3"/>
      <c r="C78" s="294"/>
      <c r="D78" s="930" t="s">
        <v>3093</v>
      </c>
      <c r="E78" s="930"/>
      <c r="F78" s="313" t="s">
        <v>3094</v>
      </c>
      <c r="G78" s="345">
        <v>607000</v>
      </c>
      <c r="H78" s="346">
        <v>550000</v>
      </c>
      <c r="I78" s="347">
        <v>730000</v>
      </c>
      <c r="J78" s="3"/>
      <c r="K78" s="3"/>
      <c r="L78" s="3"/>
      <c r="M78" s="3"/>
      <c r="N78" s="3"/>
    </row>
    <row r="79" spans="1:14" x14ac:dyDescent="0.25">
      <c r="A79" s="3"/>
      <c r="B79" s="3"/>
      <c r="C79" s="339"/>
      <c r="D79" s="323"/>
      <c r="E79" s="324" t="s">
        <v>2892</v>
      </c>
      <c r="F79" s="340"/>
      <c r="G79" s="341"/>
      <c r="H79" s="342"/>
      <c r="I79" s="343"/>
      <c r="J79" s="3"/>
      <c r="K79" s="3"/>
      <c r="L79" s="3"/>
      <c r="M79" s="3"/>
      <c r="N79" s="3"/>
    </row>
    <row r="80" spans="1:14" ht="15.75" thickBot="1" x14ac:dyDescent="0.3">
      <c r="A80" s="3"/>
      <c r="B80" s="317"/>
      <c r="C80" s="303"/>
      <c r="D80" s="318"/>
      <c r="E80" s="309" t="s">
        <v>3095</v>
      </c>
      <c r="F80" s="310"/>
      <c r="G80" s="332">
        <v>607000</v>
      </c>
      <c r="H80" s="333">
        <v>550000</v>
      </c>
      <c r="I80" s="348">
        <v>730000</v>
      </c>
      <c r="J80" s="3"/>
      <c r="K80" s="3"/>
      <c r="L80" s="3"/>
      <c r="M80" s="3"/>
      <c r="N80" s="3"/>
    </row>
    <row r="81" spans="1:14" ht="15.75" thickBot="1" x14ac:dyDescent="0.3">
      <c r="A81" s="3"/>
      <c r="B81" s="3"/>
      <c r="C81" s="294"/>
      <c r="D81" s="931" t="s">
        <v>3096</v>
      </c>
      <c r="E81" s="931"/>
      <c r="F81" s="349" t="s">
        <v>3097</v>
      </c>
      <c r="G81" s="350">
        <v>336042000</v>
      </c>
      <c r="H81" s="351">
        <v>379739000</v>
      </c>
      <c r="I81" s="338">
        <v>457208000</v>
      </c>
      <c r="J81" s="3"/>
      <c r="K81" s="3"/>
      <c r="L81" s="3"/>
      <c r="M81" s="3"/>
      <c r="N81" s="3"/>
    </row>
    <row r="82" spans="1:14" ht="15.75" thickBot="1" x14ac:dyDescent="0.3">
      <c r="A82" s="3"/>
      <c r="B82" s="3"/>
      <c r="C82" s="303"/>
      <c r="D82" s="932" t="s">
        <v>3098</v>
      </c>
      <c r="E82" s="932"/>
      <c r="F82" s="352" t="s">
        <v>3099</v>
      </c>
      <c r="G82" s="353">
        <v>1766194000</v>
      </c>
      <c r="H82" s="354">
        <v>1639753000</v>
      </c>
      <c r="I82" s="355">
        <v>1513211000</v>
      </c>
      <c r="J82" s="3"/>
      <c r="K82" s="3"/>
      <c r="L82" s="3"/>
      <c r="M82" s="3"/>
      <c r="N82" s="3"/>
    </row>
    <row r="83" spans="1:14" x14ac:dyDescent="0.25">
      <c r="A83" s="3"/>
      <c r="B83" s="3"/>
      <c r="C83" s="3" t="s">
        <v>2886</v>
      </c>
      <c r="D83" s="3"/>
      <c r="E83" s="3"/>
      <c r="F83" s="3"/>
      <c r="G83" s="3"/>
      <c r="H83" s="3"/>
      <c r="I83" s="3"/>
      <c r="J83" s="3"/>
      <c r="K83" s="3"/>
      <c r="L83" s="3"/>
      <c r="M83" s="3"/>
      <c r="N83" s="3"/>
    </row>
    <row r="84" spans="1:14" ht="24.75" thickBot="1" x14ac:dyDescent="0.3">
      <c r="A84" s="3"/>
      <c r="B84" s="3"/>
      <c r="C84" s="356" t="s">
        <v>2980</v>
      </c>
      <c r="D84" s="933" t="s">
        <v>1036</v>
      </c>
      <c r="E84" s="933"/>
      <c r="F84" s="313" t="s">
        <v>2887</v>
      </c>
      <c r="G84" s="357" t="s">
        <v>2981</v>
      </c>
      <c r="H84" s="357" t="s">
        <v>2982</v>
      </c>
      <c r="I84" s="357" t="s">
        <v>2983</v>
      </c>
      <c r="J84" s="3"/>
      <c r="K84" s="3"/>
      <c r="L84" s="3"/>
      <c r="M84" s="3"/>
      <c r="N84" s="3"/>
    </row>
    <row r="85" spans="1:14" x14ac:dyDescent="0.25">
      <c r="A85" s="3"/>
      <c r="B85" s="3"/>
      <c r="C85" s="358"/>
      <c r="D85" s="934" t="s">
        <v>3100</v>
      </c>
      <c r="E85" s="934"/>
      <c r="F85" s="340"/>
      <c r="G85" s="359"/>
      <c r="H85" s="360"/>
      <c r="I85" s="361"/>
      <c r="J85" s="3"/>
      <c r="K85" s="3"/>
      <c r="L85" s="3"/>
      <c r="M85" s="3"/>
      <c r="N85" s="3"/>
    </row>
    <row r="86" spans="1:14" x14ac:dyDescent="0.25">
      <c r="A86" s="3"/>
      <c r="B86" s="3"/>
      <c r="C86" s="358"/>
      <c r="D86" s="935" t="s">
        <v>3101</v>
      </c>
      <c r="E86" s="935"/>
      <c r="F86" s="362"/>
      <c r="G86" s="363"/>
      <c r="H86" s="364"/>
      <c r="I86" s="365"/>
      <c r="J86" s="3"/>
      <c r="K86" s="3"/>
      <c r="L86" s="3"/>
      <c r="M86" s="3"/>
      <c r="N86" s="3"/>
    </row>
    <row r="87" spans="1:14" ht="24" customHeight="1" x14ac:dyDescent="0.25">
      <c r="A87" s="3"/>
      <c r="B87" s="3"/>
      <c r="C87" s="303"/>
      <c r="D87" s="936" t="s">
        <v>3102</v>
      </c>
      <c r="E87" s="936"/>
      <c r="F87" s="310" t="s">
        <v>3103</v>
      </c>
      <c r="G87" s="329">
        <v>637800000</v>
      </c>
      <c r="H87" s="330">
        <v>637800000</v>
      </c>
      <c r="I87" s="331">
        <v>637800000</v>
      </c>
      <c r="J87" s="3"/>
      <c r="K87" s="3"/>
      <c r="L87" s="3"/>
      <c r="M87" s="3"/>
      <c r="N87" s="3"/>
    </row>
    <row r="88" spans="1:14" x14ac:dyDescent="0.25">
      <c r="A88" s="3"/>
      <c r="B88" s="3"/>
      <c r="C88" s="366"/>
      <c r="D88" s="367"/>
      <c r="E88" s="324" t="s">
        <v>2892</v>
      </c>
      <c r="F88" s="368"/>
      <c r="G88" s="369"/>
      <c r="H88" s="370"/>
      <c r="I88" s="343"/>
      <c r="J88" s="3"/>
      <c r="K88" s="3"/>
      <c r="L88" s="3"/>
      <c r="M88" s="3"/>
      <c r="N88" s="3"/>
    </row>
    <row r="89" spans="1:14" x14ac:dyDescent="0.25">
      <c r="A89" s="3"/>
      <c r="B89" s="3"/>
      <c r="C89" s="303"/>
      <c r="D89" s="371"/>
      <c r="E89" s="309" t="s">
        <v>3104</v>
      </c>
      <c r="F89" s="344"/>
      <c r="G89" s="372">
        <v>637800000</v>
      </c>
      <c r="H89" s="373">
        <v>637800000</v>
      </c>
      <c r="I89" s="331">
        <v>637800000</v>
      </c>
      <c r="J89" s="3"/>
      <c r="K89" s="3"/>
      <c r="L89" s="3"/>
      <c r="M89" s="3"/>
      <c r="N89" s="3"/>
    </row>
    <row r="90" spans="1:14" x14ac:dyDescent="0.25">
      <c r="A90" s="3"/>
      <c r="B90" s="3"/>
      <c r="C90" s="294"/>
      <c r="D90" s="929" t="s">
        <v>3105</v>
      </c>
      <c r="E90" s="929"/>
      <c r="F90" s="313" t="s">
        <v>3106</v>
      </c>
      <c r="G90" s="314">
        <v>0</v>
      </c>
      <c r="H90" s="315">
        <v>0</v>
      </c>
      <c r="I90" s="316">
        <v>0</v>
      </c>
      <c r="J90" s="3"/>
      <c r="K90" s="3"/>
      <c r="L90" s="3"/>
      <c r="M90" s="3"/>
      <c r="N90" s="3"/>
    </row>
    <row r="91" spans="1:14" x14ac:dyDescent="0.25">
      <c r="A91" s="3"/>
      <c r="B91" s="3"/>
      <c r="C91" s="294"/>
      <c r="D91" s="929" t="s">
        <v>3107</v>
      </c>
      <c r="E91" s="929"/>
      <c r="F91" s="313" t="s">
        <v>3108</v>
      </c>
      <c r="G91" s="319">
        <v>4524000</v>
      </c>
      <c r="H91" s="320">
        <v>4601000</v>
      </c>
      <c r="I91" s="321">
        <v>4811000</v>
      </c>
      <c r="J91" s="3"/>
      <c r="K91" s="3"/>
      <c r="L91" s="3"/>
      <c r="M91" s="3"/>
      <c r="N91" s="3"/>
    </row>
    <row r="92" spans="1:14" x14ac:dyDescent="0.25">
      <c r="A92" s="3"/>
      <c r="B92" s="3"/>
      <c r="C92" s="366"/>
      <c r="D92" s="367"/>
      <c r="E92" s="324" t="s">
        <v>2892</v>
      </c>
      <c r="F92" s="368"/>
      <c r="G92" s="369"/>
      <c r="H92" s="370"/>
      <c r="I92" s="343"/>
      <c r="J92" s="3"/>
      <c r="K92" s="3"/>
      <c r="L92" s="3"/>
      <c r="M92" s="3"/>
      <c r="N92" s="3"/>
    </row>
    <row r="93" spans="1:14" x14ac:dyDescent="0.25">
      <c r="A93" s="3"/>
      <c r="B93" s="3"/>
      <c r="C93" s="303"/>
      <c r="D93" s="371"/>
      <c r="E93" s="309" t="s">
        <v>3109</v>
      </c>
      <c r="F93" s="344"/>
      <c r="G93" s="372">
        <v>4524000</v>
      </c>
      <c r="H93" s="373">
        <v>4601000</v>
      </c>
      <c r="I93" s="331">
        <v>4811000</v>
      </c>
      <c r="J93" s="3"/>
      <c r="K93" s="3"/>
      <c r="L93" s="3"/>
      <c r="M93" s="3"/>
      <c r="N93" s="3"/>
    </row>
    <row r="94" spans="1:14" x14ac:dyDescent="0.25">
      <c r="A94" s="3"/>
      <c r="B94" s="3"/>
      <c r="C94" s="294"/>
      <c r="D94" s="929" t="s">
        <v>3110</v>
      </c>
      <c r="E94" s="929"/>
      <c r="F94" s="313" t="s">
        <v>3111</v>
      </c>
      <c r="G94" s="319">
        <v>1005205000</v>
      </c>
      <c r="H94" s="320">
        <v>867637000</v>
      </c>
      <c r="I94" s="321">
        <v>867637000</v>
      </c>
      <c r="J94" s="3"/>
      <c r="K94" s="3"/>
      <c r="L94" s="3"/>
      <c r="M94" s="3"/>
      <c r="N94" s="3"/>
    </row>
    <row r="95" spans="1:14" x14ac:dyDescent="0.25">
      <c r="A95" s="3"/>
      <c r="B95" s="3"/>
      <c r="C95" s="366"/>
      <c r="D95" s="367"/>
      <c r="E95" s="324" t="s">
        <v>2892</v>
      </c>
      <c r="F95" s="368"/>
      <c r="G95" s="369"/>
      <c r="H95" s="370"/>
      <c r="I95" s="343"/>
      <c r="J95" s="3"/>
      <c r="K95" s="3"/>
      <c r="L95" s="3"/>
      <c r="M95" s="3"/>
      <c r="N95" s="3"/>
    </row>
    <row r="96" spans="1:14" x14ac:dyDescent="0.25">
      <c r="A96" s="3"/>
      <c r="B96" s="3"/>
      <c r="C96" s="303"/>
      <c r="D96" s="371"/>
      <c r="E96" s="309" t="s">
        <v>3112</v>
      </c>
      <c r="F96" s="344"/>
      <c r="G96" s="372">
        <v>2661000</v>
      </c>
      <c r="H96" s="373">
        <v>2661000</v>
      </c>
      <c r="I96" s="331">
        <v>2661000</v>
      </c>
      <c r="J96" s="3"/>
      <c r="K96" s="3"/>
      <c r="L96" s="3"/>
      <c r="M96" s="3"/>
      <c r="N96" s="3"/>
    </row>
    <row r="97" spans="1:14" x14ac:dyDescent="0.25">
      <c r="A97" s="3"/>
      <c r="B97" s="3"/>
      <c r="C97" s="303"/>
      <c r="D97" s="371"/>
      <c r="E97" s="309" t="s">
        <v>3113</v>
      </c>
      <c r="F97" s="344"/>
      <c r="G97" s="372">
        <v>1002544000</v>
      </c>
      <c r="H97" s="373">
        <v>864976000</v>
      </c>
      <c r="I97" s="331">
        <v>864976000</v>
      </c>
      <c r="J97" s="3"/>
      <c r="K97" s="3"/>
      <c r="L97" s="3"/>
      <c r="M97" s="3"/>
      <c r="N97" s="3"/>
    </row>
    <row r="98" spans="1:14" x14ac:dyDescent="0.25">
      <c r="A98" s="3"/>
      <c r="B98" s="3"/>
      <c r="C98" s="294"/>
      <c r="D98" s="937" t="s">
        <v>3114</v>
      </c>
      <c r="E98" s="937"/>
      <c r="F98" s="313" t="s">
        <v>3115</v>
      </c>
      <c r="G98" s="314">
        <v>0</v>
      </c>
      <c r="H98" s="315">
        <v>0</v>
      </c>
      <c r="I98" s="316">
        <v>0</v>
      </c>
      <c r="J98" s="3"/>
      <c r="K98" s="3"/>
      <c r="L98" s="3"/>
      <c r="M98" s="3"/>
      <c r="N98" s="3"/>
    </row>
    <row r="99" spans="1:14" x14ac:dyDescent="0.25">
      <c r="A99" s="3"/>
      <c r="B99" s="3"/>
      <c r="C99" s="294"/>
      <c r="D99" s="937" t="s">
        <v>3116</v>
      </c>
      <c r="E99" s="937"/>
      <c r="F99" s="313" t="s">
        <v>3117</v>
      </c>
      <c r="G99" s="374">
        <v>-27817000</v>
      </c>
      <c r="H99" s="375">
        <v>-22259000</v>
      </c>
      <c r="I99" s="376">
        <v>-107176000</v>
      </c>
      <c r="J99" s="3"/>
      <c r="K99" s="3"/>
      <c r="L99" s="3"/>
      <c r="M99" s="3"/>
      <c r="N99" s="3"/>
    </row>
    <row r="100" spans="1:14" x14ac:dyDescent="0.25">
      <c r="A100" s="3"/>
      <c r="B100" s="3"/>
      <c r="C100" s="366"/>
      <c r="D100" s="367"/>
      <c r="E100" s="324" t="s">
        <v>2892</v>
      </c>
      <c r="F100" s="368"/>
      <c r="G100" s="369"/>
      <c r="H100" s="370"/>
      <c r="I100" s="343"/>
      <c r="J100" s="3"/>
      <c r="K100" s="3"/>
      <c r="L100" s="3"/>
      <c r="M100" s="3"/>
      <c r="N100" s="3"/>
    </row>
    <row r="101" spans="1:14" ht="24.75" x14ac:dyDescent="0.25">
      <c r="A101" s="3"/>
      <c r="B101" s="3"/>
      <c r="C101" s="303"/>
      <c r="D101" s="371"/>
      <c r="E101" s="309" t="s">
        <v>3118</v>
      </c>
      <c r="F101" s="344"/>
      <c r="G101" s="377">
        <v>-22226000</v>
      </c>
      <c r="H101" s="378">
        <v>-22433000</v>
      </c>
      <c r="I101" s="379">
        <v>-107269000</v>
      </c>
      <c r="J101" s="3"/>
      <c r="K101" s="3"/>
      <c r="L101" s="3"/>
      <c r="M101" s="3"/>
      <c r="N101" s="3"/>
    </row>
    <row r="102" spans="1:14" ht="15.75" thickBot="1" x14ac:dyDescent="0.3">
      <c r="A102" s="3"/>
      <c r="B102" s="3"/>
      <c r="C102" s="303"/>
      <c r="D102" s="371"/>
      <c r="E102" s="309" t="s">
        <v>3119</v>
      </c>
      <c r="F102" s="344"/>
      <c r="G102" s="380">
        <v>-5591000</v>
      </c>
      <c r="H102" s="381">
        <v>174000</v>
      </c>
      <c r="I102" s="348">
        <v>93000</v>
      </c>
      <c r="J102" s="3"/>
      <c r="K102" s="3"/>
      <c r="L102" s="3"/>
      <c r="M102" s="3"/>
      <c r="N102" s="3"/>
    </row>
    <row r="103" spans="1:14" ht="15.75" thickBot="1" x14ac:dyDescent="0.3">
      <c r="A103" s="3"/>
      <c r="B103" s="3"/>
      <c r="C103" s="294"/>
      <c r="D103" s="938" t="s">
        <v>3120</v>
      </c>
      <c r="E103" s="938"/>
      <c r="F103" s="335" t="s">
        <v>3121</v>
      </c>
      <c r="G103" s="336">
        <v>1619712000</v>
      </c>
      <c r="H103" s="337">
        <v>1487779000</v>
      </c>
      <c r="I103" s="338">
        <v>1403072000</v>
      </c>
      <c r="J103" s="3"/>
      <c r="K103" s="3"/>
      <c r="L103" s="3"/>
      <c r="M103" s="3"/>
      <c r="N103" s="3"/>
    </row>
    <row r="104" spans="1:14" x14ac:dyDescent="0.25">
      <c r="A104" s="3"/>
      <c r="B104" s="3"/>
      <c r="C104" s="366"/>
      <c r="D104" s="939" t="s">
        <v>3122</v>
      </c>
      <c r="E104" s="939"/>
      <c r="F104" s="340"/>
      <c r="G104" s="341"/>
      <c r="H104" s="342"/>
      <c r="I104" s="343"/>
      <c r="J104" s="3"/>
      <c r="K104" s="3"/>
      <c r="L104" s="3"/>
      <c r="M104" s="3"/>
      <c r="N104" s="3"/>
    </row>
    <row r="105" spans="1:14" x14ac:dyDescent="0.25">
      <c r="A105" s="3"/>
      <c r="B105" s="3"/>
      <c r="C105" s="303"/>
      <c r="D105" s="936" t="s">
        <v>3123</v>
      </c>
      <c r="E105" s="936"/>
      <c r="F105" s="310" t="s">
        <v>3124</v>
      </c>
      <c r="G105" s="305">
        <v>0</v>
      </c>
      <c r="H105" s="306">
        <v>0</v>
      </c>
      <c r="I105" s="307">
        <v>0</v>
      </c>
      <c r="J105" s="3"/>
      <c r="K105" s="3"/>
      <c r="L105" s="3"/>
      <c r="M105" s="3"/>
      <c r="N105" s="3"/>
    </row>
    <row r="106" spans="1:14" x14ac:dyDescent="0.25">
      <c r="A106" s="3"/>
      <c r="B106" s="3"/>
      <c r="C106" s="294"/>
      <c r="D106" s="940" t="s">
        <v>791</v>
      </c>
      <c r="E106" s="940"/>
      <c r="F106" s="313" t="s">
        <v>3125</v>
      </c>
      <c r="G106" s="319">
        <v>46508000</v>
      </c>
      <c r="H106" s="320">
        <v>38499000</v>
      </c>
      <c r="I106" s="321">
        <v>17699000</v>
      </c>
      <c r="J106" s="3"/>
      <c r="K106" s="3"/>
      <c r="L106" s="3"/>
      <c r="M106" s="3"/>
      <c r="N106" s="3"/>
    </row>
    <row r="107" spans="1:14" x14ac:dyDescent="0.25">
      <c r="A107" s="3"/>
      <c r="B107" s="3"/>
      <c r="C107" s="294"/>
      <c r="D107" s="940" t="s">
        <v>3126</v>
      </c>
      <c r="E107" s="940"/>
      <c r="F107" s="313" t="s">
        <v>3127</v>
      </c>
      <c r="G107" s="314">
        <v>0</v>
      </c>
      <c r="H107" s="315">
        <v>0</v>
      </c>
      <c r="I107" s="316">
        <v>0</v>
      </c>
      <c r="J107" s="3"/>
      <c r="K107" s="3"/>
      <c r="L107" s="3"/>
      <c r="M107" s="3"/>
      <c r="N107" s="3"/>
    </row>
    <row r="108" spans="1:14" x14ac:dyDescent="0.25">
      <c r="A108" s="3"/>
      <c r="B108" s="3"/>
      <c r="C108" s="294"/>
      <c r="D108" s="940" t="s">
        <v>3128</v>
      </c>
      <c r="E108" s="940"/>
      <c r="F108" s="313" t="s">
        <v>3129</v>
      </c>
      <c r="G108" s="319">
        <v>9474000</v>
      </c>
      <c r="H108" s="320">
        <v>9282000</v>
      </c>
      <c r="I108" s="316">
        <v>0</v>
      </c>
      <c r="J108" s="3"/>
      <c r="K108" s="3"/>
      <c r="L108" s="3"/>
      <c r="M108" s="3"/>
      <c r="N108" s="3"/>
    </row>
    <row r="109" spans="1:14" x14ac:dyDescent="0.25">
      <c r="A109" s="3"/>
      <c r="B109" s="3"/>
      <c r="C109" s="366"/>
      <c r="D109" s="367"/>
      <c r="E109" s="324" t="s">
        <v>2892</v>
      </c>
      <c r="F109" s="368"/>
      <c r="G109" s="369"/>
      <c r="H109" s="370"/>
      <c r="I109" s="343"/>
      <c r="J109" s="3"/>
      <c r="K109" s="3"/>
      <c r="L109" s="3"/>
      <c r="M109" s="3"/>
      <c r="N109" s="3"/>
    </row>
    <row r="110" spans="1:14" ht="15.75" thickBot="1" x14ac:dyDescent="0.3">
      <c r="A110" s="3"/>
      <c r="B110" s="3"/>
      <c r="C110" s="303"/>
      <c r="D110" s="371"/>
      <c r="E110" s="309" t="s">
        <v>3130</v>
      </c>
      <c r="F110" s="344"/>
      <c r="G110" s="372">
        <v>9474000</v>
      </c>
      <c r="H110" s="373">
        <v>9282000</v>
      </c>
      <c r="I110" s="307">
        <v>0</v>
      </c>
      <c r="J110" s="3"/>
      <c r="K110" s="3"/>
      <c r="L110" s="3"/>
      <c r="M110" s="3"/>
      <c r="N110" s="3"/>
    </row>
    <row r="111" spans="1:14" ht="15.75" thickBot="1" x14ac:dyDescent="0.3">
      <c r="A111" s="3"/>
      <c r="B111" s="3"/>
      <c r="C111" s="294"/>
      <c r="D111" s="938" t="s">
        <v>3131</v>
      </c>
      <c r="E111" s="938"/>
      <c r="F111" s="335" t="s">
        <v>3132</v>
      </c>
      <c r="G111" s="336">
        <v>55982000</v>
      </c>
      <c r="H111" s="337">
        <v>47781000</v>
      </c>
      <c r="I111" s="338">
        <v>17699000</v>
      </c>
      <c r="J111" s="3"/>
      <c r="K111" s="3"/>
      <c r="L111" s="3"/>
      <c r="M111" s="3"/>
      <c r="N111" s="3"/>
    </row>
    <row r="112" spans="1:14" x14ac:dyDescent="0.25">
      <c r="A112" s="3"/>
      <c r="B112" s="3"/>
      <c r="C112" s="366"/>
      <c r="D112" s="935" t="s">
        <v>3133</v>
      </c>
      <c r="E112" s="935"/>
      <c r="F112" s="340"/>
      <c r="G112" s="341"/>
      <c r="H112" s="342"/>
      <c r="I112" s="343"/>
      <c r="J112" s="3"/>
      <c r="K112" s="3"/>
      <c r="L112" s="3"/>
      <c r="M112" s="3"/>
      <c r="N112" s="3"/>
    </row>
    <row r="113" spans="1:14" x14ac:dyDescent="0.25">
      <c r="A113" s="3"/>
      <c r="B113" s="3"/>
      <c r="C113" s="303"/>
      <c r="D113" s="942" t="s">
        <v>3123</v>
      </c>
      <c r="E113" s="942"/>
      <c r="F113" s="310" t="s">
        <v>3134</v>
      </c>
      <c r="G113" s="305">
        <v>0</v>
      </c>
      <c r="H113" s="306">
        <v>0</v>
      </c>
      <c r="I113" s="307">
        <v>0</v>
      </c>
      <c r="J113" s="3"/>
      <c r="K113" s="3"/>
      <c r="L113" s="3"/>
      <c r="M113" s="3"/>
      <c r="N113" s="3"/>
    </row>
    <row r="114" spans="1:14" x14ac:dyDescent="0.25">
      <c r="C114" s="294" t="s">
        <v>3135</v>
      </c>
      <c r="D114" s="943" t="s">
        <v>3136</v>
      </c>
      <c r="E114" s="943"/>
      <c r="F114" s="313" t="s">
        <v>3137</v>
      </c>
      <c r="G114" s="319">
        <v>72444000</v>
      </c>
      <c r="H114" s="320">
        <v>71615000</v>
      </c>
      <c r="I114" s="321">
        <v>62951000</v>
      </c>
    </row>
    <row r="115" spans="1:14" x14ac:dyDescent="0.25">
      <c r="C115" s="366"/>
      <c r="D115" s="367"/>
      <c r="E115" s="324" t="s">
        <v>2892</v>
      </c>
      <c r="F115" s="368"/>
      <c r="G115" s="369"/>
      <c r="H115" s="370"/>
      <c r="I115" s="343"/>
    </row>
    <row r="116" spans="1:14" x14ac:dyDescent="0.25">
      <c r="C116" s="303" t="s">
        <v>3138</v>
      </c>
      <c r="D116" s="371"/>
      <c r="E116" s="309" t="s">
        <v>3070</v>
      </c>
      <c r="F116" s="344"/>
      <c r="G116" s="372">
        <v>21746000</v>
      </c>
      <c r="H116" s="373">
        <v>25086000</v>
      </c>
      <c r="I116" s="331">
        <v>19446000</v>
      </c>
    </row>
    <row r="117" spans="1:14" x14ac:dyDescent="0.25">
      <c r="C117" s="303" t="s">
        <v>3139</v>
      </c>
      <c r="D117" s="371"/>
      <c r="E117" s="309" t="s">
        <v>3072</v>
      </c>
      <c r="F117" s="344"/>
      <c r="G117" s="372">
        <v>4769000</v>
      </c>
      <c r="H117" s="373">
        <v>2864000</v>
      </c>
      <c r="I117" s="331">
        <v>1639000</v>
      </c>
    </row>
    <row r="118" spans="1:14" x14ac:dyDescent="0.25">
      <c r="C118" s="303" t="s">
        <v>3140</v>
      </c>
      <c r="D118" s="371"/>
      <c r="E118" s="309" t="s">
        <v>3074</v>
      </c>
      <c r="F118" s="344"/>
      <c r="G118" s="372">
        <v>21338000</v>
      </c>
      <c r="H118" s="373">
        <v>24559000</v>
      </c>
      <c r="I118" s="331">
        <v>18914000</v>
      </c>
    </row>
    <row r="119" spans="1:14" x14ac:dyDescent="0.25">
      <c r="C119" s="303"/>
      <c r="D119" s="371"/>
      <c r="E119" s="309" t="s">
        <v>3141</v>
      </c>
      <c r="F119" s="344"/>
      <c r="G119" s="372">
        <v>5956000</v>
      </c>
      <c r="H119" s="373">
        <v>5217000</v>
      </c>
      <c r="I119" s="331">
        <v>5576000</v>
      </c>
    </row>
    <row r="120" spans="1:14" x14ac:dyDescent="0.25">
      <c r="C120" s="303" t="s">
        <v>3142</v>
      </c>
      <c r="D120" s="371"/>
      <c r="E120" s="309" t="s">
        <v>3078</v>
      </c>
      <c r="F120" s="344"/>
      <c r="G120" s="382">
        <v>0</v>
      </c>
      <c r="H120" s="385">
        <v>0</v>
      </c>
      <c r="I120" s="307">
        <v>0</v>
      </c>
    </row>
    <row r="121" spans="1:14" x14ac:dyDescent="0.25">
      <c r="C121" s="303" t="s">
        <v>3143</v>
      </c>
      <c r="D121" s="371"/>
      <c r="E121" s="309" t="s">
        <v>3080</v>
      </c>
      <c r="F121" s="344"/>
      <c r="G121" s="372">
        <v>14259000</v>
      </c>
      <c r="H121" s="373">
        <v>10175000</v>
      </c>
      <c r="I121" s="331">
        <v>13699000</v>
      </c>
    </row>
    <row r="122" spans="1:14" x14ac:dyDescent="0.25">
      <c r="C122" s="303"/>
      <c r="D122" s="371"/>
      <c r="E122" s="309" t="s">
        <v>3082</v>
      </c>
      <c r="F122" s="344"/>
      <c r="G122" s="383">
        <v>10000</v>
      </c>
      <c r="H122" s="381">
        <v>10000</v>
      </c>
      <c r="I122" s="307">
        <v>0</v>
      </c>
    </row>
    <row r="123" spans="1:14" ht="24.75" x14ac:dyDescent="0.25">
      <c r="C123" s="303" t="s">
        <v>3144</v>
      </c>
      <c r="D123" s="371"/>
      <c r="E123" s="309" t="s">
        <v>3076</v>
      </c>
      <c r="F123" s="344"/>
      <c r="G123" s="372">
        <v>4366000</v>
      </c>
      <c r="H123" s="373">
        <v>3704000</v>
      </c>
      <c r="I123" s="331">
        <v>3677000</v>
      </c>
    </row>
    <row r="124" spans="1:14" x14ac:dyDescent="0.25">
      <c r="C124" s="294"/>
      <c r="D124" s="943" t="s">
        <v>3145</v>
      </c>
      <c r="E124" s="943"/>
      <c r="F124" s="313" t="s">
        <v>3146</v>
      </c>
      <c r="G124" s="345">
        <v>226000</v>
      </c>
      <c r="H124" s="320">
        <v>16858000</v>
      </c>
      <c r="I124" s="321">
        <v>16865000</v>
      </c>
    </row>
    <row r="125" spans="1:14" x14ac:dyDescent="0.25">
      <c r="C125" s="294"/>
      <c r="D125" s="943" t="s">
        <v>3126</v>
      </c>
      <c r="E125" s="943"/>
      <c r="F125" s="313" t="s">
        <v>3147</v>
      </c>
      <c r="G125" s="319">
        <v>17830000</v>
      </c>
      <c r="H125" s="320">
        <v>15720000</v>
      </c>
      <c r="I125" s="321">
        <v>12624000</v>
      </c>
    </row>
    <row r="126" spans="1:14" ht="24.75" x14ac:dyDescent="0.25">
      <c r="C126" s="294"/>
      <c r="D126" s="311"/>
      <c r="E126" s="312" t="s">
        <v>3148</v>
      </c>
      <c r="F126" s="313" t="s">
        <v>3149</v>
      </c>
      <c r="G126" s="314">
        <v>0</v>
      </c>
      <c r="H126" s="315">
        <v>0</v>
      </c>
      <c r="I126" s="316">
        <v>0</v>
      </c>
    </row>
    <row r="127" spans="1:14" x14ac:dyDescent="0.25">
      <c r="C127" s="294"/>
      <c r="D127" s="311"/>
      <c r="E127" s="312" t="s">
        <v>3150</v>
      </c>
      <c r="F127" s="313" t="s">
        <v>3151</v>
      </c>
      <c r="G127" s="314">
        <v>0</v>
      </c>
      <c r="H127" s="315">
        <v>0</v>
      </c>
      <c r="I127" s="316">
        <v>0</v>
      </c>
    </row>
    <row r="128" spans="1:14" ht="15.75" thickBot="1" x14ac:dyDescent="0.3">
      <c r="C128" s="294"/>
      <c r="D128" s="943" t="s">
        <v>3128</v>
      </c>
      <c r="E128" s="943"/>
      <c r="F128" s="313" t="s">
        <v>3152</v>
      </c>
      <c r="G128" s="314">
        <v>0</v>
      </c>
      <c r="H128" s="315">
        <v>0</v>
      </c>
      <c r="I128" s="316">
        <v>0</v>
      </c>
    </row>
    <row r="129" spans="3:9" ht="15.75" thickBot="1" x14ac:dyDescent="0.3">
      <c r="C129" s="294"/>
      <c r="D129" s="938" t="s">
        <v>3153</v>
      </c>
      <c r="E129" s="938"/>
      <c r="F129" s="335" t="s">
        <v>3154</v>
      </c>
      <c r="G129" s="384">
        <v>90500000</v>
      </c>
      <c r="H129" s="338">
        <v>104193000</v>
      </c>
      <c r="I129" s="338">
        <v>92440000</v>
      </c>
    </row>
    <row r="130" spans="3:9" ht="15.75" thickBot="1" x14ac:dyDescent="0.3">
      <c r="C130" s="303"/>
      <c r="D130" s="941" t="s">
        <v>3098</v>
      </c>
      <c r="E130" s="941"/>
      <c r="F130" s="313" t="s">
        <v>3155</v>
      </c>
      <c r="G130" s="336">
        <v>1766194000</v>
      </c>
      <c r="H130" s="337">
        <v>1639753000</v>
      </c>
      <c r="I130" s="338">
        <v>1513211000</v>
      </c>
    </row>
  </sheetData>
  <mergeCells count="47">
    <mergeCell ref="D130:E130"/>
    <mergeCell ref="D113:E113"/>
    <mergeCell ref="D114:E114"/>
    <mergeCell ref="D124:E124"/>
    <mergeCell ref="D125:E125"/>
    <mergeCell ref="D128:E128"/>
    <mergeCell ref="D129:E129"/>
    <mergeCell ref="D112:E112"/>
    <mergeCell ref="D91:E91"/>
    <mergeCell ref="D94:E94"/>
    <mergeCell ref="D98:E98"/>
    <mergeCell ref="D99:E99"/>
    <mergeCell ref="D103:E103"/>
    <mergeCell ref="D104:E104"/>
    <mergeCell ref="D105:E105"/>
    <mergeCell ref="D106:E106"/>
    <mergeCell ref="D107:E107"/>
    <mergeCell ref="D108:E108"/>
    <mergeCell ref="D111:E111"/>
    <mergeCell ref="D90:E90"/>
    <mergeCell ref="D59:E59"/>
    <mergeCell ref="D61:E61"/>
    <mergeCell ref="D70:E70"/>
    <mergeCell ref="D73:E73"/>
    <mergeCell ref="D78:E78"/>
    <mergeCell ref="D81:E81"/>
    <mergeCell ref="D82:E82"/>
    <mergeCell ref="D84:E84"/>
    <mergeCell ref="D85:E85"/>
    <mergeCell ref="D86:E86"/>
    <mergeCell ref="D87:E87"/>
    <mergeCell ref="D4:E4"/>
    <mergeCell ref="D5:E5"/>
    <mergeCell ref="D6:E6"/>
    <mergeCell ref="D2:H2"/>
    <mergeCell ref="D55:E55"/>
    <mergeCell ref="D7:E7"/>
    <mergeCell ref="D11:E11"/>
    <mergeCell ref="D15:E15"/>
    <mergeCell ref="D17:E17"/>
    <mergeCell ref="D19:E19"/>
    <mergeCell ref="D33:E33"/>
    <mergeCell ref="D39:E39"/>
    <mergeCell ref="D42:E42"/>
    <mergeCell ref="D44:E44"/>
    <mergeCell ref="D53:E53"/>
    <mergeCell ref="D54:E5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BEC79-3C95-49AC-92B5-C8CA7AE67AC1}">
  <sheetPr codeName="Лист3"/>
  <dimension ref="A1:N57"/>
  <sheetViews>
    <sheetView workbookViewId="0">
      <selection activeCell="J28" sqref="J28"/>
    </sheetView>
  </sheetViews>
  <sheetFormatPr defaultRowHeight="15" x14ac:dyDescent="0.25"/>
  <cols>
    <col min="4" max="4" width="36" customWidth="1"/>
    <col min="5" max="5" width="17.140625" customWidth="1"/>
    <col min="6" max="6" width="20.42578125" customWidth="1"/>
    <col min="7" max="7" width="18" customWidth="1"/>
  </cols>
  <sheetData>
    <row r="1" spans="1:14" x14ac:dyDescent="0.25">
      <c r="A1" s="238"/>
      <c r="B1" s="238"/>
      <c r="C1" s="239" t="s">
        <v>2885</v>
      </c>
      <c r="D1" s="238"/>
      <c r="E1" s="238"/>
      <c r="F1" s="238"/>
      <c r="G1" s="238"/>
      <c r="H1" s="238"/>
      <c r="I1" s="238"/>
      <c r="J1" s="238"/>
      <c r="K1" s="238"/>
      <c r="L1" s="238"/>
      <c r="M1" s="238"/>
      <c r="N1" s="238"/>
    </row>
    <row r="2" spans="1:14" ht="24.75" thickBot="1" x14ac:dyDescent="0.3">
      <c r="A2" s="238"/>
      <c r="B2" s="238"/>
      <c r="C2" s="947" t="s">
        <v>1036</v>
      </c>
      <c r="D2" s="947"/>
      <c r="E2" s="240" t="s">
        <v>2887</v>
      </c>
      <c r="F2" s="241" t="s">
        <v>2947</v>
      </c>
      <c r="G2" s="241" t="s">
        <v>2888</v>
      </c>
      <c r="H2" s="238" t="s">
        <v>2886</v>
      </c>
      <c r="I2" s="238"/>
      <c r="J2" s="238"/>
      <c r="K2" s="238"/>
      <c r="L2" s="238"/>
      <c r="M2" s="238"/>
      <c r="N2" s="238"/>
    </row>
    <row r="3" spans="1:14" x14ac:dyDescent="0.25">
      <c r="A3" s="238"/>
      <c r="B3" s="238"/>
      <c r="C3" s="945" t="s">
        <v>2889</v>
      </c>
      <c r="D3" s="945"/>
      <c r="E3" s="242"/>
      <c r="F3" s="243"/>
      <c r="G3" s="244"/>
      <c r="H3" s="238"/>
      <c r="I3" s="238"/>
      <c r="J3" s="238"/>
      <c r="K3" s="238"/>
      <c r="L3" s="238"/>
      <c r="M3" s="238"/>
      <c r="N3" s="238"/>
    </row>
    <row r="4" spans="1:14" x14ac:dyDescent="0.25">
      <c r="A4" s="238"/>
      <c r="B4" s="238"/>
      <c r="C4" s="946" t="s">
        <v>2890</v>
      </c>
      <c r="D4" s="946"/>
      <c r="E4" s="245" t="s">
        <v>2891</v>
      </c>
      <c r="F4" s="246">
        <v>634542000</v>
      </c>
      <c r="G4" s="247">
        <v>665620000</v>
      </c>
      <c r="H4" s="238"/>
      <c r="I4" s="238"/>
      <c r="J4" s="238"/>
      <c r="K4" s="238"/>
      <c r="L4" s="238"/>
      <c r="M4" s="238"/>
      <c r="N4" s="238"/>
    </row>
    <row r="5" spans="1:14" x14ac:dyDescent="0.25">
      <c r="A5" s="238"/>
      <c r="B5" s="238"/>
      <c r="C5" s="248"/>
      <c r="D5" s="249" t="s">
        <v>2892</v>
      </c>
      <c r="E5" s="242"/>
      <c r="F5" s="250"/>
      <c r="G5" s="251"/>
      <c r="H5" s="238"/>
      <c r="I5" s="238"/>
      <c r="J5" s="238"/>
      <c r="K5" s="238"/>
      <c r="L5" s="238"/>
      <c r="M5" s="238"/>
      <c r="N5" s="238"/>
    </row>
    <row r="6" spans="1:14" ht="26.25" x14ac:dyDescent="0.25">
      <c r="A6" s="238"/>
      <c r="B6" s="238"/>
      <c r="C6" s="252"/>
      <c r="D6" s="253" t="s">
        <v>2893</v>
      </c>
      <c r="E6" s="245" t="s">
        <v>2894</v>
      </c>
      <c r="F6" s="246">
        <v>603483000</v>
      </c>
      <c r="G6" s="247">
        <v>526806000</v>
      </c>
      <c r="H6" s="238"/>
      <c r="I6" s="238"/>
      <c r="J6" s="238"/>
      <c r="K6" s="238"/>
      <c r="L6" s="238"/>
      <c r="M6" s="238"/>
      <c r="N6" s="238"/>
    </row>
    <row r="7" spans="1:14" ht="51.75" x14ac:dyDescent="0.25">
      <c r="A7" s="238"/>
      <c r="B7" s="238"/>
      <c r="C7" s="254"/>
      <c r="D7" s="255" t="s">
        <v>2895</v>
      </c>
      <c r="E7" s="256" t="s">
        <v>2896</v>
      </c>
      <c r="F7" s="257">
        <v>0</v>
      </c>
      <c r="G7" s="258">
        <v>0</v>
      </c>
      <c r="H7" s="238"/>
      <c r="I7" s="238"/>
      <c r="J7" s="238"/>
      <c r="K7" s="238"/>
      <c r="L7" s="238"/>
      <c r="M7" s="238"/>
      <c r="N7" s="238"/>
    </row>
    <row r="8" spans="1:14" x14ac:dyDescent="0.25">
      <c r="A8" s="238"/>
      <c r="B8" s="238"/>
      <c r="C8" s="254"/>
      <c r="D8" s="255" t="s">
        <v>2897</v>
      </c>
      <c r="E8" s="256" t="s">
        <v>2898</v>
      </c>
      <c r="F8" s="257">
        <v>0</v>
      </c>
      <c r="G8" s="258">
        <v>0</v>
      </c>
      <c r="H8" s="238"/>
      <c r="I8" s="238"/>
      <c r="J8" s="238"/>
      <c r="K8" s="238"/>
      <c r="L8" s="238"/>
      <c r="M8" s="238"/>
      <c r="N8" s="238"/>
    </row>
    <row r="9" spans="1:14" x14ac:dyDescent="0.25">
      <c r="A9" s="238"/>
      <c r="B9" s="259"/>
      <c r="C9" s="254"/>
      <c r="D9" s="255" t="s">
        <v>2948</v>
      </c>
      <c r="E9" s="256" t="s">
        <v>2899</v>
      </c>
      <c r="F9" s="264">
        <v>549000</v>
      </c>
      <c r="G9" s="258">
        <v>0</v>
      </c>
      <c r="H9" s="238"/>
      <c r="I9" s="238"/>
      <c r="J9" s="238"/>
      <c r="K9" s="238"/>
      <c r="L9" s="238"/>
      <c r="M9" s="238"/>
      <c r="N9" s="238"/>
    </row>
    <row r="10" spans="1:14" x14ac:dyDescent="0.25">
      <c r="A10" s="238"/>
      <c r="B10" s="259"/>
      <c r="C10" s="254"/>
      <c r="D10" s="255" t="s">
        <v>2902</v>
      </c>
      <c r="E10" s="256" t="s">
        <v>2901</v>
      </c>
      <c r="F10" s="260">
        <v>13000000</v>
      </c>
      <c r="G10" s="261">
        <v>122811000</v>
      </c>
      <c r="H10" s="238"/>
      <c r="I10" s="238"/>
      <c r="J10" s="238"/>
      <c r="K10" s="238"/>
      <c r="L10" s="238"/>
      <c r="M10" s="238"/>
      <c r="N10" s="238"/>
    </row>
    <row r="11" spans="1:14" x14ac:dyDescent="0.25">
      <c r="A11" s="238"/>
      <c r="B11" s="259"/>
      <c r="C11" s="254"/>
      <c r="D11" s="255" t="s">
        <v>2904</v>
      </c>
      <c r="E11" s="256" t="s">
        <v>2903</v>
      </c>
      <c r="F11" s="260">
        <v>5264000</v>
      </c>
      <c r="G11" s="261">
        <v>10593000</v>
      </c>
      <c r="H11" s="238"/>
      <c r="I11" s="238"/>
      <c r="J11" s="238"/>
      <c r="K11" s="238"/>
      <c r="L11" s="238"/>
      <c r="M11" s="238"/>
      <c r="N11" s="238"/>
    </row>
    <row r="12" spans="1:14" x14ac:dyDescent="0.25">
      <c r="A12" s="238"/>
      <c r="B12" s="238"/>
      <c r="C12" s="254"/>
      <c r="D12" s="255" t="s">
        <v>2905</v>
      </c>
      <c r="E12" s="256" t="s">
        <v>2906</v>
      </c>
      <c r="F12" s="260">
        <v>12246000</v>
      </c>
      <c r="G12" s="261">
        <v>5410000</v>
      </c>
      <c r="H12" s="238"/>
      <c r="I12" s="238"/>
      <c r="J12" s="238"/>
      <c r="K12" s="238"/>
      <c r="L12" s="238"/>
      <c r="M12" s="238"/>
      <c r="N12" s="238"/>
    </row>
    <row r="13" spans="1:14" x14ac:dyDescent="0.25">
      <c r="A13" s="238"/>
      <c r="B13" s="238"/>
      <c r="C13" s="944" t="s">
        <v>2907</v>
      </c>
      <c r="D13" s="944"/>
      <c r="E13" s="256" t="s">
        <v>2908</v>
      </c>
      <c r="F13" s="265">
        <v>-514832000</v>
      </c>
      <c r="G13" s="266">
        <v>-410400000</v>
      </c>
      <c r="H13" s="238"/>
      <c r="I13" s="238"/>
      <c r="J13" s="238"/>
      <c r="K13" s="238"/>
      <c r="L13" s="238"/>
      <c r="M13" s="238"/>
      <c r="N13" s="238"/>
    </row>
    <row r="14" spans="1:14" x14ac:dyDescent="0.25">
      <c r="A14" s="238"/>
      <c r="B14" s="238"/>
      <c r="C14" s="248"/>
      <c r="D14" s="249" t="s">
        <v>2892</v>
      </c>
      <c r="E14" s="242"/>
      <c r="F14" s="250"/>
      <c r="G14" s="251"/>
      <c r="H14" s="238"/>
      <c r="I14" s="238"/>
      <c r="J14" s="238"/>
      <c r="K14" s="238"/>
      <c r="L14" s="238"/>
      <c r="M14" s="238"/>
      <c r="N14" s="238"/>
    </row>
    <row r="15" spans="1:14" ht="26.25" x14ac:dyDescent="0.25">
      <c r="A15" s="238"/>
      <c r="B15" s="238"/>
      <c r="C15" s="252"/>
      <c r="D15" s="253" t="s">
        <v>2909</v>
      </c>
      <c r="E15" s="245" t="s">
        <v>2910</v>
      </c>
      <c r="F15" s="267">
        <v>-251195000</v>
      </c>
      <c r="G15" s="268">
        <v>-157079000</v>
      </c>
      <c r="H15" s="238"/>
      <c r="I15" s="238"/>
      <c r="J15" s="238"/>
      <c r="K15" s="238">
        <v>2023</v>
      </c>
      <c r="L15" s="238">
        <v>2022</v>
      </c>
      <c r="M15" s="238"/>
      <c r="N15" s="238"/>
    </row>
    <row r="16" spans="1:14" x14ac:dyDescent="0.25">
      <c r="A16" s="238"/>
      <c r="B16" s="238"/>
      <c r="C16" s="254"/>
      <c r="D16" s="255" t="s">
        <v>2911</v>
      </c>
      <c r="E16" s="256" t="s">
        <v>2912</v>
      </c>
      <c r="F16" s="269">
        <v>-236602000</v>
      </c>
      <c r="G16" s="270">
        <v>-225493000</v>
      </c>
      <c r="H16" s="238"/>
      <c r="I16" s="290">
        <f>F16/100*29.3</f>
        <v>-69324386</v>
      </c>
      <c r="J16" s="238"/>
      <c r="K16" s="238">
        <f>-F16/1000000</f>
        <v>236.602</v>
      </c>
      <c r="L16" s="238">
        <f>-G16/1000000</f>
        <v>225.49299999999999</v>
      </c>
      <c r="M16" s="238"/>
      <c r="N16" s="238"/>
    </row>
    <row r="17" spans="1:14" ht="26.25" x14ac:dyDescent="0.25">
      <c r="A17" s="238"/>
      <c r="B17" s="238"/>
      <c r="C17" s="254"/>
      <c r="D17" s="255" t="s">
        <v>2913</v>
      </c>
      <c r="E17" s="256" t="s">
        <v>2914</v>
      </c>
      <c r="F17" s="257">
        <v>0</v>
      </c>
      <c r="G17" s="258">
        <v>0</v>
      </c>
      <c r="H17" s="238"/>
      <c r="I17" s="291">
        <f>G16/100*29.3</f>
        <v>-66069449</v>
      </c>
      <c r="J17" s="238"/>
      <c r="K17" s="290">
        <f>K16+I16/1000000</f>
        <v>167.277614</v>
      </c>
      <c r="L17" s="291">
        <f>I17/1000000+L16</f>
        <v>159.42355099999997</v>
      </c>
      <c r="M17" s="238"/>
      <c r="N17" s="238"/>
    </row>
    <row r="18" spans="1:14" x14ac:dyDescent="0.25">
      <c r="A18" s="238"/>
      <c r="B18" s="238"/>
      <c r="C18" s="254"/>
      <c r="D18" s="255" t="s">
        <v>2915</v>
      </c>
      <c r="E18" s="256" t="s">
        <v>2916</v>
      </c>
      <c r="F18" s="271">
        <v>-5790000</v>
      </c>
      <c r="G18" s="272">
        <v>-654000</v>
      </c>
      <c r="H18" s="238"/>
      <c r="I18" s="238"/>
      <c r="J18" s="238"/>
      <c r="K18" s="238"/>
      <c r="L18" s="238"/>
      <c r="M18" s="238"/>
      <c r="N18" s="238"/>
    </row>
    <row r="19" spans="1:14" x14ac:dyDescent="0.25">
      <c r="A19" s="238"/>
      <c r="B19" s="259"/>
      <c r="C19" s="254"/>
      <c r="D19" s="255" t="s">
        <v>2917</v>
      </c>
      <c r="E19" s="256" t="s">
        <v>2918</v>
      </c>
      <c r="F19" s="273">
        <v>-18330000</v>
      </c>
      <c r="G19" s="274">
        <v>-18203000</v>
      </c>
      <c r="H19" s="238"/>
      <c r="I19" s="238"/>
      <c r="J19" s="238"/>
      <c r="K19" s="238">
        <f>-I16/1000000</f>
        <v>69.324386000000004</v>
      </c>
      <c r="L19" s="238">
        <f>-I17/1000000</f>
        <v>66.069449000000006</v>
      </c>
      <c r="M19" s="238"/>
      <c r="N19" s="238"/>
    </row>
    <row r="20" spans="1:14" x14ac:dyDescent="0.25">
      <c r="A20" s="238"/>
      <c r="B20" s="259"/>
      <c r="C20" s="254"/>
      <c r="D20" s="255" t="s">
        <v>2900</v>
      </c>
      <c r="E20" s="256" t="s">
        <v>2919</v>
      </c>
      <c r="F20" s="275">
        <v>-619000</v>
      </c>
      <c r="G20" s="276">
        <v>-2011000</v>
      </c>
      <c r="H20" s="238"/>
      <c r="I20" s="238"/>
      <c r="J20" s="238"/>
      <c r="K20" s="238"/>
      <c r="L20" s="238"/>
      <c r="M20" s="238"/>
      <c r="N20" s="238"/>
    </row>
    <row r="21" spans="1:14" x14ac:dyDescent="0.25">
      <c r="A21" s="238"/>
      <c r="B21" s="238"/>
      <c r="C21" s="254"/>
      <c r="D21" s="255" t="s">
        <v>2920</v>
      </c>
      <c r="E21" s="256" t="s">
        <v>2921</v>
      </c>
      <c r="F21" s="277">
        <v>-2296000</v>
      </c>
      <c r="G21" s="278">
        <v>-6960000</v>
      </c>
      <c r="H21" s="238"/>
      <c r="I21" s="238"/>
      <c r="J21" s="238"/>
      <c r="K21" s="238"/>
      <c r="L21" s="238"/>
      <c r="M21" s="238"/>
      <c r="N21" s="238"/>
    </row>
    <row r="22" spans="1:14" x14ac:dyDescent="0.25">
      <c r="A22" s="238"/>
      <c r="B22" s="238"/>
      <c r="C22" s="944" t="s">
        <v>2922</v>
      </c>
      <c r="D22" s="944"/>
      <c r="E22" s="256" t="s">
        <v>2923</v>
      </c>
      <c r="F22" s="260">
        <v>119710000</v>
      </c>
      <c r="G22" s="261">
        <v>255220000</v>
      </c>
      <c r="H22" s="238"/>
      <c r="I22" s="238"/>
      <c r="J22" s="238"/>
      <c r="K22" s="238"/>
      <c r="L22" s="238"/>
      <c r="M22" s="238"/>
      <c r="N22" s="238"/>
    </row>
    <row r="23" spans="1:14" ht="33" customHeight="1" x14ac:dyDescent="0.25">
      <c r="A23" s="238"/>
      <c r="B23" s="238"/>
      <c r="C23" s="945" t="s">
        <v>2924</v>
      </c>
      <c r="D23" s="945"/>
      <c r="E23" s="242"/>
      <c r="F23" s="250"/>
      <c r="G23" s="251"/>
      <c r="H23" s="238"/>
      <c r="I23" s="238"/>
      <c r="J23" s="238"/>
      <c r="K23" s="290">
        <f>K17+K19-K16</f>
        <v>0</v>
      </c>
      <c r="L23" s="290">
        <f>L17+L19-L16</f>
        <v>0</v>
      </c>
      <c r="M23" s="238"/>
      <c r="N23" s="238"/>
    </row>
    <row r="24" spans="1:14" x14ac:dyDescent="0.25">
      <c r="A24" s="238"/>
      <c r="B24" s="238"/>
      <c r="C24" s="946" t="s">
        <v>2890</v>
      </c>
      <c r="D24" s="946"/>
      <c r="E24" s="245" t="s">
        <v>2925</v>
      </c>
      <c r="F24" s="262">
        <v>0</v>
      </c>
      <c r="G24" s="263">
        <v>0</v>
      </c>
      <c r="H24" s="238"/>
      <c r="I24" s="238"/>
      <c r="J24" s="238"/>
      <c r="K24" s="238"/>
      <c r="L24" s="238"/>
      <c r="M24" s="238"/>
      <c r="N24" s="238"/>
    </row>
    <row r="25" spans="1:14" x14ac:dyDescent="0.25">
      <c r="A25" s="238"/>
      <c r="B25" s="238"/>
      <c r="C25" s="248"/>
      <c r="D25" s="249" t="s">
        <v>2892</v>
      </c>
      <c r="E25" s="242"/>
      <c r="F25" s="250"/>
      <c r="G25" s="251"/>
      <c r="H25" s="238"/>
      <c r="I25" s="238"/>
      <c r="J25" s="238"/>
      <c r="K25" s="238"/>
      <c r="L25" s="238"/>
      <c r="M25" s="238"/>
      <c r="N25" s="238"/>
    </row>
    <row r="26" spans="1:14" ht="26.25" x14ac:dyDescent="0.25">
      <c r="A26" s="238"/>
      <c r="B26" s="238"/>
      <c r="C26" s="252"/>
      <c r="D26" s="253" t="s">
        <v>2926</v>
      </c>
      <c r="E26" s="245" t="s">
        <v>2927</v>
      </c>
      <c r="F26" s="262">
        <v>0</v>
      </c>
      <c r="G26" s="263">
        <v>0</v>
      </c>
      <c r="H26" s="238"/>
      <c r="I26" s="238"/>
      <c r="J26" s="238"/>
      <c r="K26" s="238"/>
      <c r="L26" s="238"/>
      <c r="M26" s="238"/>
      <c r="N26" s="238"/>
    </row>
    <row r="27" spans="1:14" ht="26.25" x14ac:dyDescent="0.25">
      <c r="A27" s="238"/>
      <c r="B27" s="238"/>
      <c r="C27" s="254"/>
      <c r="D27" s="255" t="s">
        <v>2928</v>
      </c>
      <c r="E27" s="256" t="s">
        <v>2929</v>
      </c>
      <c r="F27" s="257">
        <v>0</v>
      </c>
      <c r="G27" s="258">
        <v>0</v>
      </c>
      <c r="H27" s="238"/>
      <c r="I27" s="238"/>
      <c r="J27" s="238">
        <f>-G13/1000000-'Финансовый план 2027'!I183</f>
        <v>0</v>
      </c>
      <c r="K27" s="238"/>
      <c r="L27" s="238"/>
      <c r="M27" s="238"/>
      <c r="N27" s="238"/>
    </row>
    <row r="28" spans="1:14" ht="51.75" x14ac:dyDescent="0.25">
      <c r="A28" s="238"/>
      <c r="B28" s="238"/>
      <c r="C28" s="254"/>
      <c r="D28" s="255" t="s">
        <v>2930</v>
      </c>
      <c r="E28" s="256" t="s">
        <v>2931</v>
      </c>
      <c r="F28" s="257">
        <v>0</v>
      </c>
      <c r="G28" s="258">
        <v>0</v>
      </c>
      <c r="H28" s="238"/>
      <c r="I28" s="238"/>
      <c r="J28" s="238"/>
      <c r="K28" s="238"/>
      <c r="L28" s="238"/>
      <c r="M28" s="238"/>
      <c r="N28" s="238"/>
    </row>
    <row r="29" spans="1:14" ht="51.75" x14ac:dyDescent="0.25">
      <c r="A29" s="238"/>
      <c r="B29" s="238"/>
      <c r="C29" s="254"/>
      <c r="D29" s="255" t="s">
        <v>2932</v>
      </c>
      <c r="E29" s="256" t="s">
        <v>2933</v>
      </c>
      <c r="F29" s="257">
        <v>0</v>
      </c>
      <c r="G29" s="258">
        <v>0</v>
      </c>
      <c r="H29" s="238"/>
      <c r="I29" s="238"/>
      <c r="J29" s="238"/>
      <c r="K29" s="238"/>
      <c r="L29" s="238"/>
      <c r="M29" s="238"/>
      <c r="N29" s="238"/>
    </row>
    <row r="30" spans="1:14" x14ac:dyDescent="0.25">
      <c r="A30" s="238"/>
      <c r="B30" s="238"/>
      <c r="C30" s="254"/>
      <c r="D30" s="255" t="s">
        <v>2905</v>
      </c>
      <c r="E30" s="256" t="s">
        <v>2934</v>
      </c>
      <c r="F30" s="257">
        <v>0</v>
      </c>
      <c r="G30" s="258">
        <v>0</v>
      </c>
      <c r="H30" s="238"/>
      <c r="I30" s="238"/>
      <c r="J30" s="238"/>
      <c r="K30" s="238"/>
      <c r="L30" s="238"/>
      <c r="M30" s="238"/>
      <c r="N30" s="238"/>
    </row>
    <row r="31" spans="1:14" x14ac:dyDescent="0.25">
      <c r="A31" s="238"/>
      <c r="B31" s="238"/>
      <c r="C31" s="944" t="s">
        <v>2907</v>
      </c>
      <c r="D31" s="944"/>
      <c r="E31" s="256" t="s">
        <v>2935</v>
      </c>
      <c r="F31" s="279">
        <v>-121581000</v>
      </c>
      <c r="G31" s="280">
        <v>-251114000</v>
      </c>
      <c r="H31" s="238"/>
      <c r="I31" s="238"/>
      <c r="J31" s="238"/>
      <c r="K31" s="238"/>
      <c r="L31" s="238"/>
      <c r="M31" s="238"/>
      <c r="N31" s="238"/>
    </row>
    <row r="32" spans="1:14" x14ac:dyDescent="0.25">
      <c r="A32" s="238"/>
      <c r="B32" s="238"/>
      <c r="C32" s="248"/>
      <c r="D32" s="249" t="s">
        <v>2892</v>
      </c>
      <c r="E32" s="242"/>
      <c r="F32" s="250"/>
      <c r="G32" s="251"/>
      <c r="H32" s="238"/>
      <c r="I32" s="238"/>
      <c r="J32" s="238"/>
      <c r="K32" s="238"/>
      <c r="L32" s="238"/>
      <c r="M32" s="238"/>
      <c r="N32" s="238"/>
    </row>
    <row r="33" spans="1:14" ht="51.75" x14ac:dyDescent="0.25">
      <c r="A33" s="238"/>
      <c r="B33" s="238"/>
      <c r="C33" s="252"/>
      <c r="D33" s="253" t="s">
        <v>2936</v>
      </c>
      <c r="E33" s="245" t="s">
        <v>2937</v>
      </c>
      <c r="F33" s="281">
        <v>-121581000</v>
      </c>
      <c r="G33" s="282">
        <v>-251114000</v>
      </c>
      <c r="H33" s="238"/>
      <c r="I33" s="238"/>
      <c r="J33" s="238"/>
      <c r="K33" s="238"/>
      <c r="L33" s="238"/>
      <c r="M33" s="238"/>
      <c r="N33" s="238"/>
    </row>
    <row r="34" spans="1:14" ht="26.25" x14ac:dyDescent="0.25">
      <c r="A34" s="238"/>
      <c r="B34" s="238"/>
      <c r="C34" s="254"/>
      <c r="D34" s="255" t="s">
        <v>2938</v>
      </c>
      <c r="E34" s="256" t="s">
        <v>2939</v>
      </c>
      <c r="F34" s="257">
        <v>0</v>
      </c>
      <c r="G34" s="258">
        <v>0</v>
      </c>
      <c r="H34" s="238"/>
      <c r="I34" s="238"/>
      <c r="J34" s="238"/>
      <c r="K34" s="238"/>
      <c r="L34" s="238"/>
      <c r="M34" s="238"/>
      <c r="N34" s="238"/>
    </row>
    <row r="35" spans="1:14" ht="51.75" x14ac:dyDescent="0.25">
      <c r="A35" s="238"/>
      <c r="B35" s="238"/>
      <c r="C35" s="254"/>
      <c r="D35" s="255" t="s">
        <v>2940</v>
      </c>
      <c r="E35" s="256" t="s">
        <v>2941</v>
      </c>
      <c r="F35" s="257">
        <v>0</v>
      </c>
      <c r="G35" s="258">
        <v>0</v>
      </c>
      <c r="H35" s="238"/>
      <c r="I35" s="238"/>
      <c r="J35" s="238"/>
      <c r="K35" s="238"/>
      <c r="L35" s="238"/>
      <c r="M35" s="238"/>
      <c r="N35" s="238"/>
    </row>
    <row r="36" spans="1:14" ht="39" x14ac:dyDescent="0.25">
      <c r="A36" s="238"/>
      <c r="B36" s="238"/>
      <c r="C36" s="254"/>
      <c r="D36" s="255" t="s">
        <v>2942</v>
      </c>
      <c r="E36" s="256" t="s">
        <v>2943</v>
      </c>
      <c r="F36" s="257">
        <v>0</v>
      </c>
      <c r="G36" s="258">
        <v>0</v>
      </c>
      <c r="H36" s="238"/>
      <c r="I36" s="238"/>
      <c r="J36" s="238"/>
      <c r="K36" s="238"/>
      <c r="L36" s="238"/>
      <c r="M36" s="238"/>
      <c r="N36" s="238"/>
    </row>
    <row r="37" spans="1:14" x14ac:dyDescent="0.25">
      <c r="A37" s="238"/>
      <c r="B37" s="238"/>
      <c r="C37" s="254"/>
      <c r="D37" s="255" t="s">
        <v>2920</v>
      </c>
      <c r="E37" s="256" t="s">
        <v>2944</v>
      </c>
      <c r="F37" s="257">
        <v>0</v>
      </c>
      <c r="G37" s="258">
        <v>0</v>
      </c>
      <c r="H37" s="238"/>
      <c r="I37" s="238"/>
      <c r="J37" s="238"/>
      <c r="K37" s="238"/>
      <c r="L37" s="238"/>
      <c r="M37" s="238"/>
      <c r="N37" s="238"/>
    </row>
    <row r="38" spans="1:14" ht="31.5" customHeight="1" thickBot="1" x14ac:dyDescent="0.3">
      <c r="A38" s="238"/>
      <c r="B38" s="238"/>
      <c r="C38" s="944" t="s">
        <v>2945</v>
      </c>
      <c r="D38" s="944"/>
      <c r="E38" s="256" t="s">
        <v>2946</v>
      </c>
      <c r="F38" s="283">
        <v>-121581000</v>
      </c>
      <c r="G38" s="284">
        <v>-251114000</v>
      </c>
      <c r="H38" s="238"/>
      <c r="I38" s="238"/>
      <c r="J38" s="238"/>
      <c r="K38" s="238"/>
      <c r="L38" s="238"/>
      <c r="M38" s="238"/>
      <c r="N38" s="238"/>
    </row>
    <row r="39" spans="1:14" x14ac:dyDescent="0.25">
      <c r="C39" s="945" t="s">
        <v>2949</v>
      </c>
      <c r="D39" s="945"/>
      <c r="E39" s="242"/>
      <c r="F39" s="243"/>
      <c r="G39" s="244"/>
    </row>
    <row r="40" spans="1:14" x14ac:dyDescent="0.25">
      <c r="C40" s="946" t="s">
        <v>2890</v>
      </c>
      <c r="D40" s="946"/>
      <c r="E40" s="245" t="s">
        <v>2950</v>
      </c>
      <c r="F40" s="262">
        <v>0</v>
      </c>
      <c r="G40" s="263">
        <v>0</v>
      </c>
    </row>
    <row r="41" spans="1:14" x14ac:dyDescent="0.25">
      <c r="C41" s="248"/>
      <c r="D41" s="249" t="s">
        <v>2892</v>
      </c>
      <c r="E41" s="242"/>
      <c r="F41" s="250"/>
      <c r="G41" s="251"/>
    </row>
    <row r="42" spans="1:14" x14ac:dyDescent="0.25">
      <c r="C42" s="252"/>
      <c r="D42" s="253" t="s">
        <v>2951</v>
      </c>
      <c r="E42" s="245" t="s">
        <v>2952</v>
      </c>
      <c r="F42" s="262">
        <v>0</v>
      </c>
      <c r="G42" s="263">
        <v>0</v>
      </c>
    </row>
    <row r="43" spans="1:14" ht="26.25" x14ac:dyDescent="0.25">
      <c r="C43" s="254"/>
      <c r="D43" s="255" t="s">
        <v>2953</v>
      </c>
      <c r="E43" s="256" t="s">
        <v>2954</v>
      </c>
      <c r="F43" s="257">
        <v>0</v>
      </c>
      <c r="G43" s="258">
        <v>0</v>
      </c>
    </row>
    <row r="44" spans="1:14" ht="26.25" x14ac:dyDescent="0.25">
      <c r="C44" s="254"/>
      <c r="D44" s="255" t="s">
        <v>2955</v>
      </c>
      <c r="E44" s="256" t="s">
        <v>2956</v>
      </c>
      <c r="F44" s="257">
        <v>0</v>
      </c>
      <c r="G44" s="258">
        <v>0</v>
      </c>
    </row>
    <row r="45" spans="1:14" ht="26.25" x14ac:dyDescent="0.25">
      <c r="C45" s="254"/>
      <c r="D45" s="255" t="s">
        <v>2957</v>
      </c>
      <c r="E45" s="256" t="s">
        <v>2958</v>
      </c>
      <c r="F45" s="257">
        <v>0</v>
      </c>
      <c r="G45" s="258">
        <v>0</v>
      </c>
    </row>
    <row r="46" spans="1:14" x14ac:dyDescent="0.25">
      <c r="C46" s="254"/>
      <c r="D46" s="255" t="s">
        <v>2905</v>
      </c>
      <c r="E46" s="256" t="s">
        <v>2959</v>
      </c>
      <c r="F46" s="257">
        <v>0</v>
      </c>
      <c r="G46" s="258">
        <v>0</v>
      </c>
    </row>
    <row r="47" spans="1:14" x14ac:dyDescent="0.25">
      <c r="C47" s="944" t="s">
        <v>2907</v>
      </c>
      <c r="D47" s="944"/>
      <c r="E47" s="256" t="s">
        <v>2960</v>
      </c>
      <c r="F47" s="285">
        <v>-44000</v>
      </c>
      <c r="G47" s="286">
        <v>-24000</v>
      </c>
    </row>
    <row r="48" spans="1:14" x14ac:dyDescent="0.25">
      <c r="C48" s="248"/>
      <c r="D48" s="249" t="s">
        <v>2892</v>
      </c>
      <c r="E48" s="242"/>
      <c r="F48" s="250"/>
      <c r="G48" s="251"/>
    </row>
    <row r="49" spans="3:7" ht="51.75" x14ac:dyDescent="0.25">
      <c r="C49" s="252"/>
      <c r="D49" s="253" t="s">
        <v>2961</v>
      </c>
      <c r="E49" s="245" t="s">
        <v>2962</v>
      </c>
      <c r="F49" s="262">
        <v>0</v>
      </c>
      <c r="G49" s="263">
        <v>0</v>
      </c>
    </row>
    <row r="50" spans="3:7" ht="39" x14ac:dyDescent="0.25">
      <c r="C50" s="254"/>
      <c r="D50" s="255" t="s">
        <v>2963</v>
      </c>
      <c r="E50" s="256" t="s">
        <v>2964</v>
      </c>
      <c r="F50" s="285">
        <v>-44000</v>
      </c>
      <c r="G50" s="286">
        <v>-24000</v>
      </c>
    </row>
    <row r="51" spans="3:7" ht="39" x14ac:dyDescent="0.25">
      <c r="C51" s="254"/>
      <c r="D51" s="255" t="s">
        <v>2965</v>
      </c>
      <c r="E51" s="256" t="s">
        <v>2966</v>
      </c>
      <c r="F51" s="257">
        <v>0</v>
      </c>
      <c r="G51" s="258">
        <v>0</v>
      </c>
    </row>
    <row r="52" spans="3:7" x14ac:dyDescent="0.25">
      <c r="C52" s="254"/>
      <c r="D52" s="255" t="s">
        <v>2920</v>
      </c>
      <c r="E52" s="256" t="s">
        <v>2967</v>
      </c>
      <c r="F52" s="257">
        <v>0</v>
      </c>
      <c r="G52" s="258">
        <v>0</v>
      </c>
    </row>
    <row r="53" spans="3:7" x14ac:dyDescent="0.25">
      <c r="C53" s="944" t="s">
        <v>2968</v>
      </c>
      <c r="D53" s="944"/>
      <c r="E53" s="256" t="s">
        <v>2969</v>
      </c>
      <c r="F53" s="285">
        <v>-44000</v>
      </c>
      <c r="G53" s="286">
        <v>-24000</v>
      </c>
    </row>
    <row r="54" spans="3:7" ht="32.25" customHeight="1" x14ac:dyDescent="0.25">
      <c r="C54" s="948" t="s">
        <v>2970</v>
      </c>
      <c r="D54" s="948"/>
      <c r="E54" s="256" t="s">
        <v>2971</v>
      </c>
      <c r="F54" s="287">
        <v>-1915000</v>
      </c>
      <c r="G54" s="261">
        <v>4082000</v>
      </c>
    </row>
    <row r="55" spans="3:7" ht="32.25" customHeight="1" x14ac:dyDescent="0.25">
      <c r="C55" s="948" t="s">
        <v>2972</v>
      </c>
      <c r="D55" s="948"/>
      <c r="E55" s="256" t="s">
        <v>2973</v>
      </c>
      <c r="F55" s="260">
        <v>8931000</v>
      </c>
      <c r="G55" s="261">
        <v>4849000</v>
      </c>
    </row>
    <row r="56" spans="3:7" ht="27" customHeight="1" x14ac:dyDescent="0.25">
      <c r="C56" s="948" t="s">
        <v>2974</v>
      </c>
      <c r="D56" s="948"/>
      <c r="E56" s="256" t="s">
        <v>2975</v>
      </c>
      <c r="F56" s="260">
        <v>7016000</v>
      </c>
      <c r="G56" s="261">
        <v>8931000</v>
      </c>
    </row>
    <row r="57" spans="3:7" ht="15.75" thickBot="1" x14ac:dyDescent="0.3">
      <c r="C57" s="944" t="s">
        <v>2976</v>
      </c>
      <c r="D57" s="944"/>
      <c r="E57" s="256" t="s">
        <v>2977</v>
      </c>
      <c r="F57" s="288">
        <v>0</v>
      </c>
      <c r="G57" s="289">
        <v>0</v>
      </c>
    </row>
  </sheetData>
  <mergeCells count="17">
    <mergeCell ref="C53:D53"/>
    <mergeCell ref="C54:D54"/>
    <mergeCell ref="C55:D55"/>
    <mergeCell ref="C56:D56"/>
    <mergeCell ref="C57:D57"/>
    <mergeCell ref="C38:D38"/>
    <mergeCell ref="C39:D39"/>
    <mergeCell ref="C40:D40"/>
    <mergeCell ref="C47:D47"/>
    <mergeCell ref="C2:D2"/>
    <mergeCell ref="C3:D3"/>
    <mergeCell ref="C4:D4"/>
    <mergeCell ref="C13:D13"/>
    <mergeCell ref="C22:D22"/>
    <mergeCell ref="C23:D23"/>
    <mergeCell ref="C24:D24"/>
    <mergeCell ref="C31:D3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E6384-791A-4E6B-B646-26AFCBFA7839}">
  <sheetPr codeName="Лист4"/>
  <dimension ref="A1:H40"/>
  <sheetViews>
    <sheetView topLeftCell="A19" workbookViewId="0">
      <selection activeCell="H14" sqref="H14"/>
    </sheetView>
  </sheetViews>
  <sheetFormatPr defaultRowHeight="15" x14ac:dyDescent="0.25"/>
  <cols>
    <col min="1" max="1" width="34.85546875" customWidth="1"/>
    <col min="2" max="7" width="20.28515625" customWidth="1"/>
  </cols>
  <sheetData>
    <row r="1" spans="1:8" x14ac:dyDescent="0.25">
      <c r="A1" s="126" t="s">
        <v>703</v>
      </c>
      <c r="B1" s="127"/>
      <c r="C1" s="127"/>
      <c r="D1" s="127"/>
      <c r="E1" s="128"/>
      <c r="F1" s="128"/>
      <c r="G1" s="128"/>
    </row>
    <row r="2" spans="1:8" ht="15.75" x14ac:dyDescent="0.25">
      <c r="A2" s="129" t="s">
        <v>1028</v>
      </c>
      <c r="B2" s="127"/>
      <c r="C2" s="127"/>
      <c r="D2" s="127"/>
      <c r="E2" s="128"/>
      <c r="F2" s="128"/>
      <c r="G2" s="128"/>
    </row>
    <row r="3" spans="1:8" x14ac:dyDescent="0.25">
      <c r="A3" s="128"/>
      <c r="B3" s="128"/>
      <c r="C3" s="128"/>
      <c r="D3" s="128"/>
      <c r="E3" s="128"/>
      <c r="F3" s="128"/>
      <c r="G3" s="128"/>
    </row>
    <row r="4" spans="1:8" x14ac:dyDescent="0.25">
      <c r="A4" s="951" t="s">
        <v>705</v>
      </c>
      <c r="B4" s="952"/>
      <c r="C4" s="953"/>
      <c r="D4" s="953"/>
      <c r="E4" s="953"/>
      <c r="F4" s="953"/>
      <c r="G4" s="953"/>
    </row>
    <row r="5" spans="1:8" x14ac:dyDescent="0.25">
      <c r="A5" s="130"/>
      <c r="B5" s="130"/>
      <c r="C5" s="127"/>
      <c r="D5" s="127"/>
      <c r="E5" s="127"/>
      <c r="F5" s="127"/>
      <c r="G5" s="127"/>
    </row>
    <row r="6" spans="1:8" x14ac:dyDescent="0.25">
      <c r="A6" s="131" t="s">
        <v>1029</v>
      </c>
      <c r="B6" s="954" t="s">
        <v>707</v>
      </c>
      <c r="C6" s="954"/>
      <c r="D6" s="954" t="s">
        <v>708</v>
      </c>
      <c r="E6" s="954"/>
      <c r="F6" s="954" t="s">
        <v>709</v>
      </c>
      <c r="G6" s="954"/>
    </row>
    <row r="7" spans="1:8" x14ac:dyDescent="0.25">
      <c r="A7" s="955" t="s">
        <v>710</v>
      </c>
      <c r="B7" s="949" t="s">
        <v>711</v>
      </c>
      <c r="C7" s="949" t="s">
        <v>712</v>
      </c>
      <c r="D7" s="949" t="s">
        <v>711</v>
      </c>
      <c r="E7" s="949" t="s">
        <v>712</v>
      </c>
      <c r="F7" s="949" t="s">
        <v>711</v>
      </c>
      <c r="G7" s="949" t="s">
        <v>712</v>
      </c>
    </row>
    <row r="8" spans="1:8" x14ac:dyDescent="0.25">
      <c r="A8" s="956"/>
      <c r="B8" s="950"/>
      <c r="C8" s="950"/>
      <c r="D8" s="950"/>
      <c r="E8" s="950"/>
      <c r="F8" s="950"/>
      <c r="G8" s="950"/>
    </row>
    <row r="9" spans="1:8" x14ac:dyDescent="0.25">
      <c r="A9" s="132" t="s">
        <v>1030</v>
      </c>
      <c r="B9" s="133"/>
      <c r="C9" s="133"/>
      <c r="D9" s="134">
        <v>494457465.54000002</v>
      </c>
      <c r="E9" s="134">
        <v>494457465.54000002</v>
      </c>
      <c r="F9" s="133"/>
      <c r="G9" s="133"/>
    </row>
    <row r="10" spans="1:8" x14ac:dyDescent="0.25">
      <c r="A10" s="135" t="s">
        <v>1031</v>
      </c>
      <c r="B10" s="133"/>
      <c r="C10" s="133"/>
      <c r="D10" s="134">
        <v>417949122.72000003</v>
      </c>
      <c r="E10" s="134">
        <v>417949122.72000003</v>
      </c>
      <c r="F10" s="133"/>
      <c r="G10" s="133"/>
    </row>
    <row r="11" spans="1:8" x14ac:dyDescent="0.25">
      <c r="A11" s="136" t="s">
        <v>714</v>
      </c>
      <c r="B11" s="137"/>
      <c r="C11" s="137"/>
      <c r="D11" s="137"/>
      <c r="E11" s="138">
        <v>417949122.72000003</v>
      </c>
      <c r="F11" s="137"/>
      <c r="G11" s="137"/>
    </row>
    <row r="12" spans="1:8" x14ac:dyDescent="0.25">
      <c r="A12" s="139" t="s">
        <v>715</v>
      </c>
      <c r="B12" s="140"/>
      <c r="C12" s="140"/>
      <c r="D12" s="141">
        <v>412030641.50999999</v>
      </c>
      <c r="E12" s="140"/>
      <c r="F12" s="140"/>
      <c r="G12" s="140"/>
    </row>
    <row r="13" spans="1:8" x14ac:dyDescent="0.25">
      <c r="A13" s="142" t="s">
        <v>715</v>
      </c>
      <c r="B13" s="137"/>
      <c r="C13" s="137"/>
      <c r="D13" s="138">
        <v>412030641.50999999</v>
      </c>
      <c r="E13" s="137"/>
      <c r="F13" s="137"/>
      <c r="G13" s="137"/>
      <c r="H13">
        <f>D13/1000000</f>
        <v>412.03064151000001</v>
      </c>
    </row>
    <row r="14" spans="1:8" ht="24" x14ac:dyDescent="0.25">
      <c r="A14" s="136" t="s">
        <v>716</v>
      </c>
      <c r="B14" s="137"/>
      <c r="C14" s="137"/>
      <c r="D14" s="138">
        <v>4537676.38</v>
      </c>
      <c r="E14" s="137"/>
      <c r="F14" s="137"/>
      <c r="G14" s="137"/>
      <c r="H14">
        <f t="shared" ref="H14:H17" si="0">D14/1000000</f>
        <v>4.5376763799999997</v>
      </c>
    </row>
    <row r="15" spans="1:8" ht="24" x14ac:dyDescent="0.25">
      <c r="A15" s="136" t="s">
        <v>717</v>
      </c>
      <c r="B15" s="137"/>
      <c r="C15" s="137"/>
      <c r="D15" s="138">
        <v>291671.75</v>
      </c>
      <c r="E15" s="137"/>
      <c r="F15" s="137"/>
      <c r="G15" s="137"/>
      <c r="H15">
        <f t="shared" si="0"/>
        <v>0.29167175000000001</v>
      </c>
    </row>
    <row r="16" spans="1:8" x14ac:dyDescent="0.25">
      <c r="A16" s="136" t="s">
        <v>718</v>
      </c>
      <c r="B16" s="137"/>
      <c r="C16" s="137"/>
      <c r="D16" s="138">
        <v>476230.87</v>
      </c>
      <c r="E16" s="137"/>
      <c r="F16" s="137"/>
      <c r="G16" s="137"/>
      <c r="H16">
        <f t="shared" si="0"/>
        <v>0.47623086999999997</v>
      </c>
    </row>
    <row r="17" spans="1:8" ht="24" x14ac:dyDescent="0.25">
      <c r="A17" s="136" t="s">
        <v>1032</v>
      </c>
      <c r="B17" s="137"/>
      <c r="C17" s="137"/>
      <c r="D17" s="138">
        <v>612902.21</v>
      </c>
      <c r="E17" s="137"/>
      <c r="F17" s="137"/>
      <c r="G17" s="137"/>
      <c r="H17">
        <f t="shared" si="0"/>
        <v>0.61290221</v>
      </c>
    </row>
    <row r="18" spans="1:8" x14ac:dyDescent="0.25">
      <c r="A18" s="135" t="s">
        <v>1033</v>
      </c>
      <c r="B18" s="133"/>
      <c r="C18" s="133"/>
      <c r="D18" s="134">
        <v>68774012.579999998</v>
      </c>
      <c r="E18" s="134">
        <v>68774012.579999998</v>
      </c>
      <c r="F18" s="133"/>
      <c r="G18" s="133"/>
    </row>
    <row r="19" spans="1:8" x14ac:dyDescent="0.25">
      <c r="A19" s="135" t="s">
        <v>1034</v>
      </c>
      <c r="B19" s="133"/>
      <c r="C19" s="133"/>
      <c r="D19" s="134">
        <v>7734330.2400000002</v>
      </c>
      <c r="E19" s="134">
        <v>7734330.2400000002</v>
      </c>
      <c r="F19" s="133"/>
      <c r="G19" s="133"/>
    </row>
    <row r="20" spans="1:8" x14ac:dyDescent="0.25">
      <c r="A20" s="143" t="s">
        <v>721</v>
      </c>
      <c r="B20" s="144"/>
      <c r="C20" s="144"/>
      <c r="D20" s="145">
        <v>494457465.54000002</v>
      </c>
      <c r="E20" s="145">
        <v>494457465.54000002</v>
      </c>
      <c r="F20" s="144"/>
      <c r="G20" s="144"/>
      <c r="H20">
        <f>SUM(H13:H19)</f>
        <v>417.94912271999999</v>
      </c>
    </row>
    <row r="22" spans="1:8" x14ac:dyDescent="0.25">
      <c r="A22" s="220" t="s">
        <v>703</v>
      </c>
      <c r="B22" s="127"/>
      <c r="C22" s="127"/>
      <c r="D22" s="127"/>
      <c r="E22" s="128"/>
      <c r="F22" s="128"/>
      <c r="G22" s="128"/>
    </row>
    <row r="23" spans="1:8" ht="15.75" x14ac:dyDescent="0.25">
      <c r="A23" s="221" t="s">
        <v>2884</v>
      </c>
      <c r="B23" s="127"/>
      <c r="C23" s="127"/>
      <c r="D23" s="127"/>
      <c r="E23" s="128"/>
      <c r="F23" s="128"/>
      <c r="G23" s="128"/>
    </row>
    <row r="24" spans="1:8" x14ac:dyDescent="0.25">
      <c r="A24" s="128"/>
      <c r="B24" s="128"/>
      <c r="C24" s="128"/>
      <c r="D24" s="128"/>
      <c r="E24" s="128"/>
      <c r="F24" s="128"/>
      <c r="G24" s="128"/>
    </row>
    <row r="25" spans="1:8" x14ac:dyDescent="0.25">
      <c r="A25" s="957" t="s">
        <v>705</v>
      </c>
      <c r="B25" s="958"/>
      <c r="C25" s="953"/>
      <c r="D25" s="953"/>
      <c r="E25" s="953"/>
      <c r="F25" s="953"/>
      <c r="G25" s="953"/>
    </row>
    <row r="26" spans="1:8" x14ac:dyDescent="0.25">
      <c r="A26" s="222"/>
      <c r="B26" s="222"/>
      <c r="C26" s="127"/>
      <c r="D26" s="127"/>
      <c r="E26" s="127"/>
      <c r="F26" s="127"/>
      <c r="G26" s="127"/>
    </row>
    <row r="27" spans="1:8" x14ac:dyDescent="0.25">
      <c r="A27" s="223" t="s">
        <v>1029</v>
      </c>
      <c r="B27" s="959" t="s">
        <v>707</v>
      </c>
      <c r="C27" s="959"/>
      <c r="D27" s="959" t="s">
        <v>708</v>
      </c>
      <c r="E27" s="959"/>
      <c r="F27" s="959" t="s">
        <v>709</v>
      </c>
      <c r="G27" s="959"/>
    </row>
    <row r="28" spans="1:8" x14ac:dyDescent="0.25">
      <c r="A28" s="960" t="s">
        <v>710</v>
      </c>
      <c r="B28" s="962" t="s">
        <v>711</v>
      </c>
      <c r="C28" s="962" t="s">
        <v>712</v>
      </c>
      <c r="D28" s="962" t="s">
        <v>711</v>
      </c>
      <c r="E28" s="962" t="s">
        <v>712</v>
      </c>
      <c r="F28" s="962" t="s">
        <v>711</v>
      </c>
      <c r="G28" s="962" t="s">
        <v>712</v>
      </c>
    </row>
    <row r="29" spans="1:8" x14ac:dyDescent="0.25">
      <c r="A29" s="961"/>
      <c r="B29" s="963"/>
      <c r="C29" s="963"/>
      <c r="D29" s="963"/>
      <c r="E29" s="963"/>
      <c r="F29" s="963"/>
      <c r="G29" s="963"/>
    </row>
    <row r="30" spans="1:8" x14ac:dyDescent="0.25">
      <c r="A30" s="224" t="s">
        <v>1030</v>
      </c>
      <c r="B30" s="225"/>
      <c r="C30" s="225"/>
      <c r="D30" s="226">
        <v>542367699.85000002</v>
      </c>
      <c r="E30" s="225"/>
      <c r="F30" s="226">
        <v>542367699.85000002</v>
      </c>
      <c r="G30" s="225"/>
    </row>
    <row r="31" spans="1:8" x14ac:dyDescent="0.25">
      <c r="A31" s="227" t="s">
        <v>1031</v>
      </c>
      <c r="B31" s="225"/>
      <c r="C31" s="225"/>
      <c r="D31" s="226">
        <v>468831077.44999999</v>
      </c>
      <c r="E31" s="225"/>
      <c r="F31" s="226">
        <v>468831077.44999999</v>
      </c>
      <c r="G31" s="225"/>
    </row>
    <row r="32" spans="1:8" x14ac:dyDescent="0.25">
      <c r="A32" s="228" t="s">
        <v>715</v>
      </c>
      <c r="B32" s="229"/>
      <c r="C32" s="229"/>
      <c r="D32" s="230">
        <v>460193523.25999999</v>
      </c>
      <c r="E32" s="229"/>
      <c r="F32" s="229"/>
      <c r="G32" s="229"/>
    </row>
    <row r="33" spans="1:8" x14ac:dyDescent="0.25">
      <c r="A33" s="231" t="s">
        <v>715</v>
      </c>
      <c r="B33" s="232"/>
      <c r="C33" s="232"/>
      <c r="D33" s="233">
        <v>460193523.25999999</v>
      </c>
      <c r="E33" s="232"/>
      <c r="F33" s="232"/>
      <c r="G33" s="232"/>
      <c r="H33">
        <f t="shared" ref="H33:H37" si="1">D33/1000000</f>
        <v>460.19352326000001</v>
      </c>
    </row>
    <row r="34" spans="1:8" ht="24" x14ac:dyDescent="0.25">
      <c r="A34" s="234" t="s">
        <v>716</v>
      </c>
      <c r="B34" s="232"/>
      <c r="C34" s="232"/>
      <c r="D34" s="233">
        <v>5617515.0700000003</v>
      </c>
      <c r="E34" s="232"/>
      <c r="F34" s="232"/>
      <c r="G34" s="232"/>
      <c r="H34">
        <f t="shared" si="1"/>
        <v>5.6175150700000005</v>
      </c>
    </row>
    <row r="35" spans="1:8" ht="24" x14ac:dyDescent="0.25">
      <c r="A35" s="234" t="s">
        <v>717</v>
      </c>
      <c r="B35" s="232"/>
      <c r="C35" s="232"/>
      <c r="D35" s="233">
        <v>1609374.31</v>
      </c>
      <c r="E35" s="232"/>
      <c r="F35" s="232"/>
      <c r="G35" s="232"/>
      <c r="H35">
        <f t="shared" si="1"/>
        <v>1.60937431</v>
      </c>
    </row>
    <row r="36" spans="1:8" x14ac:dyDescent="0.25">
      <c r="A36" s="234" t="s">
        <v>718</v>
      </c>
      <c r="B36" s="232"/>
      <c r="C36" s="232"/>
      <c r="D36" s="233">
        <v>654806.21</v>
      </c>
      <c r="E36" s="232"/>
      <c r="F36" s="232"/>
      <c r="G36" s="232"/>
      <c r="H36">
        <f t="shared" si="1"/>
        <v>0.65480620999999994</v>
      </c>
    </row>
    <row r="37" spans="1:8" ht="24" x14ac:dyDescent="0.25">
      <c r="A37" s="234" t="s">
        <v>1032</v>
      </c>
      <c r="B37" s="232"/>
      <c r="C37" s="232"/>
      <c r="D37" s="233">
        <v>755858.6</v>
      </c>
      <c r="E37" s="232"/>
      <c r="F37" s="232"/>
      <c r="G37" s="232"/>
      <c r="H37">
        <f t="shared" si="1"/>
        <v>0.75585859999999994</v>
      </c>
    </row>
    <row r="38" spans="1:8" x14ac:dyDescent="0.25">
      <c r="A38" s="227" t="s">
        <v>1033</v>
      </c>
      <c r="B38" s="225"/>
      <c r="C38" s="225"/>
      <c r="D38" s="226">
        <v>65441173.799999997</v>
      </c>
      <c r="E38" s="225"/>
      <c r="F38" s="226">
        <v>65441173.799999997</v>
      </c>
      <c r="G38" s="225"/>
    </row>
    <row r="39" spans="1:8" x14ac:dyDescent="0.25">
      <c r="A39" s="227" t="s">
        <v>1034</v>
      </c>
      <c r="B39" s="225"/>
      <c r="C39" s="225"/>
      <c r="D39" s="226">
        <v>8095448.5999999996</v>
      </c>
      <c r="E39" s="225"/>
      <c r="F39" s="226">
        <v>8095448.5999999996</v>
      </c>
      <c r="G39" s="225"/>
    </row>
    <row r="40" spans="1:8" x14ac:dyDescent="0.25">
      <c r="A40" s="235" t="s">
        <v>721</v>
      </c>
      <c r="B40" s="236"/>
      <c r="C40" s="236"/>
      <c r="D40" s="237">
        <v>542367699.85000002</v>
      </c>
      <c r="E40" s="236"/>
      <c r="F40" s="237">
        <v>542367699.85000002</v>
      </c>
      <c r="G40" s="236"/>
      <c r="H40">
        <f>SUM(H33:H39)</f>
        <v>468.83107745000007</v>
      </c>
    </row>
  </sheetData>
  <mergeCells count="22">
    <mergeCell ref="A25:G25"/>
    <mergeCell ref="B27:C27"/>
    <mergeCell ref="D27:E27"/>
    <mergeCell ref="F27:G27"/>
    <mergeCell ref="A28:A29"/>
    <mergeCell ref="B28:B29"/>
    <mergeCell ref="C28:C29"/>
    <mergeCell ref="D28:D29"/>
    <mergeCell ref="E28:E29"/>
    <mergeCell ref="F28:F29"/>
    <mergeCell ref="G28:G29"/>
    <mergeCell ref="G7:G8"/>
    <mergeCell ref="A4:G4"/>
    <mergeCell ref="B6:C6"/>
    <mergeCell ref="D6:E6"/>
    <mergeCell ref="F6:G6"/>
    <mergeCell ref="A7:A8"/>
    <mergeCell ref="B7:B8"/>
    <mergeCell ref="C7:C8"/>
    <mergeCell ref="D7:D8"/>
    <mergeCell ref="E7:E8"/>
    <mergeCell ref="F7:F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CD93C-A8BB-4B7A-BC29-D4AA3E33B6D1}">
  <sheetPr codeName="Лист5"/>
  <dimension ref="A1:I83"/>
  <sheetViews>
    <sheetView workbookViewId="0">
      <selection activeCell="I18" sqref="I18"/>
    </sheetView>
  </sheetViews>
  <sheetFormatPr defaultRowHeight="15" x14ac:dyDescent="0.25"/>
  <cols>
    <col min="1" max="1" width="53.7109375" customWidth="1"/>
    <col min="2" max="2" width="19.42578125" customWidth="1"/>
    <col min="3" max="3" width="20.5703125" customWidth="1"/>
    <col min="4" max="4" width="22.85546875" customWidth="1"/>
    <col min="5" max="5" width="19" customWidth="1"/>
    <col min="6" max="6" width="16" customWidth="1"/>
    <col min="7" max="7" width="20.85546875" customWidth="1"/>
    <col min="8" max="8" width="17" customWidth="1"/>
    <col min="9" max="9" width="13.85546875" customWidth="1"/>
  </cols>
  <sheetData>
    <row r="1" spans="1:9" x14ac:dyDescent="0.25">
      <c r="A1" s="1" t="s">
        <v>703</v>
      </c>
      <c r="B1" s="2"/>
      <c r="C1" s="2"/>
      <c r="D1" s="2"/>
      <c r="E1" s="3"/>
      <c r="F1" s="3"/>
      <c r="G1" s="3"/>
    </row>
    <row r="2" spans="1:9" ht="15.75" x14ac:dyDescent="0.25">
      <c r="A2" s="4" t="s">
        <v>704</v>
      </c>
      <c r="B2" s="2"/>
      <c r="C2" s="2"/>
      <c r="D2" s="2"/>
      <c r="E2" s="3"/>
      <c r="F2" s="3"/>
      <c r="G2" s="3"/>
    </row>
    <row r="3" spans="1:9" x14ac:dyDescent="0.25">
      <c r="A3" s="3"/>
      <c r="B3" s="3"/>
      <c r="C3" s="3"/>
      <c r="D3" s="3"/>
      <c r="E3" s="3"/>
      <c r="F3" s="3"/>
      <c r="G3" s="3"/>
    </row>
    <row r="4" spans="1:9" x14ac:dyDescent="0.25">
      <c r="A4" s="964" t="s">
        <v>705</v>
      </c>
      <c r="B4" s="965"/>
      <c r="C4" s="966"/>
      <c r="D4" s="966"/>
      <c r="E4" s="966"/>
      <c r="F4" s="966"/>
      <c r="G4" s="966"/>
    </row>
    <row r="5" spans="1:9" x14ac:dyDescent="0.25">
      <c r="A5" s="5"/>
      <c r="B5" s="5"/>
      <c r="C5" s="2"/>
      <c r="D5" s="2"/>
      <c r="E5" s="2"/>
      <c r="F5" s="2"/>
      <c r="G5" s="2"/>
    </row>
    <row r="6" spans="1:9" x14ac:dyDescent="0.25">
      <c r="A6" s="6" t="s">
        <v>706</v>
      </c>
      <c r="B6" s="967" t="s">
        <v>707</v>
      </c>
      <c r="C6" s="967"/>
      <c r="D6" s="967" t="s">
        <v>708</v>
      </c>
      <c r="E6" s="967"/>
      <c r="F6" s="967" t="s">
        <v>709</v>
      </c>
      <c r="G6" s="967"/>
    </row>
    <row r="7" spans="1:9" x14ac:dyDescent="0.25">
      <c r="A7" s="968" t="s">
        <v>710</v>
      </c>
      <c r="B7" s="970" t="s">
        <v>711</v>
      </c>
      <c r="C7" s="970" t="s">
        <v>712</v>
      </c>
      <c r="D7" s="970" t="s">
        <v>711</v>
      </c>
      <c r="E7" s="970" t="s">
        <v>712</v>
      </c>
      <c r="F7" s="970" t="s">
        <v>711</v>
      </c>
      <c r="G7" s="970" t="s">
        <v>712</v>
      </c>
    </row>
    <row r="8" spans="1:9" x14ac:dyDescent="0.25">
      <c r="A8" s="969"/>
      <c r="B8" s="971"/>
      <c r="C8" s="971"/>
      <c r="D8" s="971"/>
      <c r="E8" s="971"/>
      <c r="F8" s="971"/>
      <c r="G8" s="971"/>
    </row>
    <row r="9" spans="1:9" x14ac:dyDescent="0.25">
      <c r="A9" s="7" t="s">
        <v>713</v>
      </c>
      <c r="B9" s="8"/>
      <c r="C9" s="8"/>
      <c r="D9" s="9">
        <v>612088820.51999998</v>
      </c>
      <c r="E9" s="9">
        <v>612088820.51999998</v>
      </c>
      <c r="F9" s="8"/>
      <c r="G9" s="8"/>
    </row>
    <row r="10" spans="1:9" x14ac:dyDescent="0.25">
      <c r="A10" s="10" t="s">
        <v>714</v>
      </c>
      <c r="B10" s="11"/>
      <c r="C10" s="11"/>
      <c r="D10" s="12">
        <v>612088820.51999998</v>
      </c>
      <c r="E10" s="11"/>
      <c r="F10" s="11"/>
      <c r="G10" s="11"/>
    </row>
    <row r="11" spans="1:9" x14ac:dyDescent="0.25">
      <c r="A11" s="13" t="s">
        <v>715</v>
      </c>
      <c r="B11" s="14"/>
      <c r="C11" s="14"/>
      <c r="D11" s="14"/>
      <c r="E11" s="15">
        <v>604631210.88</v>
      </c>
      <c r="F11" s="14"/>
      <c r="G11" s="14"/>
    </row>
    <row r="12" spans="1:9" x14ac:dyDescent="0.25">
      <c r="A12" s="16" t="s">
        <v>715</v>
      </c>
      <c r="B12" s="11"/>
      <c r="C12" s="11"/>
      <c r="D12" s="11"/>
      <c r="E12" s="12">
        <v>604631210.88</v>
      </c>
      <c r="F12" s="11"/>
      <c r="G12" s="11"/>
      <c r="H12" s="12">
        <f>E12/1.2</f>
        <v>503859342.40000004</v>
      </c>
      <c r="I12" s="219">
        <f>H12/1000000</f>
        <v>503.85934240000006</v>
      </c>
    </row>
    <row r="13" spans="1:9" x14ac:dyDescent="0.25">
      <c r="A13" s="10" t="s">
        <v>716</v>
      </c>
      <c r="B13" s="11"/>
      <c r="C13" s="11"/>
      <c r="D13" s="11"/>
      <c r="E13" s="12">
        <v>1717525.69</v>
      </c>
      <c r="F13" s="11"/>
      <c r="G13" s="11"/>
      <c r="H13" s="12">
        <f t="shared" ref="H13:H17" si="0">E13/1.2</f>
        <v>1431271.4083333334</v>
      </c>
      <c r="I13" s="219">
        <f t="shared" ref="I13:I17" si="1">H13/1000000</f>
        <v>1.4312714083333336</v>
      </c>
    </row>
    <row r="14" spans="1:9" x14ac:dyDescent="0.25">
      <c r="A14" s="10" t="s">
        <v>717</v>
      </c>
      <c r="B14" s="11"/>
      <c r="C14" s="11"/>
      <c r="D14" s="11"/>
      <c r="E14" s="12">
        <v>1880999.11</v>
      </c>
      <c r="F14" s="11"/>
      <c r="G14" s="11"/>
      <c r="H14" s="12">
        <f t="shared" si="0"/>
        <v>1567499.2583333335</v>
      </c>
      <c r="I14" s="219">
        <f t="shared" si="1"/>
        <v>1.5674992583333336</v>
      </c>
    </row>
    <row r="15" spans="1:9" x14ac:dyDescent="0.25">
      <c r="A15" s="10" t="s">
        <v>718</v>
      </c>
      <c r="B15" s="11"/>
      <c r="C15" s="11"/>
      <c r="D15" s="11"/>
      <c r="E15" s="12">
        <v>2715347.27</v>
      </c>
      <c r="F15" s="11"/>
      <c r="G15" s="11"/>
      <c r="H15" s="12">
        <f t="shared" si="0"/>
        <v>2262789.3916666666</v>
      </c>
      <c r="I15" s="219">
        <f t="shared" si="1"/>
        <v>2.2627893916666668</v>
      </c>
    </row>
    <row r="16" spans="1:9" x14ac:dyDescent="0.25">
      <c r="A16" s="10" t="s">
        <v>719</v>
      </c>
      <c r="B16" s="11"/>
      <c r="C16" s="11"/>
      <c r="D16" s="11"/>
      <c r="E16" s="12">
        <v>55031.199999999997</v>
      </c>
      <c r="F16" s="11"/>
      <c r="G16" s="11"/>
      <c r="H16" s="12">
        <f t="shared" si="0"/>
        <v>45859.333333333336</v>
      </c>
      <c r="I16" s="219">
        <f t="shared" si="1"/>
        <v>4.5859333333333335E-2</v>
      </c>
    </row>
    <row r="17" spans="1:9" x14ac:dyDescent="0.25">
      <c r="A17" s="10" t="s">
        <v>720</v>
      </c>
      <c r="B17" s="11"/>
      <c r="C17" s="11"/>
      <c r="D17" s="11"/>
      <c r="E17" s="12">
        <v>1088706.3700000001</v>
      </c>
      <c r="F17" s="11"/>
      <c r="G17" s="11"/>
      <c r="H17" s="12">
        <f t="shared" si="0"/>
        <v>907255.30833333347</v>
      </c>
      <c r="I17" s="219">
        <f t="shared" si="1"/>
        <v>0.90725530833333345</v>
      </c>
    </row>
    <row r="18" spans="1:9" x14ac:dyDescent="0.25">
      <c r="A18" s="17" t="s">
        <v>721</v>
      </c>
      <c r="B18" s="18"/>
      <c r="C18" s="18"/>
      <c r="D18" s="19">
        <v>612088820.51999998</v>
      </c>
      <c r="E18" s="19">
        <f>SUM(E12:E17)</f>
        <v>612088820.5200001</v>
      </c>
      <c r="F18" s="18"/>
      <c r="G18" s="18"/>
      <c r="H18" s="19">
        <f>SUM(H12:H17)</f>
        <v>510074017.10000002</v>
      </c>
      <c r="I18" s="19">
        <f>SUM(I12:I17)</f>
        <v>510.07401710000005</v>
      </c>
    </row>
    <row r="21" spans="1:9" x14ac:dyDescent="0.25">
      <c r="A21" s="972" t="s">
        <v>722</v>
      </c>
      <c r="B21" s="972"/>
      <c r="C21" s="972"/>
      <c r="D21" s="972"/>
    </row>
    <row r="22" spans="1:9" x14ac:dyDescent="0.25">
      <c r="A22" s="972" t="s">
        <v>723</v>
      </c>
      <c r="B22" s="972"/>
      <c r="C22" s="972"/>
      <c r="D22" s="972"/>
    </row>
    <row r="23" spans="1:9" x14ac:dyDescent="0.25">
      <c r="A23" s="20"/>
      <c r="B23" s="20"/>
      <c r="C23" s="20"/>
      <c r="D23" s="20"/>
    </row>
    <row r="24" spans="1:9" x14ac:dyDescent="0.25">
      <c r="A24" s="21" t="s">
        <v>724</v>
      </c>
      <c r="B24" s="21" t="s">
        <v>725</v>
      </c>
      <c r="C24" s="21" t="s">
        <v>726</v>
      </c>
      <c r="D24" s="21" t="s">
        <v>727</v>
      </c>
    </row>
    <row r="25" spans="1:9" x14ac:dyDescent="0.25">
      <c r="A25" s="22" t="s">
        <v>728</v>
      </c>
      <c r="B25" s="21" t="s">
        <v>729</v>
      </c>
      <c r="C25" s="23">
        <v>4687</v>
      </c>
      <c r="D25" s="24">
        <v>34140.11</v>
      </c>
    </row>
    <row r="26" spans="1:9" x14ac:dyDescent="0.25">
      <c r="A26" s="25"/>
      <c r="B26" s="26" t="s">
        <v>730</v>
      </c>
      <c r="C26" s="27">
        <v>4687</v>
      </c>
      <c r="D26" s="28">
        <v>34140.11</v>
      </c>
    </row>
    <row r="27" spans="1:9" x14ac:dyDescent="0.25">
      <c r="A27" s="22" t="s">
        <v>731</v>
      </c>
      <c r="B27" s="21" t="s">
        <v>729</v>
      </c>
      <c r="C27" s="23">
        <v>3061</v>
      </c>
      <c r="D27" s="24">
        <v>22296.32</v>
      </c>
    </row>
    <row r="28" spans="1:9" x14ac:dyDescent="0.25">
      <c r="A28" s="25"/>
      <c r="B28" s="26" t="s">
        <v>730</v>
      </c>
      <c r="C28" s="27">
        <v>3061</v>
      </c>
      <c r="D28" s="28">
        <v>22296.32</v>
      </c>
    </row>
    <row r="29" spans="1:9" x14ac:dyDescent="0.25">
      <c r="A29" s="22" t="s">
        <v>732</v>
      </c>
      <c r="B29" s="21" t="s">
        <v>729</v>
      </c>
      <c r="C29" s="23">
        <v>1372</v>
      </c>
      <c r="D29" s="24">
        <v>9993.65</v>
      </c>
    </row>
    <row r="30" spans="1:9" x14ac:dyDescent="0.25">
      <c r="A30" s="25"/>
      <c r="B30" s="26" t="s">
        <v>730</v>
      </c>
      <c r="C30" s="27">
        <v>1372</v>
      </c>
      <c r="D30" s="28">
        <v>9993.65</v>
      </c>
    </row>
    <row r="31" spans="1:9" x14ac:dyDescent="0.25">
      <c r="A31" s="22" t="s">
        <v>733</v>
      </c>
      <c r="B31" s="21" t="s">
        <v>729</v>
      </c>
      <c r="C31" s="29">
        <v>980</v>
      </c>
      <c r="D31" s="24">
        <v>7138.32</v>
      </c>
    </row>
    <row r="32" spans="1:9" x14ac:dyDescent="0.25">
      <c r="A32" s="25"/>
      <c r="B32" s="26" t="s">
        <v>730</v>
      </c>
      <c r="C32" s="30">
        <v>980</v>
      </c>
      <c r="D32" s="28">
        <v>7138.32</v>
      </c>
    </row>
    <row r="33" spans="1:4" x14ac:dyDescent="0.25">
      <c r="A33" s="22" t="s">
        <v>734</v>
      </c>
      <c r="B33" s="21" t="s">
        <v>729</v>
      </c>
      <c r="C33" s="29">
        <v>846</v>
      </c>
      <c r="D33" s="24">
        <v>6162.26</v>
      </c>
    </row>
    <row r="34" spans="1:4" x14ac:dyDescent="0.25">
      <c r="A34" s="25"/>
      <c r="B34" s="26" t="s">
        <v>730</v>
      </c>
      <c r="C34" s="30">
        <v>846</v>
      </c>
      <c r="D34" s="28">
        <v>6162.26</v>
      </c>
    </row>
    <row r="35" spans="1:4" x14ac:dyDescent="0.25">
      <c r="A35" s="22" t="s">
        <v>735</v>
      </c>
      <c r="B35" s="21" t="s">
        <v>729</v>
      </c>
      <c r="C35" s="29">
        <v>742</v>
      </c>
      <c r="D35" s="24">
        <v>5404.73</v>
      </c>
    </row>
    <row r="36" spans="1:4" x14ac:dyDescent="0.25">
      <c r="A36" s="25"/>
      <c r="B36" s="26" t="s">
        <v>730</v>
      </c>
      <c r="C36" s="30">
        <v>742</v>
      </c>
      <c r="D36" s="28">
        <v>5404.73</v>
      </c>
    </row>
    <row r="37" spans="1:4" x14ac:dyDescent="0.25">
      <c r="A37" s="22" t="s">
        <v>736</v>
      </c>
      <c r="B37" s="21" t="s">
        <v>729</v>
      </c>
      <c r="C37" s="29">
        <v>424</v>
      </c>
      <c r="D37" s="24">
        <v>3281.76</v>
      </c>
    </row>
    <row r="38" spans="1:4" x14ac:dyDescent="0.25">
      <c r="A38" s="25"/>
      <c r="B38" s="26" t="s">
        <v>730</v>
      </c>
      <c r="C38" s="30">
        <v>424</v>
      </c>
      <c r="D38" s="28">
        <v>3281.76</v>
      </c>
    </row>
    <row r="39" spans="1:4" x14ac:dyDescent="0.25">
      <c r="A39" s="22" t="s">
        <v>737</v>
      </c>
      <c r="B39" s="21" t="s">
        <v>729</v>
      </c>
      <c r="C39" s="29">
        <v>838</v>
      </c>
      <c r="D39" s="24">
        <v>6486.12</v>
      </c>
    </row>
    <row r="40" spans="1:4" x14ac:dyDescent="0.25">
      <c r="A40" s="25"/>
      <c r="B40" s="26" t="s">
        <v>730</v>
      </c>
      <c r="C40" s="30">
        <v>838</v>
      </c>
      <c r="D40" s="28">
        <v>6486.12</v>
      </c>
    </row>
    <row r="41" spans="1:4" x14ac:dyDescent="0.25">
      <c r="A41" s="22" t="s">
        <v>738</v>
      </c>
      <c r="B41" s="21" t="s">
        <v>729</v>
      </c>
      <c r="C41" s="29">
        <v>592</v>
      </c>
      <c r="D41" s="24">
        <v>4582.08</v>
      </c>
    </row>
    <row r="42" spans="1:4" x14ac:dyDescent="0.25">
      <c r="A42" s="25"/>
      <c r="B42" s="26" t="s">
        <v>730</v>
      </c>
      <c r="C42" s="30">
        <v>592</v>
      </c>
      <c r="D42" s="28">
        <v>4582.08</v>
      </c>
    </row>
    <row r="43" spans="1:4" x14ac:dyDescent="0.25">
      <c r="A43" s="22" t="s">
        <v>739</v>
      </c>
      <c r="B43" s="21" t="s">
        <v>729</v>
      </c>
      <c r="C43" s="23">
        <v>1025</v>
      </c>
      <c r="D43" s="24">
        <v>7933.5</v>
      </c>
    </row>
    <row r="44" spans="1:4" x14ac:dyDescent="0.25">
      <c r="A44" s="25"/>
      <c r="B44" s="26" t="s">
        <v>730</v>
      </c>
      <c r="C44" s="27">
        <v>1025</v>
      </c>
      <c r="D44" s="28">
        <v>7933.5</v>
      </c>
    </row>
    <row r="45" spans="1:4" x14ac:dyDescent="0.25">
      <c r="A45" s="22" t="s">
        <v>740</v>
      </c>
      <c r="B45" s="21" t="s">
        <v>729</v>
      </c>
      <c r="C45" s="29">
        <v>956</v>
      </c>
      <c r="D45" s="24">
        <v>7399.44</v>
      </c>
    </row>
    <row r="46" spans="1:4" x14ac:dyDescent="0.25">
      <c r="A46" s="25"/>
      <c r="B46" s="26" t="s">
        <v>730</v>
      </c>
      <c r="C46" s="30">
        <v>956</v>
      </c>
      <c r="D46" s="28">
        <v>7399.44</v>
      </c>
    </row>
    <row r="47" spans="1:4" x14ac:dyDescent="0.25">
      <c r="A47" s="22" t="s">
        <v>741</v>
      </c>
      <c r="B47" s="21" t="s">
        <v>729</v>
      </c>
      <c r="C47" s="23">
        <v>1950</v>
      </c>
      <c r="D47" s="24">
        <v>15280.2</v>
      </c>
    </row>
    <row r="48" spans="1:4" x14ac:dyDescent="0.25">
      <c r="A48" s="25"/>
      <c r="B48" s="26" t="s">
        <v>730</v>
      </c>
      <c r="C48" s="27">
        <v>1950</v>
      </c>
      <c r="D48" s="28">
        <v>15280.2</v>
      </c>
    </row>
    <row r="49" spans="1:4" x14ac:dyDescent="0.25">
      <c r="A49" s="973" t="s">
        <v>742</v>
      </c>
      <c r="B49" s="973"/>
      <c r="C49" s="23">
        <v>17473</v>
      </c>
      <c r="D49" s="24">
        <v>130098.49</v>
      </c>
    </row>
    <row r="51" spans="1:4" x14ac:dyDescent="0.25">
      <c r="D51">
        <f>D49/1000000</f>
        <v>0.13009849000000001</v>
      </c>
    </row>
    <row r="53" spans="1:4" x14ac:dyDescent="0.25">
      <c r="A53" s="974" t="s">
        <v>743</v>
      </c>
      <c r="B53" s="974"/>
      <c r="C53" s="974"/>
      <c r="D53" s="974"/>
    </row>
    <row r="54" spans="1:4" x14ac:dyDescent="0.25">
      <c r="A54" s="974" t="s">
        <v>723</v>
      </c>
      <c r="B54" s="974"/>
      <c r="C54" s="974"/>
      <c r="D54" s="974"/>
    </row>
    <row r="55" spans="1:4" x14ac:dyDescent="0.25">
      <c r="A55" s="20"/>
      <c r="B55" s="20"/>
      <c r="C55" s="20"/>
      <c r="D55" s="20"/>
    </row>
    <row r="56" spans="1:4" x14ac:dyDescent="0.25">
      <c r="A56" s="116" t="s">
        <v>724</v>
      </c>
      <c r="B56" s="116" t="s">
        <v>725</v>
      </c>
      <c r="C56" s="116" t="s">
        <v>726</v>
      </c>
      <c r="D56" s="116" t="s">
        <v>727</v>
      </c>
    </row>
    <row r="57" spans="1:4" x14ac:dyDescent="0.25">
      <c r="A57" s="117" t="s">
        <v>744</v>
      </c>
      <c r="B57" s="116" t="s">
        <v>729</v>
      </c>
      <c r="C57" s="118">
        <v>1583</v>
      </c>
      <c r="D57" s="119">
        <v>12404.39</v>
      </c>
    </row>
    <row r="58" spans="1:4" x14ac:dyDescent="0.25">
      <c r="A58" s="25"/>
      <c r="B58" s="120" t="s">
        <v>730</v>
      </c>
      <c r="C58" s="121">
        <v>1583</v>
      </c>
      <c r="D58" s="122">
        <v>12404.39</v>
      </c>
    </row>
    <row r="59" spans="1:4" x14ac:dyDescent="0.25">
      <c r="A59" s="117" t="s">
        <v>745</v>
      </c>
      <c r="B59" s="116" t="s">
        <v>729</v>
      </c>
      <c r="C59" s="118">
        <v>1174</v>
      </c>
      <c r="D59" s="119">
        <v>9199.4599999999991</v>
      </c>
    </row>
    <row r="60" spans="1:4" x14ac:dyDescent="0.25">
      <c r="A60" s="25"/>
      <c r="B60" s="120" t="s">
        <v>730</v>
      </c>
      <c r="C60" s="121">
        <v>1174</v>
      </c>
      <c r="D60" s="122">
        <v>9199.4599999999991</v>
      </c>
    </row>
    <row r="61" spans="1:4" x14ac:dyDescent="0.25">
      <c r="A61" s="117" t="s">
        <v>746</v>
      </c>
      <c r="B61" s="116" t="s">
        <v>729</v>
      </c>
      <c r="C61" s="123">
        <v>959</v>
      </c>
      <c r="D61" s="119">
        <v>7514.72</v>
      </c>
    </row>
    <row r="62" spans="1:4" x14ac:dyDescent="0.25">
      <c r="A62" s="25"/>
      <c r="B62" s="120" t="s">
        <v>730</v>
      </c>
      <c r="C62" s="124">
        <v>959</v>
      </c>
      <c r="D62" s="122">
        <v>7514.72</v>
      </c>
    </row>
    <row r="63" spans="1:4" x14ac:dyDescent="0.25">
      <c r="A63" s="117" t="s">
        <v>747</v>
      </c>
      <c r="B63" s="116" t="s">
        <v>729</v>
      </c>
      <c r="C63" s="118">
        <v>1204</v>
      </c>
      <c r="D63" s="119">
        <v>9434.5400000000009</v>
      </c>
    </row>
    <row r="64" spans="1:4" x14ac:dyDescent="0.25">
      <c r="A64" s="25"/>
      <c r="B64" s="120" t="s">
        <v>730</v>
      </c>
      <c r="C64" s="121">
        <v>1204</v>
      </c>
      <c r="D64" s="122">
        <v>9434.5400000000009</v>
      </c>
    </row>
    <row r="65" spans="1:4" x14ac:dyDescent="0.25">
      <c r="A65" s="117" t="s">
        <v>748</v>
      </c>
      <c r="B65" s="116" t="s">
        <v>729</v>
      </c>
      <c r="C65" s="123">
        <v>710</v>
      </c>
      <c r="D65" s="119">
        <v>5563.56</v>
      </c>
    </row>
    <row r="66" spans="1:4" x14ac:dyDescent="0.25">
      <c r="A66" s="25"/>
      <c r="B66" s="120" t="s">
        <v>730</v>
      </c>
      <c r="C66" s="124">
        <v>710</v>
      </c>
      <c r="D66" s="122">
        <v>5563.56</v>
      </c>
    </row>
    <row r="67" spans="1:4" x14ac:dyDescent="0.25">
      <c r="A67" s="117" t="s">
        <v>749</v>
      </c>
      <c r="B67" s="116" t="s">
        <v>729</v>
      </c>
      <c r="C67" s="123">
        <v>599</v>
      </c>
      <c r="D67" s="119">
        <v>4693.76</v>
      </c>
    </row>
    <row r="68" spans="1:4" x14ac:dyDescent="0.25">
      <c r="A68" s="25"/>
      <c r="B68" s="120" t="s">
        <v>730</v>
      </c>
      <c r="C68" s="124">
        <v>599</v>
      </c>
      <c r="D68" s="122">
        <v>4693.76</v>
      </c>
    </row>
    <row r="69" spans="1:4" x14ac:dyDescent="0.25">
      <c r="A69" s="117" t="s">
        <v>750</v>
      </c>
      <c r="B69" s="116" t="s">
        <v>729</v>
      </c>
      <c r="C69" s="123">
        <v>757</v>
      </c>
      <c r="D69" s="119">
        <v>5931.85</v>
      </c>
    </row>
    <row r="70" spans="1:4" x14ac:dyDescent="0.25">
      <c r="A70" s="25"/>
      <c r="B70" s="120" t="s">
        <v>730</v>
      </c>
      <c r="C70" s="124">
        <v>757</v>
      </c>
      <c r="D70" s="122">
        <v>5931.85</v>
      </c>
    </row>
    <row r="71" spans="1:4" x14ac:dyDescent="0.25">
      <c r="A71" s="117" t="s">
        <v>751</v>
      </c>
      <c r="B71" s="116" t="s">
        <v>729</v>
      </c>
      <c r="C71" s="123">
        <v>965</v>
      </c>
      <c r="D71" s="119">
        <v>7561.74</v>
      </c>
    </row>
    <row r="72" spans="1:4" x14ac:dyDescent="0.25">
      <c r="A72" s="25"/>
      <c r="B72" s="120" t="s">
        <v>730</v>
      </c>
      <c r="C72" s="124">
        <v>965</v>
      </c>
      <c r="D72" s="122">
        <v>7561.74</v>
      </c>
    </row>
    <row r="73" spans="1:4" x14ac:dyDescent="0.25">
      <c r="A73" s="117" t="s">
        <v>752</v>
      </c>
      <c r="B73" s="116" t="s">
        <v>729</v>
      </c>
      <c r="C73" s="118">
        <v>1154</v>
      </c>
      <c r="D73" s="119">
        <v>9042.74</v>
      </c>
    </row>
    <row r="74" spans="1:4" x14ac:dyDescent="0.25">
      <c r="A74" s="25"/>
      <c r="B74" s="120" t="s">
        <v>730</v>
      </c>
      <c r="C74" s="121">
        <v>1154</v>
      </c>
      <c r="D74" s="122">
        <v>9042.74</v>
      </c>
    </row>
    <row r="75" spans="1:4" x14ac:dyDescent="0.25">
      <c r="A75" s="117" t="s">
        <v>753</v>
      </c>
      <c r="B75" s="116" t="s">
        <v>729</v>
      </c>
      <c r="C75" s="123">
        <v>724</v>
      </c>
      <c r="D75" s="119">
        <v>5673.26</v>
      </c>
    </row>
    <row r="76" spans="1:4" x14ac:dyDescent="0.25">
      <c r="A76" s="25"/>
      <c r="B76" s="120" t="s">
        <v>730</v>
      </c>
      <c r="C76" s="124">
        <v>724</v>
      </c>
      <c r="D76" s="122">
        <v>5673.26</v>
      </c>
    </row>
    <row r="77" spans="1:4" x14ac:dyDescent="0.25">
      <c r="A77" s="117" t="s">
        <v>754</v>
      </c>
      <c r="B77" s="116" t="s">
        <v>729</v>
      </c>
      <c r="C77" s="118">
        <v>2514</v>
      </c>
      <c r="D77" s="119">
        <v>19699.7</v>
      </c>
    </row>
    <row r="78" spans="1:4" x14ac:dyDescent="0.25">
      <c r="A78" s="25"/>
      <c r="B78" s="120" t="s">
        <v>730</v>
      </c>
      <c r="C78" s="121">
        <v>2514</v>
      </c>
      <c r="D78" s="122">
        <v>19699.7</v>
      </c>
    </row>
    <row r="79" spans="1:4" x14ac:dyDescent="0.25">
      <c r="A79" s="117" t="s">
        <v>755</v>
      </c>
      <c r="B79" s="116" t="s">
        <v>729</v>
      </c>
      <c r="C79" s="118">
        <v>1210</v>
      </c>
      <c r="D79" s="119">
        <v>9481.56</v>
      </c>
    </row>
    <row r="80" spans="1:4" x14ac:dyDescent="0.25">
      <c r="A80" s="25"/>
      <c r="B80" s="120" t="s">
        <v>730</v>
      </c>
      <c r="C80" s="121">
        <v>1210</v>
      </c>
      <c r="D80" s="122">
        <v>9481.56</v>
      </c>
    </row>
    <row r="81" spans="1:4" x14ac:dyDescent="0.25">
      <c r="A81" s="125" t="s">
        <v>742</v>
      </c>
      <c r="B81" s="125"/>
      <c r="C81" s="118">
        <v>13553</v>
      </c>
      <c r="D81" s="119">
        <v>106201.28</v>
      </c>
    </row>
    <row r="83" spans="1:4" x14ac:dyDescent="0.25">
      <c r="D83">
        <f>D81/1000000</f>
        <v>0.10620128</v>
      </c>
    </row>
  </sheetData>
  <mergeCells count="16">
    <mergeCell ref="A21:D21"/>
    <mergeCell ref="A22:D22"/>
    <mergeCell ref="A49:B49"/>
    <mergeCell ref="A53:D53"/>
    <mergeCell ref="A54:D54"/>
    <mergeCell ref="A4:G4"/>
    <mergeCell ref="B6:C6"/>
    <mergeCell ref="D6:E6"/>
    <mergeCell ref="F6:G6"/>
    <mergeCell ref="A7:A8"/>
    <mergeCell ref="B7:B8"/>
    <mergeCell ref="C7:C8"/>
    <mergeCell ref="D7:D8"/>
    <mergeCell ref="E7:E8"/>
    <mergeCell ref="F7:F8"/>
    <mergeCell ref="G7:G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50677-FDF5-4F56-AC91-601C57AB86C0}">
  <sheetPr codeName="Лист7"/>
  <dimension ref="A1:J24"/>
  <sheetViews>
    <sheetView workbookViewId="0">
      <selection activeCell="E27" sqref="E27:E28"/>
    </sheetView>
  </sheetViews>
  <sheetFormatPr defaultRowHeight="12.75" x14ac:dyDescent="0.2"/>
  <cols>
    <col min="1" max="1" width="27.140625" style="31" customWidth="1"/>
    <col min="2" max="4" width="23.5703125" style="31" customWidth="1"/>
    <col min="5" max="5" width="19.7109375" style="31" customWidth="1"/>
    <col min="6" max="6" width="18.85546875" style="31" customWidth="1"/>
    <col min="7" max="7" width="23.140625" style="31" customWidth="1"/>
    <col min="8" max="8" width="18.28515625" style="36" customWidth="1"/>
    <col min="9" max="9" width="20.28515625" style="31" customWidth="1"/>
    <col min="10" max="10" width="18.5703125" style="31" customWidth="1"/>
    <col min="11" max="13" width="3.85546875" style="31" customWidth="1"/>
    <col min="14" max="256" width="9.140625" style="31"/>
    <col min="257" max="257" width="27.140625" style="31" customWidth="1"/>
    <col min="258" max="260" width="23.5703125" style="31" customWidth="1"/>
    <col min="261" max="261" width="19.7109375" style="31" customWidth="1"/>
    <col min="262" max="262" width="18.85546875" style="31" customWidth="1"/>
    <col min="263" max="263" width="23.140625" style="31" customWidth="1"/>
    <col min="264" max="264" width="18.28515625" style="31" customWidth="1"/>
    <col min="265" max="265" width="20.28515625" style="31" customWidth="1"/>
    <col min="266" max="266" width="18.5703125" style="31" customWidth="1"/>
    <col min="267" max="269" width="3.85546875" style="31" customWidth="1"/>
    <col min="270" max="512" width="9.140625" style="31"/>
    <col min="513" max="513" width="27.140625" style="31" customWidth="1"/>
    <col min="514" max="516" width="23.5703125" style="31" customWidth="1"/>
    <col min="517" max="517" width="19.7109375" style="31" customWidth="1"/>
    <col min="518" max="518" width="18.85546875" style="31" customWidth="1"/>
    <col min="519" max="519" width="23.140625" style="31" customWidth="1"/>
    <col min="520" max="520" width="18.28515625" style="31" customWidth="1"/>
    <col min="521" max="521" width="20.28515625" style="31" customWidth="1"/>
    <col min="522" max="522" width="18.5703125" style="31" customWidth="1"/>
    <col min="523" max="525" width="3.85546875" style="31" customWidth="1"/>
    <col min="526" max="768" width="9.140625" style="31"/>
    <col min="769" max="769" width="27.140625" style="31" customWidth="1"/>
    <col min="770" max="772" width="23.5703125" style="31" customWidth="1"/>
    <col min="773" max="773" width="19.7109375" style="31" customWidth="1"/>
    <col min="774" max="774" width="18.85546875" style="31" customWidth="1"/>
    <col min="775" max="775" width="23.140625" style="31" customWidth="1"/>
    <col min="776" max="776" width="18.28515625" style="31" customWidth="1"/>
    <col min="777" max="777" width="20.28515625" style="31" customWidth="1"/>
    <col min="778" max="778" width="18.5703125" style="31" customWidth="1"/>
    <col min="779" max="781" width="3.85546875" style="31" customWidth="1"/>
    <col min="782" max="1024" width="9.140625" style="31"/>
    <col min="1025" max="1025" width="27.140625" style="31" customWidth="1"/>
    <col min="1026" max="1028" width="23.5703125" style="31" customWidth="1"/>
    <col min="1029" max="1029" width="19.7109375" style="31" customWidth="1"/>
    <col min="1030" max="1030" width="18.85546875" style="31" customWidth="1"/>
    <col min="1031" max="1031" width="23.140625" style="31" customWidth="1"/>
    <col min="1032" max="1032" width="18.28515625" style="31" customWidth="1"/>
    <col min="1033" max="1033" width="20.28515625" style="31" customWidth="1"/>
    <col min="1034" max="1034" width="18.5703125" style="31" customWidth="1"/>
    <col min="1035" max="1037" width="3.85546875" style="31" customWidth="1"/>
    <col min="1038" max="1280" width="9.140625" style="31"/>
    <col min="1281" max="1281" width="27.140625" style="31" customWidth="1"/>
    <col min="1282" max="1284" width="23.5703125" style="31" customWidth="1"/>
    <col min="1285" max="1285" width="19.7109375" style="31" customWidth="1"/>
    <col min="1286" max="1286" width="18.85546875" style="31" customWidth="1"/>
    <col min="1287" max="1287" width="23.140625" style="31" customWidth="1"/>
    <col min="1288" max="1288" width="18.28515625" style="31" customWidth="1"/>
    <col min="1289" max="1289" width="20.28515625" style="31" customWidth="1"/>
    <col min="1290" max="1290" width="18.5703125" style="31" customWidth="1"/>
    <col min="1291" max="1293" width="3.85546875" style="31" customWidth="1"/>
    <col min="1294" max="1536" width="9.140625" style="31"/>
    <col min="1537" max="1537" width="27.140625" style="31" customWidth="1"/>
    <col min="1538" max="1540" width="23.5703125" style="31" customWidth="1"/>
    <col min="1541" max="1541" width="19.7109375" style="31" customWidth="1"/>
    <col min="1542" max="1542" width="18.85546875" style="31" customWidth="1"/>
    <col min="1543" max="1543" width="23.140625" style="31" customWidth="1"/>
    <col min="1544" max="1544" width="18.28515625" style="31" customWidth="1"/>
    <col min="1545" max="1545" width="20.28515625" style="31" customWidth="1"/>
    <col min="1546" max="1546" width="18.5703125" style="31" customWidth="1"/>
    <col min="1547" max="1549" width="3.85546875" style="31" customWidth="1"/>
    <col min="1550" max="1792" width="9.140625" style="31"/>
    <col min="1793" max="1793" width="27.140625" style="31" customWidth="1"/>
    <col min="1794" max="1796" width="23.5703125" style="31" customWidth="1"/>
    <col min="1797" max="1797" width="19.7109375" style="31" customWidth="1"/>
    <col min="1798" max="1798" width="18.85546875" style="31" customWidth="1"/>
    <col min="1799" max="1799" width="23.140625" style="31" customWidth="1"/>
    <col min="1800" max="1800" width="18.28515625" style="31" customWidth="1"/>
    <col min="1801" max="1801" width="20.28515625" style="31" customWidth="1"/>
    <col min="1802" max="1802" width="18.5703125" style="31" customWidth="1"/>
    <col min="1803" max="1805" width="3.85546875" style="31" customWidth="1"/>
    <col min="1806" max="2048" width="9.140625" style="31"/>
    <col min="2049" max="2049" width="27.140625" style="31" customWidth="1"/>
    <col min="2050" max="2052" width="23.5703125" style="31" customWidth="1"/>
    <col min="2053" max="2053" width="19.7109375" style="31" customWidth="1"/>
    <col min="2054" max="2054" width="18.85546875" style="31" customWidth="1"/>
    <col min="2055" max="2055" width="23.140625" style="31" customWidth="1"/>
    <col min="2056" max="2056" width="18.28515625" style="31" customWidth="1"/>
    <col min="2057" max="2057" width="20.28515625" style="31" customWidth="1"/>
    <col min="2058" max="2058" width="18.5703125" style="31" customWidth="1"/>
    <col min="2059" max="2061" width="3.85546875" style="31" customWidth="1"/>
    <col min="2062" max="2304" width="9.140625" style="31"/>
    <col min="2305" max="2305" width="27.140625" style="31" customWidth="1"/>
    <col min="2306" max="2308" width="23.5703125" style="31" customWidth="1"/>
    <col min="2309" max="2309" width="19.7109375" style="31" customWidth="1"/>
    <col min="2310" max="2310" width="18.85546875" style="31" customWidth="1"/>
    <col min="2311" max="2311" width="23.140625" style="31" customWidth="1"/>
    <col min="2312" max="2312" width="18.28515625" style="31" customWidth="1"/>
    <col min="2313" max="2313" width="20.28515625" style="31" customWidth="1"/>
    <col min="2314" max="2314" width="18.5703125" style="31" customWidth="1"/>
    <col min="2315" max="2317" width="3.85546875" style="31" customWidth="1"/>
    <col min="2318" max="2560" width="9.140625" style="31"/>
    <col min="2561" max="2561" width="27.140625" style="31" customWidth="1"/>
    <col min="2562" max="2564" width="23.5703125" style="31" customWidth="1"/>
    <col min="2565" max="2565" width="19.7109375" style="31" customWidth="1"/>
    <col min="2566" max="2566" width="18.85546875" style="31" customWidth="1"/>
    <col min="2567" max="2567" width="23.140625" style="31" customWidth="1"/>
    <col min="2568" max="2568" width="18.28515625" style="31" customWidth="1"/>
    <col min="2569" max="2569" width="20.28515625" style="31" customWidth="1"/>
    <col min="2570" max="2570" width="18.5703125" style="31" customWidth="1"/>
    <col min="2571" max="2573" width="3.85546875" style="31" customWidth="1"/>
    <col min="2574" max="2816" width="9.140625" style="31"/>
    <col min="2817" max="2817" width="27.140625" style="31" customWidth="1"/>
    <col min="2818" max="2820" width="23.5703125" style="31" customWidth="1"/>
    <col min="2821" max="2821" width="19.7109375" style="31" customWidth="1"/>
    <col min="2822" max="2822" width="18.85546875" style="31" customWidth="1"/>
    <col min="2823" max="2823" width="23.140625" style="31" customWidth="1"/>
    <col min="2824" max="2824" width="18.28515625" style="31" customWidth="1"/>
    <col min="2825" max="2825" width="20.28515625" style="31" customWidth="1"/>
    <col min="2826" max="2826" width="18.5703125" style="31" customWidth="1"/>
    <col min="2827" max="2829" width="3.85546875" style="31" customWidth="1"/>
    <col min="2830" max="3072" width="9.140625" style="31"/>
    <col min="3073" max="3073" width="27.140625" style="31" customWidth="1"/>
    <col min="3074" max="3076" width="23.5703125" style="31" customWidth="1"/>
    <col min="3077" max="3077" width="19.7109375" style="31" customWidth="1"/>
    <col min="3078" max="3078" width="18.85546875" style="31" customWidth="1"/>
    <col min="3079" max="3079" width="23.140625" style="31" customWidth="1"/>
    <col min="3080" max="3080" width="18.28515625" style="31" customWidth="1"/>
    <col min="3081" max="3081" width="20.28515625" style="31" customWidth="1"/>
    <col min="3082" max="3082" width="18.5703125" style="31" customWidth="1"/>
    <col min="3083" max="3085" width="3.85546875" style="31" customWidth="1"/>
    <col min="3086" max="3328" width="9.140625" style="31"/>
    <col min="3329" max="3329" width="27.140625" style="31" customWidth="1"/>
    <col min="3330" max="3332" width="23.5703125" style="31" customWidth="1"/>
    <col min="3333" max="3333" width="19.7109375" style="31" customWidth="1"/>
    <col min="3334" max="3334" width="18.85546875" style="31" customWidth="1"/>
    <col min="3335" max="3335" width="23.140625" style="31" customWidth="1"/>
    <col min="3336" max="3336" width="18.28515625" style="31" customWidth="1"/>
    <col min="3337" max="3337" width="20.28515625" style="31" customWidth="1"/>
    <col min="3338" max="3338" width="18.5703125" style="31" customWidth="1"/>
    <col min="3339" max="3341" width="3.85546875" style="31" customWidth="1"/>
    <col min="3342" max="3584" width="9.140625" style="31"/>
    <col min="3585" max="3585" width="27.140625" style="31" customWidth="1"/>
    <col min="3586" max="3588" width="23.5703125" style="31" customWidth="1"/>
    <col min="3589" max="3589" width="19.7109375" style="31" customWidth="1"/>
    <col min="3590" max="3590" width="18.85546875" style="31" customWidth="1"/>
    <col min="3591" max="3591" width="23.140625" style="31" customWidth="1"/>
    <col min="3592" max="3592" width="18.28515625" style="31" customWidth="1"/>
    <col min="3593" max="3593" width="20.28515625" style="31" customWidth="1"/>
    <col min="3594" max="3594" width="18.5703125" style="31" customWidth="1"/>
    <col min="3595" max="3597" width="3.85546875" style="31" customWidth="1"/>
    <col min="3598" max="3840" width="9.140625" style="31"/>
    <col min="3841" max="3841" width="27.140625" style="31" customWidth="1"/>
    <col min="3842" max="3844" width="23.5703125" style="31" customWidth="1"/>
    <col min="3845" max="3845" width="19.7109375" style="31" customWidth="1"/>
    <col min="3846" max="3846" width="18.85546875" style="31" customWidth="1"/>
    <col min="3847" max="3847" width="23.140625" style="31" customWidth="1"/>
    <col min="3848" max="3848" width="18.28515625" style="31" customWidth="1"/>
    <col min="3849" max="3849" width="20.28515625" style="31" customWidth="1"/>
    <col min="3850" max="3850" width="18.5703125" style="31" customWidth="1"/>
    <col min="3851" max="3853" width="3.85546875" style="31" customWidth="1"/>
    <col min="3854" max="4096" width="9.140625" style="31"/>
    <col min="4097" max="4097" width="27.140625" style="31" customWidth="1"/>
    <col min="4098" max="4100" width="23.5703125" style="31" customWidth="1"/>
    <col min="4101" max="4101" width="19.7109375" style="31" customWidth="1"/>
    <col min="4102" max="4102" width="18.85546875" style="31" customWidth="1"/>
    <col min="4103" max="4103" width="23.140625" style="31" customWidth="1"/>
    <col min="4104" max="4104" width="18.28515625" style="31" customWidth="1"/>
    <col min="4105" max="4105" width="20.28515625" style="31" customWidth="1"/>
    <col min="4106" max="4106" width="18.5703125" style="31" customWidth="1"/>
    <col min="4107" max="4109" width="3.85546875" style="31" customWidth="1"/>
    <col min="4110" max="4352" width="9.140625" style="31"/>
    <col min="4353" max="4353" width="27.140625" style="31" customWidth="1"/>
    <col min="4354" max="4356" width="23.5703125" style="31" customWidth="1"/>
    <col min="4357" max="4357" width="19.7109375" style="31" customWidth="1"/>
    <col min="4358" max="4358" width="18.85546875" style="31" customWidth="1"/>
    <col min="4359" max="4359" width="23.140625" style="31" customWidth="1"/>
    <col min="4360" max="4360" width="18.28515625" style="31" customWidth="1"/>
    <col min="4361" max="4361" width="20.28515625" style="31" customWidth="1"/>
    <col min="4362" max="4362" width="18.5703125" style="31" customWidth="1"/>
    <col min="4363" max="4365" width="3.85546875" style="31" customWidth="1"/>
    <col min="4366" max="4608" width="9.140625" style="31"/>
    <col min="4609" max="4609" width="27.140625" style="31" customWidth="1"/>
    <col min="4610" max="4612" width="23.5703125" style="31" customWidth="1"/>
    <col min="4613" max="4613" width="19.7109375" style="31" customWidth="1"/>
    <col min="4614" max="4614" width="18.85546875" style="31" customWidth="1"/>
    <col min="4615" max="4615" width="23.140625" style="31" customWidth="1"/>
    <col min="4616" max="4616" width="18.28515625" style="31" customWidth="1"/>
    <col min="4617" max="4617" width="20.28515625" style="31" customWidth="1"/>
    <col min="4618" max="4618" width="18.5703125" style="31" customWidth="1"/>
    <col min="4619" max="4621" width="3.85546875" style="31" customWidth="1"/>
    <col min="4622" max="4864" width="9.140625" style="31"/>
    <col min="4865" max="4865" width="27.140625" style="31" customWidth="1"/>
    <col min="4866" max="4868" width="23.5703125" style="31" customWidth="1"/>
    <col min="4869" max="4869" width="19.7109375" style="31" customWidth="1"/>
    <col min="4870" max="4870" width="18.85546875" style="31" customWidth="1"/>
    <col min="4871" max="4871" width="23.140625" style="31" customWidth="1"/>
    <col min="4872" max="4872" width="18.28515625" style="31" customWidth="1"/>
    <col min="4873" max="4873" width="20.28515625" style="31" customWidth="1"/>
    <col min="4874" max="4874" width="18.5703125" style="31" customWidth="1"/>
    <col min="4875" max="4877" width="3.85546875" style="31" customWidth="1"/>
    <col min="4878" max="5120" width="9.140625" style="31"/>
    <col min="5121" max="5121" width="27.140625" style="31" customWidth="1"/>
    <col min="5122" max="5124" width="23.5703125" style="31" customWidth="1"/>
    <col min="5125" max="5125" width="19.7109375" style="31" customWidth="1"/>
    <col min="5126" max="5126" width="18.85546875" style="31" customWidth="1"/>
    <col min="5127" max="5127" width="23.140625" style="31" customWidth="1"/>
    <col min="5128" max="5128" width="18.28515625" style="31" customWidth="1"/>
    <col min="5129" max="5129" width="20.28515625" style="31" customWidth="1"/>
    <col min="5130" max="5130" width="18.5703125" style="31" customWidth="1"/>
    <col min="5131" max="5133" width="3.85546875" style="31" customWidth="1"/>
    <col min="5134" max="5376" width="9.140625" style="31"/>
    <col min="5377" max="5377" width="27.140625" style="31" customWidth="1"/>
    <col min="5378" max="5380" width="23.5703125" style="31" customWidth="1"/>
    <col min="5381" max="5381" width="19.7109375" style="31" customWidth="1"/>
    <col min="5382" max="5382" width="18.85546875" style="31" customWidth="1"/>
    <col min="5383" max="5383" width="23.140625" style="31" customWidth="1"/>
    <col min="5384" max="5384" width="18.28515625" style="31" customWidth="1"/>
    <col min="5385" max="5385" width="20.28515625" style="31" customWidth="1"/>
    <col min="5386" max="5386" width="18.5703125" style="31" customWidth="1"/>
    <col min="5387" max="5389" width="3.85546875" style="31" customWidth="1"/>
    <col min="5390" max="5632" width="9.140625" style="31"/>
    <col min="5633" max="5633" width="27.140625" style="31" customWidth="1"/>
    <col min="5634" max="5636" width="23.5703125" style="31" customWidth="1"/>
    <col min="5637" max="5637" width="19.7109375" style="31" customWidth="1"/>
    <col min="5638" max="5638" width="18.85546875" style="31" customWidth="1"/>
    <col min="5639" max="5639" width="23.140625" style="31" customWidth="1"/>
    <col min="5640" max="5640" width="18.28515625" style="31" customWidth="1"/>
    <col min="5641" max="5641" width="20.28515625" style="31" customWidth="1"/>
    <col min="5642" max="5642" width="18.5703125" style="31" customWidth="1"/>
    <col min="5643" max="5645" width="3.85546875" style="31" customWidth="1"/>
    <col min="5646" max="5888" width="9.140625" style="31"/>
    <col min="5889" max="5889" width="27.140625" style="31" customWidth="1"/>
    <col min="5890" max="5892" width="23.5703125" style="31" customWidth="1"/>
    <col min="5893" max="5893" width="19.7109375" style="31" customWidth="1"/>
    <col min="5894" max="5894" width="18.85546875" style="31" customWidth="1"/>
    <col min="5895" max="5895" width="23.140625" style="31" customWidth="1"/>
    <col min="5896" max="5896" width="18.28515625" style="31" customWidth="1"/>
    <col min="5897" max="5897" width="20.28515625" style="31" customWidth="1"/>
    <col min="5898" max="5898" width="18.5703125" style="31" customWidth="1"/>
    <col min="5899" max="5901" width="3.85546875" style="31" customWidth="1"/>
    <col min="5902" max="6144" width="9.140625" style="31"/>
    <col min="6145" max="6145" width="27.140625" style="31" customWidth="1"/>
    <col min="6146" max="6148" width="23.5703125" style="31" customWidth="1"/>
    <col min="6149" max="6149" width="19.7109375" style="31" customWidth="1"/>
    <col min="6150" max="6150" width="18.85546875" style="31" customWidth="1"/>
    <col min="6151" max="6151" width="23.140625" style="31" customWidth="1"/>
    <col min="6152" max="6152" width="18.28515625" style="31" customWidth="1"/>
    <col min="6153" max="6153" width="20.28515625" style="31" customWidth="1"/>
    <col min="6154" max="6154" width="18.5703125" style="31" customWidth="1"/>
    <col min="6155" max="6157" width="3.85546875" style="31" customWidth="1"/>
    <col min="6158" max="6400" width="9.140625" style="31"/>
    <col min="6401" max="6401" width="27.140625" style="31" customWidth="1"/>
    <col min="6402" max="6404" width="23.5703125" style="31" customWidth="1"/>
    <col min="6405" max="6405" width="19.7109375" style="31" customWidth="1"/>
    <col min="6406" max="6406" width="18.85546875" style="31" customWidth="1"/>
    <col min="6407" max="6407" width="23.140625" style="31" customWidth="1"/>
    <col min="6408" max="6408" width="18.28515625" style="31" customWidth="1"/>
    <col min="6409" max="6409" width="20.28515625" style="31" customWidth="1"/>
    <col min="6410" max="6410" width="18.5703125" style="31" customWidth="1"/>
    <col min="6411" max="6413" width="3.85546875" style="31" customWidth="1"/>
    <col min="6414" max="6656" width="9.140625" style="31"/>
    <col min="6657" max="6657" width="27.140625" style="31" customWidth="1"/>
    <col min="6658" max="6660" width="23.5703125" style="31" customWidth="1"/>
    <col min="6661" max="6661" width="19.7109375" style="31" customWidth="1"/>
    <col min="6662" max="6662" width="18.85546875" style="31" customWidth="1"/>
    <col min="6663" max="6663" width="23.140625" style="31" customWidth="1"/>
    <col min="6664" max="6664" width="18.28515625" style="31" customWidth="1"/>
    <col min="6665" max="6665" width="20.28515625" style="31" customWidth="1"/>
    <col min="6666" max="6666" width="18.5703125" style="31" customWidth="1"/>
    <col min="6667" max="6669" width="3.85546875" style="31" customWidth="1"/>
    <col min="6670" max="6912" width="9.140625" style="31"/>
    <col min="6913" max="6913" width="27.140625" style="31" customWidth="1"/>
    <col min="6914" max="6916" width="23.5703125" style="31" customWidth="1"/>
    <col min="6917" max="6917" width="19.7109375" style="31" customWidth="1"/>
    <col min="6918" max="6918" width="18.85546875" style="31" customWidth="1"/>
    <col min="6919" max="6919" width="23.140625" style="31" customWidth="1"/>
    <col min="6920" max="6920" width="18.28515625" style="31" customWidth="1"/>
    <col min="6921" max="6921" width="20.28515625" style="31" customWidth="1"/>
    <col min="6922" max="6922" width="18.5703125" style="31" customWidth="1"/>
    <col min="6923" max="6925" width="3.85546875" style="31" customWidth="1"/>
    <col min="6926" max="7168" width="9.140625" style="31"/>
    <col min="7169" max="7169" width="27.140625" style="31" customWidth="1"/>
    <col min="7170" max="7172" width="23.5703125" style="31" customWidth="1"/>
    <col min="7173" max="7173" width="19.7109375" style="31" customWidth="1"/>
    <col min="7174" max="7174" width="18.85546875" style="31" customWidth="1"/>
    <col min="7175" max="7175" width="23.140625" style="31" customWidth="1"/>
    <col min="7176" max="7176" width="18.28515625" style="31" customWidth="1"/>
    <col min="7177" max="7177" width="20.28515625" style="31" customWidth="1"/>
    <col min="7178" max="7178" width="18.5703125" style="31" customWidth="1"/>
    <col min="7179" max="7181" width="3.85546875" style="31" customWidth="1"/>
    <col min="7182" max="7424" width="9.140625" style="31"/>
    <col min="7425" max="7425" width="27.140625" style="31" customWidth="1"/>
    <col min="7426" max="7428" width="23.5703125" style="31" customWidth="1"/>
    <col min="7429" max="7429" width="19.7109375" style="31" customWidth="1"/>
    <col min="7430" max="7430" width="18.85546875" style="31" customWidth="1"/>
    <col min="7431" max="7431" width="23.140625" style="31" customWidth="1"/>
    <col min="7432" max="7432" width="18.28515625" style="31" customWidth="1"/>
    <col min="7433" max="7433" width="20.28515625" style="31" customWidth="1"/>
    <col min="7434" max="7434" width="18.5703125" style="31" customWidth="1"/>
    <col min="7435" max="7437" width="3.85546875" style="31" customWidth="1"/>
    <col min="7438" max="7680" width="9.140625" style="31"/>
    <col min="7681" max="7681" width="27.140625" style="31" customWidth="1"/>
    <col min="7682" max="7684" width="23.5703125" style="31" customWidth="1"/>
    <col min="7685" max="7685" width="19.7109375" style="31" customWidth="1"/>
    <col min="7686" max="7686" width="18.85546875" style="31" customWidth="1"/>
    <col min="7687" max="7687" width="23.140625" style="31" customWidth="1"/>
    <col min="7688" max="7688" width="18.28515625" style="31" customWidth="1"/>
    <col min="7689" max="7689" width="20.28515625" style="31" customWidth="1"/>
    <col min="7690" max="7690" width="18.5703125" style="31" customWidth="1"/>
    <col min="7691" max="7693" width="3.85546875" style="31" customWidth="1"/>
    <col min="7694" max="7936" width="9.140625" style="31"/>
    <col min="7937" max="7937" width="27.140625" style="31" customWidth="1"/>
    <col min="7938" max="7940" width="23.5703125" style="31" customWidth="1"/>
    <col min="7941" max="7941" width="19.7109375" style="31" customWidth="1"/>
    <col min="7942" max="7942" width="18.85546875" style="31" customWidth="1"/>
    <col min="7943" max="7943" width="23.140625" style="31" customWidth="1"/>
    <col min="7944" max="7944" width="18.28515625" style="31" customWidth="1"/>
    <col min="7945" max="7945" width="20.28515625" style="31" customWidth="1"/>
    <col min="7946" max="7946" width="18.5703125" style="31" customWidth="1"/>
    <col min="7947" max="7949" width="3.85546875" style="31" customWidth="1"/>
    <col min="7950" max="8192" width="9.140625" style="31"/>
    <col min="8193" max="8193" width="27.140625" style="31" customWidth="1"/>
    <col min="8194" max="8196" width="23.5703125" style="31" customWidth="1"/>
    <col min="8197" max="8197" width="19.7109375" style="31" customWidth="1"/>
    <col min="8198" max="8198" width="18.85546875" style="31" customWidth="1"/>
    <col min="8199" max="8199" width="23.140625" style="31" customWidth="1"/>
    <col min="8200" max="8200" width="18.28515625" style="31" customWidth="1"/>
    <col min="8201" max="8201" width="20.28515625" style="31" customWidth="1"/>
    <col min="8202" max="8202" width="18.5703125" style="31" customWidth="1"/>
    <col min="8203" max="8205" width="3.85546875" style="31" customWidth="1"/>
    <col min="8206" max="8448" width="9.140625" style="31"/>
    <col min="8449" max="8449" width="27.140625" style="31" customWidth="1"/>
    <col min="8450" max="8452" width="23.5703125" style="31" customWidth="1"/>
    <col min="8453" max="8453" width="19.7109375" style="31" customWidth="1"/>
    <col min="8454" max="8454" width="18.85546875" style="31" customWidth="1"/>
    <col min="8455" max="8455" width="23.140625" style="31" customWidth="1"/>
    <col min="8456" max="8456" width="18.28515625" style="31" customWidth="1"/>
    <col min="8457" max="8457" width="20.28515625" style="31" customWidth="1"/>
    <col min="8458" max="8458" width="18.5703125" style="31" customWidth="1"/>
    <col min="8459" max="8461" width="3.85546875" style="31" customWidth="1"/>
    <col min="8462" max="8704" width="9.140625" style="31"/>
    <col min="8705" max="8705" width="27.140625" style="31" customWidth="1"/>
    <col min="8706" max="8708" width="23.5703125" style="31" customWidth="1"/>
    <col min="8709" max="8709" width="19.7109375" style="31" customWidth="1"/>
    <col min="8710" max="8710" width="18.85546875" style="31" customWidth="1"/>
    <col min="8711" max="8711" width="23.140625" style="31" customWidth="1"/>
    <col min="8712" max="8712" width="18.28515625" style="31" customWidth="1"/>
    <col min="8713" max="8713" width="20.28515625" style="31" customWidth="1"/>
    <col min="8714" max="8714" width="18.5703125" style="31" customWidth="1"/>
    <col min="8715" max="8717" width="3.85546875" style="31" customWidth="1"/>
    <col min="8718" max="8960" width="9.140625" style="31"/>
    <col min="8961" max="8961" width="27.140625" style="31" customWidth="1"/>
    <col min="8962" max="8964" width="23.5703125" style="31" customWidth="1"/>
    <col min="8965" max="8965" width="19.7109375" style="31" customWidth="1"/>
    <col min="8966" max="8966" width="18.85546875" style="31" customWidth="1"/>
    <col min="8967" max="8967" width="23.140625" style="31" customWidth="1"/>
    <col min="8968" max="8968" width="18.28515625" style="31" customWidth="1"/>
    <col min="8969" max="8969" width="20.28515625" style="31" customWidth="1"/>
    <col min="8970" max="8970" width="18.5703125" style="31" customWidth="1"/>
    <col min="8971" max="8973" width="3.85546875" style="31" customWidth="1"/>
    <col min="8974" max="9216" width="9.140625" style="31"/>
    <col min="9217" max="9217" width="27.140625" style="31" customWidth="1"/>
    <col min="9218" max="9220" width="23.5703125" style="31" customWidth="1"/>
    <col min="9221" max="9221" width="19.7109375" style="31" customWidth="1"/>
    <col min="9222" max="9222" width="18.85546875" style="31" customWidth="1"/>
    <col min="9223" max="9223" width="23.140625" style="31" customWidth="1"/>
    <col min="9224" max="9224" width="18.28515625" style="31" customWidth="1"/>
    <col min="9225" max="9225" width="20.28515625" style="31" customWidth="1"/>
    <col min="9226" max="9226" width="18.5703125" style="31" customWidth="1"/>
    <col min="9227" max="9229" width="3.85546875" style="31" customWidth="1"/>
    <col min="9230" max="9472" width="9.140625" style="31"/>
    <col min="9473" max="9473" width="27.140625" style="31" customWidth="1"/>
    <col min="9474" max="9476" width="23.5703125" style="31" customWidth="1"/>
    <col min="9477" max="9477" width="19.7109375" style="31" customWidth="1"/>
    <col min="9478" max="9478" width="18.85546875" style="31" customWidth="1"/>
    <col min="9479" max="9479" width="23.140625" style="31" customWidth="1"/>
    <col min="9480" max="9480" width="18.28515625" style="31" customWidth="1"/>
    <col min="9481" max="9481" width="20.28515625" style="31" customWidth="1"/>
    <col min="9482" max="9482" width="18.5703125" style="31" customWidth="1"/>
    <col min="9483" max="9485" width="3.85546875" style="31" customWidth="1"/>
    <col min="9486" max="9728" width="9.140625" style="31"/>
    <col min="9729" max="9729" width="27.140625" style="31" customWidth="1"/>
    <col min="9730" max="9732" width="23.5703125" style="31" customWidth="1"/>
    <col min="9733" max="9733" width="19.7109375" style="31" customWidth="1"/>
    <col min="9734" max="9734" width="18.85546875" style="31" customWidth="1"/>
    <col min="9735" max="9735" width="23.140625" style="31" customWidth="1"/>
    <col min="9736" max="9736" width="18.28515625" style="31" customWidth="1"/>
    <col min="9737" max="9737" width="20.28515625" style="31" customWidth="1"/>
    <col min="9738" max="9738" width="18.5703125" style="31" customWidth="1"/>
    <col min="9739" max="9741" width="3.85546875" style="31" customWidth="1"/>
    <col min="9742" max="9984" width="9.140625" style="31"/>
    <col min="9985" max="9985" width="27.140625" style="31" customWidth="1"/>
    <col min="9986" max="9988" width="23.5703125" style="31" customWidth="1"/>
    <col min="9989" max="9989" width="19.7109375" style="31" customWidth="1"/>
    <col min="9990" max="9990" width="18.85546875" style="31" customWidth="1"/>
    <col min="9991" max="9991" width="23.140625" style="31" customWidth="1"/>
    <col min="9992" max="9992" width="18.28515625" style="31" customWidth="1"/>
    <col min="9993" max="9993" width="20.28515625" style="31" customWidth="1"/>
    <col min="9994" max="9994" width="18.5703125" style="31" customWidth="1"/>
    <col min="9995" max="9997" width="3.85546875" style="31" customWidth="1"/>
    <col min="9998" max="10240" width="9.140625" style="31"/>
    <col min="10241" max="10241" width="27.140625" style="31" customWidth="1"/>
    <col min="10242" max="10244" width="23.5703125" style="31" customWidth="1"/>
    <col min="10245" max="10245" width="19.7109375" style="31" customWidth="1"/>
    <col min="10246" max="10246" width="18.85546875" style="31" customWidth="1"/>
    <col min="10247" max="10247" width="23.140625" style="31" customWidth="1"/>
    <col min="10248" max="10248" width="18.28515625" style="31" customWidth="1"/>
    <col min="10249" max="10249" width="20.28515625" style="31" customWidth="1"/>
    <col min="10250" max="10250" width="18.5703125" style="31" customWidth="1"/>
    <col min="10251" max="10253" width="3.85546875" style="31" customWidth="1"/>
    <col min="10254" max="10496" width="9.140625" style="31"/>
    <col min="10497" max="10497" width="27.140625" style="31" customWidth="1"/>
    <col min="10498" max="10500" width="23.5703125" style="31" customWidth="1"/>
    <col min="10501" max="10501" width="19.7109375" style="31" customWidth="1"/>
    <col min="10502" max="10502" width="18.85546875" style="31" customWidth="1"/>
    <col min="10503" max="10503" width="23.140625" style="31" customWidth="1"/>
    <col min="10504" max="10504" width="18.28515625" style="31" customWidth="1"/>
    <col min="10505" max="10505" width="20.28515625" style="31" customWidth="1"/>
    <col min="10506" max="10506" width="18.5703125" style="31" customWidth="1"/>
    <col min="10507" max="10509" width="3.85546875" style="31" customWidth="1"/>
    <col min="10510" max="10752" width="9.140625" style="31"/>
    <col min="10753" max="10753" width="27.140625" style="31" customWidth="1"/>
    <col min="10754" max="10756" width="23.5703125" style="31" customWidth="1"/>
    <col min="10757" max="10757" width="19.7109375" style="31" customWidth="1"/>
    <col min="10758" max="10758" width="18.85546875" style="31" customWidth="1"/>
    <col min="10759" max="10759" width="23.140625" style="31" customWidth="1"/>
    <col min="10760" max="10760" width="18.28515625" style="31" customWidth="1"/>
    <col min="10761" max="10761" width="20.28515625" style="31" customWidth="1"/>
    <col min="10762" max="10762" width="18.5703125" style="31" customWidth="1"/>
    <col min="10763" max="10765" width="3.85546875" style="31" customWidth="1"/>
    <col min="10766" max="11008" width="9.140625" style="31"/>
    <col min="11009" max="11009" width="27.140625" style="31" customWidth="1"/>
    <col min="11010" max="11012" width="23.5703125" style="31" customWidth="1"/>
    <col min="11013" max="11013" width="19.7109375" style="31" customWidth="1"/>
    <col min="11014" max="11014" width="18.85546875" style="31" customWidth="1"/>
    <col min="11015" max="11015" width="23.140625" style="31" customWidth="1"/>
    <col min="11016" max="11016" width="18.28515625" style="31" customWidth="1"/>
    <col min="11017" max="11017" width="20.28515625" style="31" customWidth="1"/>
    <col min="11018" max="11018" width="18.5703125" style="31" customWidth="1"/>
    <col min="11019" max="11021" width="3.85546875" style="31" customWidth="1"/>
    <col min="11022" max="11264" width="9.140625" style="31"/>
    <col min="11265" max="11265" width="27.140625" style="31" customWidth="1"/>
    <col min="11266" max="11268" width="23.5703125" style="31" customWidth="1"/>
    <col min="11269" max="11269" width="19.7109375" style="31" customWidth="1"/>
    <col min="11270" max="11270" width="18.85546875" style="31" customWidth="1"/>
    <col min="11271" max="11271" width="23.140625" style="31" customWidth="1"/>
    <col min="11272" max="11272" width="18.28515625" style="31" customWidth="1"/>
    <col min="11273" max="11273" width="20.28515625" style="31" customWidth="1"/>
    <col min="11274" max="11274" width="18.5703125" style="31" customWidth="1"/>
    <col min="11275" max="11277" width="3.85546875" style="31" customWidth="1"/>
    <col min="11278" max="11520" width="9.140625" style="31"/>
    <col min="11521" max="11521" width="27.140625" style="31" customWidth="1"/>
    <col min="11522" max="11524" width="23.5703125" style="31" customWidth="1"/>
    <col min="11525" max="11525" width="19.7109375" style="31" customWidth="1"/>
    <col min="11526" max="11526" width="18.85546875" style="31" customWidth="1"/>
    <col min="11527" max="11527" width="23.140625" style="31" customWidth="1"/>
    <col min="11528" max="11528" width="18.28515625" style="31" customWidth="1"/>
    <col min="11529" max="11529" width="20.28515625" style="31" customWidth="1"/>
    <col min="11530" max="11530" width="18.5703125" style="31" customWidth="1"/>
    <col min="11531" max="11533" width="3.85546875" style="31" customWidth="1"/>
    <col min="11534" max="11776" width="9.140625" style="31"/>
    <col min="11777" max="11777" width="27.140625" style="31" customWidth="1"/>
    <col min="11778" max="11780" width="23.5703125" style="31" customWidth="1"/>
    <col min="11781" max="11781" width="19.7109375" style="31" customWidth="1"/>
    <col min="11782" max="11782" width="18.85546875" style="31" customWidth="1"/>
    <col min="11783" max="11783" width="23.140625" style="31" customWidth="1"/>
    <col min="11784" max="11784" width="18.28515625" style="31" customWidth="1"/>
    <col min="11785" max="11785" width="20.28515625" style="31" customWidth="1"/>
    <col min="11786" max="11786" width="18.5703125" style="31" customWidth="1"/>
    <col min="11787" max="11789" width="3.85546875" style="31" customWidth="1"/>
    <col min="11790" max="12032" width="9.140625" style="31"/>
    <col min="12033" max="12033" width="27.140625" style="31" customWidth="1"/>
    <col min="12034" max="12036" width="23.5703125" style="31" customWidth="1"/>
    <col min="12037" max="12037" width="19.7109375" style="31" customWidth="1"/>
    <col min="12038" max="12038" width="18.85546875" style="31" customWidth="1"/>
    <col min="12039" max="12039" width="23.140625" style="31" customWidth="1"/>
    <col min="12040" max="12040" width="18.28515625" style="31" customWidth="1"/>
    <col min="12041" max="12041" width="20.28515625" style="31" customWidth="1"/>
    <col min="12042" max="12042" width="18.5703125" style="31" customWidth="1"/>
    <col min="12043" max="12045" width="3.85546875" style="31" customWidth="1"/>
    <col min="12046" max="12288" width="9.140625" style="31"/>
    <col min="12289" max="12289" width="27.140625" style="31" customWidth="1"/>
    <col min="12290" max="12292" width="23.5703125" style="31" customWidth="1"/>
    <col min="12293" max="12293" width="19.7109375" style="31" customWidth="1"/>
    <col min="12294" max="12294" width="18.85546875" style="31" customWidth="1"/>
    <col min="12295" max="12295" width="23.140625" style="31" customWidth="1"/>
    <col min="12296" max="12296" width="18.28515625" style="31" customWidth="1"/>
    <col min="12297" max="12297" width="20.28515625" style="31" customWidth="1"/>
    <col min="12298" max="12298" width="18.5703125" style="31" customWidth="1"/>
    <col min="12299" max="12301" width="3.85546875" style="31" customWidth="1"/>
    <col min="12302" max="12544" width="9.140625" style="31"/>
    <col min="12545" max="12545" width="27.140625" style="31" customWidth="1"/>
    <col min="12546" max="12548" width="23.5703125" style="31" customWidth="1"/>
    <col min="12549" max="12549" width="19.7109375" style="31" customWidth="1"/>
    <col min="12550" max="12550" width="18.85546875" style="31" customWidth="1"/>
    <col min="12551" max="12551" width="23.140625" style="31" customWidth="1"/>
    <col min="12552" max="12552" width="18.28515625" style="31" customWidth="1"/>
    <col min="12553" max="12553" width="20.28515625" style="31" customWidth="1"/>
    <col min="12554" max="12554" width="18.5703125" style="31" customWidth="1"/>
    <col min="12555" max="12557" width="3.85546875" style="31" customWidth="1"/>
    <col min="12558" max="12800" width="9.140625" style="31"/>
    <col min="12801" max="12801" width="27.140625" style="31" customWidth="1"/>
    <col min="12802" max="12804" width="23.5703125" style="31" customWidth="1"/>
    <col min="12805" max="12805" width="19.7109375" style="31" customWidth="1"/>
    <col min="12806" max="12806" width="18.85546875" style="31" customWidth="1"/>
    <col min="12807" max="12807" width="23.140625" style="31" customWidth="1"/>
    <col min="12808" max="12808" width="18.28515625" style="31" customWidth="1"/>
    <col min="12809" max="12809" width="20.28515625" style="31" customWidth="1"/>
    <col min="12810" max="12810" width="18.5703125" style="31" customWidth="1"/>
    <col min="12811" max="12813" width="3.85546875" style="31" customWidth="1"/>
    <col min="12814" max="13056" width="9.140625" style="31"/>
    <col min="13057" max="13057" width="27.140625" style="31" customWidth="1"/>
    <col min="13058" max="13060" width="23.5703125" style="31" customWidth="1"/>
    <col min="13061" max="13061" width="19.7109375" style="31" customWidth="1"/>
    <col min="13062" max="13062" width="18.85546875" style="31" customWidth="1"/>
    <col min="13063" max="13063" width="23.140625" style="31" customWidth="1"/>
    <col min="13064" max="13064" width="18.28515625" style="31" customWidth="1"/>
    <col min="13065" max="13065" width="20.28515625" style="31" customWidth="1"/>
    <col min="13066" max="13066" width="18.5703125" style="31" customWidth="1"/>
    <col min="13067" max="13069" width="3.85546875" style="31" customWidth="1"/>
    <col min="13070" max="13312" width="9.140625" style="31"/>
    <col min="13313" max="13313" width="27.140625" style="31" customWidth="1"/>
    <col min="13314" max="13316" width="23.5703125" style="31" customWidth="1"/>
    <col min="13317" max="13317" width="19.7109375" style="31" customWidth="1"/>
    <col min="13318" max="13318" width="18.85546875" style="31" customWidth="1"/>
    <col min="13319" max="13319" width="23.140625" style="31" customWidth="1"/>
    <col min="13320" max="13320" width="18.28515625" style="31" customWidth="1"/>
    <col min="13321" max="13321" width="20.28515625" style="31" customWidth="1"/>
    <col min="13322" max="13322" width="18.5703125" style="31" customWidth="1"/>
    <col min="13323" max="13325" width="3.85546875" style="31" customWidth="1"/>
    <col min="13326" max="13568" width="9.140625" style="31"/>
    <col min="13569" max="13569" width="27.140625" style="31" customWidth="1"/>
    <col min="13570" max="13572" width="23.5703125" style="31" customWidth="1"/>
    <col min="13573" max="13573" width="19.7109375" style="31" customWidth="1"/>
    <col min="13574" max="13574" width="18.85546875" style="31" customWidth="1"/>
    <col min="13575" max="13575" width="23.140625" style="31" customWidth="1"/>
    <col min="13576" max="13576" width="18.28515625" style="31" customWidth="1"/>
    <col min="13577" max="13577" width="20.28515625" style="31" customWidth="1"/>
    <col min="13578" max="13578" width="18.5703125" style="31" customWidth="1"/>
    <col min="13579" max="13581" width="3.85546875" style="31" customWidth="1"/>
    <col min="13582" max="13824" width="9.140625" style="31"/>
    <col min="13825" max="13825" width="27.140625" style="31" customWidth="1"/>
    <col min="13826" max="13828" width="23.5703125" style="31" customWidth="1"/>
    <col min="13829" max="13829" width="19.7109375" style="31" customWidth="1"/>
    <col min="13830" max="13830" width="18.85546875" style="31" customWidth="1"/>
    <col min="13831" max="13831" width="23.140625" style="31" customWidth="1"/>
    <col min="13832" max="13832" width="18.28515625" style="31" customWidth="1"/>
    <col min="13833" max="13833" width="20.28515625" style="31" customWidth="1"/>
    <col min="13834" max="13834" width="18.5703125" style="31" customWidth="1"/>
    <col min="13835" max="13837" width="3.85546875" style="31" customWidth="1"/>
    <col min="13838" max="14080" width="9.140625" style="31"/>
    <col min="14081" max="14081" width="27.140625" style="31" customWidth="1"/>
    <col min="14082" max="14084" width="23.5703125" style="31" customWidth="1"/>
    <col min="14085" max="14085" width="19.7109375" style="31" customWidth="1"/>
    <col min="14086" max="14086" width="18.85546875" style="31" customWidth="1"/>
    <col min="14087" max="14087" width="23.140625" style="31" customWidth="1"/>
    <col min="14088" max="14088" width="18.28515625" style="31" customWidth="1"/>
    <col min="14089" max="14089" width="20.28515625" style="31" customWidth="1"/>
    <col min="14090" max="14090" width="18.5703125" style="31" customWidth="1"/>
    <col min="14091" max="14093" width="3.85546875" style="31" customWidth="1"/>
    <col min="14094" max="14336" width="9.140625" style="31"/>
    <col min="14337" max="14337" width="27.140625" style="31" customWidth="1"/>
    <col min="14338" max="14340" width="23.5703125" style="31" customWidth="1"/>
    <col min="14341" max="14341" width="19.7109375" style="31" customWidth="1"/>
    <col min="14342" max="14342" width="18.85546875" style="31" customWidth="1"/>
    <col min="14343" max="14343" width="23.140625" style="31" customWidth="1"/>
    <col min="14344" max="14344" width="18.28515625" style="31" customWidth="1"/>
    <col min="14345" max="14345" width="20.28515625" style="31" customWidth="1"/>
    <col min="14346" max="14346" width="18.5703125" style="31" customWidth="1"/>
    <col min="14347" max="14349" width="3.85546875" style="31" customWidth="1"/>
    <col min="14350" max="14592" width="9.140625" style="31"/>
    <col min="14593" max="14593" width="27.140625" style="31" customWidth="1"/>
    <col min="14594" max="14596" width="23.5703125" style="31" customWidth="1"/>
    <col min="14597" max="14597" width="19.7109375" style="31" customWidth="1"/>
    <col min="14598" max="14598" width="18.85546875" style="31" customWidth="1"/>
    <col min="14599" max="14599" width="23.140625" style="31" customWidth="1"/>
    <col min="14600" max="14600" width="18.28515625" style="31" customWidth="1"/>
    <col min="14601" max="14601" width="20.28515625" style="31" customWidth="1"/>
    <col min="14602" max="14602" width="18.5703125" style="31" customWidth="1"/>
    <col min="14603" max="14605" width="3.85546875" style="31" customWidth="1"/>
    <col min="14606" max="14848" width="9.140625" style="31"/>
    <col min="14849" max="14849" width="27.140625" style="31" customWidth="1"/>
    <col min="14850" max="14852" width="23.5703125" style="31" customWidth="1"/>
    <col min="14853" max="14853" width="19.7109375" style="31" customWidth="1"/>
    <col min="14854" max="14854" width="18.85546875" style="31" customWidth="1"/>
    <col min="14855" max="14855" width="23.140625" style="31" customWidth="1"/>
    <col min="14856" max="14856" width="18.28515625" style="31" customWidth="1"/>
    <col min="14857" max="14857" width="20.28515625" style="31" customWidth="1"/>
    <col min="14858" max="14858" width="18.5703125" style="31" customWidth="1"/>
    <col min="14859" max="14861" width="3.85546875" style="31" customWidth="1"/>
    <col min="14862" max="15104" width="9.140625" style="31"/>
    <col min="15105" max="15105" width="27.140625" style="31" customWidth="1"/>
    <col min="15106" max="15108" width="23.5703125" style="31" customWidth="1"/>
    <col min="15109" max="15109" width="19.7109375" style="31" customWidth="1"/>
    <col min="15110" max="15110" width="18.85546875" style="31" customWidth="1"/>
    <col min="15111" max="15111" width="23.140625" style="31" customWidth="1"/>
    <col min="15112" max="15112" width="18.28515625" style="31" customWidth="1"/>
    <col min="15113" max="15113" width="20.28515625" style="31" customWidth="1"/>
    <col min="15114" max="15114" width="18.5703125" style="31" customWidth="1"/>
    <col min="15115" max="15117" width="3.85546875" style="31" customWidth="1"/>
    <col min="15118" max="15360" width="9.140625" style="31"/>
    <col min="15361" max="15361" width="27.140625" style="31" customWidth="1"/>
    <col min="15362" max="15364" width="23.5703125" style="31" customWidth="1"/>
    <col min="15365" max="15365" width="19.7109375" style="31" customWidth="1"/>
    <col min="15366" max="15366" width="18.85546875" style="31" customWidth="1"/>
    <col min="15367" max="15367" width="23.140625" style="31" customWidth="1"/>
    <col min="15368" max="15368" width="18.28515625" style="31" customWidth="1"/>
    <col min="15369" max="15369" width="20.28515625" style="31" customWidth="1"/>
    <col min="15370" max="15370" width="18.5703125" style="31" customWidth="1"/>
    <col min="15371" max="15373" width="3.85546875" style="31" customWidth="1"/>
    <col min="15374" max="15616" width="9.140625" style="31"/>
    <col min="15617" max="15617" width="27.140625" style="31" customWidth="1"/>
    <col min="15618" max="15620" width="23.5703125" style="31" customWidth="1"/>
    <col min="15621" max="15621" width="19.7109375" style="31" customWidth="1"/>
    <col min="15622" max="15622" width="18.85546875" style="31" customWidth="1"/>
    <col min="15623" max="15623" width="23.140625" style="31" customWidth="1"/>
    <col min="15624" max="15624" width="18.28515625" style="31" customWidth="1"/>
    <col min="15625" max="15625" width="20.28515625" style="31" customWidth="1"/>
    <col min="15626" max="15626" width="18.5703125" style="31" customWidth="1"/>
    <col min="15627" max="15629" width="3.85546875" style="31" customWidth="1"/>
    <col min="15630" max="15872" width="9.140625" style="31"/>
    <col min="15873" max="15873" width="27.140625" style="31" customWidth="1"/>
    <col min="15874" max="15876" width="23.5703125" style="31" customWidth="1"/>
    <col min="15877" max="15877" width="19.7109375" style="31" customWidth="1"/>
    <col min="15878" max="15878" width="18.85546875" style="31" customWidth="1"/>
    <col min="15879" max="15879" width="23.140625" style="31" customWidth="1"/>
    <col min="15880" max="15880" width="18.28515625" style="31" customWidth="1"/>
    <col min="15881" max="15881" width="20.28515625" style="31" customWidth="1"/>
    <col min="15882" max="15882" width="18.5703125" style="31" customWidth="1"/>
    <col min="15883" max="15885" width="3.85546875" style="31" customWidth="1"/>
    <col min="15886" max="16128" width="9.140625" style="31"/>
    <col min="16129" max="16129" width="27.140625" style="31" customWidth="1"/>
    <col min="16130" max="16132" width="23.5703125" style="31" customWidth="1"/>
    <col min="16133" max="16133" width="19.7109375" style="31" customWidth="1"/>
    <col min="16134" max="16134" width="18.85546875" style="31" customWidth="1"/>
    <col min="16135" max="16135" width="23.140625" style="31" customWidth="1"/>
    <col min="16136" max="16136" width="18.28515625" style="31" customWidth="1"/>
    <col min="16137" max="16137" width="20.28515625" style="31" customWidth="1"/>
    <col min="16138" max="16138" width="18.5703125" style="31" customWidth="1"/>
    <col min="16139" max="16141" width="3.85546875" style="31" customWidth="1"/>
    <col min="16142" max="16384" width="9.140625" style="31"/>
  </cols>
  <sheetData>
    <row r="1" spans="1:10" ht="18" x14ac:dyDescent="0.25">
      <c r="A1" s="975" t="s">
        <v>1026</v>
      </c>
      <c r="B1" s="975"/>
      <c r="C1" s="975"/>
      <c r="D1" s="975"/>
      <c r="E1" s="975"/>
      <c r="F1" s="975"/>
      <c r="G1" s="975"/>
      <c r="H1" s="975"/>
      <c r="I1" s="975"/>
    </row>
    <row r="2" spans="1:10" ht="18" x14ac:dyDescent="0.25">
      <c r="A2" s="975" t="s">
        <v>1025</v>
      </c>
      <c r="B2" s="975"/>
      <c r="C2" s="975"/>
      <c r="D2" s="975"/>
      <c r="E2" s="975"/>
      <c r="F2" s="975"/>
      <c r="G2" s="975"/>
      <c r="H2" s="975"/>
      <c r="I2" s="975"/>
    </row>
    <row r="3" spans="1:10" ht="18" x14ac:dyDescent="0.25">
      <c r="A3" s="975" t="s">
        <v>792</v>
      </c>
      <c r="B3" s="975"/>
      <c r="C3" s="975"/>
      <c r="D3" s="975"/>
      <c r="E3" s="975"/>
      <c r="F3" s="975"/>
      <c r="G3" s="975"/>
      <c r="H3" s="975"/>
      <c r="I3" s="975"/>
    </row>
    <row r="5" spans="1:10" s="33" customFormat="1" ht="25.5" x14ac:dyDescent="0.2">
      <c r="A5" s="32"/>
      <c r="B5" s="32" t="s">
        <v>793</v>
      </c>
      <c r="C5" s="32" t="s">
        <v>794</v>
      </c>
      <c r="D5" s="32" t="s">
        <v>795</v>
      </c>
      <c r="E5" s="32" t="s">
        <v>796</v>
      </c>
      <c r="F5" s="32" t="s">
        <v>797</v>
      </c>
      <c r="G5" s="32" t="s">
        <v>798</v>
      </c>
      <c r="H5" s="32" t="s">
        <v>799</v>
      </c>
      <c r="I5" s="32" t="s">
        <v>800</v>
      </c>
    </row>
    <row r="6" spans="1:10" ht="15.75" x14ac:dyDescent="0.2">
      <c r="A6" s="113">
        <v>2022</v>
      </c>
      <c r="B6" s="34">
        <f>'2023-2027'!N706</f>
        <v>44021050.859665044</v>
      </c>
      <c r="C6" s="34">
        <f>'2023-2027'!N707</f>
        <v>30996747.901759673</v>
      </c>
      <c r="D6" s="34">
        <f>'2023-2027'!N689</f>
        <v>1760473.5199999996</v>
      </c>
      <c r="E6" s="34">
        <f>'2023-2027'!N708</f>
        <v>63458.656666666662</v>
      </c>
      <c r="F6" s="34">
        <f>'2023-2027'!N713</f>
        <v>113987.62732933332</v>
      </c>
      <c r="G6" s="34">
        <f>'2023-2027'!N711</f>
        <v>2556609.5456789401</v>
      </c>
      <c r="H6" s="34">
        <f>'2023-2027'!N712</f>
        <v>439854.21266846271</v>
      </c>
      <c r="I6" s="34">
        <f t="shared" ref="I6:I11" si="0">SUM(B6:H6)</f>
        <v>79952182.323768124</v>
      </c>
      <c r="J6" s="35">
        <f>I6-'2023-2027'!N684</f>
        <v>0</v>
      </c>
    </row>
    <row r="7" spans="1:10" ht="15.75" x14ac:dyDescent="0.2">
      <c r="A7" s="113">
        <v>2023</v>
      </c>
      <c r="B7" s="34">
        <f>'2023-2027'!AC706</f>
        <v>38490302.39208515</v>
      </c>
      <c r="C7" s="34">
        <f>'2023-2027'!AC707</f>
        <v>32762291.837995842</v>
      </c>
      <c r="D7" s="34">
        <f>'2023-2027'!AC714</f>
        <v>1765364.0399999998</v>
      </c>
      <c r="E7" s="34">
        <f>'2023-2027'!AC708</f>
        <v>1965292.1493571426</v>
      </c>
      <c r="F7" s="34">
        <f>'2023-2027'!AC713</f>
        <v>112242.67732933334</v>
      </c>
      <c r="G7" s="34">
        <f>'2023-2027'!AC711</f>
        <v>2236685.436710686</v>
      </c>
      <c r="H7" s="34">
        <f>'2023-2027'!AC712</f>
        <v>433105.56266846269</v>
      </c>
      <c r="I7" s="34">
        <f t="shared" si="0"/>
        <v>77765284.096146613</v>
      </c>
      <c r="J7" s="35">
        <f>I7-'2023-2027'!AC684</f>
        <v>0</v>
      </c>
    </row>
    <row r="8" spans="1:10" ht="15.75" x14ac:dyDescent="0.2">
      <c r="A8" s="113">
        <v>2024</v>
      </c>
      <c r="B8" s="34">
        <f>'2023-2027'!AR706</f>
        <v>32015910.645918481</v>
      </c>
      <c r="C8" s="34">
        <f>'2023-2027'!AR707</f>
        <v>34215834.652223609</v>
      </c>
      <c r="D8" s="34">
        <f>'2023-2027'!AR714</f>
        <v>3451871.976904762</v>
      </c>
      <c r="E8" s="34">
        <f>'2023-2027'!AR708</f>
        <v>22712982.264285717</v>
      </c>
      <c r="F8" s="34">
        <f>'2023-2027'!AR713</f>
        <v>111422.11732933333</v>
      </c>
      <c r="G8" s="34">
        <f>'2023-2027'!AR711</f>
        <v>2028601.523139257</v>
      </c>
      <c r="H8" s="34">
        <f>'2023-2027'!AR712</f>
        <v>449302.20266846271</v>
      </c>
      <c r="I8" s="34">
        <f t="shared" si="0"/>
        <v>94985925.382469609</v>
      </c>
      <c r="J8" s="35">
        <f>I8-'2023-2027'!AR684</f>
        <v>0</v>
      </c>
    </row>
    <row r="9" spans="1:10" ht="15.75" x14ac:dyDescent="0.2">
      <c r="A9" s="113">
        <v>2025</v>
      </c>
      <c r="B9" s="34">
        <f>'2023-2027'!BG706</f>
        <v>30421900.870918479</v>
      </c>
      <c r="C9" s="34">
        <f>'2023-2027'!BG707</f>
        <v>37894377.809811346</v>
      </c>
      <c r="D9" s="34">
        <f>'2023-2027'!BG714</f>
        <v>3749679.8542857142</v>
      </c>
      <c r="E9" s="34">
        <f>'2023-2027'!BG708</f>
        <v>22712982.264285717</v>
      </c>
      <c r="F9" s="34">
        <f>'2023-2027'!BG713</f>
        <v>110271.91732933333</v>
      </c>
      <c r="G9" s="34">
        <f>'2023-2027'!BG711</f>
        <v>1471923.1717106858</v>
      </c>
      <c r="H9" s="34">
        <f>'2023-2027'!BG712</f>
        <v>429750.86266846268</v>
      </c>
      <c r="I9" s="34">
        <f t="shared" si="0"/>
        <v>96790886.751009732</v>
      </c>
      <c r="J9" s="35">
        <f>I9-'2023-2027'!BG684</f>
        <v>0</v>
      </c>
    </row>
    <row r="10" spans="1:10" ht="15.75" x14ac:dyDescent="0.2">
      <c r="A10" s="113">
        <v>2026</v>
      </c>
      <c r="B10" s="34">
        <f>'2023-2027'!BV706</f>
        <v>29717716.650918491</v>
      </c>
      <c r="C10" s="34">
        <f>'2023-2027'!BV707</f>
        <v>37660145.57980974</v>
      </c>
      <c r="D10" s="34">
        <f>'2023-2027'!BV714</f>
        <v>3437148.7942857146</v>
      </c>
      <c r="E10" s="34">
        <f>'2023-2027'!BV708</f>
        <v>22712982.264285717</v>
      </c>
      <c r="F10" s="34">
        <f>'2023-2027'!BV713</f>
        <v>110271.91732933333</v>
      </c>
      <c r="G10" s="34">
        <f>'2023-2027'!BV711</f>
        <v>1349726.7017106859</v>
      </c>
      <c r="H10" s="34">
        <f>'2023-2027'!BV712</f>
        <v>426396.12266846269</v>
      </c>
      <c r="I10" s="34">
        <f t="shared" si="0"/>
        <v>95414388.031008139</v>
      </c>
      <c r="J10" s="35">
        <f>I10-'2023-2027'!BV684</f>
        <v>0</v>
      </c>
    </row>
    <row r="11" spans="1:10" ht="15.75" x14ac:dyDescent="0.2">
      <c r="A11" s="113">
        <v>2027</v>
      </c>
      <c r="B11" s="34">
        <f>'2023-2027'!CK706</f>
        <v>28332325.700922493</v>
      </c>
      <c r="C11" s="34">
        <f>'2023-2027'!CK707</f>
        <v>37459486.149809733</v>
      </c>
      <c r="D11" s="34">
        <f>'2023-2027'!CK714</f>
        <v>3341784.8842857145</v>
      </c>
      <c r="E11" s="34">
        <f>'2023-2027'!CK708</f>
        <v>22712982.264285717</v>
      </c>
      <c r="F11" s="34">
        <f>'2023-2027'!CK713</f>
        <v>110271.91732933333</v>
      </c>
      <c r="G11" s="34">
        <f>'2023-2027'!CK711</f>
        <v>1319244.0417106859</v>
      </c>
      <c r="H11" s="34">
        <f>'2023-2027'!CK712</f>
        <v>426396.12266846269</v>
      </c>
      <c r="I11" s="34">
        <f t="shared" si="0"/>
        <v>93702491.08101213</v>
      </c>
      <c r="J11" s="35">
        <f>I11-'2023-2027'!CK684</f>
        <v>0</v>
      </c>
    </row>
    <row r="14" spans="1:10" ht="18" x14ac:dyDescent="0.25">
      <c r="A14" s="975" t="s">
        <v>1027</v>
      </c>
      <c r="B14" s="975"/>
      <c r="C14" s="975"/>
      <c r="D14" s="975"/>
      <c r="E14" s="975"/>
      <c r="F14" s="975"/>
      <c r="G14" s="975"/>
      <c r="H14" s="975"/>
      <c r="I14" s="975"/>
    </row>
    <row r="15" spans="1:10" ht="18" x14ac:dyDescent="0.25">
      <c r="A15" s="975" t="s">
        <v>1025</v>
      </c>
      <c r="B15" s="975"/>
      <c r="C15" s="975"/>
      <c r="D15" s="975"/>
      <c r="E15" s="975"/>
      <c r="F15" s="975"/>
      <c r="G15" s="975"/>
      <c r="H15" s="975"/>
      <c r="I15" s="975"/>
    </row>
    <row r="16" spans="1:10" ht="18" x14ac:dyDescent="0.25">
      <c r="A16" s="975" t="s">
        <v>792</v>
      </c>
      <c r="B16" s="975"/>
      <c r="C16" s="975"/>
      <c r="D16" s="975"/>
      <c r="E16" s="975"/>
      <c r="F16" s="975"/>
      <c r="G16" s="975"/>
      <c r="H16" s="975"/>
      <c r="I16" s="975"/>
    </row>
    <row r="18" spans="1:10" ht="25.5" x14ac:dyDescent="0.2">
      <c r="A18" s="32"/>
      <c r="B18" s="32" t="s">
        <v>793</v>
      </c>
      <c r="C18" s="32" t="s">
        <v>794</v>
      </c>
      <c r="D18" s="32" t="s">
        <v>795</v>
      </c>
      <c r="E18" s="32" t="s">
        <v>796</v>
      </c>
      <c r="F18" s="32" t="s">
        <v>797</v>
      </c>
      <c r="G18" s="32" t="s">
        <v>798</v>
      </c>
      <c r="H18" s="32" t="s">
        <v>799</v>
      </c>
      <c r="I18" s="32" t="s">
        <v>800</v>
      </c>
    </row>
    <row r="19" spans="1:10" ht="15.75" x14ac:dyDescent="0.2">
      <c r="A19" s="113">
        <v>2022</v>
      </c>
      <c r="B19" s="34">
        <f>'2023-2027'!AA706</f>
        <v>7089669.3502336517</v>
      </c>
      <c r="C19" s="34">
        <f>'2023-2027'!AA707</f>
        <v>9389539.0676191449</v>
      </c>
      <c r="D19" s="34">
        <f>'2023-2027'!AA714</f>
        <v>25222.522160000004</v>
      </c>
      <c r="E19" s="34">
        <f>'2023-2027'!AA708</f>
        <v>0</v>
      </c>
      <c r="F19" s="34">
        <f>'2023-2027'!AA713</f>
        <v>18378.115108726739</v>
      </c>
      <c r="G19" s="34">
        <f>'2023-2027'!AA711</f>
        <v>515073.40502383327</v>
      </c>
      <c r="H19" s="34">
        <f>'2023-2027'!AA712</f>
        <v>125482.63314398022</v>
      </c>
      <c r="I19" s="34">
        <f t="shared" ref="I19:I24" si="1">SUM(B19:H19)</f>
        <v>17163365.093289334</v>
      </c>
      <c r="J19" s="35">
        <f>I19-'2023-2027'!AA684</f>
        <v>0</v>
      </c>
    </row>
    <row r="20" spans="1:10" ht="15.75" x14ac:dyDescent="0.2">
      <c r="A20" s="113">
        <v>2023</v>
      </c>
      <c r="B20" s="34">
        <f>'2023-2027'!AP706</f>
        <v>6611589.6473128768</v>
      </c>
      <c r="C20" s="34">
        <f>'2023-2027'!AP707</f>
        <v>9845398.3512614984</v>
      </c>
      <c r="D20" s="34">
        <f>'2023-2027'!AP714</f>
        <v>23347.551920000009</v>
      </c>
      <c r="E20" s="34">
        <f>'2023-2027'!AP708</f>
        <v>0</v>
      </c>
      <c r="F20" s="34">
        <f>'2023-2027'!AP713</f>
        <v>16857.844417465312</v>
      </c>
      <c r="G20" s="34">
        <f>'2023-2027'!AP711</f>
        <v>499055.98382383294</v>
      </c>
      <c r="H20" s="34">
        <f>'2023-2027'!AP712</f>
        <v>116356.91223194063</v>
      </c>
      <c r="I20" s="34">
        <f t="shared" si="1"/>
        <v>17112606.290967617</v>
      </c>
      <c r="J20" s="35">
        <f>I20-'2023-2027'!AP684</f>
        <v>0</v>
      </c>
    </row>
    <row r="21" spans="1:10" ht="15.75" x14ac:dyDescent="0.2">
      <c r="A21" s="113">
        <v>2024</v>
      </c>
      <c r="B21" s="34">
        <f>'2023-2027'!BE706</f>
        <v>6134646.7023808714</v>
      </c>
      <c r="C21" s="34">
        <f>'2023-2027'!BE707</f>
        <v>9972990.485535305</v>
      </c>
      <c r="D21" s="34">
        <f>'2023-2027'!BE714</f>
        <v>21472.581680000018</v>
      </c>
      <c r="E21" s="34">
        <f>'2023-2027'!BE708</f>
        <v>0</v>
      </c>
      <c r="F21" s="34">
        <f>'2023-2027'!BE713</f>
        <v>15356.836550023969</v>
      </c>
      <c r="G21" s="34">
        <f>'2023-2027'!BE711</f>
        <v>483654.40385152487</v>
      </c>
      <c r="H21" s="34">
        <f>'2023-2027'!BE712</f>
        <v>107231.19131990103</v>
      </c>
      <c r="I21" s="34">
        <f t="shared" si="1"/>
        <v>16735352.201317625</v>
      </c>
      <c r="J21" s="35">
        <f>I21-'2023-2027'!BE684</f>
        <v>0</v>
      </c>
    </row>
    <row r="22" spans="1:10" ht="15.75" x14ac:dyDescent="0.2">
      <c r="A22" s="113">
        <v>2025</v>
      </c>
      <c r="B22" s="34">
        <f>'2023-2027'!BT706</f>
        <v>5650309.5000707768</v>
      </c>
      <c r="C22" s="34">
        <f>'2023-2027'!BT707</f>
        <v>10909110.42434747</v>
      </c>
      <c r="D22" s="34">
        <f>'2023-2027'!BT714</f>
        <v>19715.569960307719</v>
      </c>
      <c r="E22" s="34">
        <f>'2023-2027'!BT708</f>
        <v>2108.0325688888893</v>
      </c>
      <c r="F22" s="34">
        <f>'2023-2027'!BT713</f>
        <v>13887.231497641291</v>
      </c>
      <c r="G22" s="34">
        <f>'2023-2027'!BT711</f>
        <v>478682.86867858784</v>
      </c>
      <c r="H22" s="34">
        <f>'2023-2027'!BT712</f>
        <v>98125.340875553782</v>
      </c>
      <c r="I22" s="34">
        <f t="shared" si="1"/>
        <v>17171938.967999227</v>
      </c>
      <c r="J22" s="35">
        <f>I22-'2023-2027'!BT684</f>
        <v>0</v>
      </c>
    </row>
    <row r="23" spans="1:10" ht="15.75" x14ac:dyDescent="0.2">
      <c r="A23" s="113">
        <v>2026</v>
      </c>
      <c r="B23" s="34">
        <f>'2023-2027'!CI706</f>
        <v>5168780.0853316048</v>
      </c>
      <c r="C23" s="34">
        <f>'2023-2027'!CI707</f>
        <v>10192648.779134585</v>
      </c>
      <c r="D23" s="34">
        <f>'2023-2027'!CI714</f>
        <v>17722.641200000038</v>
      </c>
      <c r="E23" s="34">
        <f>'2023-2027'!CI708</f>
        <v>1949.930126222223</v>
      </c>
      <c r="F23" s="34">
        <f>'2023-2027'!CI713</f>
        <v>12425.416417729279</v>
      </c>
      <c r="G23" s="34">
        <f>'2023-2027'!CI711</f>
        <v>462705.69222712581</v>
      </c>
      <c r="H23" s="34">
        <f>'2023-2027'!CI712</f>
        <v>88979.749495821889</v>
      </c>
      <c r="I23" s="34">
        <f t="shared" si="1"/>
        <v>15945212.293933088</v>
      </c>
      <c r="J23" s="35">
        <f>I23-'2023-2027'!CI684</f>
        <v>0</v>
      </c>
    </row>
    <row r="24" spans="1:10" ht="15.75" x14ac:dyDescent="0.2">
      <c r="A24" s="113">
        <v>2027</v>
      </c>
      <c r="B24" s="34">
        <f>'2023-2027'!CX706</f>
        <v>4688165.3538919715</v>
      </c>
      <c r="C24" s="34">
        <f>'2023-2027'!CX707</f>
        <v>9307709.5295043495</v>
      </c>
      <c r="D24" s="34">
        <f>'2023-2027'!CX714</f>
        <v>15847.670960000049</v>
      </c>
      <c r="E24" s="34">
        <f>'2023-2027'!CX708</f>
        <v>1791.8276835555569</v>
      </c>
      <c r="F24" s="34">
        <f>'2023-2027'!CX713</f>
        <v>10963.601337817272</v>
      </c>
      <c r="G24" s="34">
        <f>'2023-2027'!CX711</f>
        <v>447013.87498711655</v>
      </c>
      <c r="H24" s="34">
        <f>'2023-2027'!CX712</f>
        <v>79854.028583782332</v>
      </c>
      <c r="I24" s="34">
        <f t="shared" si="1"/>
        <v>14551345.886948589</v>
      </c>
      <c r="J24" s="35">
        <f>I24-'2023-2027'!CX684</f>
        <v>0</v>
      </c>
    </row>
  </sheetData>
  <mergeCells count="6">
    <mergeCell ref="A16:I16"/>
    <mergeCell ref="A3:I3"/>
    <mergeCell ref="A2:I2"/>
    <mergeCell ref="A1:I1"/>
    <mergeCell ref="A14:I14"/>
    <mergeCell ref="A15:I1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5224D-54D4-43DC-AD5B-338EB8D352EC}">
  <sheetPr codeName="Лист8"/>
  <dimension ref="A1:CX726"/>
  <sheetViews>
    <sheetView zoomScale="110" zoomScaleNormal="110" workbookViewId="0">
      <pane xSplit="7" ySplit="2" topLeftCell="N665" activePane="bottomRight" state="frozen"/>
      <selection activeCell="BH1078" sqref="BH1078"/>
      <selection pane="topRight" activeCell="BH1078" sqref="BH1078"/>
      <selection pane="bottomLeft" activeCell="BH1078" sqref="BH1078"/>
      <selection pane="bottomRight" activeCell="Z707" sqref="Z707"/>
    </sheetView>
  </sheetViews>
  <sheetFormatPr defaultRowHeight="11.25" outlineLevelCol="1" x14ac:dyDescent="0.2"/>
  <cols>
    <col min="1" max="1" width="47.5703125" style="56" customWidth="1"/>
    <col min="2" max="2" width="10.7109375" style="40" customWidth="1"/>
    <col min="3" max="3" width="13.28515625" style="40" customWidth="1"/>
    <col min="4" max="4" width="8.140625" style="40" customWidth="1"/>
    <col min="5" max="5" width="10.7109375" style="40" customWidth="1"/>
    <col min="6" max="6" width="13.42578125" style="40" customWidth="1"/>
    <col min="7" max="7" width="9.7109375" style="40" customWidth="1"/>
    <col min="8" max="8" width="18.7109375" style="40" customWidth="1"/>
    <col min="9" max="9" width="16.42578125" style="40" customWidth="1"/>
    <col min="10" max="10" width="12" style="40" customWidth="1"/>
    <col min="11" max="11" width="9.5703125" style="106" customWidth="1"/>
    <col min="12" max="12" width="14.7109375" style="40" customWidth="1"/>
    <col min="13" max="13" width="12.28515625" style="40" customWidth="1"/>
    <col min="14" max="14" width="13.5703125" style="40" customWidth="1"/>
    <col min="15" max="15" width="14.5703125" style="40" hidden="1" customWidth="1" outlineLevel="1"/>
    <col min="16" max="16" width="13.7109375" style="40" hidden="1" customWidth="1" outlineLevel="1"/>
    <col min="17" max="25" width="13.28515625" style="40" hidden="1" customWidth="1" outlineLevel="1"/>
    <col min="26" max="26" width="13.28515625" style="40" customWidth="1" collapsed="1"/>
    <col min="27" max="27" width="11.7109375" style="76" bestFit="1" customWidth="1"/>
    <col min="28" max="28" width="12.5703125" style="40" hidden="1" customWidth="1"/>
    <col min="29" max="29" width="10.85546875" style="40" customWidth="1"/>
    <col min="30" max="30" width="14.140625" style="40" hidden="1" customWidth="1" outlineLevel="1"/>
    <col min="31" max="40" width="13.28515625" style="40" hidden="1" customWidth="1" outlineLevel="1"/>
    <col min="41" max="41" width="13.28515625" style="40" customWidth="1" collapsed="1"/>
    <col min="42" max="42" width="11.7109375" style="76" customWidth="1"/>
    <col min="43" max="43" width="12.7109375" style="40" customWidth="1"/>
    <col min="44" max="44" width="13.42578125" style="40" customWidth="1"/>
    <col min="45" max="45" width="14" style="40" hidden="1" customWidth="1" outlineLevel="1"/>
    <col min="46" max="46" width="14.5703125" style="40" hidden="1" customWidth="1" outlineLevel="1"/>
    <col min="47" max="48" width="14" style="40" hidden="1" customWidth="1" outlineLevel="1"/>
    <col min="49" max="55" width="13.5703125" style="40" hidden="1" customWidth="1" outlineLevel="1"/>
    <col min="56" max="56" width="13.5703125" style="40" bestFit="1" customWidth="1" collapsed="1"/>
    <col min="57" max="57" width="11.7109375" style="76" customWidth="1"/>
    <col min="58" max="58" width="14.140625" style="40" customWidth="1"/>
    <col min="59" max="59" width="13.42578125" style="40" customWidth="1"/>
    <col min="60" max="70" width="13.5703125" style="40" hidden="1" customWidth="1" outlineLevel="1"/>
    <col min="71" max="71" width="13.5703125" style="40" bestFit="1" customWidth="1" collapsed="1"/>
    <col min="72" max="72" width="11.7109375" style="76" bestFit="1" customWidth="1"/>
    <col min="73" max="73" width="11.42578125" style="40" customWidth="1"/>
    <col min="74" max="74" width="13.5703125" style="40" customWidth="1"/>
    <col min="75" max="75" width="13.5703125" style="40" hidden="1" customWidth="1" outlineLevel="1"/>
    <col min="76" max="76" width="13.42578125" style="40" hidden="1" customWidth="1" outlineLevel="1"/>
    <col min="77" max="77" width="13.5703125" style="40" hidden="1" customWidth="1" outlineLevel="1"/>
    <col min="78" max="78" width="13.42578125" style="40" hidden="1" customWidth="1" outlineLevel="1"/>
    <col min="79" max="79" width="13.7109375" style="40" hidden="1" customWidth="1" outlineLevel="1"/>
    <col min="80" max="80" width="13.85546875" style="40" hidden="1" customWidth="1" outlineLevel="1"/>
    <col min="81" max="81" width="14.28515625" style="40" hidden="1" customWidth="1" outlineLevel="1"/>
    <col min="82" max="82" width="13.7109375" style="40" hidden="1" customWidth="1" outlineLevel="1"/>
    <col min="83" max="85" width="13.5703125" style="40" hidden="1" customWidth="1" outlineLevel="1"/>
    <col min="86" max="86" width="15" style="40" customWidth="1" collapsed="1"/>
    <col min="87" max="87" width="11.7109375" style="76" customWidth="1"/>
    <col min="88" max="88" width="14" style="40" customWidth="1"/>
    <col min="89" max="89" width="15.85546875" style="40" customWidth="1"/>
    <col min="90" max="91" width="13.5703125" style="40" hidden="1" customWidth="1" outlineLevel="1"/>
    <col min="92" max="92" width="14.28515625" style="40" hidden="1" customWidth="1" outlineLevel="1"/>
    <col min="93" max="93" width="13.28515625" style="40" hidden="1" customWidth="1" outlineLevel="1"/>
    <col min="94" max="95" width="13" style="40" hidden="1" customWidth="1" outlineLevel="1"/>
    <col min="96" max="96" width="14.28515625" style="40" hidden="1" customWidth="1" outlineLevel="1"/>
    <col min="97" max="97" width="14.42578125" style="40" hidden="1" customWidth="1" outlineLevel="1"/>
    <col min="98" max="98" width="13.7109375" style="40" hidden="1" customWidth="1" outlineLevel="1"/>
    <col min="99" max="99" width="12.42578125" style="40" hidden="1" customWidth="1" outlineLevel="1"/>
    <col min="100" max="100" width="14.42578125" style="40" hidden="1" customWidth="1" outlineLevel="1"/>
    <col min="101" max="101" width="14.28515625" style="40" customWidth="1" collapsed="1"/>
    <col min="102" max="102" width="11.7109375" style="76" customWidth="1"/>
    <col min="103" max="16384" width="9.140625" style="40"/>
  </cols>
  <sheetData>
    <row r="1" spans="1:102" ht="12.75" customHeight="1" x14ac:dyDescent="0.2">
      <c r="A1" s="984" t="s">
        <v>801</v>
      </c>
      <c r="B1" s="984" t="s">
        <v>802</v>
      </c>
      <c r="C1" s="978" t="s">
        <v>803</v>
      </c>
      <c r="D1" s="978"/>
      <c r="E1" s="984" t="s">
        <v>804</v>
      </c>
      <c r="F1" s="978" t="s">
        <v>805</v>
      </c>
      <c r="G1" s="978" t="s">
        <v>806</v>
      </c>
      <c r="H1" s="980" t="s">
        <v>807</v>
      </c>
      <c r="I1" s="980"/>
      <c r="J1" s="980"/>
      <c r="K1" s="981" t="s">
        <v>808</v>
      </c>
      <c r="L1" s="982" t="s">
        <v>809</v>
      </c>
      <c r="M1" s="38"/>
      <c r="N1" s="976" t="s">
        <v>810</v>
      </c>
      <c r="AA1" s="41">
        <v>2.1999999999999999E-2</v>
      </c>
      <c r="AC1" s="983" t="s">
        <v>811</v>
      </c>
      <c r="AP1" s="41">
        <v>2.1999999999999999E-2</v>
      </c>
      <c r="AR1" s="976" t="s">
        <v>812</v>
      </c>
      <c r="BE1" s="41">
        <v>2.1999999999999999E-2</v>
      </c>
      <c r="BG1" s="976" t="s">
        <v>813</v>
      </c>
      <c r="BT1" s="41">
        <v>2.1999999999999999E-2</v>
      </c>
      <c r="BV1" s="976" t="s">
        <v>814</v>
      </c>
      <c r="CI1" s="41">
        <v>2.1999999999999999E-2</v>
      </c>
      <c r="CK1" s="976" t="s">
        <v>815</v>
      </c>
      <c r="CX1" s="41">
        <v>2.1999999999999999E-2</v>
      </c>
    </row>
    <row r="2" spans="1:102" ht="39.75" customHeight="1" x14ac:dyDescent="0.2">
      <c r="A2" s="984"/>
      <c r="B2" s="984"/>
      <c r="C2" s="979"/>
      <c r="D2" s="979"/>
      <c r="E2" s="984"/>
      <c r="F2" s="979"/>
      <c r="G2" s="979"/>
      <c r="H2" s="37" t="s">
        <v>816</v>
      </c>
      <c r="I2" s="37" t="s">
        <v>817</v>
      </c>
      <c r="J2" s="42" t="s">
        <v>818</v>
      </c>
      <c r="K2" s="981"/>
      <c r="L2" s="982"/>
      <c r="M2" s="39" t="s">
        <v>819</v>
      </c>
      <c r="N2" s="977"/>
      <c r="O2" s="43">
        <v>44593</v>
      </c>
      <c r="P2" s="43">
        <v>44621</v>
      </c>
      <c r="Q2" s="43">
        <v>44652</v>
      </c>
      <c r="R2" s="43">
        <v>44682</v>
      </c>
      <c r="S2" s="43">
        <v>44713</v>
      </c>
      <c r="T2" s="43">
        <v>44743</v>
      </c>
      <c r="U2" s="43">
        <v>44774</v>
      </c>
      <c r="V2" s="43">
        <v>44805</v>
      </c>
      <c r="W2" s="43">
        <v>44835</v>
      </c>
      <c r="X2" s="43">
        <v>44866</v>
      </c>
      <c r="Y2" s="43">
        <v>44896</v>
      </c>
      <c r="Z2" s="43">
        <v>44927</v>
      </c>
      <c r="AA2" s="46" t="s">
        <v>820</v>
      </c>
      <c r="AB2" s="45" t="s">
        <v>821</v>
      </c>
      <c r="AC2" s="983"/>
      <c r="AD2" s="43">
        <v>44958</v>
      </c>
      <c r="AE2" s="43">
        <v>44986</v>
      </c>
      <c r="AF2" s="43">
        <v>45017</v>
      </c>
      <c r="AG2" s="43">
        <v>45047</v>
      </c>
      <c r="AH2" s="43">
        <v>45078</v>
      </c>
      <c r="AI2" s="43">
        <v>45108</v>
      </c>
      <c r="AJ2" s="43">
        <v>45139</v>
      </c>
      <c r="AK2" s="43">
        <v>45170</v>
      </c>
      <c r="AL2" s="43">
        <v>45200</v>
      </c>
      <c r="AM2" s="43">
        <v>45231</v>
      </c>
      <c r="AN2" s="43">
        <v>45261</v>
      </c>
      <c r="AO2" s="43">
        <v>45292</v>
      </c>
      <c r="AP2" s="46" t="s">
        <v>822</v>
      </c>
      <c r="AQ2" s="47" t="s">
        <v>809</v>
      </c>
      <c r="AR2" s="977"/>
      <c r="AS2" s="43">
        <v>45323</v>
      </c>
      <c r="AT2" s="43">
        <v>45352</v>
      </c>
      <c r="AU2" s="43">
        <v>45383</v>
      </c>
      <c r="AV2" s="43">
        <v>45413</v>
      </c>
      <c r="AW2" s="43">
        <v>45444</v>
      </c>
      <c r="AX2" s="43">
        <v>45474</v>
      </c>
      <c r="AY2" s="43">
        <v>45505</v>
      </c>
      <c r="AZ2" s="43">
        <v>45536</v>
      </c>
      <c r="BA2" s="43">
        <v>45566</v>
      </c>
      <c r="BB2" s="43">
        <v>45597</v>
      </c>
      <c r="BC2" s="43">
        <v>45627</v>
      </c>
      <c r="BD2" s="43">
        <v>45658</v>
      </c>
      <c r="BE2" s="46" t="s">
        <v>823</v>
      </c>
      <c r="BF2" s="47" t="s">
        <v>809</v>
      </c>
      <c r="BG2" s="977"/>
      <c r="BH2" s="43">
        <v>45689</v>
      </c>
      <c r="BI2" s="43">
        <v>45717</v>
      </c>
      <c r="BJ2" s="43">
        <v>45748</v>
      </c>
      <c r="BK2" s="43">
        <v>45778</v>
      </c>
      <c r="BL2" s="43">
        <v>45809</v>
      </c>
      <c r="BM2" s="43">
        <v>45839</v>
      </c>
      <c r="BN2" s="43">
        <v>45870</v>
      </c>
      <c r="BO2" s="43">
        <v>45901</v>
      </c>
      <c r="BP2" s="43">
        <v>45931</v>
      </c>
      <c r="BQ2" s="43">
        <v>45962</v>
      </c>
      <c r="BR2" s="43">
        <v>45992</v>
      </c>
      <c r="BS2" s="43">
        <v>46023</v>
      </c>
      <c r="BT2" s="46" t="s">
        <v>824</v>
      </c>
      <c r="BU2" s="47" t="s">
        <v>809</v>
      </c>
      <c r="BV2" s="977"/>
      <c r="BW2" s="43">
        <v>46054</v>
      </c>
      <c r="BX2" s="43">
        <v>46082</v>
      </c>
      <c r="BY2" s="43">
        <v>46113</v>
      </c>
      <c r="BZ2" s="43">
        <v>46143</v>
      </c>
      <c r="CA2" s="43">
        <v>46174</v>
      </c>
      <c r="CB2" s="43">
        <v>46204</v>
      </c>
      <c r="CC2" s="43">
        <v>46235</v>
      </c>
      <c r="CD2" s="43">
        <v>46266</v>
      </c>
      <c r="CE2" s="43">
        <v>46296</v>
      </c>
      <c r="CF2" s="43">
        <v>46327</v>
      </c>
      <c r="CG2" s="43">
        <v>46357</v>
      </c>
      <c r="CH2" s="43">
        <v>46388</v>
      </c>
      <c r="CI2" s="46" t="s">
        <v>825</v>
      </c>
      <c r="CJ2" s="47" t="s">
        <v>809</v>
      </c>
      <c r="CK2" s="977"/>
      <c r="CL2" s="43">
        <v>46419</v>
      </c>
      <c r="CM2" s="43">
        <v>46447</v>
      </c>
      <c r="CN2" s="43">
        <v>46478</v>
      </c>
      <c r="CO2" s="43">
        <v>46508</v>
      </c>
      <c r="CP2" s="43">
        <v>46539</v>
      </c>
      <c r="CQ2" s="43">
        <v>46569</v>
      </c>
      <c r="CR2" s="43">
        <v>46600</v>
      </c>
      <c r="CS2" s="43">
        <v>46631</v>
      </c>
      <c r="CT2" s="43">
        <v>46661</v>
      </c>
      <c r="CU2" s="43">
        <v>46692</v>
      </c>
      <c r="CV2" s="43">
        <v>46722</v>
      </c>
      <c r="CW2" s="43">
        <v>46753</v>
      </c>
      <c r="CX2" s="46" t="s">
        <v>826</v>
      </c>
    </row>
    <row r="3" spans="1:102" ht="12.75" customHeight="1" x14ac:dyDescent="0.2">
      <c r="A3" s="48" t="s">
        <v>772</v>
      </c>
      <c r="B3" s="48"/>
      <c r="C3" s="48"/>
      <c r="D3" s="48"/>
      <c r="E3" s="48"/>
      <c r="F3" s="48"/>
      <c r="G3" s="48"/>
      <c r="H3" s="49"/>
      <c r="I3" s="49"/>
      <c r="J3" s="50"/>
      <c r="K3" s="51"/>
      <c r="L3" s="52"/>
      <c r="M3" s="52"/>
      <c r="N3" s="53"/>
      <c r="O3" s="43"/>
      <c r="P3" s="43"/>
      <c r="Q3" s="43"/>
      <c r="R3" s="43"/>
      <c r="S3" s="43"/>
      <c r="T3" s="43"/>
      <c r="U3" s="43"/>
      <c r="V3" s="43"/>
      <c r="W3" s="43"/>
      <c r="X3" s="43"/>
      <c r="Y3" s="43"/>
      <c r="Z3" s="43"/>
      <c r="AA3" s="46"/>
      <c r="AC3" s="54"/>
      <c r="AD3" s="43"/>
      <c r="AE3" s="43"/>
      <c r="AF3" s="43"/>
      <c r="AG3" s="43"/>
      <c r="AH3" s="43"/>
      <c r="AI3" s="43"/>
      <c r="AJ3" s="43"/>
      <c r="AK3" s="43"/>
      <c r="AL3" s="43"/>
      <c r="AM3" s="43"/>
      <c r="AN3" s="43"/>
      <c r="AO3" s="43"/>
      <c r="AP3" s="46"/>
      <c r="AQ3" s="55"/>
      <c r="AR3" s="53"/>
      <c r="AS3" s="43"/>
      <c r="AT3" s="43"/>
      <c r="AU3" s="43"/>
      <c r="AV3" s="43"/>
      <c r="AW3" s="43"/>
      <c r="AX3" s="43"/>
      <c r="AY3" s="43"/>
      <c r="AZ3" s="43"/>
      <c r="BA3" s="43"/>
      <c r="BB3" s="43"/>
      <c r="BC3" s="43"/>
      <c r="BD3" s="43"/>
      <c r="BE3" s="46"/>
      <c r="BF3" s="55"/>
      <c r="BG3" s="53"/>
      <c r="BH3" s="43"/>
      <c r="BI3" s="43"/>
      <c r="BJ3" s="43"/>
      <c r="BK3" s="43"/>
      <c r="BL3" s="43"/>
      <c r="BM3" s="43"/>
      <c r="BN3" s="43"/>
      <c r="BO3" s="43"/>
      <c r="BP3" s="43"/>
      <c r="BQ3" s="43"/>
      <c r="BR3" s="43"/>
      <c r="BS3" s="43"/>
      <c r="BT3" s="46"/>
      <c r="BU3" s="55"/>
      <c r="BV3" s="53"/>
      <c r="BW3" s="43"/>
      <c r="BX3" s="43"/>
      <c r="BY3" s="43"/>
      <c r="BZ3" s="43"/>
      <c r="CA3" s="43"/>
      <c r="CB3" s="43"/>
      <c r="CC3" s="43"/>
      <c r="CD3" s="43"/>
      <c r="CE3" s="43"/>
      <c r="CF3" s="43"/>
      <c r="CG3" s="43"/>
      <c r="CH3" s="43"/>
      <c r="CI3" s="46"/>
      <c r="CJ3" s="55"/>
      <c r="CK3" s="53"/>
      <c r="CL3" s="43"/>
      <c r="CM3" s="43"/>
      <c r="CN3" s="43"/>
      <c r="CO3" s="43"/>
      <c r="CP3" s="43"/>
      <c r="CQ3" s="43"/>
      <c r="CR3" s="43"/>
      <c r="CS3" s="43"/>
      <c r="CT3" s="43"/>
      <c r="CU3" s="43"/>
      <c r="CV3" s="43"/>
      <c r="CW3" s="43"/>
      <c r="CX3" s="46"/>
    </row>
    <row r="4" spans="1:102" x14ac:dyDescent="0.2">
      <c r="A4" s="56" t="s">
        <v>1329</v>
      </c>
      <c r="B4" s="40" t="s">
        <v>1864</v>
      </c>
      <c r="C4" s="40" t="s">
        <v>793</v>
      </c>
      <c r="D4" s="40" t="s">
        <v>913</v>
      </c>
      <c r="E4" s="40" t="s">
        <v>2080</v>
      </c>
      <c r="F4" s="40" t="s">
        <v>1021</v>
      </c>
      <c r="G4" s="40">
        <v>600</v>
      </c>
      <c r="H4" s="57">
        <v>217511750.34</v>
      </c>
      <c r="I4" s="57">
        <v>51115260.826800004</v>
      </c>
      <c r="J4" s="57">
        <v>166396489.51319999</v>
      </c>
      <c r="K4" s="58">
        <v>1</v>
      </c>
      <c r="L4" s="57">
        <v>362519.58919999999</v>
      </c>
      <c r="M4" s="57"/>
      <c r="N4" s="57">
        <f t="shared" ref="N4:N67" si="0">L4*12</f>
        <v>4350235.0703999996</v>
      </c>
      <c r="O4" s="57">
        <f>J4-$L4</f>
        <v>166033969.92399999</v>
      </c>
      <c r="P4" s="57">
        <f>O4-$L4</f>
        <v>165671450.3348</v>
      </c>
      <c r="Q4" s="57">
        <f>P4-$L4</f>
        <v>165308930.74560001</v>
      </c>
      <c r="R4" s="57">
        <f t="shared" ref="R4:Z4" si="1">Q4-$L4</f>
        <v>164946411.15640002</v>
      </c>
      <c r="S4" s="57">
        <f t="shared" si="1"/>
        <v>164583891.56720003</v>
      </c>
      <c r="T4" s="57">
        <f t="shared" si="1"/>
        <v>164221371.97800004</v>
      </c>
      <c r="U4" s="57">
        <f t="shared" si="1"/>
        <v>163858852.38880005</v>
      </c>
      <c r="V4" s="57">
        <f t="shared" si="1"/>
        <v>163496332.79960006</v>
      </c>
      <c r="W4" s="57">
        <f t="shared" si="1"/>
        <v>163133813.21040007</v>
      </c>
      <c r="X4" s="57">
        <f t="shared" si="1"/>
        <v>162771293.62120008</v>
      </c>
      <c r="Y4" s="57">
        <f t="shared" si="1"/>
        <v>162408774.03200009</v>
      </c>
      <c r="Z4" s="57">
        <f t="shared" si="1"/>
        <v>162046254.4428001</v>
      </c>
      <c r="AA4" s="59">
        <f>SUM(O4:Z4,J4)/13*$AA$1</f>
        <v>3612870.1835160009</v>
      </c>
      <c r="AB4" s="57"/>
      <c r="AC4" s="57">
        <f>L4*12</f>
        <v>4350235.0703999996</v>
      </c>
      <c r="AD4" s="57">
        <f>Z4-$L4</f>
        <v>161683734.85360011</v>
      </c>
      <c r="AE4" s="57">
        <f t="shared" ref="AE4:AO19" si="2">AD4-$L4</f>
        <v>161321215.26440012</v>
      </c>
      <c r="AF4" s="57">
        <f t="shared" si="2"/>
        <v>160958695.67520013</v>
      </c>
      <c r="AG4" s="57">
        <f t="shared" si="2"/>
        <v>160596176.08600014</v>
      </c>
      <c r="AH4" s="57">
        <f t="shared" si="2"/>
        <v>160233656.49680015</v>
      </c>
      <c r="AI4" s="57">
        <f t="shared" si="2"/>
        <v>159871136.90760016</v>
      </c>
      <c r="AJ4" s="57">
        <f t="shared" si="2"/>
        <v>159508617.31840017</v>
      </c>
      <c r="AK4" s="57">
        <f t="shared" si="2"/>
        <v>159146097.72920018</v>
      </c>
      <c r="AL4" s="57">
        <f t="shared" si="2"/>
        <v>158783578.14000019</v>
      </c>
      <c r="AM4" s="57">
        <f t="shared" si="2"/>
        <v>158421058.5508002</v>
      </c>
      <c r="AN4" s="57">
        <f t="shared" si="2"/>
        <v>158058538.96160021</v>
      </c>
      <c r="AO4" s="57">
        <f t="shared" si="2"/>
        <v>157696019.37240022</v>
      </c>
      <c r="AP4" s="59">
        <f t="shared" ref="AP4:AP67" si="3">IF(K4&lt;1,0,SUM(AD4:AO4,Z4)/13*$BE$1)</f>
        <v>3517165.0119672026</v>
      </c>
      <c r="AQ4" s="57">
        <v>362519.58919999999</v>
      </c>
      <c r="AR4" s="57">
        <f>L4*12</f>
        <v>4350235.0703999996</v>
      </c>
      <c r="AS4" s="57">
        <f>AO4-$L4</f>
        <v>157333499.78320023</v>
      </c>
      <c r="AT4" s="57">
        <f>AS4-$L4</f>
        <v>156970980.19400024</v>
      </c>
      <c r="AU4" s="57">
        <f t="shared" ref="AU4:BD4" si="4">AT4-$L4</f>
        <v>156608460.60480025</v>
      </c>
      <c r="AV4" s="57">
        <f t="shared" si="4"/>
        <v>156245941.01560026</v>
      </c>
      <c r="AW4" s="57">
        <f t="shared" si="4"/>
        <v>155883421.42640027</v>
      </c>
      <c r="AX4" s="57">
        <f t="shared" si="4"/>
        <v>155520901.83720028</v>
      </c>
      <c r="AY4" s="57">
        <f t="shared" si="4"/>
        <v>155158382.24800029</v>
      </c>
      <c r="AZ4" s="57">
        <f t="shared" si="4"/>
        <v>154795862.6588003</v>
      </c>
      <c r="BA4" s="57">
        <f t="shared" si="4"/>
        <v>154433343.06960031</v>
      </c>
      <c r="BB4" s="57">
        <f t="shared" si="4"/>
        <v>154070823.48040032</v>
      </c>
      <c r="BC4" s="57">
        <f t="shared" si="4"/>
        <v>153708303.89120033</v>
      </c>
      <c r="BD4" s="57">
        <f t="shared" si="4"/>
        <v>153345784.30200034</v>
      </c>
      <c r="BE4" s="60">
        <f t="shared" ref="BE4:BE67" si="5">IF(K4&lt;1,0,SUM(AS4:BD4,AO4)/13*$BE$1)</f>
        <v>3421459.8404184058</v>
      </c>
      <c r="BF4" s="57">
        <v>362519.58919999999</v>
      </c>
      <c r="BG4" s="57">
        <f>BF4*12</f>
        <v>4350235.0703999996</v>
      </c>
      <c r="BH4" s="57">
        <f>BD4-BF4</f>
        <v>152983264.71280035</v>
      </c>
      <c r="BI4" s="57">
        <f>BH4-$L4</f>
        <v>152620745.12360036</v>
      </c>
      <c r="BJ4" s="57">
        <f t="shared" ref="BJ4:BS9" si="6">BI4-$L4</f>
        <v>152258225.53440037</v>
      </c>
      <c r="BK4" s="57">
        <f t="shared" si="6"/>
        <v>151895705.94520038</v>
      </c>
      <c r="BL4" s="57">
        <f t="shared" si="6"/>
        <v>151533186.35600039</v>
      </c>
      <c r="BM4" s="57">
        <f t="shared" si="6"/>
        <v>151170666.7668004</v>
      </c>
      <c r="BN4" s="57">
        <f t="shared" si="6"/>
        <v>150808147.17760041</v>
      </c>
      <c r="BO4" s="57">
        <f t="shared" si="6"/>
        <v>150445627.58840042</v>
      </c>
      <c r="BP4" s="57">
        <f t="shared" si="6"/>
        <v>150083107.99920043</v>
      </c>
      <c r="BQ4" s="57">
        <f t="shared" si="6"/>
        <v>149720588.41000044</v>
      </c>
      <c r="BR4" s="57">
        <f t="shared" si="6"/>
        <v>149358068.82080045</v>
      </c>
      <c r="BS4" s="57">
        <f t="shared" si="6"/>
        <v>148995549.23160046</v>
      </c>
      <c r="BT4" s="59">
        <f t="shared" ref="BT4" si="7">IF(AO4&lt;1,0,SUM(BH4:BS4,BD4)/13*$BE$1)</f>
        <v>3325754.6688696081</v>
      </c>
      <c r="BU4" s="57">
        <v>362519.58919999999</v>
      </c>
      <c r="BV4" s="57">
        <f>BU4*12</f>
        <v>4350235.0703999996</v>
      </c>
      <c r="BW4" s="57">
        <f>BS4-BU4</f>
        <v>148633029.64240047</v>
      </c>
      <c r="BX4" s="57">
        <f>BW4-$L4</f>
        <v>148270510.05320048</v>
      </c>
      <c r="BY4" s="57">
        <f t="shared" ref="BY4:CH9" si="8">BX4-$L4</f>
        <v>147907990.46400049</v>
      </c>
      <c r="BZ4" s="57">
        <f t="shared" si="8"/>
        <v>147545470.8748005</v>
      </c>
      <c r="CA4" s="57">
        <f t="shared" si="8"/>
        <v>147182951.28560051</v>
      </c>
      <c r="CB4" s="57">
        <f t="shared" si="8"/>
        <v>146820431.69640052</v>
      </c>
      <c r="CC4" s="57">
        <f t="shared" si="8"/>
        <v>146457912.10720053</v>
      </c>
      <c r="CD4" s="57">
        <f t="shared" si="8"/>
        <v>146095392.51800054</v>
      </c>
      <c r="CE4" s="57">
        <f t="shared" si="8"/>
        <v>145732872.92880055</v>
      </c>
      <c r="CF4" s="57">
        <f t="shared" si="8"/>
        <v>145370353.33960056</v>
      </c>
      <c r="CG4" s="57">
        <f t="shared" si="8"/>
        <v>145007833.75040057</v>
      </c>
      <c r="CH4" s="57">
        <f t="shared" si="8"/>
        <v>144645314.16120058</v>
      </c>
      <c r="CI4" s="59">
        <f t="shared" ref="CI4" si="9">IF(BD4&lt;1,0,SUM(BW4:CH4,BS4)/13*$BE$1)</f>
        <v>3230049.4973208113</v>
      </c>
      <c r="CJ4" s="57">
        <v>362519.58919999999</v>
      </c>
      <c r="CK4" s="57">
        <f>CJ4*12</f>
        <v>4350235.0703999996</v>
      </c>
      <c r="CL4" s="57">
        <f>CH4-CJ4</f>
        <v>144282794.57200059</v>
      </c>
      <c r="CM4" s="57">
        <f>CL4-$L4</f>
        <v>143920274.9828006</v>
      </c>
      <c r="CN4" s="57">
        <f t="shared" ref="CN4:CW9" si="10">CM4-$L4</f>
        <v>143557755.39360061</v>
      </c>
      <c r="CO4" s="57">
        <f t="shared" si="10"/>
        <v>143195235.80440062</v>
      </c>
      <c r="CP4" s="57">
        <f t="shared" si="10"/>
        <v>142832716.21520063</v>
      </c>
      <c r="CQ4" s="57">
        <f t="shared" si="10"/>
        <v>142470196.62600064</v>
      </c>
      <c r="CR4" s="57">
        <f t="shared" si="10"/>
        <v>142107677.03680065</v>
      </c>
      <c r="CS4" s="57">
        <f t="shared" si="10"/>
        <v>141745157.44760066</v>
      </c>
      <c r="CT4" s="57">
        <f t="shared" si="10"/>
        <v>141382637.85840067</v>
      </c>
      <c r="CU4" s="57">
        <f t="shared" si="10"/>
        <v>141020118.26920068</v>
      </c>
      <c r="CV4" s="57">
        <f t="shared" si="10"/>
        <v>140657598.68000069</v>
      </c>
      <c r="CW4" s="57">
        <f t="shared" si="10"/>
        <v>140295079.0908007</v>
      </c>
      <c r="CX4" s="59">
        <f t="shared" ref="CX4" si="11">IF(BS4&lt;1,0,SUM(CL4:CW4,CH4)/13*$BE$1)</f>
        <v>3134344.3257720135</v>
      </c>
    </row>
    <row r="5" spans="1:102" x14ac:dyDescent="0.2">
      <c r="A5" s="56" t="s">
        <v>1330</v>
      </c>
      <c r="B5" s="40" t="s">
        <v>1865</v>
      </c>
      <c r="C5" s="40" t="s">
        <v>793</v>
      </c>
      <c r="D5" s="40" t="s">
        <v>835</v>
      </c>
      <c r="E5" s="40" t="s">
        <v>2080</v>
      </c>
      <c r="F5" s="40" t="s">
        <v>1021</v>
      </c>
      <c r="G5" s="40">
        <v>240</v>
      </c>
      <c r="H5" s="57">
        <v>2926500</v>
      </c>
      <c r="I5" s="57">
        <v>1719318.75</v>
      </c>
      <c r="J5" s="57">
        <v>1207181.25</v>
      </c>
      <c r="K5" s="58">
        <v>0</v>
      </c>
      <c r="L5" s="57">
        <v>12193.75</v>
      </c>
      <c r="M5" s="57"/>
      <c r="N5" s="57">
        <f t="shared" si="0"/>
        <v>146325</v>
      </c>
      <c r="O5" s="57">
        <f t="shared" ref="O5:O68" si="12">J5-$L5</f>
        <v>1194987.5</v>
      </c>
      <c r="P5" s="57">
        <f t="shared" ref="P5:Z20" si="13">O5-$L5</f>
        <v>1182793.75</v>
      </c>
      <c r="Q5" s="57">
        <f t="shared" si="13"/>
        <v>1170600</v>
      </c>
      <c r="R5" s="57">
        <f t="shared" si="13"/>
        <v>1158406.25</v>
      </c>
      <c r="S5" s="57">
        <f t="shared" si="13"/>
        <v>1146212.5</v>
      </c>
      <c r="T5" s="57">
        <f t="shared" si="13"/>
        <v>1134018.75</v>
      </c>
      <c r="U5" s="57">
        <f t="shared" si="13"/>
        <v>1121825</v>
      </c>
      <c r="V5" s="57">
        <f t="shared" si="13"/>
        <v>1109631.25</v>
      </c>
      <c r="W5" s="57">
        <f t="shared" si="13"/>
        <v>1097437.5</v>
      </c>
      <c r="X5" s="57">
        <f t="shared" si="13"/>
        <v>1085243.75</v>
      </c>
      <c r="Y5" s="57">
        <f t="shared" si="13"/>
        <v>1073050</v>
      </c>
      <c r="Z5" s="57">
        <f t="shared" si="13"/>
        <v>1060856.25</v>
      </c>
      <c r="AA5" s="59"/>
      <c r="AB5" s="57"/>
      <c r="AC5" s="57">
        <f t="shared" ref="AC5:AC68" si="14">L5*12</f>
        <v>146325</v>
      </c>
      <c r="AD5" s="57">
        <f t="shared" ref="AD5:AD68" si="15">Z5-$L5</f>
        <v>1048662.5</v>
      </c>
      <c r="AE5" s="57">
        <f t="shared" si="2"/>
        <v>1036468.75</v>
      </c>
      <c r="AF5" s="57">
        <f t="shared" si="2"/>
        <v>1024275</v>
      </c>
      <c r="AG5" s="57">
        <f t="shared" si="2"/>
        <v>1012081.25</v>
      </c>
      <c r="AH5" s="57">
        <f t="shared" si="2"/>
        <v>999887.5</v>
      </c>
      <c r="AI5" s="57">
        <f t="shared" si="2"/>
        <v>987693.75</v>
      </c>
      <c r="AJ5" s="57">
        <f t="shared" si="2"/>
        <v>975500</v>
      </c>
      <c r="AK5" s="57">
        <f t="shared" si="2"/>
        <v>963306.25</v>
      </c>
      <c r="AL5" s="57">
        <f t="shared" si="2"/>
        <v>951112.5</v>
      </c>
      <c r="AM5" s="57">
        <f t="shared" si="2"/>
        <v>938918.75</v>
      </c>
      <c r="AN5" s="57">
        <f t="shared" si="2"/>
        <v>926725</v>
      </c>
      <c r="AO5" s="57">
        <f t="shared" si="2"/>
        <v>914531.25</v>
      </c>
      <c r="AP5" s="59"/>
      <c r="AQ5" s="57">
        <v>12193.75</v>
      </c>
      <c r="AR5" s="57">
        <f t="shared" ref="AR5:AR9" si="16">L5*12</f>
        <v>146325</v>
      </c>
      <c r="AS5" s="57">
        <f t="shared" ref="AS5:AS9" si="17">AO5-$L5</f>
        <v>902337.5</v>
      </c>
      <c r="AT5" s="57">
        <f t="shared" ref="AT5:BD9" si="18">AS5-$L5</f>
        <v>890143.75</v>
      </c>
      <c r="AU5" s="57">
        <f t="shared" si="18"/>
        <v>877950</v>
      </c>
      <c r="AV5" s="57">
        <f t="shared" si="18"/>
        <v>865756.25</v>
      </c>
      <c r="AW5" s="57">
        <f t="shared" si="18"/>
        <v>853562.5</v>
      </c>
      <c r="AX5" s="57">
        <f t="shared" si="18"/>
        <v>841368.75</v>
      </c>
      <c r="AY5" s="57">
        <f t="shared" si="18"/>
        <v>829175</v>
      </c>
      <c r="AZ5" s="57">
        <f t="shared" si="18"/>
        <v>816981.25</v>
      </c>
      <c r="BA5" s="57">
        <f t="shared" si="18"/>
        <v>804787.5</v>
      </c>
      <c r="BB5" s="57">
        <f t="shared" si="18"/>
        <v>792593.75</v>
      </c>
      <c r="BC5" s="57">
        <f t="shared" si="18"/>
        <v>780400</v>
      </c>
      <c r="BD5" s="57">
        <f t="shared" si="18"/>
        <v>768206.25</v>
      </c>
      <c r="BE5" s="60">
        <f>IF(K5&lt;1,0,SUM(AS5:BD5,AO5)/13*$BE$1)</f>
        <v>0</v>
      </c>
      <c r="BF5" s="57">
        <v>12193.75</v>
      </c>
      <c r="BG5" s="57">
        <f t="shared" ref="BG5:BG9" si="19">BF5*12</f>
        <v>146325</v>
      </c>
      <c r="BH5" s="57">
        <f t="shared" ref="BH5:BH9" si="20">BD5-BF5</f>
        <v>756012.5</v>
      </c>
      <c r="BI5" s="57">
        <f t="shared" ref="BI5:BI9" si="21">BH5-$L5</f>
        <v>743818.75</v>
      </c>
      <c r="BJ5" s="57">
        <f t="shared" si="6"/>
        <v>731625</v>
      </c>
      <c r="BK5" s="57">
        <f t="shared" si="6"/>
        <v>719431.25</v>
      </c>
      <c r="BL5" s="57">
        <f t="shared" si="6"/>
        <v>707237.5</v>
      </c>
      <c r="BM5" s="57">
        <f t="shared" si="6"/>
        <v>695043.75</v>
      </c>
      <c r="BN5" s="57">
        <f t="shared" si="6"/>
        <v>682850</v>
      </c>
      <c r="BO5" s="57">
        <f t="shared" si="6"/>
        <v>670656.25</v>
      </c>
      <c r="BP5" s="57">
        <f t="shared" si="6"/>
        <v>658462.5</v>
      </c>
      <c r="BQ5" s="57">
        <f t="shared" si="6"/>
        <v>646268.75</v>
      </c>
      <c r="BR5" s="57">
        <f t="shared" si="6"/>
        <v>634075</v>
      </c>
      <c r="BS5" s="57">
        <f t="shared" si="6"/>
        <v>621881.25</v>
      </c>
      <c r="BT5" s="60">
        <v>0</v>
      </c>
      <c r="BU5" s="57">
        <v>12193.75</v>
      </c>
      <c r="BV5" s="57">
        <f t="shared" ref="BV5:BV9" si="22">BU5*12</f>
        <v>146325</v>
      </c>
      <c r="BW5" s="57">
        <f t="shared" ref="BW5:BW9" si="23">BS5-BU5</f>
        <v>609687.5</v>
      </c>
      <c r="BX5" s="57">
        <f t="shared" ref="BX5:BX9" si="24">BW5-$L5</f>
        <v>597493.75</v>
      </c>
      <c r="BY5" s="57">
        <f t="shared" si="8"/>
        <v>585300</v>
      </c>
      <c r="BZ5" s="57">
        <f t="shared" si="8"/>
        <v>573106.25</v>
      </c>
      <c r="CA5" s="57">
        <f t="shared" si="8"/>
        <v>560912.5</v>
      </c>
      <c r="CB5" s="57">
        <f t="shared" si="8"/>
        <v>548718.75</v>
      </c>
      <c r="CC5" s="57">
        <f t="shared" si="8"/>
        <v>536525</v>
      </c>
      <c r="CD5" s="57">
        <f t="shared" si="8"/>
        <v>524331.25</v>
      </c>
      <c r="CE5" s="57">
        <f t="shared" si="8"/>
        <v>512137.5</v>
      </c>
      <c r="CF5" s="57">
        <f t="shared" si="8"/>
        <v>499943.75</v>
      </c>
      <c r="CG5" s="57">
        <f t="shared" si="8"/>
        <v>487750</v>
      </c>
      <c r="CH5" s="57">
        <f t="shared" si="8"/>
        <v>475556.25</v>
      </c>
      <c r="CI5" s="60">
        <v>0</v>
      </c>
      <c r="CJ5" s="57">
        <v>12193.75</v>
      </c>
      <c r="CK5" s="57">
        <f t="shared" ref="CK5:CK7" si="25">CJ5*12</f>
        <v>146325</v>
      </c>
      <c r="CL5" s="57">
        <f t="shared" ref="CL5:CL9" si="26">CH5-CJ5</f>
        <v>463362.5</v>
      </c>
      <c r="CM5" s="57">
        <f t="shared" ref="CM5:CM9" si="27">CL5-$L5</f>
        <v>451168.75</v>
      </c>
      <c r="CN5" s="57">
        <f t="shared" si="10"/>
        <v>438975</v>
      </c>
      <c r="CO5" s="57">
        <f t="shared" si="10"/>
        <v>426781.25</v>
      </c>
      <c r="CP5" s="57">
        <f t="shared" si="10"/>
        <v>414587.5</v>
      </c>
      <c r="CQ5" s="57">
        <f t="shared" si="10"/>
        <v>402393.75</v>
      </c>
      <c r="CR5" s="57">
        <f t="shared" si="10"/>
        <v>390200</v>
      </c>
      <c r="CS5" s="57">
        <f t="shared" si="10"/>
        <v>378006.25</v>
      </c>
      <c r="CT5" s="57">
        <f t="shared" si="10"/>
        <v>365812.5</v>
      </c>
      <c r="CU5" s="57">
        <f t="shared" si="10"/>
        <v>353618.75</v>
      </c>
      <c r="CV5" s="57">
        <f t="shared" si="10"/>
        <v>341425</v>
      </c>
      <c r="CW5" s="57">
        <f t="shared" si="10"/>
        <v>329231.25</v>
      </c>
      <c r="CX5" s="60">
        <v>0</v>
      </c>
    </row>
    <row r="6" spans="1:102" x14ac:dyDescent="0.2">
      <c r="A6" s="56" t="s">
        <v>1331</v>
      </c>
      <c r="B6" s="40" t="s">
        <v>1866</v>
      </c>
      <c r="C6" s="40" t="s">
        <v>793</v>
      </c>
      <c r="D6" s="40" t="s">
        <v>835</v>
      </c>
      <c r="E6" s="40" t="s">
        <v>2080</v>
      </c>
      <c r="F6" s="40" t="s">
        <v>1021</v>
      </c>
      <c r="G6" s="40">
        <v>240</v>
      </c>
      <c r="H6" s="57">
        <v>2926500</v>
      </c>
      <c r="I6" s="57">
        <v>1719318.75</v>
      </c>
      <c r="J6" s="57">
        <v>1207181.25</v>
      </c>
      <c r="K6" s="58">
        <v>0</v>
      </c>
      <c r="L6" s="57">
        <v>12193.75</v>
      </c>
      <c r="M6" s="57"/>
      <c r="N6" s="57">
        <f t="shared" si="0"/>
        <v>146325</v>
      </c>
      <c r="O6" s="57">
        <f t="shared" si="12"/>
        <v>1194987.5</v>
      </c>
      <c r="P6" s="57">
        <f t="shared" si="13"/>
        <v>1182793.75</v>
      </c>
      <c r="Q6" s="57">
        <f t="shared" si="13"/>
        <v>1170600</v>
      </c>
      <c r="R6" s="57">
        <f t="shared" si="13"/>
        <v>1158406.25</v>
      </c>
      <c r="S6" s="57">
        <f t="shared" si="13"/>
        <v>1146212.5</v>
      </c>
      <c r="T6" s="57">
        <f t="shared" si="13"/>
        <v>1134018.75</v>
      </c>
      <c r="U6" s="57">
        <f t="shared" si="13"/>
        <v>1121825</v>
      </c>
      <c r="V6" s="57">
        <f t="shared" si="13"/>
        <v>1109631.25</v>
      </c>
      <c r="W6" s="57">
        <f t="shared" si="13"/>
        <v>1097437.5</v>
      </c>
      <c r="X6" s="57">
        <f t="shared" si="13"/>
        <v>1085243.75</v>
      </c>
      <c r="Y6" s="57">
        <f t="shared" si="13"/>
        <v>1073050</v>
      </c>
      <c r="Z6" s="57">
        <f t="shared" si="13"/>
        <v>1060856.25</v>
      </c>
      <c r="AA6" s="59"/>
      <c r="AB6" s="57"/>
      <c r="AC6" s="57">
        <f t="shared" si="14"/>
        <v>146325</v>
      </c>
      <c r="AD6" s="57">
        <f t="shared" si="15"/>
        <v>1048662.5</v>
      </c>
      <c r="AE6" s="57">
        <f t="shared" si="2"/>
        <v>1036468.75</v>
      </c>
      <c r="AF6" s="57">
        <f t="shared" si="2"/>
        <v>1024275</v>
      </c>
      <c r="AG6" s="57">
        <f t="shared" si="2"/>
        <v>1012081.25</v>
      </c>
      <c r="AH6" s="57">
        <f t="shared" si="2"/>
        <v>999887.5</v>
      </c>
      <c r="AI6" s="57">
        <f t="shared" si="2"/>
        <v>987693.75</v>
      </c>
      <c r="AJ6" s="57">
        <f t="shared" si="2"/>
        <v>975500</v>
      </c>
      <c r="AK6" s="57">
        <f t="shared" si="2"/>
        <v>963306.25</v>
      </c>
      <c r="AL6" s="57">
        <f t="shared" si="2"/>
        <v>951112.5</v>
      </c>
      <c r="AM6" s="57">
        <f t="shared" si="2"/>
        <v>938918.75</v>
      </c>
      <c r="AN6" s="57">
        <f t="shared" si="2"/>
        <v>926725</v>
      </c>
      <c r="AO6" s="57">
        <f t="shared" si="2"/>
        <v>914531.25</v>
      </c>
      <c r="AP6" s="59"/>
      <c r="AQ6" s="57">
        <v>12193.75</v>
      </c>
      <c r="AR6" s="57">
        <f t="shared" si="16"/>
        <v>146325</v>
      </c>
      <c r="AS6" s="57">
        <f t="shared" si="17"/>
        <v>902337.5</v>
      </c>
      <c r="AT6" s="57">
        <f t="shared" si="18"/>
        <v>890143.75</v>
      </c>
      <c r="AU6" s="57">
        <f t="shared" si="18"/>
        <v>877950</v>
      </c>
      <c r="AV6" s="57">
        <f t="shared" si="18"/>
        <v>865756.25</v>
      </c>
      <c r="AW6" s="57">
        <f t="shared" si="18"/>
        <v>853562.5</v>
      </c>
      <c r="AX6" s="57">
        <f t="shared" si="18"/>
        <v>841368.75</v>
      </c>
      <c r="AY6" s="57">
        <f t="shared" si="18"/>
        <v>829175</v>
      </c>
      <c r="AZ6" s="57">
        <f t="shared" si="18"/>
        <v>816981.25</v>
      </c>
      <c r="BA6" s="57">
        <f t="shared" si="18"/>
        <v>804787.5</v>
      </c>
      <c r="BB6" s="57">
        <f t="shared" si="18"/>
        <v>792593.75</v>
      </c>
      <c r="BC6" s="57">
        <f t="shared" si="18"/>
        <v>780400</v>
      </c>
      <c r="BD6" s="57">
        <f t="shared" si="18"/>
        <v>768206.25</v>
      </c>
      <c r="BE6" s="60">
        <f t="shared" si="5"/>
        <v>0</v>
      </c>
      <c r="BF6" s="57">
        <v>12193.75</v>
      </c>
      <c r="BG6" s="57">
        <f t="shared" si="19"/>
        <v>146325</v>
      </c>
      <c r="BH6" s="57">
        <f t="shared" si="20"/>
        <v>756012.5</v>
      </c>
      <c r="BI6" s="57">
        <f t="shared" si="21"/>
        <v>743818.75</v>
      </c>
      <c r="BJ6" s="57">
        <f t="shared" si="6"/>
        <v>731625</v>
      </c>
      <c r="BK6" s="57">
        <f t="shared" si="6"/>
        <v>719431.25</v>
      </c>
      <c r="BL6" s="57">
        <f t="shared" si="6"/>
        <v>707237.5</v>
      </c>
      <c r="BM6" s="57">
        <f t="shared" si="6"/>
        <v>695043.75</v>
      </c>
      <c r="BN6" s="57">
        <f t="shared" si="6"/>
        <v>682850</v>
      </c>
      <c r="BO6" s="57">
        <f t="shared" si="6"/>
        <v>670656.25</v>
      </c>
      <c r="BP6" s="57">
        <f t="shared" si="6"/>
        <v>658462.5</v>
      </c>
      <c r="BQ6" s="57">
        <f t="shared" si="6"/>
        <v>646268.75</v>
      </c>
      <c r="BR6" s="57">
        <f t="shared" si="6"/>
        <v>634075</v>
      </c>
      <c r="BS6" s="57">
        <f t="shared" si="6"/>
        <v>621881.25</v>
      </c>
      <c r="BT6" s="60">
        <v>0</v>
      </c>
      <c r="BU6" s="57">
        <v>12193.75</v>
      </c>
      <c r="BV6" s="57">
        <f t="shared" si="22"/>
        <v>146325</v>
      </c>
      <c r="BW6" s="57">
        <f t="shared" si="23"/>
        <v>609687.5</v>
      </c>
      <c r="BX6" s="57">
        <f t="shared" si="24"/>
        <v>597493.75</v>
      </c>
      <c r="BY6" s="57">
        <f t="shared" si="8"/>
        <v>585300</v>
      </c>
      <c r="BZ6" s="57">
        <f t="shared" si="8"/>
        <v>573106.25</v>
      </c>
      <c r="CA6" s="57">
        <f t="shared" si="8"/>
        <v>560912.5</v>
      </c>
      <c r="CB6" s="57">
        <f t="shared" si="8"/>
        <v>548718.75</v>
      </c>
      <c r="CC6" s="57">
        <f t="shared" si="8"/>
        <v>536525</v>
      </c>
      <c r="CD6" s="57">
        <f t="shared" si="8"/>
        <v>524331.25</v>
      </c>
      <c r="CE6" s="57">
        <f t="shared" si="8"/>
        <v>512137.5</v>
      </c>
      <c r="CF6" s="57">
        <f t="shared" si="8"/>
        <v>499943.75</v>
      </c>
      <c r="CG6" s="57">
        <f t="shared" si="8"/>
        <v>487750</v>
      </c>
      <c r="CH6" s="57">
        <f t="shared" si="8"/>
        <v>475556.25</v>
      </c>
      <c r="CI6" s="60">
        <v>0</v>
      </c>
      <c r="CJ6" s="57">
        <v>12193.75</v>
      </c>
      <c r="CK6" s="57">
        <f t="shared" si="25"/>
        <v>146325</v>
      </c>
      <c r="CL6" s="57">
        <f t="shared" si="26"/>
        <v>463362.5</v>
      </c>
      <c r="CM6" s="57">
        <f t="shared" si="27"/>
        <v>451168.75</v>
      </c>
      <c r="CN6" s="57">
        <f t="shared" si="10"/>
        <v>438975</v>
      </c>
      <c r="CO6" s="57">
        <f t="shared" si="10"/>
        <v>426781.25</v>
      </c>
      <c r="CP6" s="57">
        <f t="shared" si="10"/>
        <v>414587.5</v>
      </c>
      <c r="CQ6" s="57">
        <f t="shared" si="10"/>
        <v>402393.75</v>
      </c>
      <c r="CR6" s="57">
        <f t="shared" si="10"/>
        <v>390200</v>
      </c>
      <c r="CS6" s="57">
        <f t="shared" si="10"/>
        <v>378006.25</v>
      </c>
      <c r="CT6" s="57">
        <f t="shared" si="10"/>
        <v>365812.5</v>
      </c>
      <c r="CU6" s="57">
        <f t="shared" si="10"/>
        <v>353618.75</v>
      </c>
      <c r="CV6" s="57">
        <f t="shared" si="10"/>
        <v>341425</v>
      </c>
      <c r="CW6" s="57">
        <f t="shared" si="10"/>
        <v>329231.25</v>
      </c>
      <c r="CX6" s="60">
        <v>0</v>
      </c>
    </row>
    <row r="7" spans="1:102" ht="22.5" x14ac:dyDescent="0.2">
      <c r="A7" s="56" t="s">
        <v>1332</v>
      </c>
      <c r="B7" s="40" t="s">
        <v>1867</v>
      </c>
      <c r="C7" s="40" t="s">
        <v>793</v>
      </c>
      <c r="D7" s="40" t="s">
        <v>835</v>
      </c>
      <c r="E7" s="40" t="s">
        <v>2081</v>
      </c>
      <c r="F7" s="40" t="s">
        <v>877</v>
      </c>
      <c r="G7" s="40">
        <v>84</v>
      </c>
      <c r="H7" s="57">
        <v>82366.67</v>
      </c>
      <c r="I7" s="57">
        <v>5883.3335714285713</v>
      </c>
      <c r="J7" s="57">
        <v>76483.336428571434</v>
      </c>
      <c r="K7" s="58">
        <v>0</v>
      </c>
      <c r="L7" s="57">
        <v>980.55999999999983</v>
      </c>
      <c r="M7" s="57"/>
      <c r="N7" s="57">
        <f t="shared" si="0"/>
        <v>11766.719999999998</v>
      </c>
      <c r="O7" s="57">
        <f t="shared" si="12"/>
        <v>75502.776428571437</v>
      </c>
      <c r="P7" s="57">
        <f t="shared" si="13"/>
        <v>74522.216428571439</v>
      </c>
      <c r="Q7" s="57">
        <f t="shared" si="13"/>
        <v>73541.656428571441</v>
      </c>
      <c r="R7" s="57">
        <f t="shared" si="13"/>
        <v>72561.096428571444</v>
      </c>
      <c r="S7" s="57">
        <f t="shared" si="13"/>
        <v>71580.536428571446</v>
      </c>
      <c r="T7" s="57">
        <f t="shared" si="13"/>
        <v>70599.976428571448</v>
      </c>
      <c r="U7" s="57">
        <f t="shared" si="13"/>
        <v>69619.416428571451</v>
      </c>
      <c r="V7" s="57">
        <f t="shared" si="13"/>
        <v>68638.856428571453</v>
      </c>
      <c r="W7" s="57">
        <f t="shared" si="13"/>
        <v>67658.296428571455</v>
      </c>
      <c r="X7" s="57">
        <f t="shared" si="13"/>
        <v>66677.736428571458</v>
      </c>
      <c r="Y7" s="57">
        <f t="shared" si="13"/>
        <v>65697.17642857146</v>
      </c>
      <c r="Z7" s="57">
        <f t="shared" si="13"/>
        <v>64716.616428571462</v>
      </c>
      <c r="AA7" s="59"/>
      <c r="AB7" s="57"/>
      <c r="AC7" s="57">
        <f t="shared" si="14"/>
        <v>11766.719999999998</v>
      </c>
      <c r="AD7" s="57">
        <f t="shared" si="15"/>
        <v>63736.056428571464</v>
      </c>
      <c r="AE7" s="57">
        <f t="shared" si="2"/>
        <v>62755.496428571467</v>
      </c>
      <c r="AF7" s="57">
        <f t="shared" si="2"/>
        <v>61774.936428571469</v>
      </c>
      <c r="AG7" s="57">
        <f t="shared" si="2"/>
        <v>60794.376428571471</v>
      </c>
      <c r="AH7" s="57">
        <f t="shared" si="2"/>
        <v>59813.816428571474</v>
      </c>
      <c r="AI7" s="57">
        <f t="shared" si="2"/>
        <v>58833.256428571476</v>
      </c>
      <c r="AJ7" s="57">
        <f t="shared" si="2"/>
        <v>57852.696428571478</v>
      </c>
      <c r="AK7" s="57">
        <f t="shared" si="2"/>
        <v>56872.136428571481</v>
      </c>
      <c r="AL7" s="57">
        <f t="shared" si="2"/>
        <v>55891.576428571483</v>
      </c>
      <c r="AM7" s="57">
        <f t="shared" si="2"/>
        <v>54911.016428571485</v>
      </c>
      <c r="AN7" s="57">
        <f t="shared" si="2"/>
        <v>53930.456428571488</v>
      </c>
      <c r="AO7" s="57">
        <f t="shared" si="2"/>
        <v>52949.89642857149</v>
      </c>
      <c r="AP7" s="59"/>
      <c r="AQ7" s="57">
        <v>980.55999999999983</v>
      </c>
      <c r="AR7" s="57">
        <f t="shared" si="16"/>
        <v>11766.719999999998</v>
      </c>
      <c r="AS7" s="57">
        <f t="shared" si="17"/>
        <v>51969.336428571492</v>
      </c>
      <c r="AT7" s="57">
        <f t="shared" si="18"/>
        <v>50988.776428571495</v>
      </c>
      <c r="AU7" s="57">
        <f t="shared" si="18"/>
        <v>50008.216428571497</v>
      </c>
      <c r="AV7" s="57">
        <f t="shared" si="18"/>
        <v>49027.656428571499</v>
      </c>
      <c r="AW7" s="57">
        <f t="shared" si="18"/>
        <v>48047.096428571502</v>
      </c>
      <c r="AX7" s="57">
        <f t="shared" si="18"/>
        <v>47066.536428571504</v>
      </c>
      <c r="AY7" s="57">
        <f t="shared" si="18"/>
        <v>46085.976428571506</v>
      </c>
      <c r="AZ7" s="57">
        <f t="shared" si="18"/>
        <v>45105.416428571509</v>
      </c>
      <c r="BA7" s="57">
        <f t="shared" si="18"/>
        <v>44124.856428571511</v>
      </c>
      <c r="BB7" s="57">
        <f t="shared" si="18"/>
        <v>43144.296428571513</v>
      </c>
      <c r="BC7" s="57">
        <f t="shared" si="18"/>
        <v>42163.736428571516</v>
      </c>
      <c r="BD7" s="57">
        <f t="shared" si="18"/>
        <v>41183.176428571518</v>
      </c>
      <c r="BE7" s="60">
        <f t="shared" si="5"/>
        <v>0</v>
      </c>
      <c r="BF7" s="57">
        <v>980.55999999999983</v>
      </c>
      <c r="BG7" s="57">
        <f t="shared" si="19"/>
        <v>11766.719999999998</v>
      </c>
      <c r="BH7" s="57">
        <f t="shared" si="20"/>
        <v>40202.61642857152</v>
      </c>
      <c r="BI7" s="57">
        <f t="shared" si="21"/>
        <v>39222.056428571523</v>
      </c>
      <c r="BJ7" s="57">
        <f t="shared" si="6"/>
        <v>38241.496428571525</v>
      </c>
      <c r="BK7" s="57">
        <f t="shared" si="6"/>
        <v>37260.936428571527</v>
      </c>
      <c r="BL7" s="57">
        <f t="shared" si="6"/>
        <v>36280.37642857153</v>
      </c>
      <c r="BM7" s="57">
        <f t="shared" si="6"/>
        <v>35299.816428571532</v>
      </c>
      <c r="BN7" s="57">
        <f t="shared" si="6"/>
        <v>34319.256428571534</v>
      </c>
      <c r="BO7" s="57">
        <f t="shared" si="6"/>
        <v>33338.696428571537</v>
      </c>
      <c r="BP7" s="57">
        <f t="shared" si="6"/>
        <v>32358.136428571535</v>
      </c>
      <c r="BQ7" s="57">
        <f t="shared" si="6"/>
        <v>31377.576428571534</v>
      </c>
      <c r="BR7" s="57">
        <f t="shared" si="6"/>
        <v>30397.016428571533</v>
      </c>
      <c r="BS7" s="57">
        <f t="shared" si="6"/>
        <v>29416.456428571531</v>
      </c>
      <c r="BT7" s="60">
        <v>0</v>
      </c>
      <c r="BU7" s="57">
        <v>980.55999999999983</v>
      </c>
      <c r="BV7" s="57">
        <f t="shared" si="22"/>
        <v>11766.719999999998</v>
      </c>
      <c r="BW7" s="57">
        <f t="shared" si="23"/>
        <v>28435.89642857153</v>
      </c>
      <c r="BX7" s="57">
        <f t="shared" si="24"/>
        <v>27455.336428571529</v>
      </c>
      <c r="BY7" s="57">
        <f t="shared" si="8"/>
        <v>26474.776428571528</v>
      </c>
      <c r="BZ7" s="57">
        <f t="shared" si="8"/>
        <v>25494.216428571526</v>
      </c>
      <c r="CA7" s="57">
        <f t="shared" si="8"/>
        <v>24513.656428571525</v>
      </c>
      <c r="CB7" s="57">
        <f t="shared" si="8"/>
        <v>23533.096428571524</v>
      </c>
      <c r="CC7" s="57">
        <f t="shared" si="8"/>
        <v>22552.536428571522</v>
      </c>
      <c r="CD7" s="57">
        <f t="shared" si="8"/>
        <v>21571.976428571521</v>
      </c>
      <c r="CE7" s="57">
        <f t="shared" si="8"/>
        <v>20591.41642857152</v>
      </c>
      <c r="CF7" s="57">
        <f t="shared" si="8"/>
        <v>19610.856428571518</v>
      </c>
      <c r="CG7" s="57">
        <f t="shared" si="8"/>
        <v>18630.296428571517</v>
      </c>
      <c r="CH7" s="57">
        <f t="shared" si="8"/>
        <v>17649.736428571516</v>
      </c>
      <c r="CI7" s="60">
        <v>0</v>
      </c>
      <c r="CJ7" s="57">
        <v>980.55999999999983</v>
      </c>
      <c r="CK7" s="57">
        <f t="shared" si="25"/>
        <v>11766.719999999998</v>
      </c>
      <c r="CL7" s="57">
        <f t="shared" si="26"/>
        <v>16669.176428571514</v>
      </c>
      <c r="CM7" s="57">
        <f t="shared" si="27"/>
        <v>15688.616428571515</v>
      </c>
      <c r="CN7" s="57">
        <f t="shared" si="10"/>
        <v>14708.056428571515</v>
      </c>
      <c r="CO7" s="57">
        <f t="shared" si="10"/>
        <v>13727.496428571516</v>
      </c>
      <c r="CP7" s="57">
        <f t="shared" si="10"/>
        <v>12746.936428571516</v>
      </c>
      <c r="CQ7" s="57">
        <f t="shared" si="10"/>
        <v>11766.376428571517</v>
      </c>
      <c r="CR7" s="57">
        <f t="shared" si="10"/>
        <v>10785.816428571517</v>
      </c>
      <c r="CS7" s="57">
        <f t="shared" si="10"/>
        <v>9805.256428571518</v>
      </c>
      <c r="CT7" s="57">
        <f t="shared" si="10"/>
        <v>8824.6964285715185</v>
      </c>
      <c r="CU7" s="57">
        <f t="shared" si="10"/>
        <v>7844.136428571519</v>
      </c>
      <c r="CV7" s="57">
        <f t="shared" si="10"/>
        <v>6863.5764285715195</v>
      </c>
      <c r="CW7" s="57">
        <f t="shared" si="10"/>
        <v>5883.01642857152</v>
      </c>
      <c r="CX7" s="60">
        <v>0</v>
      </c>
    </row>
    <row r="8" spans="1:102" x14ac:dyDescent="0.2">
      <c r="A8" s="56" t="s">
        <v>1333</v>
      </c>
      <c r="B8" s="40" t="s">
        <v>1868</v>
      </c>
      <c r="C8" s="40" t="s">
        <v>793</v>
      </c>
      <c r="D8" s="40" t="s">
        <v>835</v>
      </c>
      <c r="E8" s="40" t="s">
        <v>2082</v>
      </c>
      <c r="F8" s="40" t="s">
        <v>877</v>
      </c>
      <c r="G8" s="40">
        <v>120</v>
      </c>
      <c r="H8" s="57">
        <v>142372.88</v>
      </c>
      <c r="I8" s="57">
        <v>62881.328000000001</v>
      </c>
      <c r="J8" s="57">
        <v>79491.551999999996</v>
      </c>
      <c r="K8" s="58">
        <v>0</v>
      </c>
      <c r="L8" s="57">
        <v>1186.4400000000003</v>
      </c>
      <c r="M8" s="57"/>
      <c r="N8" s="57">
        <f t="shared" si="0"/>
        <v>14237.280000000002</v>
      </c>
      <c r="O8" s="57">
        <f t="shared" si="12"/>
        <v>78305.111999999994</v>
      </c>
      <c r="P8" s="57">
        <f t="shared" si="13"/>
        <v>77118.671999999991</v>
      </c>
      <c r="Q8" s="57">
        <f t="shared" si="13"/>
        <v>75932.231999999989</v>
      </c>
      <c r="R8" s="57">
        <f t="shared" si="13"/>
        <v>74745.791999999987</v>
      </c>
      <c r="S8" s="57">
        <f t="shared" si="13"/>
        <v>73559.351999999984</v>
      </c>
      <c r="T8" s="57">
        <f t="shared" si="13"/>
        <v>72372.911999999982</v>
      </c>
      <c r="U8" s="57">
        <f t="shared" si="13"/>
        <v>71186.47199999998</v>
      </c>
      <c r="V8" s="57">
        <f t="shared" si="13"/>
        <v>70000.031999999977</v>
      </c>
      <c r="W8" s="57">
        <f t="shared" si="13"/>
        <v>68813.591999999975</v>
      </c>
      <c r="X8" s="57">
        <f t="shared" si="13"/>
        <v>67627.151999999973</v>
      </c>
      <c r="Y8" s="57">
        <f t="shared" si="13"/>
        <v>66440.71199999997</v>
      </c>
      <c r="Z8" s="57">
        <f t="shared" si="13"/>
        <v>65254.271999999968</v>
      </c>
      <c r="AA8" s="59"/>
      <c r="AB8" s="57"/>
      <c r="AC8" s="57">
        <f t="shared" si="14"/>
        <v>14237.280000000002</v>
      </c>
      <c r="AD8" s="57">
        <f t="shared" si="15"/>
        <v>64067.831999999966</v>
      </c>
      <c r="AE8" s="57">
        <f t="shared" si="2"/>
        <v>62881.391999999963</v>
      </c>
      <c r="AF8" s="57">
        <f t="shared" si="2"/>
        <v>61694.951999999961</v>
      </c>
      <c r="AG8" s="57">
        <f t="shared" si="2"/>
        <v>60508.511999999959</v>
      </c>
      <c r="AH8" s="57">
        <f t="shared" si="2"/>
        <v>59322.071999999956</v>
      </c>
      <c r="AI8" s="57">
        <f t="shared" si="2"/>
        <v>58135.631999999954</v>
      </c>
      <c r="AJ8" s="57">
        <f t="shared" si="2"/>
        <v>56949.191999999952</v>
      </c>
      <c r="AK8" s="57">
        <f t="shared" si="2"/>
        <v>55762.751999999949</v>
      </c>
      <c r="AL8" s="57">
        <f t="shared" si="2"/>
        <v>54576.311999999947</v>
      </c>
      <c r="AM8" s="57">
        <f t="shared" si="2"/>
        <v>53389.871999999945</v>
      </c>
      <c r="AN8" s="57">
        <f t="shared" si="2"/>
        <v>52203.431999999942</v>
      </c>
      <c r="AO8" s="57">
        <f t="shared" si="2"/>
        <v>51016.99199999994</v>
      </c>
      <c r="AP8" s="59"/>
      <c r="AQ8" s="57">
        <v>1186.4400000000003</v>
      </c>
      <c r="AR8" s="57">
        <f t="shared" si="16"/>
        <v>14237.280000000002</v>
      </c>
      <c r="AS8" s="57">
        <f t="shared" si="17"/>
        <v>49830.551999999938</v>
      </c>
      <c r="AT8" s="57">
        <f t="shared" si="18"/>
        <v>48644.111999999936</v>
      </c>
      <c r="AU8" s="57">
        <f t="shared" si="18"/>
        <v>47457.671999999933</v>
      </c>
      <c r="AV8" s="57">
        <f t="shared" si="18"/>
        <v>46271.231999999931</v>
      </c>
      <c r="AW8" s="57">
        <f t="shared" si="18"/>
        <v>45084.791999999929</v>
      </c>
      <c r="AX8" s="57">
        <f t="shared" si="18"/>
        <v>43898.351999999926</v>
      </c>
      <c r="AY8" s="57">
        <f t="shared" si="18"/>
        <v>42711.911999999924</v>
      </c>
      <c r="AZ8" s="57">
        <f t="shared" si="18"/>
        <v>41525.471999999922</v>
      </c>
      <c r="BA8" s="57">
        <f t="shared" si="18"/>
        <v>40339.031999999919</v>
      </c>
      <c r="BB8" s="57">
        <f t="shared" si="18"/>
        <v>39152.591999999917</v>
      </c>
      <c r="BC8" s="57">
        <f t="shared" si="18"/>
        <v>37966.151999999915</v>
      </c>
      <c r="BD8" s="57">
        <f t="shared" si="18"/>
        <v>36779.711999999912</v>
      </c>
      <c r="BE8" s="60">
        <f t="shared" si="5"/>
        <v>0</v>
      </c>
      <c r="BF8" s="57">
        <v>1186.4400000000003</v>
      </c>
      <c r="BG8" s="57">
        <f t="shared" si="19"/>
        <v>14237.280000000002</v>
      </c>
      <c r="BH8" s="57">
        <f t="shared" si="20"/>
        <v>35593.27199999991</v>
      </c>
      <c r="BI8" s="57">
        <f t="shared" si="21"/>
        <v>34406.831999999908</v>
      </c>
      <c r="BJ8" s="57">
        <f t="shared" si="6"/>
        <v>33220.391999999905</v>
      </c>
      <c r="BK8" s="57">
        <f t="shared" si="6"/>
        <v>32033.951999999907</v>
      </c>
      <c r="BL8" s="57">
        <f t="shared" si="6"/>
        <v>30847.511999999908</v>
      </c>
      <c r="BM8" s="57">
        <f t="shared" si="6"/>
        <v>29661.071999999909</v>
      </c>
      <c r="BN8" s="57">
        <f t="shared" si="6"/>
        <v>28474.63199999991</v>
      </c>
      <c r="BO8" s="57">
        <f t="shared" si="6"/>
        <v>27288.191999999912</v>
      </c>
      <c r="BP8" s="57">
        <f t="shared" si="6"/>
        <v>26101.751999999913</v>
      </c>
      <c r="BQ8" s="57">
        <f t="shared" si="6"/>
        <v>24915.311999999914</v>
      </c>
      <c r="BR8" s="57">
        <f t="shared" si="6"/>
        <v>23728.871999999916</v>
      </c>
      <c r="BS8" s="57">
        <f t="shared" si="6"/>
        <v>22542.431999999917</v>
      </c>
      <c r="BT8" s="60">
        <v>0</v>
      </c>
      <c r="BU8" s="57">
        <v>1186.4400000000003</v>
      </c>
      <c r="BV8" s="57">
        <f t="shared" si="22"/>
        <v>14237.280000000002</v>
      </c>
      <c r="BW8" s="57">
        <f t="shared" si="23"/>
        <v>21355.991999999918</v>
      </c>
      <c r="BX8" s="57">
        <f t="shared" si="24"/>
        <v>20169.55199999992</v>
      </c>
      <c r="BY8" s="57">
        <f t="shared" si="8"/>
        <v>18983.111999999921</v>
      </c>
      <c r="BZ8" s="57">
        <f t="shared" si="8"/>
        <v>17796.671999999922</v>
      </c>
      <c r="CA8" s="57">
        <f t="shared" si="8"/>
        <v>16610.231999999924</v>
      </c>
      <c r="CB8" s="57">
        <f t="shared" si="8"/>
        <v>15423.791999999923</v>
      </c>
      <c r="CC8" s="57">
        <f t="shared" si="8"/>
        <v>14237.351999999923</v>
      </c>
      <c r="CD8" s="57">
        <f t="shared" si="8"/>
        <v>13050.911999999922</v>
      </c>
      <c r="CE8" s="57">
        <f t="shared" si="8"/>
        <v>11864.471999999922</v>
      </c>
      <c r="CF8" s="57">
        <f t="shared" si="8"/>
        <v>10678.031999999921</v>
      </c>
      <c r="CG8" s="57">
        <f t="shared" si="8"/>
        <v>9491.5919999999205</v>
      </c>
      <c r="CH8" s="57">
        <f t="shared" si="8"/>
        <v>8305.15199999992</v>
      </c>
      <c r="CI8" s="60">
        <v>0</v>
      </c>
      <c r="CJ8" s="57">
        <v>1186.4400000000003</v>
      </c>
      <c r="CK8" s="57">
        <v>8305.15</v>
      </c>
      <c r="CL8" s="57">
        <f t="shared" si="26"/>
        <v>7118.7119999999195</v>
      </c>
      <c r="CM8" s="57">
        <f t="shared" si="27"/>
        <v>5932.271999999919</v>
      </c>
      <c r="CN8" s="57">
        <f t="shared" si="10"/>
        <v>4745.8319999999185</v>
      </c>
      <c r="CO8" s="57">
        <f t="shared" si="10"/>
        <v>3559.391999999918</v>
      </c>
      <c r="CP8" s="57">
        <f t="shared" si="10"/>
        <v>2372.9519999999175</v>
      </c>
      <c r="CQ8" s="57">
        <f t="shared" si="10"/>
        <v>1186.5119999999172</v>
      </c>
      <c r="CR8" s="57">
        <f t="shared" si="10"/>
        <v>7.199999991689765E-2</v>
      </c>
      <c r="CS8" s="57"/>
      <c r="CT8" s="57"/>
      <c r="CU8" s="57"/>
      <c r="CV8" s="57"/>
      <c r="CW8" s="57"/>
      <c r="CX8" s="60">
        <v>0</v>
      </c>
    </row>
    <row r="9" spans="1:102" x14ac:dyDescent="0.2">
      <c r="A9" s="56" t="s">
        <v>1334</v>
      </c>
      <c r="B9" s="40" t="s">
        <v>1869</v>
      </c>
      <c r="C9" s="40" t="s">
        <v>793</v>
      </c>
      <c r="D9" s="40" t="s">
        <v>835</v>
      </c>
      <c r="E9" s="40" t="s">
        <v>2083</v>
      </c>
      <c r="F9" s="40" t="s">
        <v>1021</v>
      </c>
      <c r="G9" s="40">
        <v>84</v>
      </c>
      <c r="H9" s="57">
        <v>821895</v>
      </c>
      <c r="I9" s="57">
        <v>127198.03142857147</v>
      </c>
      <c r="J9" s="57">
        <v>694696.96857142856</v>
      </c>
      <c r="K9" s="58">
        <v>0</v>
      </c>
      <c r="L9" s="57">
        <v>9784.4658330000002</v>
      </c>
      <c r="M9" s="57"/>
      <c r="N9" s="57">
        <f t="shared" si="0"/>
        <v>117413.589996</v>
      </c>
      <c r="O9" s="57">
        <f t="shared" si="12"/>
        <v>684912.50273842853</v>
      </c>
      <c r="P9" s="57">
        <f t="shared" si="13"/>
        <v>675128.03690542851</v>
      </c>
      <c r="Q9" s="57">
        <f t="shared" si="13"/>
        <v>665343.57107242849</v>
      </c>
      <c r="R9" s="57">
        <f t="shared" si="13"/>
        <v>655559.10523942846</v>
      </c>
      <c r="S9" s="57">
        <f t="shared" si="13"/>
        <v>645774.63940642844</v>
      </c>
      <c r="T9" s="57">
        <f t="shared" si="13"/>
        <v>635990.17357342842</v>
      </c>
      <c r="U9" s="57">
        <f t="shared" si="13"/>
        <v>626205.70774042839</v>
      </c>
      <c r="V9" s="57">
        <f t="shared" si="13"/>
        <v>616421.24190742837</v>
      </c>
      <c r="W9" s="57">
        <f t="shared" si="13"/>
        <v>606636.77607442834</v>
      </c>
      <c r="X9" s="57">
        <f t="shared" si="13"/>
        <v>596852.31024142832</v>
      </c>
      <c r="Y9" s="57">
        <f t="shared" si="13"/>
        <v>587067.8444084283</v>
      </c>
      <c r="Z9" s="57">
        <f t="shared" si="13"/>
        <v>577283.37857542827</v>
      </c>
      <c r="AA9" s="59"/>
      <c r="AB9" s="57"/>
      <c r="AC9" s="57">
        <f t="shared" si="14"/>
        <v>117413.589996</v>
      </c>
      <c r="AD9" s="57">
        <f t="shared" si="15"/>
        <v>567498.91274242825</v>
      </c>
      <c r="AE9" s="57">
        <f t="shared" si="2"/>
        <v>557714.44690942822</v>
      </c>
      <c r="AF9" s="57">
        <f t="shared" si="2"/>
        <v>547929.9810764282</v>
      </c>
      <c r="AG9" s="57">
        <f t="shared" si="2"/>
        <v>538145.51524342818</v>
      </c>
      <c r="AH9" s="57">
        <f t="shared" si="2"/>
        <v>528361.04941042815</v>
      </c>
      <c r="AI9" s="57">
        <f t="shared" si="2"/>
        <v>518576.58357742813</v>
      </c>
      <c r="AJ9" s="57">
        <f t="shared" si="2"/>
        <v>508792.11774442811</v>
      </c>
      <c r="AK9" s="57">
        <f t="shared" si="2"/>
        <v>499007.65191142808</v>
      </c>
      <c r="AL9" s="57">
        <f t="shared" si="2"/>
        <v>489223.18607842806</v>
      </c>
      <c r="AM9" s="57">
        <f t="shared" si="2"/>
        <v>479438.72024542803</v>
      </c>
      <c r="AN9" s="57">
        <f t="shared" si="2"/>
        <v>469654.25441242801</v>
      </c>
      <c r="AO9" s="57">
        <f t="shared" si="2"/>
        <v>459869.78857942799</v>
      </c>
      <c r="AP9" s="59"/>
      <c r="AQ9" s="57">
        <v>9784.4658330000002</v>
      </c>
      <c r="AR9" s="57">
        <f t="shared" si="16"/>
        <v>117413.589996</v>
      </c>
      <c r="AS9" s="57">
        <f t="shared" si="17"/>
        <v>450085.32274642796</v>
      </c>
      <c r="AT9" s="57">
        <f t="shared" si="18"/>
        <v>440300.85691342794</v>
      </c>
      <c r="AU9" s="57">
        <f t="shared" si="18"/>
        <v>430516.39108042791</v>
      </c>
      <c r="AV9" s="57">
        <f t="shared" si="18"/>
        <v>420731.92524742789</v>
      </c>
      <c r="AW9" s="57">
        <f t="shared" si="18"/>
        <v>410947.45941442787</v>
      </c>
      <c r="AX9" s="57">
        <f t="shared" si="18"/>
        <v>401162.99358142784</v>
      </c>
      <c r="AY9" s="57">
        <f t="shared" si="18"/>
        <v>391378.52774842782</v>
      </c>
      <c r="AZ9" s="57">
        <f t="shared" si="18"/>
        <v>381594.0619154278</v>
      </c>
      <c r="BA9" s="57">
        <f t="shared" si="18"/>
        <v>371809.59608242777</v>
      </c>
      <c r="BB9" s="57">
        <f t="shared" si="18"/>
        <v>362025.13024942775</v>
      </c>
      <c r="BC9" s="57">
        <f t="shared" si="18"/>
        <v>352240.66441642772</v>
      </c>
      <c r="BD9" s="57">
        <f t="shared" si="18"/>
        <v>342456.1985834277</v>
      </c>
      <c r="BE9" s="60">
        <f t="shared" si="5"/>
        <v>0</v>
      </c>
      <c r="BF9" s="57">
        <v>9784.4658330000002</v>
      </c>
      <c r="BG9" s="57">
        <f t="shared" si="19"/>
        <v>117413.589996</v>
      </c>
      <c r="BH9" s="57">
        <f t="shared" si="20"/>
        <v>332671.73275042768</v>
      </c>
      <c r="BI9" s="57">
        <f t="shared" si="21"/>
        <v>322887.26691742765</v>
      </c>
      <c r="BJ9" s="57">
        <f t="shared" si="6"/>
        <v>313102.80108442763</v>
      </c>
      <c r="BK9" s="57">
        <f t="shared" si="6"/>
        <v>303318.3352514276</v>
      </c>
      <c r="BL9" s="57">
        <f t="shared" si="6"/>
        <v>293533.86941842758</v>
      </c>
      <c r="BM9" s="57">
        <f t="shared" si="6"/>
        <v>283749.40358542756</v>
      </c>
      <c r="BN9" s="57">
        <f t="shared" si="6"/>
        <v>273964.93775242753</v>
      </c>
      <c r="BO9" s="57">
        <f t="shared" si="6"/>
        <v>264180.47191942751</v>
      </c>
      <c r="BP9" s="57">
        <f t="shared" si="6"/>
        <v>254396.00608642751</v>
      </c>
      <c r="BQ9" s="57">
        <f t="shared" si="6"/>
        <v>244611.54025342752</v>
      </c>
      <c r="BR9" s="57">
        <f t="shared" si="6"/>
        <v>234827.07442042753</v>
      </c>
      <c r="BS9" s="57">
        <f t="shared" si="6"/>
        <v>225042.60858742753</v>
      </c>
      <c r="BT9" s="60">
        <v>0</v>
      </c>
      <c r="BU9" s="57">
        <v>9784.4658330000002</v>
      </c>
      <c r="BV9" s="57">
        <f t="shared" si="22"/>
        <v>117413.589996</v>
      </c>
      <c r="BW9" s="57">
        <f t="shared" si="23"/>
        <v>215258.14275442754</v>
      </c>
      <c r="BX9" s="57">
        <f t="shared" si="24"/>
        <v>205473.67692142754</v>
      </c>
      <c r="BY9" s="57">
        <f t="shared" si="8"/>
        <v>195689.21108842755</v>
      </c>
      <c r="BZ9" s="57">
        <f t="shared" si="8"/>
        <v>185904.74525542755</v>
      </c>
      <c r="CA9" s="57">
        <f t="shared" si="8"/>
        <v>176120.27942242756</v>
      </c>
      <c r="CB9" s="57">
        <f t="shared" si="8"/>
        <v>166335.81358942756</v>
      </c>
      <c r="CC9" s="57">
        <f t="shared" si="8"/>
        <v>156551.34775642757</v>
      </c>
      <c r="CD9" s="57">
        <f t="shared" si="8"/>
        <v>146766.88192342757</v>
      </c>
      <c r="CE9" s="57">
        <f t="shared" si="8"/>
        <v>136982.41609042758</v>
      </c>
      <c r="CF9" s="57">
        <f t="shared" si="8"/>
        <v>127197.95025742758</v>
      </c>
      <c r="CG9" s="57">
        <f t="shared" si="8"/>
        <v>117413.48442442759</v>
      </c>
      <c r="CH9" s="57">
        <f t="shared" si="8"/>
        <v>107629.01859142759</v>
      </c>
      <c r="CI9" s="60">
        <v>0</v>
      </c>
      <c r="CJ9" s="57">
        <v>9784.4658330000002</v>
      </c>
      <c r="CK9" s="57">
        <v>107629.02</v>
      </c>
      <c r="CL9" s="57">
        <f t="shared" si="26"/>
        <v>97844.552758427599</v>
      </c>
      <c r="CM9" s="57">
        <f t="shared" si="27"/>
        <v>88060.086925427604</v>
      </c>
      <c r="CN9" s="57">
        <f t="shared" si="10"/>
        <v>78275.621092427609</v>
      </c>
      <c r="CO9" s="57">
        <f t="shared" si="10"/>
        <v>68491.155259427615</v>
      </c>
      <c r="CP9" s="57">
        <f t="shared" si="10"/>
        <v>58706.689426427612</v>
      </c>
      <c r="CQ9" s="57">
        <f t="shared" si="10"/>
        <v>48922.22359342761</v>
      </c>
      <c r="CR9" s="57">
        <f t="shared" si="10"/>
        <v>39137.757760427608</v>
      </c>
      <c r="CS9" s="57">
        <f t="shared" si="10"/>
        <v>29353.291927427606</v>
      </c>
      <c r="CT9" s="57">
        <f t="shared" si="10"/>
        <v>19568.826094427604</v>
      </c>
      <c r="CU9" s="57">
        <f t="shared" si="10"/>
        <v>9784.3602614276042</v>
      </c>
      <c r="CV9" s="57"/>
      <c r="CW9" s="57"/>
      <c r="CX9" s="60">
        <v>0</v>
      </c>
    </row>
    <row r="10" spans="1:102" x14ac:dyDescent="0.2">
      <c r="A10" s="56" t="s">
        <v>1335</v>
      </c>
      <c r="B10" s="40" t="s">
        <v>1870</v>
      </c>
      <c r="C10" s="40" t="s">
        <v>793</v>
      </c>
      <c r="D10" s="40" t="s">
        <v>835</v>
      </c>
      <c r="E10" s="40" t="s">
        <v>2084</v>
      </c>
      <c r="F10" s="40" t="s">
        <v>1021</v>
      </c>
      <c r="G10" s="40">
        <v>120</v>
      </c>
      <c r="H10" s="57">
        <v>315000</v>
      </c>
      <c r="I10" s="57">
        <v>315000</v>
      </c>
      <c r="J10" s="57">
        <v>0</v>
      </c>
      <c r="K10" s="58">
        <v>0</v>
      </c>
      <c r="L10" s="57">
        <v>0</v>
      </c>
      <c r="M10" s="57"/>
      <c r="N10" s="57">
        <f t="shared" si="0"/>
        <v>0</v>
      </c>
      <c r="O10" s="57">
        <f t="shared" si="12"/>
        <v>0</v>
      </c>
      <c r="P10" s="57">
        <f t="shared" si="13"/>
        <v>0</v>
      </c>
      <c r="Q10" s="57">
        <f t="shared" si="13"/>
        <v>0</v>
      </c>
      <c r="R10" s="57">
        <f t="shared" si="13"/>
        <v>0</v>
      </c>
      <c r="S10" s="57">
        <f t="shared" si="13"/>
        <v>0</v>
      </c>
      <c r="T10" s="57">
        <f t="shared" si="13"/>
        <v>0</v>
      </c>
      <c r="U10" s="57">
        <f t="shared" si="13"/>
        <v>0</v>
      </c>
      <c r="V10" s="57">
        <f t="shared" si="13"/>
        <v>0</v>
      </c>
      <c r="W10" s="57">
        <f t="shared" si="13"/>
        <v>0</v>
      </c>
      <c r="X10" s="57">
        <f t="shared" si="13"/>
        <v>0</v>
      </c>
      <c r="Y10" s="57">
        <f t="shared" si="13"/>
        <v>0</v>
      </c>
      <c r="Z10" s="57">
        <f t="shared" si="13"/>
        <v>0</v>
      </c>
      <c r="AA10" s="59"/>
      <c r="AB10" s="57"/>
      <c r="AC10" s="57">
        <f t="shared" si="14"/>
        <v>0</v>
      </c>
      <c r="AD10" s="57">
        <f t="shared" si="15"/>
        <v>0</v>
      </c>
      <c r="AE10" s="57">
        <f t="shared" si="2"/>
        <v>0</v>
      </c>
      <c r="AF10" s="57">
        <f t="shared" si="2"/>
        <v>0</v>
      </c>
      <c r="AG10" s="57">
        <f t="shared" si="2"/>
        <v>0</v>
      </c>
      <c r="AH10" s="57">
        <f t="shared" si="2"/>
        <v>0</v>
      </c>
      <c r="AI10" s="57">
        <f t="shared" si="2"/>
        <v>0</v>
      </c>
      <c r="AJ10" s="57">
        <f t="shared" si="2"/>
        <v>0</v>
      </c>
      <c r="AK10" s="57">
        <f t="shared" si="2"/>
        <v>0</v>
      </c>
      <c r="AL10" s="57">
        <f t="shared" si="2"/>
        <v>0</v>
      </c>
      <c r="AM10" s="57">
        <f t="shared" si="2"/>
        <v>0</v>
      </c>
      <c r="AN10" s="57">
        <f t="shared" si="2"/>
        <v>0</v>
      </c>
      <c r="AO10" s="57">
        <f t="shared" si="2"/>
        <v>0</v>
      </c>
      <c r="AP10" s="59"/>
      <c r="AQ10" s="57">
        <v>0</v>
      </c>
      <c r="BE10" s="60">
        <f t="shared" si="5"/>
        <v>0</v>
      </c>
      <c r="BF10" s="57">
        <v>0</v>
      </c>
      <c r="BT10" s="60">
        <f t="shared" ref="BT10:BT73" si="28">IF(Z10&lt;1,0,SUM(BH10:BS10,BD10)/13*$BE$1)</f>
        <v>0</v>
      </c>
      <c r="BU10" s="57">
        <v>0</v>
      </c>
      <c r="CI10" s="60">
        <f t="shared" ref="CI10:CI73" si="29">IF(AO10&lt;1,0,SUM(BW10:CH10,BS10)/13*$BE$1)</f>
        <v>0</v>
      </c>
      <c r="CJ10" s="57">
        <v>0</v>
      </c>
      <c r="CX10" s="60">
        <f t="shared" ref="CX10:CX73" si="30">IF(BD10&lt;1,0,SUM(CL10:CW10,CH10)/13*$BE$1)</f>
        <v>0</v>
      </c>
    </row>
    <row r="11" spans="1:102" ht="22.5" x14ac:dyDescent="0.2">
      <c r="A11" s="56" t="s">
        <v>1336</v>
      </c>
      <c r="B11" s="40" t="s">
        <v>1871</v>
      </c>
      <c r="C11" s="40" t="s">
        <v>793</v>
      </c>
      <c r="D11" s="40" t="s">
        <v>835</v>
      </c>
      <c r="E11" s="40" t="s">
        <v>2085</v>
      </c>
      <c r="F11" s="40" t="s">
        <v>1021</v>
      </c>
      <c r="G11" s="40">
        <v>84</v>
      </c>
      <c r="H11" s="57">
        <v>338983.05</v>
      </c>
      <c r="I11" s="57">
        <v>338983.05</v>
      </c>
      <c r="J11" s="57">
        <v>0</v>
      </c>
      <c r="K11" s="58">
        <v>0</v>
      </c>
      <c r="L11" s="57">
        <v>0</v>
      </c>
      <c r="M11" s="57"/>
      <c r="N11" s="57">
        <f t="shared" si="0"/>
        <v>0</v>
      </c>
      <c r="O11" s="57">
        <f t="shared" si="12"/>
        <v>0</v>
      </c>
      <c r="P11" s="57">
        <f t="shared" si="13"/>
        <v>0</v>
      </c>
      <c r="Q11" s="57">
        <f t="shared" si="13"/>
        <v>0</v>
      </c>
      <c r="R11" s="57">
        <f t="shared" si="13"/>
        <v>0</v>
      </c>
      <c r="S11" s="57">
        <f t="shared" si="13"/>
        <v>0</v>
      </c>
      <c r="T11" s="57">
        <f t="shared" si="13"/>
        <v>0</v>
      </c>
      <c r="U11" s="57">
        <f t="shared" si="13"/>
        <v>0</v>
      </c>
      <c r="V11" s="57">
        <f t="shared" si="13"/>
        <v>0</v>
      </c>
      <c r="W11" s="57">
        <f t="shared" si="13"/>
        <v>0</v>
      </c>
      <c r="X11" s="57">
        <f t="shared" si="13"/>
        <v>0</v>
      </c>
      <c r="Y11" s="57">
        <f t="shared" si="13"/>
        <v>0</v>
      </c>
      <c r="Z11" s="57">
        <f t="shared" si="13"/>
        <v>0</v>
      </c>
      <c r="AA11" s="59"/>
      <c r="AB11" s="57"/>
      <c r="AC11" s="57">
        <f t="shared" si="14"/>
        <v>0</v>
      </c>
      <c r="AD11" s="57">
        <f t="shared" si="15"/>
        <v>0</v>
      </c>
      <c r="AE11" s="57">
        <f t="shared" si="2"/>
        <v>0</v>
      </c>
      <c r="AF11" s="57">
        <f t="shared" si="2"/>
        <v>0</v>
      </c>
      <c r="AG11" s="57">
        <f t="shared" si="2"/>
        <v>0</v>
      </c>
      <c r="AH11" s="57">
        <f t="shared" si="2"/>
        <v>0</v>
      </c>
      <c r="AI11" s="57">
        <f t="shared" si="2"/>
        <v>0</v>
      </c>
      <c r="AJ11" s="57">
        <f t="shared" si="2"/>
        <v>0</v>
      </c>
      <c r="AK11" s="57">
        <f t="shared" si="2"/>
        <v>0</v>
      </c>
      <c r="AL11" s="57">
        <f t="shared" si="2"/>
        <v>0</v>
      </c>
      <c r="AM11" s="57">
        <f t="shared" si="2"/>
        <v>0</v>
      </c>
      <c r="AN11" s="57">
        <f t="shared" si="2"/>
        <v>0</v>
      </c>
      <c r="AO11" s="57">
        <f t="shared" si="2"/>
        <v>0</v>
      </c>
      <c r="AP11" s="59"/>
      <c r="AQ11" s="57">
        <v>0</v>
      </c>
      <c r="BE11" s="60">
        <f t="shared" si="5"/>
        <v>0</v>
      </c>
      <c r="BF11" s="57">
        <v>0</v>
      </c>
      <c r="BT11" s="60">
        <f t="shared" si="28"/>
        <v>0</v>
      </c>
      <c r="BU11" s="57">
        <v>0</v>
      </c>
      <c r="CI11" s="60">
        <f t="shared" si="29"/>
        <v>0</v>
      </c>
      <c r="CJ11" s="57">
        <v>0</v>
      </c>
      <c r="CX11" s="60">
        <f t="shared" si="30"/>
        <v>0</v>
      </c>
    </row>
    <row r="12" spans="1:102" x14ac:dyDescent="0.2">
      <c r="A12" s="56" t="s">
        <v>1337</v>
      </c>
      <c r="B12" s="40" t="s">
        <v>1872</v>
      </c>
      <c r="C12" s="40" t="s">
        <v>793</v>
      </c>
      <c r="D12" s="40" t="s">
        <v>851</v>
      </c>
      <c r="E12" s="40" t="s">
        <v>2086</v>
      </c>
      <c r="F12" s="40" t="s">
        <v>1022</v>
      </c>
      <c r="G12" s="40">
        <v>480</v>
      </c>
      <c r="H12" s="57">
        <v>205964.57</v>
      </c>
      <c r="I12" s="57">
        <v>858.18570833333331</v>
      </c>
      <c r="J12" s="57">
        <v>205106.38429166668</v>
      </c>
      <c r="K12" s="58">
        <v>1</v>
      </c>
      <c r="L12" s="57">
        <v>429.09</v>
      </c>
      <c r="M12" s="57"/>
      <c r="N12" s="57">
        <f t="shared" si="0"/>
        <v>5149.08</v>
      </c>
      <c r="O12" s="57">
        <f t="shared" si="12"/>
        <v>204677.29429166668</v>
      </c>
      <c r="P12" s="57">
        <f t="shared" si="13"/>
        <v>204248.20429166668</v>
      </c>
      <c r="Q12" s="57">
        <f t="shared" si="13"/>
        <v>203819.11429166669</v>
      </c>
      <c r="R12" s="57">
        <f t="shared" si="13"/>
        <v>203390.02429166669</v>
      </c>
      <c r="S12" s="57">
        <f t="shared" si="13"/>
        <v>202960.93429166669</v>
      </c>
      <c r="T12" s="57">
        <f t="shared" si="13"/>
        <v>202531.8442916667</v>
      </c>
      <c r="U12" s="57">
        <f t="shared" si="13"/>
        <v>202102.7542916667</v>
      </c>
      <c r="V12" s="57">
        <f t="shared" si="13"/>
        <v>201673.6642916667</v>
      </c>
      <c r="W12" s="57">
        <f t="shared" si="13"/>
        <v>201244.57429166671</v>
      </c>
      <c r="X12" s="57">
        <f t="shared" si="13"/>
        <v>200815.48429166671</v>
      </c>
      <c r="Y12" s="57">
        <f t="shared" si="13"/>
        <v>200386.39429166671</v>
      </c>
      <c r="Z12" s="57">
        <f t="shared" si="13"/>
        <v>199957.30429166672</v>
      </c>
      <c r="AA12" s="59">
        <f>SUM(O12:Z12,J12)/13*$AA$1</f>
        <v>4455.7005744166663</v>
      </c>
      <c r="AB12" s="57"/>
      <c r="AC12" s="57">
        <f t="shared" si="14"/>
        <v>5149.08</v>
      </c>
      <c r="AD12" s="57">
        <f t="shared" si="15"/>
        <v>199528.21429166672</v>
      </c>
      <c r="AE12" s="57">
        <f t="shared" si="2"/>
        <v>199099.12429166673</v>
      </c>
      <c r="AF12" s="57">
        <f t="shared" si="2"/>
        <v>198670.03429166673</v>
      </c>
      <c r="AG12" s="57">
        <f t="shared" si="2"/>
        <v>198240.94429166673</v>
      </c>
      <c r="AH12" s="57">
        <f t="shared" si="2"/>
        <v>197811.85429166674</v>
      </c>
      <c r="AI12" s="57">
        <f t="shared" si="2"/>
        <v>197382.76429166674</v>
      </c>
      <c r="AJ12" s="57">
        <f t="shared" si="2"/>
        <v>196953.67429166674</v>
      </c>
      <c r="AK12" s="57">
        <f t="shared" si="2"/>
        <v>196524.58429166675</v>
      </c>
      <c r="AL12" s="57">
        <f t="shared" si="2"/>
        <v>196095.49429166675</v>
      </c>
      <c r="AM12" s="57">
        <f t="shared" si="2"/>
        <v>195666.40429166675</v>
      </c>
      <c r="AN12" s="57">
        <f t="shared" si="2"/>
        <v>195237.31429166676</v>
      </c>
      <c r="AO12" s="57">
        <f t="shared" si="2"/>
        <v>194808.22429166676</v>
      </c>
      <c r="AP12" s="59">
        <f t="shared" si="3"/>
        <v>4342.4208144166678</v>
      </c>
      <c r="AQ12" s="57">
        <v>429.09</v>
      </c>
      <c r="AR12" s="57">
        <f>L12*12</f>
        <v>5149.08</v>
      </c>
      <c r="AS12" s="57">
        <f>AO12-$L12</f>
        <v>194379.13429166676</v>
      </c>
      <c r="AT12" s="57">
        <f>AS12-$L12</f>
        <v>193950.04429166677</v>
      </c>
      <c r="AU12" s="57">
        <f t="shared" ref="AU12:BD12" si="31">AT12-$L12</f>
        <v>193520.95429166677</v>
      </c>
      <c r="AV12" s="57">
        <f t="shared" si="31"/>
        <v>193091.86429166677</v>
      </c>
      <c r="AW12" s="57">
        <f t="shared" si="31"/>
        <v>192662.77429166678</v>
      </c>
      <c r="AX12" s="57">
        <f t="shared" si="31"/>
        <v>192233.68429166678</v>
      </c>
      <c r="AY12" s="57">
        <f t="shared" si="31"/>
        <v>191804.59429166678</v>
      </c>
      <c r="AZ12" s="57">
        <f t="shared" si="31"/>
        <v>191375.50429166679</v>
      </c>
      <c r="BA12" s="57">
        <f t="shared" si="31"/>
        <v>190946.41429166679</v>
      </c>
      <c r="BB12" s="57">
        <f t="shared" si="31"/>
        <v>190517.3242916668</v>
      </c>
      <c r="BC12" s="57">
        <f t="shared" si="31"/>
        <v>190088.2342916668</v>
      </c>
      <c r="BD12" s="57">
        <f t="shared" si="31"/>
        <v>189659.1442916668</v>
      </c>
      <c r="BE12" s="60">
        <f t="shared" si="5"/>
        <v>4229.1410544166692</v>
      </c>
      <c r="BF12" s="57">
        <v>429.09</v>
      </c>
      <c r="BG12" s="57">
        <f t="shared" ref="BG12:BG16" si="32">BF12*12</f>
        <v>5149.08</v>
      </c>
      <c r="BH12" s="57">
        <f t="shared" ref="BH12:BH16" si="33">BD12-BF12</f>
        <v>189230.05429166681</v>
      </c>
      <c r="BI12" s="57">
        <f>BH12-$L12</f>
        <v>188800.96429166681</v>
      </c>
      <c r="BJ12" s="57">
        <f t="shared" ref="BJ12:BS12" si="34">BI12-$L12</f>
        <v>188371.87429166681</v>
      </c>
      <c r="BK12" s="57">
        <f t="shared" si="34"/>
        <v>187942.78429166682</v>
      </c>
      <c r="BL12" s="57">
        <f t="shared" si="34"/>
        <v>187513.69429166682</v>
      </c>
      <c r="BM12" s="57">
        <f t="shared" si="34"/>
        <v>187084.60429166682</v>
      </c>
      <c r="BN12" s="57">
        <f t="shared" si="34"/>
        <v>186655.51429166683</v>
      </c>
      <c r="BO12" s="57">
        <f t="shared" si="34"/>
        <v>186226.42429166683</v>
      </c>
      <c r="BP12" s="57">
        <f t="shared" si="34"/>
        <v>185797.33429166683</v>
      </c>
      <c r="BQ12" s="57">
        <f t="shared" si="34"/>
        <v>185368.24429166684</v>
      </c>
      <c r="BR12" s="57">
        <f t="shared" si="34"/>
        <v>184939.15429166684</v>
      </c>
      <c r="BS12" s="57">
        <f t="shared" si="34"/>
        <v>184510.06429166684</v>
      </c>
      <c r="BT12" s="60">
        <f t="shared" si="28"/>
        <v>4115.8612944166698</v>
      </c>
      <c r="BU12" s="57">
        <v>429.09</v>
      </c>
      <c r="BV12" s="57">
        <f t="shared" ref="BV12:BV16" si="35">BU12*12</f>
        <v>5149.08</v>
      </c>
      <c r="BW12" s="57">
        <f t="shared" ref="BW12" si="36">BS12-BU12</f>
        <v>184080.97429166685</v>
      </c>
      <c r="BX12" s="57">
        <f>BW12-$L12</f>
        <v>183651.88429166685</v>
      </c>
      <c r="BY12" s="57">
        <f t="shared" ref="BY12:CH12" si="37">BX12-$L12</f>
        <v>183222.79429166685</v>
      </c>
      <c r="BZ12" s="57">
        <f t="shared" si="37"/>
        <v>182793.70429166686</v>
      </c>
      <c r="CA12" s="57">
        <f t="shared" si="37"/>
        <v>182364.61429166686</v>
      </c>
      <c r="CB12" s="57">
        <f t="shared" si="37"/>
        <v>181935.52429166686</v>
      </c>
      <c r="CC12" s="57">
        <f t="shared" si="37"/>
        <v>181506.43429166687</v>
      </c>
      <c r="CD12" s="57">
        <f t="shared" si="37"/>
        <v>181077.34429166687</v>
      </c>
      <c r="CE12" s="57">
        <f t="shared" si="37"/>
        <v>180648.25429166688</v>
      </c>
      <c r="CF12" s="57">
        <f t="shared" si="37"/>
        <v>180219.16429166688</v>
      </c>
      <c r="CG12" s="57">
        <f t="shared" si="37"/>
        <v>179790.07429166688</v>
      </c>
      <c r="CH12" s="57">
        <f t="shared" si="37"/>
        <v>179360.98429166689</v>
      </c>
      <c r="CI12" s="60">
        <f t="shared" si="29"/>
        <v>4002.5815344166708</v>
      </c>
      <c r="CJ12" s="57">
        <v>429.09</v>
      </c>
      <c r="CK12" s="57">
        <f t="shared" ref="CK12:CK15" si="38">CJ12*12</f>
        <v>5149.08</v>
      </c>
      <c r="CL12" s="57">
        <f t="shared" ref="CL12" si="39">CH12-CJ12</f>
        <v>178931.89429166689</v>
      </c>
      <c r="CM12" s="57">
        <f>CL12-$L12</f>
        <v>178502.80429166689</v>
      </c>
      <c r="CN12" s="57">
        <f t="shared" ref="CN12:CW12" si="40">CM12-$L12</f>
        <v>178073.7142916669</v>
      </c>
      <c r="CO12" s="57">
        <f t="shared" si="40"/>
        <v>177644.6242916669</v>
      </c>
      <c r="CP12" s="57">
        <f t="shared" si="40"/>
        <v>177215.5342916669</v>
      </c>
      <c r="CQ12" s="57">
        <f t="shared" si="40"/>
        <v>176786.44429166691</v>
      </c>
      <c r="CR12" s="57">
        <f t="shared" si="40"/>
        <v>176357.35429166691</v>
      </c>
      <c r="CS12" s="57">
        <f t="shared" si="40"/>
        <v>175928.26429166691</v>
      </c>
      <c r="CT12" s="57">
        <f t="shared" si="40"/>
        <v>175499.17429166692</v>
      </c>
      <c r="CU12" s="57">
        <f t="shared" si="40"/>
        <v>175070.08429166692</v>
      </c>
      <c r="CV12" s="57">
        <f t="shared" si="40"/>
        <v>174640.99429166692</v>
      </c>
      <c r="CW12" s="57">
        <f t="shared" si="40"/>
        <v>174211.90429166693</v>
      </c>
      <c r="CX12" s="60">
        <f t="shared" si="30"/>
        <v>3889.3017744166723</v>
      </c>
    </row>
    <row r="13" spans="1:102" x14ac:dyDescent="0.2">
      <c r="A13" s="56" t="s">
        <v>1338</v>
      </c>
      <c r="B13" s="40" t="s">
        <v>1873</v>
      </c>
      <c r="C13" s="40" t="s">
        <v>793</v>
      </c>
      <c r="D13" s="40" t="s">
        <v>835</v>
      </c>
      <c r="E13" s="40" t="s">
        <v>2087</v>
      </c>
      <c r="F13" s="40" t="s">
        <v>877</v>
      </c>
      <c r="G13" s="40">
        <v>60</v>
      </c>
      <c r="H13" s="57">
        <v>63431.72</v>
      </c>
      <c r="I13" s="57">
        <v>46516.743999999999</v>
      </c>
      <c r="J13" s="57">
        <v>16914.976000000002</v>
      </c>
      <c r="K13" s="58">
        <v>0</v>
      </c>
      <c r="L13" s="57">
        <v>1057.2000000000003</v>
      </c>
      <c r="M13" s="57"/>
      <c r="N13" s="57">
        <f t="shared" si="0"/>
        <v>12686.400000000003</v>
      </c>
      <c r="O13" s="57">
        <f t="shared" si="12"/>
        <v>15857.776000000002</v>
      </c>
      <c r="P13" s="57">
        <f t="shared" si="13"/>
        <v>14800.576000000001</v>
      </c>
      <c r="Q13" s="57">
        <f t="shared" si="13"/>
        <v>13743.376</v>
      </c>
      <c r="R13" s="57">
        <f t="shared" si="13"/>
        <v>12686.175999999999</v>
      </c>
      <c r="S13" s="57">
        <f t="shared" si="13"/>
        <v>11628.975999999999</v>
      </c>
      <c r="T13" s="57">
        <f t="shared" si="13"/>
        <v>10571.775999999998</v>
      </c>
      <c r="U13" s="57">
        <f t="shared" si="13"/>
        <v>9514.5759999999973</v>
      </c>
      <c r="V13" s="57">
        <f t="shared" si="13"/>
        <v>8457.3759999999966</v>
      </c>
      <c r="W13" s="57">
        <f t="shared" si="13"/>
        <v>7400.1759999999958</v>
      </c>
      <c r="X13" s="57">
        <f t="shared" si="13"/>
        <v>6342.9759999999951</v>
      </c>
      <c r="Y13" s="57">
        <f t="shared" si="13"/>
        <v>5285.7759999999944</v>
      </c>
      <c r="Z13" s="57">
        <f t="shared" si="13"/>
        <v>4228.5759999999937</v>
      </c>
      <c r="AA13" s="59"/>
      <c r="AB13" s="57"/>
      <c r="AC13" s="57">
        <f>L13*4-0.22</f>
        <v>4228.5800000000008</v>
      </c>
      <c r="AD13" s="57">
        <f t="shared" si="15"/>
        <v>3171.3759999999934</v>
      </c>
      <c r="AE13" s="57">
        <f t="shared" si="2"/>
        <v>2114.1759999999931</v>
      </c>
      <c r="AF13" s="57">
        <f t="shared" si="2"/>
        <v>1056.9759999999928</v>
      </c>
      <c r="AG13" s="57">
        <f>AF13-$L13+0.22</f>
        <v>-4.0000000074360276E-3</v>
      </c>
      <c r="AH13" s="57">
        <f>AG13-$L13*0</f>
        <v>-4.0000000074360276E-3</v>
      </c>
      <c r="AI13" s="57">
        <f t="shared" ref="AI13:AO13" si="41">AH13-$L13*0</f>
        <v>-4.0000000074360276E-3</v>
      </c>
      <c r="AJ13" s="57">
        <f t="shared" si="41"/>
        <v>-4.0000000074360276E-3</v>
      </c>
      <c r="AK13" s="57">
        <f t="shared" si="41"/>
        <v>-4.0000000074360276E-3</v>
      </c>
      <c r="AL13" s="57">
        <f t="shared" si="41"/>
        <v>-4.0000000074360276E-3</v>
      </c>
      <c r="AM13" s="57">
        <f t="shared" si="41"/>
        <v>-4.0000000074360276E-3</v>
      </c>
      <c r="AN13" s="57">
        <f t="shared" si="41"/>
        <v>-4.0000000074360276E-3</v>
      </c>
      <c r="AO13" s="57">
        <f t="shared" si="41"/>
        <v>-4.0000000074360276E-3</v>
      </c>
      <c r="AP13" s="59"/>
      <c r="AQ13" s="57">
        <v>0</v>
      </c>
      <c r="BE13" s="60">
        <f t="shared" si="5"/>
        <v>0</v>
      </c>
      <c r="BF13" s="57">
        <v>0</v>
      </c>
      <c r="BT13" s="60">
        <f t="shared" si="28"/>
        <v>0</v>
      </c>
      <c r="BU13" s="57">
        <v>0</v>
      </c>
      <c r="CI13" s="60">
        <f t="shared" si="29"/>
        <v>0</v>
      </c>
      <c r="CJ13" s="57">
        <v>0</v>
      </c>
      <c r="CX13" s="60">
        <f t="shared" si="30"/>
        <v>0</v>
      </c>
    </row>
    <row r="14" spans="1:102" x14ac:dyDescent="0.2">
      <c r="A14" s="56" t="s">
        <v>1339</v>
      </c>
      <c r="B14" s="40" t="s">
        <v>1874</v>
      </c>
      <c r="C14" s="40" t="s">
        <v>793</v>
      </c>
      <c r="D14" s="40" t="s">
        <v>835</v>
      </c>
      <c r="E14" s="40" t="s">
        <v>2080</v>
      </c>
      <c r="F14" s="40" t="s">
        <v>1021</v>
      </c>
      <c r="G14" s="40">
        <v>240</v>
      </c>
      <c r="H14" s="57">
        <v>474500</v>
      </c>
      <c r="I14" s="57">
        <v>278768.32</v>
      </c>
      <c r="J14" s="57">
        <v>195731.68</v>
      </c>
      <c r="K14" s="58">
        <v>0</v>
      </c>
      <c r="L14" s="57">
        <v>1977.09</v>
      </c>
      <c r="M14" s="57"/>
      <c r="N14" s="57">
        <f t="shared" si="0"/>
        <v>23725.079999999998</v>
      </c>
      <c r="O14" s="57">
        <f t="shared" si="12"/>
        <v>193754.59</v>
      </c>
      <c r="P14" s="57">
        <f t="shared" si="13"/>
        <v>191777.5</v>
      </c>
      <c r="Q14" s="57">
        <f t="shared" si="13"/>
        <v>189800.41</v>
      </c>
      <c r="R14" s="57">
        <f t="shared" si="13"/>
        <v>187823.32</v>
      </c>
      <c r="S14" s="57">
        <f t="shared" si="13"/>
        <v>185846.23</v>
      </c>
      <c r="T14" s="57">
        <f t="shared" si="13"/>
        <v>183869.14</v>
      </c>
      <c r="U14" s="57">
        <f t="shared" si="13"/>
        <v>181892.05000000002</v>
      </c>
      <c r="V14" s="57">
        <f t="shared" si="13"/>
        <v>179914.96000000002</v>
      </c>
      <c r="W14" s="57">
        <f t="shared" si="13"/>
        <v>177937.87000000002</v>
      </c>
      <c r="X14" s="57">
        <f t="shared" si="13"/>
        <v>175960.78000000003</v>
      </c>
      <c r="Y14" s="57">
        <f t="shared" si="13"/>
        <v>173983.69000000003</v>
      </c>
      <c r="Z14" s="57">
        <f t="shared" si="13"/>
        <v>172006.60000000003</v>
      </c>
      <c r="AA14" s="59"/>
      <c r="AB14" s="57"/>
      <c r="AC14" s="57">
        <f t="shared" si="14"/>
        <v>23725.079999999998</v>
      </c>
      <c r="AD14" s="57">
        <f t="shared" si="15"/>
        <v>170029.51000000004</v>
      </c>
      <c r="AE14" s="57">
        <f t="shared" si="2"/>
        <v>168052.42000000004</v>
      </c>
      <c r="AF14" s="57">
        <f t="shared" si="2"/>
        <v>166075.33000000005</v>
      </c>
      <c r="AG14" s="57">
        <f t="shared" si="2"/>
        <v>164098.24000000005</v>
      </c>
      <c r="AH14" s="57">
        <f t="shared" si="2"/>
        <v>162121.15000000005</v>
      </c>
      <c r="AI14" s="57">
        <f t="shared" si="2"/>
        <v>160144.06000000006</v>
      </c>
      <c r="AJ14" s="57">
        <f t="shared" si="2"/>
        <v>158166.97000000006</v>
      </c>
      <c r="AK14" s="57">
        <f t="shared" si="2"/>
        <v>156189.88000000006</v>
      </c>
      <c r="AL14" s="57">
        <f t="shared" si="2"/>
        <v>154212.79000000007</v>
      </c>
      <c r="AM14" s="57">
        <f t="shared" si="2"/>
        <v>152235.70000000007</v>
      </c>
      <c r="AN14" s="57">
        <f t="shared" si="2"/>
        <v>150258.61000000007</v>
      </c>
      <c r="AO14" s="57">
        <f t="shared" si="2"/>
        <v>148281.52000000008</v>
      </c>
      <c r="AP14" s="59"/>
      <c r="AQ14" s="57">
        <v>1977.09</v>
      </c>
      <c r="AR14" s="57">
        <f t="shared" ref="AR14:AR16" si="42">L14*12</f>
        <v>23725.079999999998</v>
      </c>
      <c r="AS14" s="57">
        <f t="shared" ref="AS14:AS17" si="43">AO14-$L14</f>
        <v>146304.43000000008</v>
      </c>
      <c r="AT14" s="57">
        <f t="shared" ref="AT14:BD16" si="44">AS14-$L14</f>
        <v>144327.34000000008</v>
      </c>
      <c r="AU14" s="57">
        <f t="shared" si="44"/>
        <v>142350.25000000009</v>
      </c>
      <c r="AV14" s="57">
        <f t="shared" si="44"/>
        <v>140373.16000000009</v>
      </c>
      <c r="AW14" s="57">
        <f t="shared" si="44"/>
        <v>138396.07000000009</v>
      </c>
      <c r="AX14" s="57">
        <f t="shared" si="44"/>
        <v>136418.9800000001</v>
      </c>
      <c r="AY14" s="57">
        <f t="shared" si="44"/>
        <v>134441.8900000001</v>
      </c>
      <c r="AZ14" s="57">
        <f t="shared" si="44"/>
        <v>132464.8000000001</v>
      </c>
      <c r="BA14" s="57">
        <f t="shared" si="44"/>
        <v>130487.71000000011</v>
      </c>
      <c r="BB14" s="57">
        <f t="shared" si="44"/>
        <v>128510.62000000011</v>
      </c>
      <c r="BC14" s="57">
        <f t="shared" si="44"/>
        <v>126533.53000000012</v>
      </c>
      <c r="BD14" s="57">
        <f t="shared" si="44"/>
        <v>124556.44000000012</v>
      </c>
      <c r="BE14" s="60">
        <f t="shared" si="5"/>
        <v>0</v>
      </c>
      <c r="BF14" s="57">
        <v>1977.09</v>
      </c>
      <c r="BG14" s="57">
        <f t="shared" si="32"/>
        <v>23725.079999999998</v>
      </c>
      <c r="BH14" s="57">
        <f t="shared" si="33"/>
        <v>122579.35000000012</v>
      </c>
      <c r="BI14" s="57">
        <f t="shared" ref="BI14:BS16" si="45">BH14-$L14</f>
        <v>120602.26000000013</v>
      </c>
      <c r="BJ14" s="57">
        <f t="shared" si="45"/>
        <v>118625.17000000013</v>
      </c>
      <c r="BK14" s="57">
        <f t="shared" si="45"/>
        <v>116648.08000000013</v>
      </c>
      <c r="BL14" s="57">
        <f t="shared" si="45"/>
        <v>114670.99000000014</v>
      </c>
      <c r="BM14" s="57">
        <f t="shared" si="45"/>
        <v>112693.90000000014</v>
      </c>
      <c r="BN14" s="57">
        <f t="shared" si="45"/>
        <v>110716.81000000014</v>
      </c>
      <c r="BO14" s="57">
        <f t="shared" si="45"/>
        <v>108739.72000000015</v>
      </c>
      <c r="BP14" s="57">
        <f t="shared" si="45"/>
        <v>106762.63000000015</v>
      </c>
      <c r="BQ14" s="57">
        <f t="shared" si="45"/>
        <v>104785.54000000015</v>
      </c>
      <c r="BR14" s="57">
        <f t="shared" si="45"/>
        <v>102808.45000000016</v>
      </c>
      <c r="BS14" s="57">
        <f t="shared" si="45"/>
        <v>100831.36000000016</v>
      </c>
      <c r="BT14" s="60">
        <v>0</v>
      </c>
      <c r="BU14" s="57">
        <v>1977.09</v>
      </c>
      <c r="BV14" s="57">
        <f t="shared" si="35"/>
        <v>23725.079999999998</v>
      </c>
      <c r="BW14" s="57">
        <f t="shared" ref="BW14:BW16" si="46">BS14-BU14</f>
        <v>98854.270000000164</v>
      </c>
      <c r="BX14" s="57">
        <f t="shared" ref="BX14:CH16" si="47">BW14-$L14</f>
        <v>96877.180000000168</v>
      </c>
      <c r="BY14" s="57">
        <f t="shared" si="47"/>
        <v>94900.090000000171</v>
      </c>
      <c r="BZ14" s="57">
        <f t="shared" si="47"/>
        <v>92923.000000000175</v>
      </c>
      <c r="CA14" s="57">
        <f t="shared" si="47"/>
        <v>90945.910000000178</v>
      </c>
      <c r="CB14" s="57">
        <f t="shared" si="47"/>
        <v>88968.820000000182</v>
      </c>
      <c r="CC14" s="57">
        <f t="shared" si="47"/>
        <v>86991.730000000185</v>
      </c>
      <c r="CD14" s="57">
        <f t="shared" si="47"/>
        <v>85014.640000000189</v>
      </c>
      <c r="CE14" s="57">
        <f t="shared" si="47"/>
        <v>83037.550000000192</v>
      </c>
      <c r="CF14" s="57">
        <f t="shared" si="47"/>
        <v>81060.460000000196</v>
      </c>
      <c r="CG14" s="57">
        <f t="shared" si="47"/>
        <v>79083.370000000199</v>
      </c>
      <c r="CH14" s="57">
        <f t="shared" si="47"/>
        <v>77106.280000000203</v>
      </c>
      <c r="CI14" s="60">
        <v>0</v>
      </c>
      <c r="CJ14" s="57">
        <v>1977.09</v>
      </c>
      <c r="CK14" s="57">
        <f t="shared" si="38"/>
        <v>23725.079999999998</v>
      </c>
      <c r="CL14" s="57">
        <f t="shared" ref="CL14:CL16" si="48">CH14-CJ14</f>
        <v>75129.190000000206</v>
      </c>
      <c r="CM14" s="57">
        <f t="shared" ref="CM14:CW16" si="49">CL14-$L14</f>
        <v>73152.10000000021</v>
      </c>
      <c r="CN14" s="57">
        <f t="shared" si="49"/>
        <v>71175.010000000213</v>
      </c>
      <c r="CO14" s="57">
        <f t="shared" si="49"/>
        <v>69197.920000000217</v>
      </c>
      <c r="CP14" s="57">
        <f t="shared" si="49"/>
        <v>67220.83000000022</v>
      </c>
      <c r="CQ14" s="57">
        <f t="shared" si="49"/>
        <v>65243.740000000224</v>
      </c>
      <c r="CR14" s="57">
        <f t="shared" si="49"/>
        <v>63266.650000000227</v>
      </c>
      <c r="CS14" s="57">
        <f t="shared" si="49"/>
        <v>61289.560000000231</v>
      </c>
      <c r="CT14" s="57">
        <f t="shared" si="49"/>
        <v>59312.470000000234</v>
      </c>
      <c r="CU14" s="57">
        <f t="shared" si="49"/>
        <v>57335.380000000237</v>
      </c>
      <c r="CV14" s="57">
        <f t="shared" si="49"/>
        <v>55358.290000000241</v>
      </c>
      <c r="CW14" s="57">
        <f t="shared" si="49"/>
        <v>53381.200000000244</v>
      </c>
      <c r="CX14" s="60">
        <v>0</v>
      </c>
    </row>
    <row r="15" spans="1:102" x14ac:dyDescent="0.2">
      <c r="A15" s="56" t="s">
        <v>1340</v>
      </c>
      <c r="B15" s="40" t="s">
        <v>1875</v>
      </c>
      <c r="C15" s="40" t="s">
        <v>793</v>
      </c>
      <c r="D15" s="40" t="s">
        <v>835</v>
      </c>
      <c r="E15" s="40" t="s">
        <v>2080</v>
      </c>
      <c r="F15" s="40" t="s">
        <v>1021</v>
      </c>
      <c r="G15" s="40">
        <v>240</v>
      </c>
      <c r="H15" s="57">
        <v>474500</v>
      </c>
      <c r="I15" s="57">
        <v>278768.32</v>
      </c>
      <c r="J15" s="57">
        <v>195731.68</v>
      </c>
      <c r="K15" s="58">
        <v>0</v>
      </c>
      <c r="L15" s="57">
        <v>1977.09</v>
      </c>
      <c r="M15" s="57"/>
      <c r="N15" s="57">
        <f t="shared" si="0"/>
        <v>23725.079999999998</v>
      </c>
      <c r="O15" s="57">
        <f t="shared" si="12"/>
        <v>193754.59</v>
      </c>
      <c r="P15" s="57">
        <f t="shared" si="13"/>
        <v>191777.5</v>
      </c>
      <c r="Q15" s="57">
        <f t="shared" si="13"/>
        <v>189800.41</v>
      </c>
      <c r="R15" s="57">
        <f t="shared" si="13"/>
        <v>187823.32</v>
      </c>
      <c r="S15" s="57">
        <f t="shared" si="13"/>
        <v>185846.23</v>
      </c>
      <c r="T15" s="57">
        <f t="shared" si="13"/>
        <v>183869.14</v>
      </c>
      <c r="U15" s="57">
        <f t="shared" si="13"/>
        <v>181892.05000000002</v>
      </c>
      <c r="V15" s="57">
        <f t="shared" si="13"/>
        <v>179914.96000000002</v>
      </c>
      <c r="W15" s="57">
        <f t="shared" si="13"/>
        <v>177937.87000000002</v>
      </c>
      <c r="X15" s="57">
        <f t="shared" si="13"/>
        <v>175960.78000000003</v>
      </c>
      <c r="Y15" s="57">
        <f t="shared" si="13"/>
        <v>173983.69000000003</v>
      </c>
      <c r="Z15" s="57">
        <f t="shared" si="13"/>
        <v>172006.60000000003</v>
      </c>
      <c r="AA15" s="59"/>
      <c r="AB15" s="57"/>
      <c r="AC15" s="57">
        <f t="shared" si="14"/>
        <v>23725.079999999998</v>
      </c>
      <c r="AD15" s="57">
        <f t="shared" si="15"/>
        <v>170029.51000000004</v>
      </c>
      <c r="AE15" s="57">
        <f t="shared" si="2"/>
        <v>168052.42000000004</v>
      </c>
      <c r="AF15" s="57">
        <f t="shared" si="2"/>
        <v>166075.33000000005</v>
      </c>
      <c r="AG15" s="57">
        <f t="shared" si="2"/>
        <v>164098.24000000005</v>
      </c>
      <c r="AH15" s="57">
        <f t="shared" si="2"/>
        <v>162121.15000000005</v>
      </c>
      <c r="AI15" s="57">
        <f t="shared" si="2"/>
        <v>160144.06000000006</v>
      </c>
      <c r="AJ15" s="57">
        <f t="shared" si="2"/>
        <v>158166.97000000006</v>
      </c>
      <c r="AK15" s="57">
        <f t="shared" si="2"/>
        <v>156189.88000000006</v>
      </c>
      <c r="AL15" s="57">
        <f t="shared" si="2"/>
        <v>154212.79000000007</v>
      </c>
      <c r="AM15" s="57">
        <f t="shared" si="2"/>
        <v>152235.70000000007</v>
      </c>
      <c r="AN15" s="57">
        <f t="shared" si="2"/>
        <v>150258.61000000007</v>
      </c>
      <c r="AO15" s="57">
        <f t="shared" si="2"/>
        <v>148281.52000000008</v>
      </c>
      <c r="AP15" s="59"/>
      <c r="AQ15" s="57">
        <v>1977.09</v>
      </c>
      <c r="AR15" s="57">
        <f t="shared" si="42"/>
        <v>23725.079999999998</v>
      </c>
      <c r="AS15" s="57">
        <f t="shared" si="43"/>
        <v>146304.43000000008</v>
      </c>
      <c r="AT15" s="57">
        <f t="shared" si="44"/>
        <v>144327.34000000008</v>
      </c>
      <c r="AU15" s="57">
        <f t="shared" si="44"/>
        <v>142350.25000000009</v>
      </c>
      <c r="AV15" s="57">
        <f t="shared" si="44"/>
        <v>140373.16000000009</v>
      </c>
      <c r="AW15" s="57">
        <f t="shared" si="44"/>
        <v>138396.07000000009</v>
      </c>
      <c r="AX15" s="57">
        <f t="shared" si="44"/>
        <v>136418.9800000001</v>
      </c>
      <c r="AY15" s="57">
        <f t="shared" si="44"/>
        <v>134441.8900000001</v>
      </c>
      <c r="AZ15" s="57">
        <f t="shared" si="44"/>
        <v>132464.8000000001</v>
      </c>
      <c r="BA15" s="57">
        <f t="shared" si="44"/>
        <v>130487.71000000011</v>
      </c>
      <c r="BB15" s="57">
        <f t="shared" si="44"/>
        <v>128510.62000000011</v>
      </c>
      <c r="BC15" s="57">
        <f t="shared" si="44"/>
        <v>126533.53000000012</v>
      </c>
      <c r="BD15" s="57">
        <f t="shared" si="44"/>
        <v>124556.44000000012</v>
      </c>
      <c r="BE15" s="60">
        <f t="shared" si="5"/>
        <v>0</v>
      </c>
      <c r="BF15" s="57">
        <v>1977.09</v>
      </c>
      <c r="BG15" s="57">
        <f t="shared" si="32"/>
        <v>23725.079999999998</v>
      </c>
      <c r="BH15" s="57">
        <f t="shared" si="33"/>
        <v>122579.35000000012</v>
      </c>
      <c r="BI15" s="57">
        <f t="shared" si="45"/>
        <v>120602.26000000013</v>
      </c>
      <c r="BJ15" s="57">
        <f t="shared" si="45"/>
        <v>118625.17000000013</v>
      </c>
      <c r="BK15" s="57">
        <f t="shared" si="45"/>
        <v>116648.08000000013</v>
      </c>
      <c r="BL15" s="57">
        <f t="shared" si="45"/>
        <v>114670.99000000014</v>
      </c>
      <c r="BM15" s="57">
        <f t="shared" si="45"/>
        <v>112693.90000000014</v>
      </c>
      <c r="BN15" s="57">
        <f t="shared" si="45"/>
        <v>110716.81000000014</v>
      </c>
      <c r="BO15" s="57">
        <f t="shared" si="45"/>
        <v>108739.72000000015</v>
      </c>
      <c r="BP15" s="57">
        <f t="shared" si="45"/>
        <v>106762.63000000015</v>
      </c>
      <c r="BQ15" s="57">
        <f t="shared" si="45"/>
        <v>104785.54000000015</v>
      </c>
      <c r="BR15" s="57">
        <f t="shared" si="45"/>
        <v>102808.45000000016</v>
      </c>
      <c r="BS15" s="57">
        <f t="shared" si="45"/>
        <v>100831.36000000016</v>
      </c>
      <c r="BT15" s="60">
        <v>0</v>
      </c>
      <c r="BU15" s="57">
        <v>1977.09</v>
      </c>
      <c r="BV15" s="57">
        <f t="shared" si="35"/>
        <v>23725.079999999998</v>
      </c>
      <c r="BW15" s="57">
        <f t="shared" si="46"/>
        <v>98854.270000000164</v>
      </c>
      <c r="BX15" s="57">
        <f t="shared" si="47"/>
        <v>96877.180000000168</v>
      </c>
      <c r="BY15" s="57">
        <f t="shared" si="47"/>
        <v>94900.090000000171</v>
      </c>
      <c r="BZ15" s="57">
        <f t="shared" si="47"/>
        <v>92923.000000000175</v>
      </c>
      <c r="CA15" s="57">
        <f t="shared" si="47"/>
        <v>90945.910000000178</v>
      </c>
      <c r="CB15" s="57">
        <f t="shared" si="47"/>
        <v>88968.820000000182</v>
      </c>
      <c r="CC15" s="57">
        <f t="shared" si="47"/>
        <v>86991.730000000185</v>
      </c>
      <c r="CD15" s="57">
        <f t="shared" si="47"/>
        <v>85014.640000000189</v>
      </c>
      <c r="CE15" s="57">
        <f t="shared" si="47"/>
        <v>83037.550000000192</v>
      </c>
      <c r="CF15" s="57">
        <f t="shared" si="47"/>
        <v>81060.460000000196</v>
      </c>
      <c r="CG15" s="57">
        <f t="shared" si="47"/>
        <v>79083.370000000199</v>
      </c>
      <c r="CH15" s="57">
        <f t="shared" si="47"/>
        <v>77106.280000000203</v>
      </c>
      <c r="CI15" s="60">
        <v>0</v>
      </c>
      <c r="CJ15" s="57">
        <v>1977.09</v>
      </c>
      <c r="CK15" s="57">
        <f t="shared" si="38"/>
        <v>23725.079999999998</v>
      </c>
      <c r="CL15" s="57">
        <f t="shared" si="48"/>
        <v>75129.190000000206</v>
      </c>
      <c r="CM15" s="57">
        <f t="shared" si="49"/>
        <v>73152.10000000021</v>
      </c>
      <c r="CN15" s="57">
        <f t="shared" si="49"/>
        <v>71175.010000000213</v>
      </c>
      <c r="CO15" s="57">
        <f t="shared" si="49"/>
        <v>69197.920000000217</v>
      </c>
      <c r="CP15" s="57">
        <f t="shared" si="49"/>
        <v>67220.83000000022</v>
      </c>
      <c r="CQ15" s="57">
        <f t="shared" si="49"/>
        <v>65243.740000000224</v>
      </c>
      <c r="CR15" s="57">
        <f t="shared" si="49"/>
        <v>63266.650000000227</v>
      </c>
      <c r="CS15" s="57">
        <f t="shared" si="49"/>
        <v>61289.560000000231</v>
      </c>
      <c r="CT15" s="57">
        <f t="shared" si="49"/>
        <v>59312.470000000234</v>
      </c>
      <c r="CU15" s="57">
        <f t="shared" si="49"/>
        <v>57335.380000000237</v>
      </c>
      <c r="CV15" s="57">
        <f t="shared" si="49"/>
        <v>55358.290000000241</v>
      </c>
      <c r="CW15" s="57">
        <f t="shared" si="49"/>
        <v>53381.200000000244</v>
      </c>
      <c r="CX15" s="60">
        <v>0</v>
      </c>
    </row>
    <row r="16" spans="1:102" ht="33.75" x14ac:dyDescent="0.2">
      <c r="A16" s="56" t="s">
        <v>1341</v>
      </c>
      <c r="B16" s="40" t="s">
        <v>1876</v>
      </c>
      <c r="C16" s="40" t="s">
        <v>793</v>
      </c>
      <c r="D16" s="40" t="s">
        <v>835</v>
      </c>
      <c r="E16" s="40" t="s">
        <v>2088</v>
      </c>
      <c r="F16" s="40" t="s">
        <v>877</v>
      </c>
      <c r="G16" s="40">
        <v>84</v>
      </c>
      <c r="H16" s="57">
        <v>564250</v>
      </c>
      <c r="I16" s="57">
        <v>120910.70285714288</v>
      </c>
      <c r="J16" s="57">
        <v>443339.2971428571</v>
      </c>
      <c r="K16" s="58">
        <v>0</v>
      </c>
      <c r="L16" s="57">
        <v>6717.2599999999993</v>
      </c>
      <c r="M16" s="57"/>
      <c r="N16" s="57">
        <f t="shared" si="0"/>
        <v>80607.12</v>
      </c>
      <c r="O16" s="57">
        <f t="shared" si="12"/>
        <v>436622.03714285709</v>
      </c>
      <c r="P16" s="57">
        <f t="shared" si="13"/>
        <v>429904.77714285708</v>
      </c>
      <c r="Q16" s="57">
        <f t="shared" si="13"/>
        <v>423187.51714285708</v>
      </c>
      <c r="R16" s="57">
        <f t="shared" si="13"/>
        <v>416470.25714285707</v>
      </c>
      <c r="S16" s="57">
        <f t="shared" si="13"/>
        <v>409752.99714285706</v>
      </c>
      <c r="T16" s="57">
        <f t="shared" si="13"/>
        <v>403035.73714285705</v>
      </c>
      <c r="U16" s="57">
        <f t="shared" si="13"/>
        <v>396318.47714285704</v>
      </c>
      <c r="V16" s="57">
        <f t="shared" si="13"/>
        <v>389601.21714285703</v>
      </c>
      <c r="W16" s="57">
        <f t="shared" si="13"/>
        <v>382883.95714285702</v>
      </c>
      <c r="X16" s="57">
        <f t="shared" si="13"/>
        <v>376166.69714285701</v>
      </c>
      <c r="Y16" s="57">
        <f t="shared" si="13"/>
        <v>369449.437142857</v>
      </c>
      <c r="Z16" s="57">
        <f t="shared" si="13"/>
        <v>362732.17714285699</v>
      </c>
      <c r="AA16" s="59"/>
      <c r="AB16" s="57"/>
      <c r="AC16" s="57">
        <f t="shared" si="14"/>
        <v>80607.12</v>
      </c>
      <c r="AD16" s="57">
        <f t="shared" si="15"/>
        <v>356014.91714285698</v>
      </c>
      <c r="AE16" s="57">
        <f t="shared" si="2"/>
        <v>349297.65714285697</v>
      </c>
      <c r="AF16" s="57">
        <f t="shared" si="2"/>
        <v>342580.39714285696</v>
      </c>
      <c r="AG16" s="57">
        <f t="shared" si="2"/>
        <v>335863.13714285695</v>
      </c>
      <c r="AH16" s="57">
        <f t="shared" si="2"/>
        <v>329145.87714285695</v>
      </c>
      <c r="AI16" s="57">
        <f t="shared" si="2"/>
        <v>322428.61714285694</v>
      </c>
      <c r="AJ16" s="57">
        <f t="shared" si="2"/>
        <v>315711.35714285693</v>
      </c>
      <c r="AK16" s="57">
        <f t="shared" si="2"/>
        <v>308994.09714285692</v>
      </c>
      <c r="AL16" s="57">
        <f t="shared" si="2"/>
        <v>302276.83714285691</v>
      </c>
      <c r="AM16" s="57">
        <f t="shared" si="2"/>
        <v>295559.5771428569</v>
      </c>
      <c r="AN16" s="57">
        <f t="shared" si="2"/>
        <v>288842.31714285689</v>
      </c>
      <c r="AO16" s="57">
        <f t="shared" si="2"/>
        <v>282125.05714285688</v>
      </c>
      <c r="AP16" s="59"/>
      <c r="AQ16" s="57">
        <v>6717.2599999999993</v>
      </c>
      <c r="AR16" s="57">
        <f t="shared" si="42"/>
        <v>80607.12</v>
      </c>
      <c r="AS16" s="57">
        <f t="shared" si="43"/>
        <v>275407.79714285687</v>
      </c>
      <c r="AT16" s="57">
        <f t="shared" si="44"/>
        <v>268690.53714285686</v>
      </c>
      <c r="AU16" s="57">
        <f t="shared" si="44"/>
        <v>261973.27714285685</v>
      </c>
      <c r="AV16" s="57">
        <f t="shared" si="44"/>
        <v>255256.01714285684</v>
      </c>
      <c r="AW16" s="57">
        <f t="shared" si="44"/>
        <v>248538.75714285683</v>
      </c>
      <c r="AX16" s="57">
        <f t="shared" si="44"/>
        <v>241821.49714285682</v>
      </c>
      <c r="AY16" s="57">
        <f t="shared" si="44"/>
        <v>235104.23714285681</v>
      </c>
      <c r="AZ16" s="57">
        <f t="shared" si="44"/>
        <v>228386.97714285681</v>
      </c>
      <c r="BA16" s="57">
        <f t="shared" si="44"/>
        <v>221669.7171428568</v>
      </c>
      <c r="BB16" s="57">
        <f t="shared" si="44"/>
        <v>214952.45714285679</v>
      </c>
      <c r="BC16" s="57">
        <f t="shared" si="44"/>
        <v>208235.19714285678</v>
      </c>
      <c r="BD16" s="57">
        <f t="shared" si="44"/>
        <v>201517.93714285677</v>
      </c>
      <c r="BE16" s="60">
        <f t="shared" si="5"/>
        <v>0</v>
      </c>
      <c r="BF16" s="57">
        <v>6717.2599999999993</v>
      </c>
      <c r="BG16" s="57">
        <f t="shared" si="32"/>
        <v>80607.12</v>
      </c>
      <c r="BH16" s="57">
        <f t="shared" si="33"/>
        <v>194800.67714285676</v>
      </c>
      <c r="BI16" s="57">
        <f t="shared" si="45"/>
        <v>188083.41714285675</v>
      </c>
      <c r="BJ16" s="57">
        <f t="shared" si="45"/>
        <v>181366.15714285674</v>
      </c>
      <c r="BK16" s="57">
        <f t="shared" si="45"/>
        <v>174648.89714285673</v>
      </c>
      <c r="BL16" s="57">
        <f t="shared" si="45"/>
        <v>167931.63714285672</v>
      </c>
      <c r="BM16" s="57">
        <f t="shared" si="45"/>
        <v>161214.37714285671</v>
      </c>
      <c r="BN16" s="57">
        <f t="shared" si="45"/>
        <v>154497.1171428567</v>
      </c>
      <c r="BO16" s="57">
        <f t="shared" si="45"/>
        <v>147779.85714285669</v>
      </c>
      <c r="BP16" s="57">
        <f t="shared" si="45"/>
        <v>141062.59714285668</v>
      </c>
      <c r="BQ16" s="57">
        <f t="shared" si="45"/>
        <v>134345.33714285668</v>
      </c>
      <c r="BR16" s="57">
        <f t="shared" si="45"/>
        <v>127628.07714285668</v>
      </c>
      <c r="BS16" s="57">
        <f t="shared" si="45"/>
        <v>120910.81714285669</v>
      </c>
      <c r="BT16" s="60">
        <v>0</v>
      </c>
      <c r="BU16" s="57">
        <v>6717.2599999999993</v>
      </c>
      <c r="BV16" s="57">
        <f t="shared" si="35"/>
        <v>80607.12</v>
      </c>
      <c r="BW16" s="57">
        <f t="shared" si="46"/>
        <v>114193.55714285669</v>
      </c>
      <c r="BX16" s="57">
        <f t="shared" si="47"/>
        <v>107476.2971428567</v>
      </c>
      <c r="BY16" s="57">
        <f t="shared" si="47"/>
        <v>100759.0371428567</v>
      </c>
      <c r="BZ16" s="57">
        <f t="shared" si="47"/>
        <v>94041.777142856707</v>
      </c>
      <c r="CA16" s="57">
        <f t="shared" si="47"/>
        <v>87324.517142856712</v>
      </c>
      <c r="CB16" s="57">
        <f t="shared" si="47"/>
        <v>80607.257142856717</v>
      </c>
      <c r="CC16" s="57">
        <f t="shared" si="47"/>
        <v>73889.997142856722</v>
      </c>
      <c r="CD16" s="57">
        <f t="shared" si="47"/>
        <v>67172.737142856728</v>
      </c>
      <c r="CE16" s="57">
        <f t="shared" si="47"/>
        <v>60455.477142856726</v>
      </c>
      <c r="CF16" s="57">
        <f t="shared" si="47"/>
        <v>53738.217142856724</v>
      </c>
      <c r="CG16" s="57">
        <f t="shared" si="47"/>
        <v>47020.957142856721</v>
      </c>
      <c r="CH16" s="57">
        <f t="shared" si="47"/>
        <v>40303.697142856719</v>
      </c>
      <c r="CI16" s="60">
        <v>0</v>
      </c>
      <c r="CJ16" s="57">
        <v>6717.2599999999993</v>
      </c>
      <c r="CK16" s="57">
        <v>40303.699999999997</v>
      </c>
      <c r="CL16" s="57">
        <f t="shared" si="48"/>
        <v>33586.437142856717</v>
      </c>
      <c r="CM16" s="57">
        <f t="shared" si="49"/>
        <v>26869.177142856719</v>
      </c>
      <c r="CN16" s="57">
        <f t="shared" si="49"/>
        <v>20151.917142856721</v>
      </c>
      <c r="CO16" s="57">
        <f t="shared" si="49"/>
        <v>13434.657142856722</v>
      </c>
      <c r="CP16" s="57">
        <f t="shared" si="49"/>
        <v>6717.3971428567229</v>
      </c>
      <c r="CQ16" s="57">
        <f t="shared" si="49"/>
        <v>0.13714285672358528</v>
      </c>
      <c r="CR16" s="57"/>
      <c r="CS16" s="57"/>
      <c r="CT16" s="57"/>
      <c r="CU16" s="57"/>
      <c r="CV16" s="57"/>
      <c r="CW16" s="57"/>
      <c r="CX16" s="60">
        <v>0</v>
      </c>
    </row>
    <row r="17" spans="1:102" x14ac:dyDescent="0.2">
      <c r="A17" s="56" t="s">
        <v>1342</v>
      </c>
      <c r="B17" s="40" t="s">
        <v>1877</v>
      </c>
      <c r="C17" s="40" t="s">
        <v>793</v>
      </c>
      <c r="D17" s="40" t="s">
        <v>835</v>
      </c>
      <c r="E17" s="40" t="s">
        <v>2089</v>
      </c>
      <c r="F17" s="40" t="s">
        <v>1021</v>
      </c>
      <c r="G17" s="40">
        <v>60</v>
      </c>
      <c r="H17" s="57">
        <v>71300</v>
      </c>
      <c r="I17" s="57">
        <v>40403.26</v>
      </c>
      <c r="J17" s="57">
        <v>30896.739999999998</v>
      </c>
      <c r="K17" s="58">
        <v>0</v>
      </c>
      <c r="L17" s="57">
        <v>1188.33</v>
      </c>
      <c r="M17" s="57"/>
      <c r="N17" s="57">
        <f t="shared" si="0"/>
        <v>14259.96</v>
      </c>
      <c r="O17" s="57">
        <f t="shared" si="12"/>
        <v>29708.409999999996</v>
      </c>
      <c r="P17" s="57">
        <f t="shared" si="13"/>
        <v>28520.079999999994</v>
      </c>
      <c r="Q17" s="57">
        <f t="shared" si="13"/>
        <v>27331.749999999993</v>
      </c>
      <c r="R17" s="57">
        <f t="shared" si="13"/>
        <v>26143.419999999991</v>
      </c>
      <c r="S17" s="57">
        <f t="shared" si="13"/>
        <v>24955.089999999989</v>
      </c>
      <c r="T17" s="57">
        <f t="shared" si="13"/>
        <v>23766.759999999987</v>
      </c>
      <c r="U17" s="57">
        <f t="shared" si="13"/>
        <v>22578.429999999986</v>
      </c>
      <c r="V17" s="57">
        <f t="shared" si="13"/>
        <v>21390.099999999984</v>
      </c>
      <c r="W17" s="57">
        <f t="shared" si="13"/>
        <v>20201.769999999982</v>
      </c>
      <c r="X17" s="57">
        <f t="shared" si="13"/>
        <v>19013.439999999981</v>
      </c>
      <c r="Y17" s="57">
        <f t="shared" si="13"/>
        <v>17825.109999999979</v>
      </c>
      <c r="Z17" s="57">
        <f t="shared" si="13"/>
        <v>16636.779999999977</v>
      </c>
      <c r="AA17" s="59"/>
      <c r="AB17" s="57"/>
      <c r="AC17" s="57">
        <f t="shared" si="14"/>
        <v>14259.96</v>
      </c>
      <c r="AD17" s="57">
        <f t="shared" si="15"/>
        <v>15448.449999999977</v>
      </c>
      <c r="AE17" s="57">
        <f t="shared" si="2"/>
        <v>14260.119999999977</v>
      </c>
      <c r="AF17" s="57">
        <f t="shared" si="2"/>
        <v>13071.789999999977</v>
      </c>
      <c r="AG17" s="57">
        <f t="shared" si="2"/>
        <v>11883.459999999977</v>
      </c>
      <c r="AH17" s="57">
        <f t="shared" si="2"/>
        <v>10695.129999999977</v>
      </c>
      <c r="AI17" s="57">
        <f t="shared" si="2"/>
        <v>9506.7999999999774</v>
      </c>
      <c r="AJ17" s="57">
        <f t="shared" si="2"/>
        <v>8318.4699999999775</v>
      </c>
      <c r="AK17" s="57">
        <f t="shared" si="2"/>
        <v>7130.1399999999776</v>
      </c>
      <c r="AL17" s="57">
        <f t="shared" si="2"/>
        <v>5941.8099999999777</v>
      </c>
      <c r="AM17" s="57">
        <f t="shared" si="2"/>
        <v>4753.4799999999777</v>
      </c>
      <c r="AN17" s="57">
        <f t="shared" si="2"/>
        <v>3565.1499999999778</v>
      </c>
      <c r="AO17" s="57">
        <f t="shared" si="2"/>
        <v>2376.8199999999779</v>
      </c>
      <c r="AP17" s="59"/>
      <c r="AQ17" s="57">
        <v>1188.33</v>
      </c>
      <c r="AR17" s="57">
        <f>L17*2+0.16</f>
        <v>2376.8199999999997</v>
      </c>
      <c r="AS17" s="57">
        <f t="shared" si="43"/>
        <v>1188.489999999978</v>
      </c>
      <c r="AT17" s="57">
        <f>AS17-$L17-0.16</f>
        <v>-2.197339532550302E-11</v>
      </c>
      <c r="AU17" s="57">
        <f>AT17-$L17*0</f>
        <v>-2.197339532550302E-11</v>
      </c>
      <c r="AV17" s="57">
        <f t="shared" ref="AV17:BD17" si="50">AU17-$L17*0</f>
        <v>-2.197339532550302E-11</v>
      </c>
      <c r="AW17" s="57">
        <f t="shared" si="50"/>
        <v>-2.197339532550302E-11</v>
      </c>
      <c r="AX17" s="57">
        <f t="shared" si="50"/>
        <v>-2.197339532550302E-11</v>
      </c>
      <c r="AY17" s="57">
        <f t="shared" si="50"/>
        <v>-2.197339532550302E-11</v>
      </c>
      <c r="AZ17" s="57">
        <f t="shared" si="50"/>
        <v>-2.197339532550302E-11</v>
      </c>
      <c r="BA17" s="57">
        <f t="shared" si="50"/>
        <v>-2.197339532550302E-11</v>
      </c>
      <c r="BB17" s="57">
        <f t="shared" si="50"/>
        <v>-2.197339532550302E-11</v>
      </c>
      <c r="BC17" s="57">
        <f t="shared" si="50"/>
        <v>-2.197339532550302E-11</v>
      </c>
      <c r="BD17" s="57">
        <f t="shared" si="50"/>
        <v>-2.197339532550302E-11</v>
      </c>
      <c r="BE17" s="60">
        <f t="shared" si="5"/>
        <v>0</v>
      </c>
      <c r="BF17" s="57">
        <v>1188.33</v>
      </c>
      <c r="BG17" s="57">
        <v>0</v>
      </c>
      <c r="BH17" s="57"/>
      <c r="BI17" s="57"/>
      <c r="BJ17" s="57"/>
      <c r="BK17" s="57"/>
      <c r="BL17" s="57"/>
      <c r="BM17" s="57"/>
      <c r="BN17" s="57"/>
      <c r="BO17" s="57"/>
      <c r="BP17" s="57"/>
      <c r="BQ17" s="57"/>
      <c r="BR17" s="57"/>
      <c r="BS17" s="57"/>
      <c r="BT17" s="60">
        <f t="shared" si="28"/>
        <v>-3.7185745935466646E-14</v>
      </c>
      <c r="BU17" s="57">
        <v>1188.33</v>
      </c>
      <c r="BV17" s="57">
        <v>0</v>
      </c>
      <c r="BW17" s="57"/>
      <c r="BX17" s="57"/>
      <c r="BY17" s="57"/>
      <c r="BZ17" s="57"/>
      <c r="CA17" s="57"/>
      <c r="CB17" s="57"/>
      <c r="CC17" s="57"/>
      <c r="CD17" s="57"/>
      <c r="CE17" s="57"/>
      <c r="CF17" s="57"/>
      <c r="CG17" s="57"/>
      <c r="CH17" s="57"/>
      <c r="CI17" s="60">
        <f t="shared" si="29"/>
        <v>0</v>
      </c>
      <c r="CJ17" s="57">
        <v>1188.33</v>
      </c>
      <c r="CK17" s="57">
        <v>0</v>
      </c>
      <c r="CL17" s="57"/>
      <c r="CM17" s="57"/>
      <c r="CN17" s="57"/>
      <c r="CO17" s="57"/>
      <c r="CP17" s="57"/>
      <c r="CQ17" s="57"/>
      <c r="CR17" s="57"/>
      <c r="CS17" s="57"/>
      <c r="CT17" s="57"/>
      <c r="CU17" s="57"/>
      <c r="CV17" s="57"/>
      <c r="CW17" s="57"/>
      <c r="CX17" s="60">
        <f t="shared" si="30"/>
        <v>0</v>
      </c>
    </row>
    <row r="18" spans="1:102" x14ac:dyDescent="0.2">
      <c r="A18" s="56" t="s">
        <v>1343</v>
      </c>
      <c r="B18" s="40" t="s">
        <v>1878</v>
      </c>
      <c r="C18" s="40" t="s">
        <v>793</v>
      </c>
      <c r="D18" s="40" t="s">
        <v>835</v>
      </c>
      <c r="E18" s="40" t="s">
        <v>2090</v>
      </c>
      <c r="F18" s="40" t="s">
        <v>1021</v>
      </c>
      <c r="G18" s="40">
        <v>60</v>
      </c>
      <c r="H18" s="57">
        <v>120511.36</v>
      </c>
      <c r="I18" s="57">
        <v>80340.832000000009</v>
      </c>
      <c r="J18" s="57">
        <v>40170.527999999991</v>
      </c>
      <c r="K18" s="58">
        <v>0</v>
      </c>
      <c r="L18" s="57">
        <v>2008.5200000000002</v>
      </c>
      <c r="M18" s="57"/>
      <c r="N18" s="57">
        <f t="shared" si="0"/>
        <v>24102.240000000002</v>
      </c>
      <c r="O18" s="57">
        <f t="shared" si="12"/>
        <v>38162.007999999994</v>
      </c>
      <c r="P18" s="57">
        <f t="shared" si="13"/>
        <v>36153.487999999998</v>
      </c>
      <c r="Q18" s="57">
        <f t="shared" si="13"/>
        <v>34144.968000000001</v>
      </c>
      <c r="R18" s="57">
        <f t="shared" si="13"/>
        <v>32136.448</v>
      </c>
      <c r="S18" s="57">
        <f t="shared" si="13"/>
        <v>30127.928</v>
      </c>
      <c r="T18" s="57">
        <f t="shared" si="13"/>
        <v>28119.407999999999</v>
      </c>
      <c r="U18" s="57">
        <f t="shared" si="13"/>
        <v>26110.887999999999</v>
      </c>
      <c r="V18" s="57">
        <f t="shared" si="13"/>
        <v>24102.367999999999</v>
      </c>
      <c r="W18" s="57">
        <f t="shared" si="13"/>
        <v>22093.847999999998</v>
      </c>
      <c r="X18" s="57">
        <f t="shared" si="13"/>
        <v>20085.327999999998</v>
      </c>
      <c r="Y18" s="57">
        <f t="shared" si="13"/>
        <v>18076.807999999997</v>
      </c>
      <c r="Z18" s="57">
        <f t="shared" si="13"/>
        <v>16068.287999999997</v>
      </c>
      <c r="AA18" s="59"/>
      <c r="AB18" s="57"/>
      <c r="AC18" s="57">
        <f>L18*8+0.13</f>
        <v>16068.29</v>
      </c>
      <c r="AD18" s="57">
        <f t="shared" si="15"/>
        <v>14059.767999999996</v>
      </c>
      <c r="AE18" s="57">
        <f t="shared" si="2"/>
        <v>12051.247999999996</v>
      </c>
      <c r="AF18" s="57">
        <f t="shared" si="2"/>
        <v>10042.727999999996</v>
      </c>
      <c r="AG18" s="57">
        <f t="shared" si="2"/>
        <v>8034.2079999999951</v>
      </c>
      <c r="AH18" s="57">
        <f t="shared" si="2"/>
        <v>6025.6879999999946</v>
      </c>
      <c r="AI18" s="57">
        <f t="shared" si="2"/>
        <v>4017.1679999999942</v>
      </c>
      <c r="AJ18" s="57">
        <f t="shared" si="2"/>
        <v>2008.647999999994</v>
      </c>
      <c r="AK18" s="57">
        <f t="shared" si="2"/>
        <v>0.12799999999378997</v>
      </c>
      <c r="AL18" s="57">
        <f>AK18-0.13</f>
        <v>-2.0000000062100343E-3</v>
      </c>
      <c r="AM18" s="57">
        <f>AL18-$L18*0</f>
        <v>-2.0000000062100343E-3</v>
      </c>
      <c r="AN18" s="57">
        <f t="shared" ref="AN18:AO18" si="51">AM18-$L18*0</f>
        <v>-2.0000000062100343E-3</v>
      </c>
      <c r="AO18" s="57">
        <f t="shared" si="51"/>
        <v>-2.0000000062100343E-3</v>
      </c>
      <c r="AP18" s="59"/>
      <c r="AQ18" s="57">
        <v>0</v>
      </c>
      <c r="BE18" s="60">
        <f t="shared" si="5"/>
        <v>0</v>
      </c>
      <c r="BF18" s="57">
        <v>0</v>
      </c>
      <c r="BT18" s="60">
        <f t="shared" si="28"/>
        <v>0</v>
      </c>
      <c r="BU18" s="57">
        <v>0</v>
      </c>
      <c r="CI18" s="60">
        <f t="shared" si="29"/>
        <v>0</v>
      </c>
      <c r="CJ18" s="57">
        <v>0</v>
      </c>
      <c r="CX18" s="60">
        <f t="shared" si="30"/>
        <v>0</v>
      </c>
    </row>
    <row r="19" spans="1:102" s="62" customFormat="1" x14ac:dyDescent="0.2">
      <c r="A19" s="61" t="s">
        <v>1344</v>
      </c>
      <c r="B19" s="62" t="s">
        <v>1879</v>
      </c>
      <c r="C19" s="62" t="s">
        <v>793</v>
      </c>
      <c r="D19" s="62" t="s">
        <v>835</v>
      </c>
      <c r="E19" s="62" t="s">
        <v>2091</v>
      </c>
      <c r="F19" s="62" t="s">
        <v>1021</v>
      </c>
      <c r="G19" s="62">
        <v>60</v>
      </c>
      <c r="H19" s="63">
        <v>325875.88</v>
      </c>
      <c r="I19" s="63">
        <v>325875.88</v>
      </c>
      <c r="J19" s="63">
        <v>325875.88</v>
      </c>
      <c r="K19" s="58">
        <v>0</v>
      </c>
      <c r="L19" s="64">
        <v>0</v>
      </c>
      <c r="M19" s="64"/>
      <c r="N19" s="63">
        <f t="shared" si="0"/>
        <v>0</v>
      </c>
      <c r="O19" s="63">
        <f t="shared" si="12"/>
        <v>325875.88</v>
      </c>
      <c r="P19" s="63">
        <f t="shared" si="13"/>
        <v>325875.88</v>
      </c>
      <c r="Q19" s="63">
        <f t="shared" si="13"/>
        <v>325875.88</v>
      </c>
      <c r="R19" s="63">
        <f t="shared" si="13"/>
        <v>325875.88</v>
      </c>
      <c r="S19" s="63">
        <f t="shared" si="13"/>
        <v>325875.88</v>
      </c>
      <c r="T19" s="63">
        <f t="shared" si="13"/>
        <v>325875.88</v>
      </c>
      <c r="U19" s="63">
        <f t="shared" si="13"/>
        <v>325875.88</v>
      </c>
      <c r="V19" s="63">
        <f t="shared" si="13"/>
        <v>325875.88</v>
      </c>
      <c r="W19" s="63">
        <f t="shared" si="13"/>
        <v>325875.88</v>
      </c>
      <c r="X19" s="63">
        <f t="shared" si="13"/>
        <v>325875.88</v>
      </c>
      <c r="Y19" s="63">
        <f t="shared" si="13"/>
        <v>325875.88</v>
      </c>
      <c r="Z19" s="63">
        <f t="shared" si="13"/>
        <v>325875.88</v>
      </c>
      <c r="AA19" s="114"/>
      <c r="AB19" s="63"/>
      <c r="AC19" s="63">
        <f t="shared" si="14"/>
        <v>0</v>
      </c>
      <c r="AD19" s="63">
        <f t="shared" si="15"/>
        <v>325875.88</v>
      </c>
      <c r="AE19" s="63">
        <f t="shared" si="2"/>
        <v>325875.88</v>
      </c>
      <c r="AF19" s="63">
        <f t="shared" si="2"/>
        <v>325875.88</v>
      </c>
      <c r="AG19" s="63">
        <f t="shared" si="2"/>
        <v>325875.88</v>
      </c>
      <c r="AH19" s="63">
        <f t="shared" si="2"/>
        <v>325875.88</v>
      </c>
      <c r="AI19" s="63">
        <f t="shared" si="2"/>
        <v>325875.88</v>
      </c>
      <c r="AJ19" s="63">
        <f t="shared" si="2"/>
        <v>325875.88</v>
      </c>
      <c r="AK19" s="63">
        <f t="shared" si="2"/>
        <v>325875.88</v>
      </c>
      <c r="AL19" s="63">
        <f t="shared" si="2"/>
        <v>325875.88</v>
      </c>
      <c r="AM19" s="63">
        <f t="shared" si="2"/>
        <v>325875.88</v>
      </c>
      <c r="AN19" s="63">
        <f t="shared" si="2"/>
        <v>325875.88</v>
      </c>
      <c r="AO19" s="63">
        <f t="shared" si="2"/>
        <v>325875.88</v>
      </c>
      <c r="AP19" s="59"/>
      <c r="AQ19" s="57">
        <v>0</v>
      </c>
      <c r="AR19" s="63">
        <f t="shared" ref="AR19:AR31" si="52">L19*12</f>
        <v>0</v>
      </c>
      <c r="AS19" s="63">
        <f t="shared" ref="AS19:AS31" si="53">AO19-$L19</f>
        <v>325875.88</v>
      </c>
      <c r="AT19" s="63">
        <f t="shared" ref="AT19:BD28" si="54">AS19-$L19</f>
        <v>325875.88</v>
      </c>
      <c r="AU19" s="63">
        <f t="shared" si="54"/>
        <v>325875.88</v>
      </c>
      <c r="AV19" s="63">
        <f t="shared" si="54"/>
        <v>325875.88</v>
      </c>
      <c r="AW19" s="63">
        <f t="shared" si="54"/>
        <v>325875.88</v>
      </c>
      <c r="AX19" s="63">
        <f t="shared" si="54"/>
        <v>325875.88</v>
      </c>
      <c r="AY19" s="63">
        <f t="shared" si="54"/>
        <v>325875.88</v>
      </c>
      <c r="AZ19" s="63">
        <f t="shared" si="54"/>
        <v>325875.88</v>
      </c>
      <c r="BA19" s="63">
        <f t="shared" si="54"/>
        <v>325875.88</v>
      </c>
      <c r="BB19" s="63">
        <f t="shared" si="54"/>
        <v>325875.88</v>
      </c>
      <c r="BC19" s="63">
        <f t="shared" si="54"/>
        <v>325875.88</v>
      </c>
      <c r="BD19" s="63">
        <f t="shared" si="54"/>
        <v>325875.88</v>
      </c>
      <c r="BE19" s="60">
        <f t="shared" si="5"/>
        <v>0</v>
      </c>
      <c r="BF19" s="57">
        <v>0</v>
      </c>
      <c r="BG19" s="63">
        <v>0</v>
      </c>
      <c r="BH19" s="63">
        <f>BD19</f>
        <v>325875.88</v>
      </c>
      <c r="BI19" s="63">
        <f t="shared" ref="BI19:BS28" si="55">BH19-$L19</f>
        <v>325875.88</v>
      </c>
      <c r="BJ19" s="63">
        <f t="shared" si="55"/>
        <v>325875.88</v>
      </c>
      <c r="BK19" s="63">
        <f t="shared" si="55"/>
        <v>325875.88</v>
      </c>
      <c r="BL19" s="63">
        <f t="shared" si="55"/>
        <v>325875.88</v>
      </c>
      <c r="BM19" s="63">
        <f t="shared" si="55"/>
        <v>325875.88</v>
      </c>
      <c r="BN19" s="63">
        <f t="shared" si="55"/>
        <v>325875.88</v>
      </c>
      <c r="BO19" s="63">
        <f t="shared" si="55"/>
        <v>325875.88</v>
      </c>
      <c r="BP19" s="63">
        <f t="shared" si="55"/>
        <v>325875.88</v>
      </c>
      <c r="BQ19" s="63">
        <f t="shared" si="55"/>
        <v>325875.88</v>
      </c>
      <c r="BR19" s="63">
        <f t="shared" si="55"/>
        <v>325875.88</v>
      </c>
      <c r="BS19" s="63">
        <f t="shared" si="55"/>
        <v>325875.88</v>
      </c>
      <c r="BT19" s="60">
        <v>0</v>
      </c>
      <c r="BU19" s="57">
        <v>0</v>
      </c>
      <c r="BV19" s="63">
        <v>0</v>
      </c>
      <c r="BW19" s="63">
        <f>BS19</f>
        <v>325875.88</v>
      </c>
      <c r="BX19" s="63">
        <f t="shared" ref="BX19:CH28" si="56">BW19-$L19</f>
        <v>325875.88</v>
      </c>
      <c r="BY19" s="63">
        <f t="shared" si="56"/>
        <v>325875.88</v>
      </c>
      <c r="BZ19" s="63">
        <f t="shared" si="56"/>
        <v>325875.88</v>
      </c>
      <c r="CA19" s="63">
        <f t="shared" si="56"/>
        <v>325875.88</v>
      </c>
      <c r="CB19" s="63">
        <f t="shared" si="56"/>
        <v>325875.88</v>
      </c>
      <c r="CC19" s="63">
        <f t="shared" si="56"/>
        <v>325875.88</v>
      </c>
      <c r="CD19" s="63">
        <f t="shared" si="56"/>
        <v>325875.88</v>
      </c>
      <c r="CE19" s="63">
        <f t="shared" si="56"/>
        <v>325875.88</v>
      </c>
      <c r="CF19" s="63">
        <f t="shared" si="56"/>
        <v>325875.88</v>
      </c>
      <c r="CG19" s="63">
        <f t="shared" si="56"/>
        <v>325875.88</v>
      </c>
      <c r="CH19" s="63">
        <f t="shared" si="56"/>
        <v>325875.88</v>
      </c>
      <c r="CI19" s="60">
        <v>0</v>
      </c>
      <c r="CJ19" s="57">
        <v>0</v>
      </c>
      <c r="CK19" s="63">
        <v>0</v>
      </c>
      <c r="CL19" s="63">
        <f>CH19</f>
        <v>325875.88</v>
      </c>
      <c r="CM19" s="63">
        <f t="shared" ref="CM19:CW28" si="57">CL19-$L19</f>
        <v>325875.88</v>
      </c>
      <c r="CN19" s="63">
        <f t="shared" si="57"/>
        <v>325875.88</v>
      </c>
      <c r="CO19" s="63">
        <f t="shared" si="57"/>
        <v>325875.88</v>
      </c>
      <c r="CP19" s="63">
        <f t="shared" si="57"/>
        <v>325875.88</v>
      </c>
      <c r="CQ19" s="63">
        <f t="shared" si="57"/>
        <v>325875.88</v>
      </c>
      <c r="CR19" s="63">
        <f t="shared" si="57"/>
        <v>325875.88</v>
      </c>
      <c r="CS19" s="63">
        <f t="shared" si="57"/>
        <v>325875.88</v>
      </c>
      <c r="CT19" s="63">
        <f t="shared" si="57"/>
        <v>325875.88</v>
      </c>
      <c r="CU19" s="63">
        <f t="shared" si="57"/>
        <v>325875.88</v>
      </c>
      <c r="CV19" s="63">
        <f t="shared" si="57"/>
        <v>325875.88</v>
      </c>
      <c r="CW19" s="63">
        <f t="shared" si="57"/>
        <v>325875.88</v>
      </c>
      <c r="CX19" s="60">
        <v>0</v>
      </c>
    </row>
    <row r="20" spans="1:102" s="62" customFormat="1" x14ac:dyDescent="0.2">
      <c r="A20" s="61" t="s">
        <v>1345</v>
      </c>
      <c r="B20" s="62" t="s">
        <v>1880</v>
      </c>
      <c r="C20" s="62" t="s">
        <v>793</v>
      </c>
      <c r="D20" s="62" t="s">
        <v>835</v>
      </c>
      <c r="E20" s="62" t="s">
        <v>2092</v>
      </c>
      <c r="F20" s="62" t="s">
        <v>848</v>
      </c>
      <c r="G20" s="62">
        <v>60</v>
      </c>
      <c r="H20" s="63">
        <v>33100</v>
      </c>
      <c r="I20" s="63">
        <v>33100</v>
      </c>
      <c r="J20" s="63">
        <v>33100</v>
      </c>
      <c r="K20" s="58">
        <v>0</v>
      </c>
      <c r="L20" s="64">
        <v>0</v>
      </c>
      <c r="M20" s="64"/>
      <c r="N20" s="63">
        <f t="shared" si="0"/>
        <v>0</v>
      </c>
      <c r="O20" s="63">
        <f t="shared" si="12"/>
        <v>33100</v>
      </c>
      <c r="P20" s="63">
        <f t="shared" si="13"/>
        <v>33100</v>
      </c>
      <c r="Q20" s="63">
        <f t="shared" si="13"/>
        <v>33100</v>
      </c>
      <c r="R20" s="63">
        <f t="shared" si="13"/>
        <v>33100</v>
      </c>
      <c r="S20" s="63">
        <f t="shared" si="13"/>
        <v>33100</v>
      </c>
      <c r="T20" s="63">
        <f t="shared" si="13"/>
        <v>33100</v>
      </c>
      <c r="U20" s="63">
        <f t="shared" si="13"/>
        <v>33100</v>
      </c>
      <c r="V20" s="63">
        <f t="shared" si="13"/>
        <v>33100</v>
      </c>
      <c r="W20" s="63">
        <f t="shared" si="13"/>
        <v>33100</v>
      </c>
      <c r="X20" s="63">
        <f t="shared" si="13"/>
        <v>33100</v>
      </c>
      <c r="Y20" s="63">
        <f t="shared" si="13"/>
        <v>33100</v>
      </c>
      <c r="Z20" s="63">
        <f t="shared" si="13"/>
        <v>33100</v>
      </c>
      <c r="AA20" s="114"/>
      <c r="AB20" s="63"/>
      <c r="AC20" s="63">
        <f t="shared" si="14"/>
        <v>0</v>
      </c>
      <c r="AD20" s="63">
        <f t="shared" si="15"/>
        <v>33100</v>
      </c>
      <c r="AE20" s="63">
        <f t="shared" ref="AE20:AO33" si="58">AD20-$L20</f>
        <v>33100</v>
      </c>
      <c r="AF20" s="63">
        <f t="shared" si="58"/>
        <v>33100</v>
      </c>
      <c r="AG20" s="63">
        <f t="shared" si="58"/>
        <v>33100</v>
      </c>
      <c r="AH20" s="63">
        <f t="shared" si="58"/>
        <v>33100</v>
      </c>
      <c r="AI20" s="63">
        <f t="shared" si="58"/>
        <v>33100</v>
      </c>
      <c r="AJ20" s="63">
        <f t="shared" si="58"/>
        <v>33100</v>
      </c>
      <c r="AK20" s="63">
        <f t="shared" si="58"/>
        <v>33100</v>
      </c>
      <c r="AL20" s="63">
        <f t="shared" si="58"/>
        <v>33100</v>
      </c>
      <c r="AM20" s="63">
        <f t="shared" si="58"/>
        <v>33100</v>
      </c>
      <c r="AN20" s="63">
        <f t="shared" si="58"/>
        <v>33100</v>
      </c>
      <c r="AO20" s="63">
        <f t="shared" si="58"/>
        <v>33100</v>
      </c>
      <c r="AP20" s="59"/>
      <c r="AQ20" s="57">
        <v>0</v>
      </c>
      <c r="AR20" s="63">
        <f t="shared" si="52"/>
        <v>0</v>
      </c>
      <c r="AS20" s="63">
        <f t="shared" si="53"/>
        <v>33100</v>
      </c>
      <c r="AT20" s="63">
        <f t="shared" si="54"/>
        <v>33100</v>
      </c>
      <c r="AU20" s="63">
        <f t="shared" si="54"/>
        <v>33100</v>
      </c>
      <c r="AV20" s="63">
        <f t="shared" si="54"/>
        <v>33100</v>
      </c>
      <c r="AW20" s="63">
        <f t="shared" si="54"/>
        <v>33100</v>
      </c>
      <c r="AX20" s="63">
        <f t="shared" si="54"/>
        <v>33100</v>
      </c>
      <c r="AY20" s="63">
        <f t="shared" si="54"/>
        <v>33100</v>
      </c>
      <c r="AZ20" s="63">
        <f t="shared" si="54"/>
        <v>33100</v>
      </c>
      <c r="BA20" s="63">
        <f t="shared" si="54"/>
        <v>33100</v>
      </c>
      <c r="BB20" s="63">
        <f t="shared" si="54"/>
        <v>33100</v>
      </c>
      <c r="BC20" s="63">
        <f t="shared" si="54"/>
        <v>33100</v>
      </c>
      <c r="BD20" s="63">
        <f t="shared" si="54"/>
        <v>33100</v>
      </c>
      <c r="BE20" s="60">
        <f t="shared" si="5"/>
        <v>0</v>
      </c>
      <c r="BF20" s="57">
        <v>0</v>
      </c>
      <c r="BG20" s="63">
        <v>0</v>
      </c>
      <c r="BH20" s="63">
        <f>BD20</f>
        <v>33100</v>
      </c>
      <c r="BI20" s="63">
        <f t="shared" si="55"/>
        <v>33100</v>
      </c>
      <c r="BJ20" s="63">
        <f t="shared" si="55"/>
        <v>33100</v>
      </c>
      <c r="BK20" s="63">
        <f t="shared" si="55"/>
        <v>33100</v>
      </c>
      <c r="BL20" s="63">
        <f t="shared" si="55"/>
        <v>33100</v>
      </c>
      <c r="BM20" s="63">
        <f t="shared" si="55"/>
        <v>33100</v>
      </c>
      <c r="BN20" s="63">
        <f t="shared" si="55"/>
        <v>33100</v>
      </c>
      <c r="BO20" s="63">
        <f t="shared" si="55"/>
        <v>33100</v>
      </c>
      <c r="BP20" s="63">
        <f t="shared" si="55"/>
        <v>33100</v>
      </c>
      <c r="BQ20" s="63">
        <f t="shared" si="55"/>
        <v>33100</v>
      </c>
      <c r="BR20" s="63">
        <f t="shared" si="55"/>
        <v>33100</v>
      </c>
      <c r="BS20" s="63">
        <f t="shared" si="55"/>
        <v>33100</v>
      </c>
      <c r="BT20" s="60">
        <v>0</v>
      </c>
      <c r="BU20" s="57">
        <v>0</v>
      </c>
      <c r="BV20" s="63">
        <v>0</v>
      </c>
      <c r="BW20" s="63">
        <f>BS20</f>
        <v>33100</v>
      </c>
      <c r="BX20" s="63">
        <f t="shared" si="56"/>
        <v>33100</v>
      </c>
      <c r="BY20" s="63">
        <f t="shared" si="56"/>
        <v>33100</v>
      </c>
      <c r="BZ20" s="63">
        <f t="shared" si="56"/>
        <v>33100</v>
      </c>
      <c r="CA20" s="63">
        <f t="shared" si="56"/>
        <v>33100</v>
      </c>
      <c r="CB20" s="63">
        <f t="shared" si="56"/>
        <v>33100</v>
      </c>
      <c r="CC20" s="63">
        <f t="shared" si="56"/>
        <v>33100</v>
      </c>
      <c r="CD20" s="63">
        <f t="shared" si="56"/>
        <v>33100</v>
      </c>
      <c r="CE20" s="63">
        <f t="shared" si="56"/>
        <v>33100</v>
      </c>
      <c r="CF20" s="63">
        <f t="shared" si="56"/>
        <v>33100</v>
      </c>
      <c r="CG20" s="63">
        <f t="shared" si="56"/>
        <v>33100</v>
      </c>
      <c r="CH20" s="63">
        <f t="shared" si="56"/>
        <v>33100</v>
      </c>
      <c r="CI20" s="60">
        <v>0</v>
      </c>
      <c r="CJ20" s="57">
        <v>0</v>
      </c>
      <c r="CK20" s="63">
        <v>0</v>
      </c>
      <c r="CL20" s="63">
        <f>CH20</f>
        <v>33100</v>
      </c>
      <c r="CM20" s="63">
        <f t="shared" si="57"/>
        <v>33100</v>
      </c>
      <c r="CN20" s="63">
        <f t="shared" si="57"/>
        <v>33100</v>
      </c>
      <c r="CO20" s="63">
        <f t="shared" si="57"/>
        <v>33100</v>
      </c>
      <c r="CP20" s="63">
        <f t="shared" si="57"/>
        <v>33100</v>
      </c>
      <c r="CQ20" s="63">
        <f t="shared" si="57"/>
        <v>33100</v>
      </c>
      <c r="CR20" s="63">
        <f t="shared" si="57"/>
        <v>33100</v>
      </c>
      <c r="CS20" s="63">
        <f t="shared" si="57"/>
        <v>33100</v>
      </c>
      <c r="CT20" s="63">
        <f t="shared" si="57"/>
        <v>33100</v>
      </c>
      <c r="CU20" s="63">
        <f t="shared" si="57"/>
        <v>33100</v>
      </c>
      <c r="CV20" s="63">
        <f t="shared" si="57"/>
        <v>33100</v>
      </c>
      <c r="CW20" s="63">
        <f t="shared" si="57"/>
        <v>33100</v>
      </c>
      <c r="CX20" s="60">
        <v>0</v>
      </c>
    </row>
    <row r="21" spans="1:102" x14ac:dyDescent="0.2">
      <c r="A21" s="56" t="s">
        <v>1346</v>
      </c>
      <c r="B21" s="40" t="s">
        <v>1881</v>
      </c>
      <c r="C21" s="40" t="s">
        <v>793</v>
      </c>
      <c r="D21" s="40" t="s">
        <v>851</v>
      </c>
      <c r="E21" s="40" t="s">
        <v>2093</v>
      </c>
      <c r="F21" s="40" t="s">
        <v>1021</v>
      </c>
      <c r="G21" s="40">
        <v>300</v>
      </c>
      <c r="H21" s="57">
        <v>538189.19999999995</v>
      </c>
      <c r="I21" s="57">
        <v>391083.37800000003</v>
      </c>
      <c r="J21" s="57">
        <v>147105.82199999993</v>
      </c>
      <c r="K21" s="58">
        <v>1</v>
      </c>
      <c r="L21" s="57">
        <v>1793.9725000000001</v>
      </c>
      <c r="M21" s="57"/>
      <c r="N21" s="57">
        <f t="shared" si="0"/>
        <v>21527.670000000002</v>
      </c>
      <c r="O21" s="57">
        <f t="shared" si="12"/>
        <v>145311.84949999992</v>
      </c>
      <c r="P21" s="57">
        <f t="shared" ref="P21:Z36" si="59">O21-$L21</f>
        <v>143517.87699999992</v>
      </c>
      <c r="Q21" s="57">
        <f t="shared" si="59"/>
        <v>141723.90449999992</v>
      </c>
      <c r="R21" s="57">
        <f t="shared" si="59"/>
        <v>139929.93199999991</v>
      </c>
      <c r="S21" s="57">
        <f t="shared" si="59"/>
        <v>138135.95949999991</v>
      </c>
      <c r="T21" s="57">
        <f t="shared" si="59"/>
        <v>136341.98699999991</v>
      </c>
      <c r="U21" s="57">
        <f t="shared" si="59"/>
        <v>134548.0144999999</v>
      </c>
      <c r="V21" s="57">
        <f t="shared" si="59"/>
        <v>132754.0419999999</v>
      </c>
      <c r="W21" s="57">
        <f t="shared" si="59"/>
        <v>130960.0694999999</v>
      </c>
      <c r="X21" s="57">
        <f t="shared" si="59"/>
        <v>129166.09699999989</v>
      </c>
      <c r="Y21" s="57">
        <f t="shared" si="59"/>
        <v>127372.12449999989</v>
      </c>
      <c r="Z21" s="57">
        <f t="shared" si="59"/>
        <v>125578.15199999989</v>
      </c>
      <c r="AA21" s="59">
        <f>SUM(O21:Z21,J21)/13*$AA$1</f>
        <v>2999.5237139999977</v>
      </c>
      <c r="AB21" s="57"/>
      <c r="AC21" s="57">
        <f t="shared" si="14"/>
        <v>21527.670000000002</v>
      </c>
      <c r="AD21" s="57">
        <f t="shared" si="15"/>
        <v>123784.17949999988</v>
      </c>
      <c r="AE21" s="57">
        <f t="shared" si="58"/>
        <v>121990.20699999988</v>
      </c>
      <c r="AF21" s="57">
        <f t="shared" si="58"/>
        <v>120196.23449999987</v>
      </c>
      <c r="AG21" s="57">
        <f t="shared" si="58"/>
        <v>118402.26199999987</v>
      </c>
      <c r="AH21" s="57">
        <f t="shared" si="58"/>
        <v>116608.28949999987</v>
      </c>
      <c r="AI21" s="57">
        <f t="shared" si="58"/>
        <v>114814.31699999986</v>
      </c>
      <c r="AJ21" s="57">
        <f t="shared" si="58"/>
        <v>113020.34449999986</v>
      </c>
      <c r="AK21" s="57">
        <f t="shared" si="58"/>
        <v>111226.37199999986</v>
      </c>
      <c r="AL21" s="57">
        <f t="shared" si="58"/>
        <v>109432.39949999985</v>
      </c>
      <c r="AM21" s="57">
        <f t="shared" si="58"/>
        <v>107638.42699999985</v>
      </c>
      <c r="AN21" s="57">
        <f t="shared" si="58"/>
        <v>105844.45449999985</v>
      </c>
      <c r="AO21" s="57">
        <f t="shared" si="58"/>
        <v>104050.48199999984</v>
      </c>
      <c r="AP21" s="59">
        <f t="shared" si="3"/>
        <v>2525.9149739999971</v>
      </c>
      <c r="AQ21" s="57">
        <v>1793.9725000000001</v>
      </c>
      <c r="AR21" s="57">
        <f t="shared" si="52"/>
        <v>21527.670000000002</v>
      </c>
      <c r="AS21" s="57">
        <f t="shared" si="53"/>
        <v>102256.50949999984</v>
      </c>
      <c r="AT21" s="57">
        <f t="shared" si="54"/>
        <v>100462.53699999984</v>
      </c>
      <c r="AU21" s="57">
        <f t="shared" si="54"/>
        <v>98668.564499999833</v>
      </c>
      <c r="AV21" s="57">
        <f t="shared" si="54"/>
        <v>96874.59199999983</v>
      </c>
      <c r="AW21" s="57">
        <f t="shared" si="54"/>
        <v>95080.619499999826</v>
      </c>
      <c r="AX21" s="57">
        <f t="shared" si="54"/>
        <v>93286.646999999823</v>
      </c>
      <c r="AY21" s="57">
        <f t="shared" si="54"/>
        <v>91492.674499999819</v>
      </c>
      <c r="AZ21" s="57">
        <f t="shared" si="54"/>
        <v>89698.701999999816</v>
      </c>
      <c r="BA21" s="57">
        <f t="shared" si="54"/>
        <v>87904.729499999812</v>
      </c>
      <c r="BB21" s="57">
        <f t="shared" si="54"/>
        <v>86110.756999999809</v>
      </c>
      <c r="BC21" s="57">
        <f t="shared" si="54"/>
        <v>84316.784499999805</v>
      </c>
      <c r="BD21" s="57">
        <f t="shared" si="54"/>
        <v>82522.811999999802</v>
      </c>
      <c r="BE21" s="60">
        <f t="shared" si="5"/>
        <v>2052.3062339999956</v>
      </c>
      <c r="BF21" s="57">
        <v>1793.9725000000001</v>
      </c>
      <c r="BG21" s="57">
        <f t="shared" ref="BG21:BG31" si="60">BF21*12</f>
        <v>21527.670000000002</v>
      </c>
      <c r="BH21" s="57">
        <f t="shared" ref="BH21:BH31" si="61">BD21-BF21</f>
        <v>80728.839499999798</v>
      </c>
      <c r="BI21" s="57">
        <f t="shared" si="55"/>
        <v>78934.866999999795</v>
      </c>
      <c r="BJ21" s="57">
        <f t="shared" si="55"/>
        <v>77140.894499999791</v>
      </c>
      <c r="BK21" s="57">
        <f t="shared" si="55"/>
        <v>75346.921999999788</v>
      </c>
      <c r="BL21" s="57">
        <f t="shared" si="55"/>
        <v>73552.949499999784</v>
      </c>
      <c r="BM21" s="57">
        <f t="shared" si="55"/>
        <v>71758.976999999781</v>
      </c>
      <c r="BN21" s="57">
        <f t="shared" si="55"/>
        <v>69965.004499999777</v>
      </c>
      <c r="BO21" s="57">
        <f t="shared" si="55"/>
        <v>68171.031999999774</v>
      </c>
      <c r="BP21" s="57">
        <f t="shared" si="55"/>
        <v>66377.05949999977</v>
      </c>
      <c r="BQ21" s="57">
        <f t="shared" si="55"/>
        <v>64583.086999999767</v>
      </c>
      <c r="BR21" s="57">
        <f t="shared" si="55"/>
        <v>62789.114499999763</v>
      </c>
      <c r="BS21" s="57">
        <f t="shared" si="55"/>
        <v>60995.14199999976</v>
      </c>
      <c r="BT21" s="60">
        <f t="shared" si="28"/>
        <v>1578.697493999995</v>
      </c>
      <c r="BU21" s="57">
        <v>1793.9725000000001</v>
      </c>
      <c r="BV21" s="57">
        <f t="shared" ref="BV21:BV28" si="62">BU21*12</f>
        <v>21527.670000000002</v>
      </c>
      <c r="BW21" s="57">
        <f t="shared" ref="BW21:BW28" si="63">BS21-BU21</f>
        <v>59201.169499999756</v>
      </c>
      <c r="BX21" s="57">
        <f t="shared" si="56"/>
        <v>57407.196999999753</v>
      </c>
      <c r="BY21" s="57">
        <f t="shared" si="56"/>
        <v>55613.224499999749</v>
      </c>
      <c r="BZ21" s="57">
        <f t="shared" si="56"/>
        <v>53819.251999999746</v>
      </c>
      <c r="CA21" s="57">
        <f t="shared" si="56"/>
        <v>52025.279499999742</v>
      </c>
      <c r="CB21" s="57">
        <f t="shared" si="56"/>
        <v>50231.306999999739</v>
      </c>
      <c r="CC21" s="57">
        <f t="shared" si="56"/>
        <v>48437.334499999735</v>
      </c>
      <c r="CD21" s="57">
        <f t="shared" si="56"/>
        <v>46643.361999999732</v>
      </c>
      <c r="CE21" s="57">
        <f t="shared" si="56"/>
        <v>44849.389499999728</v>
      </c>
      <c r="CF21" s="57">
        <f t="shared" si="56"/>
        <v>43055.416999999725</v>
      </c>
      <c r="CG21" s="57">
        <f t="shared" si="56"/>
        <v>41261.444499999721</v>
      </c>
      <c r="CH21" s="57">
        <f t="shared" si="56"/>
        <v>39467.471999999718</v>
      </c>
      <c r="CI21" s="60">
        <f t="shared" si="29"/>
        <v>1105.088753999994</v>
      </c>
      <c r="CJ21" s="57">
        <v>1793.9725000000001</v>
      </c>
      <c r="CK21" s="57">
        <f t="shared" ref="CK21:CK28" si="64">CJ21*12</f>
        <v>21527.670000000002</v>
      </c>
      <c r="CL21" s="57">
        <f t="shared" ref="CL21:CL28" si="65">CH21-CJ21</f>
        <v>37673.499499999714</v>
      </c>
      <c r="CM21" s="57">
        <f t="shared" si="57"/>
        <v>35879.526999999711</v>
      </c>
      <c r="CN21" s="57">
        <f t="shared" si="57"/>
        <v>34085.554499999707</v>
      </c>
      <c r="CO21" s="57">
        <f t="shared" si="57"/>
        <v>32291.581999999707</v>
      </c>
      <c r="CP21" s="57">
        <f t="shared" si="57"/>
        <v>30497.609499999708</v>
      </c>
      <c r="CQ21" s="57">
        <f t="shared" si="57"/>
        <v>28703.636999999708</v>
      </c>
      <c r="CR21" s="57">
        <f t="shared" si="57"/>
        <v>26909.664499999708</v>
      </c>
      <c r="CS21" s="57">
        <f t="shared" si="57"/>
        <v>25115.691999999708</v>
      </c>
      <c r="CT21" s="57">
        <f t="shared" si="57"/>
        <v>23321.719499999708</v>
      </c>
      <c r="CU21" s="57">
        <f t="shared" si="57"/>
        <v>21527.746999999708</v>
      </c>
      <c r="CV21" s="57">
        <f t="shared" si="57"/>
        <v>19733.774499999708</v>
      </c>
      <c r="CW21" s="57">
        <f t="shared" si="57"/>
        <v>17939.801999999709</v>
      </c>
      <c r="CX21" s="60">
        <f t="shared" si="30"/>
        <v>631.4800139999935</v>
      </c>
    </row>
    <row r="22" spans="1:102" s="62" customFormat="1" x14ac:dyDescent="0.2">
      <c r="A22" s="61" t="s">
        <v>1347</v>
      </c>
      <c r="B22" s="62" t="s">
        <v>1882</v>
      </c>
      <c r="C22" s="62" t="s">
        <v>793</v>
      </c>
      <c r="D22" s="62" t="s">
        <v>835</v>
      </c>
      <c r="E22" s="62" t="s">
        <v>2080</v>
      </c>
      <c r="F22" s="62" t="s">
        <v>1021</v>
      </c>
      <c r="G22" s="62">
        <v>180</v>
      </c>
      <c r="H22" s="63">
        <v>63489676.780000001</v>
      </c>
      <c r="I22" s="63" t="e">
        <v>#REF!</v>
      </c>
      <c r="J22" s="63">
        <v>63489676.780000001</v>
      </c>
      <c r="K22" s="58">
        <v>0</v>
      </c>
      <c r="L22" s="63">
        <v>0</v>
      </c>
      <c r="M22" s="63"/>
      <c r="N22" s="63">
        <f t="shared" si="0"/>
        <v>0</v>
      </c>
      <c r="O22" s="63">
        <f t="shared" si="12"/>
        <v>63489676.780000001</v>
      </c>
      <c r="P22" s="63">
        <f t="shared" si="59"/>
        <v>63489676.780000001</v>
      </c>
      <c r="Q22" s="63">
        <f t="shared" si="59"/>
        <v>63489676.780000001</v>
      </c>
      <c r="R22" s="63">
        <f t="shared" si="59"/>
        <v>63489676.780000001</v>
      </c>
      <c r="S22" s="63">
        <f t="shared" si="59"/>
        <v>63489676.780000001</v>
      </c>
      <c r="T22" s="63">
        <f t="shared" si="59"/>
        <v>63489676.780000001</v>
      </c>
      <c r="U22" s="63">
        <f t="shared" si="59"/>
        <v>63489676.780000001</v>
      </c>
      <c r="V22" s="63">
        <f t="shared" si="59"/>
        <v>63489676.780000001</v>
      </c>
      <c r="W22" s="63">
        <f t="shared" si="59"/>
        <v>63489676.780000001</v>
      </c>
      <c r="X22" s="63">
        <f t="shared" si="59"/>
        <v>63489676.780000001</v>
      </c>
      <c r="Y22" s="63">
        <f t="shared" si="59"/>
        <v>63489676.780000001</v>
      </c>
      <c r="Z22" s="63">
        <f>Y22-$L22</f>
        <v>63489676.780000001</v>
      </c>
      <c r="AA22" s="114"/>
      <c r="AB22" s="63"/>
      <c r="AC22" s="63">
        <f t="shared" si="14"/>
        <v>0</v>
      </c>
      <c r="AD22" s="63">
        <f t="shared" si="15"/>
        <v>63489676.780000001</v>
      </c>
      <c r="AE22" s="63">
        <f t="shared" si="58"/>
        <v>63489676.780000001</v>
      </c>
      <c r="AF22" s="63">
        <f t="shared" si="58"/>
        <v>63489676.780000001</v>
      </c>
      <c r="AG22" s="63">
        <f t="shared" si="58"/>
        <v>63489676.780000001</v>
      </c>
      <c r="AH22" s="63">
        <f t="shared" si="58"/>
        <v>63489676.780000001</v>
      </c>
      <c r="AI22" s="63">
        <f t="shared" si="58"/>
        <v>63489676.780000001</v>
      </c>
      <c r="AJ22" s="63">
        <f t="shared" si="58"/>
        <v>63489676.780000001</v>
      </c>
      <c r="AK22" s="63">
        <f t="shared" si="58"/>
        <v>63489676.780000001</v>
      </c>
      <c r="AL22" s="63">
        <f t="shared" si="58"/>
        <v>63489676.780000001</v>
      </c>
      <c r="AM22" s="63">
        <f t="shared" si="58"/>
        <v>63489676.780000001</v>
      </c>
      <c r="AN22" s="63">
        <f t="shared" si="58"/>
        <v>63489676.780000001</v>
      </c>
      <c r="AO22" s="63">
        <f>AN22-$L22</f>
        <v>63489676.780000001</v>
      </c>
      <c r="AP22" s="59"/>
      <c r="AQ22" s="57">
        <v>0</v>
      </c>
      <c r="AR22" s="63">
        <f t="shared" si="52"/>
        <v>0</v>
      </c>
      <c r="AS22" s="63">
        <f t="shared" si="53"/>
        <v>63489676.780000001</v>
      </c>
      <c r="AT22" s="63">
        <f t="shared" si="54"/>
        <v>63489676.780000001</v>
      </c>
      <c r="AU22" s="63">
        <f t="shared" si="54"/>
        <v>63489676.780000001</v>
      </c>
      <c r="AV22" s="63">
        <f t="shared" si="54"/>
        <v>63489676.780000001</v>
      </c>
      <c r="AW22" s="63">
        <f t="shared" si="54"/>
        <v>63489676.780000001</v>
      </c>
      <c r="AX22" s="63">
        <f t="shared" si="54"/>
        <v>63489676.780000001</v>
      </c>
      <c r="AY22" s="63">
        <f t="shared" si="54"/>
        <v>63489676.780000001</v>
      </c>
      <c r="AZ22" s="63">
        <f t="shared" si="54"/>
        <v>63489676.780000001</v>
      </c>
      <c r="BA22" s="63">
        <f t="shared" si="54"/>
        <v>63489676.780000001</v>
      </c>
      <c r="BB22" s="63">
        <f t="shared" si="54"/>
        <v>63489676.780000001</v>
      </c>
      <c r="BC22" s="63">
        <f t="shared" si="54"/>
        <v>63489676.780000001</v>
      </c>
      <c r="BD22" s="63">
        <f t="shared" si="54"/>
        <v>63489676.780000001</v>
      </c>
      <c r="BE22" s="60">
        <f t="shared" si="5"/>
        <v>0</v>
      </c>
      <c r="BF22" s="57">
        <v>0</v>
      </c>
      <c r="BG22" s="63">
        <f>AC22*12</f>
        <v>0</v>
      </c>
      <c r="BH22" s="63">
        <f t="shared" si="61"/>
        <v>63489676.780000001</v>
      </c>
      <c r="BI22" s="63">
        <f t="shared" si="55"/>
        <v>63489676.780000001</v>
      </c>
      <c r="BJ22" s="63">
        <f t="shared" si="55"/>
        <v>63489676.780000001</v>
      </c>
      <c r="BK22" s="63">
        <f t="shared" si="55"/>
        <v>63489676.780000001</v>
      </c>
      <c r="BL22" s="63">
        <f t="shared" si="55"/>
        <v>63489676.780000001</v>
      </c>
      <c r="BM22" s="63">
        <f t="shared" si="55"/>
        <v>63489676.780000001</v>
      </c>
      <c r="BN22" s="63">
        <f t="shared" si="55"/>
        <v>63489676.780000001</v>
      </c>
      <c r="BO22" s="63">
        <f t="shared" si="55"/>
        <v>63489676.780000001</v>
      </c>
      <c r="BP22" s="63">
        <f t="shared" si="55"/>
        <v>63489676.780000001</v>
      </c>
      <c r="BQ22" s="63">
        <f t="shared" si="55"/>
        <v>63489676.780000001</v>
      </c>
      <c r="BR22" s="63">
        <f t="shared" si="55"/>
        <v>63489676.780000001</v>
      </c>
      <c r="BS22" s="63">
        <f t="shared" si="55"/>
        <v>63489676.780000001</v>
      </c>
      <c r="BT22" s="60">
        <v>0</v>
      </c>
      <c r="BU22" s="57">
        <v>0</v>
      </c>
      <c r="BV22" s="63">
        <f>AR22*12</f>
        <v>0</v>
      </c>
      <c r="BW22" s="63">
        <f t="shared" si="63"/>
        <v>63489676.780000001</v>
      </c>
      <c r="BX22" s="63">
        <f t="shared" si="56"/>
        <v>63489676.780000001</v>
      </c>
      <c r="BY22" s="63">
        <f t="shared" si="56"/>
        <v>63489676.780000001</v>
      </c>
      <c r="BZ22" s="63">
        <f t="shared" si="56"/>
        <v>63489676.780000001</v>
      </c>
      <c r="CA22" s="63">
        <f t="shared" si="56"/>
        <v>63489676.780000001</v>
      </c>
      <c r="CB22" s="63">
        <f t="shared" si="56"/>
        <v>63489676.780000001</v>
      </c>
      <c r="CC22" s="63">
        <f t="shared" si="56"/>
        <v>63489676.780000001</v>
      </c>
      <c r="CD22" s="63">
        <f t="shared" si="56"/>
        <v>63489676.780000001</v>
      </c>
      <c r="CE22" s="63">
        <f t="shared" si="56"/>
        <v>63489676.780000001</v>
      </c>
      <c r="CF22" s="63">
        <f t="shared" si="56"/>
        <v>63489676.780000001</v>
      </c>
      <c r="CG22" s="63">
        <f t="shared" si="56"/>
        <v>63489676.780000001</v>
      </c>
      <c r="CH22" s="63">
        <f t="shared" si="56"/>
        <v>63489676.780000001</v>
      </c>
      <c r="CI22" s="60">
        <v>0</v>
      </c>
      <c r="CJ22" s="57">
        <v>0</v>
      </c>
      <c r="CK22" s="63">
        <f>BG22*12</f>
        <v>0</v>
      </c>
      <c r="CL22" s="63">
        <f t="shared" si="65"/>
        <v>63489676.780000001</v>
      </c>
      <c r="CM22" s="63">
        <f t="shared" si="57"/>
        <v>63489676.780000001</v>
      </c>
      <c r="CN22" s="63">
        <f t="shared" si="57"/>
        <v>63489676.780000001</v>
      </c>
      <c r="CO22" s="63">
        <f t="shared" si="57"/>
        <v>63489676.780000001</v>
      </c>
      <c r="CP22" s="63">
        <f t="shared" si="57"/>
        <v>63489676.780000001</v>
      </c>
      <c r="CQ22" s="63">
        <f t="shared" si="57"/>
        <v>63489676.780000001</v>
      </c>
      <c r="CR22" s="63">
        <f t="shared" si="57"/>
        <v>63489676.780000001</v>
      </c>
      <c r="CS22" s="63">
        <f t="shared" si="57"/>
        <v>63489676.780000001</v>
      </c>
      <c r="CT22" s="63">
        <f t="shared" si="57"/>
        <v>63489676.780000001</v>
      </c>
      <c r="CU22" s="63">
        <f t="shared" si="57"/>
        <v>63489676.780000001</v>
      </c>
      <c r="CV22" s="63">
        <f t="shared" si="57"/>
        <v>63489676.780000001</v>
      </c>
      <c r="CW22" s="63">
        <f t="shared" si="57"/>
        <v>63489676.780000001</v>
      </c>
      <c r="CX22" s="60">
        <v>0</v>
      </c>
    </row>
    <row r="23" spans="1:102" s="62" customFormat="1" x14ac:dyDescent="0.2">
      <c r="A23" s="61" t="s">
        <v>1347</v>
      </c>
      <c r="B23" s="62" t="e">
        <v>#REF!</v>
      </c>
      <c r="C23" s="62" t="s">
        <v>793</v>
      </c>
      <c r="D23" s="62" t="s">
        <v>835</v>
      </c>
      <c r="E23" s="62" t="e">
        <v>#REF!</v>
      </c>
      <c r="F23" s="62" t="s">
        <v>1021</v>
      </c>
      <c r="G23" s="62">
        <v>100</v>
      </c>
      <c r="H23" s="63">
        <v>37399701.020000003</v>
      </c>
      <c r="I23" s="63">
        <v>29415400.995200001</v>
      </c>
      <c r="J23" s="63">
        <v>7984300.0248000035</v>
      </c>
      <c r="K23" s="58">
        <v>0</v>
      </c>
      <c r="L23" s="63">
        <v>80649.5</v>
      </c>
      <c r="M23" s="63"/>
      <c r="N23" s="63">
        <f>L23*12</f>
        <v>967794</v>
      </c>
      <c r="O23" s="63">
        <f t="shared" si="12"/>
        <v>7903650.5248000035</v>
      </c>
      <c r="P23" s="63">
        <f t="shared" si="59"/>
        <v>7823001.0248000035</v>
      </c>
      <c r="Q23" s="63">
        <f t="shared" si="59"/>
        <v>7742351.5248000035</v>
      </c>
      <c r="R23" s="63">
        <f t="shared" si="59"/>
        <v>7661702.0248000035</v>
      </c>
      <c r="S23" s="63">
        <f t="shared" si="59"/>
        <v>7581052.5248000035</v>
      </c>
      <c r="T23" s="63">
        <f t="shared" si="59"/>
        <v>7500403.0248000035</v>
      </c>
      <c r="U23" s="63">
        <f t="shared" si="59"/>
        <v>7419753.5248000035</v>
      </c>
      <c r="V23" s="63">
        <f t="shared" si="59"/>
        <v>7339104.0248000035</v>
      </c>
      <c r="W23" s="63">
        <f t="shared" si="59"/>
        <v>7258454.5248000035</v>
      </c>
      <c r="X23" s="63">
        <f t="shared" si="59"/>
        <v>7177805.0248000035</v>
      </c>
      <c r="Y23" s="63">
        <f t="shared" si="59"/>
        <v>7097155.5248000035</v>
      </c>
      <c r="Z23" s="63">
        <f t="shared" si="59"/>
        <v>7016506.0248000035</v>
      </c>
      <c r="AA23" s="114"/>
      <c r="AB23" s="63"/>
      <c r="AC23" s="63">
        <f t="shared" si="14"/>
        <v>967794</v>
      </c>
      <c r="AD23" s="63">
        <f t="shared" si="15"/>
        <v>6935856.5248000035</v>
      </c>
      <c r="AE23" s="63">
        <f t="shared" si="58"/>
        <v>6855207.0248000035</v>
      </c>
      <c r="AF23" s="63">
        <f t="shared" si="58"/>
        <v>6774557.5248000035</v>
      </c>
      <c r="AG23" s="63">
        <f t="shared" si="58"/>
        <v>6693908.0248000035</v>
      </c>
      <c r="AH23" s="63">
        <f t="shared" si="58"/>
        <v>6613258.5248000035</v>
      </c>
      <c r="AI23" s="63">
        <f t="shared" si="58"/>
        <v>6532609.0248000035</v>
      </c>
      <c r="AJ23" s="63">
        <f t="shared" si="58"/>
        <v>6451959.5248000035</v>
      </c>
      <c r="AK23" s="63">
        <f t="shared" si="58"/>
        <v>6371310.0248000035</v>
      </c>
      <c r="AL23" s="63">
        <f t="shared" si="58"/>
        <v>6290660.5248000035</v>
      </c>
      <c r="AM23" s="63">
        <f t="shared" si="58"/>
        <v>6210011.0248000035</v>
      </c>
      <c r="AN23" s="63">
        <f t="shared" si="58"/>
        <v>6129361.5248000035</v>
      </c>
      <c r="AO23" s="63">
        <f t="shared" si="58"/>
        <v>6048712.0248000035</v>
      </c>
      <c r="AP23" s="59"/>
      <c r="AQ23" s="57">
        <v>80649.5</v>
      </c>
      <c r="AR23" s="63">
        <f>L23*12</f>
        <v>967794</v>
      </c>
      <c r="AS23" s="63">
        <f t="shared" si="53"/>
        <v>5968062.5248000035</v>
      </c>
      <c r="AT23" s="63">
        <f t="shared" si="54"/>
        <v>5887413.0248000035</v>
      </c>
      <c r="AU23" s="63">
        <f t="shared" si="54"/>
        <v>5806763.5248000035</v>
      </c>
      <c r="AV23" s="63">
        <f t="shared" si="54"/>
        <v>5726114.0248000035</v>
      </c>
      <c r="AW23" s="63">
        <f t="shared" si="54"/>
        <v>5645464.5248000035</v>
      </c>
      <c r="AX23" s="63">
        <f t="shared" si="54"/>
        <v>5564815.0248000035</v>
      </c>
      <c r="AY23" s="63">
        <f t="shared" si="54"/>
        <v>5484165.5248000035</v>
      </c>
      <c r="AZ23" s="63">
        <f t="shared" si="54"/>
        <v>5403516.0248000035</v>
      </c>
      <c r="BA23" s="63">
        <f t="shared" si="54"/>
        <v>5322866.5248000035</v>
      </c>
      <c r="BB23" s="63">
        <f t="shared" si="54"/>
        <v>5242217.0248000035</v>
      </c>
      <c r="BC23" s="63">
        <f t="shared" si="54"/>
        <v>5161567.5248000035</v>
      </c>
      <c r="BD23" s="63">
        <f t="shared" si="54"/>
        <v>5080918.0248000035</v>
      </c>
      <c r="BE23" s="60">
        <f t="shared" si="5"/>
        <v>0</v>
      </c>
      <c r="BF23" s="57">
        <v>80649.5</v>
      </c>
      <c r="BG23" s="63">
        <f t="shared" si="60"/>
        <v>967794</v>
      </c>
      <c r="BH23" s="63">
        <f t="shared" si="61"/>
        <v>5000268.5248000035</v>
      </c>
      <c r="BI23" s="63">
        <f t="shared" si="55"/>
        <v>4919619.0248000035</v>
      </c>
      <c r="BJ23" s="63">
        <f t="shared" si="55"/>
        <v>4838969.5248000035</v>
      </c>
      <c r="BK23" s="63">
        <f t="shared" si="55"/>
        <v>4758320.0248000035</v>
      </c>
      <c r="BL23" s="63">
        <f t="shared" si="55"/>
        <v>4677670.5248000035</v>
      </c>
      <c r="BM23" s="63">
        <f t="shared" si="55"/>
        <v>4597021.0248000035</v>
      </c>
      <c r="BN23" s="63">
        <f t="shared" si="55"/>
        <v>4516371.5248000035</v>
      </c>
      <c r="BO23" s="63">
        <f t="shared" si="55"/>
        <v>4435722.0248000035</v>
      </c>
      <c r="BP23" s="63">
        <f t="shared" si="55"/>
        <v>4355072.5248000035</v>
      </c>
      <c r="BQ23" s="63">
        <f t="shared" si="55"/>
        <v>4274423.0248000035</v>
      </c>
      <c r="BR23" s="63">
        <f t="shared" si="55"/>
        <v>4193773.5248000035</v>
      </c>
      <c r="BS23" s="63">
        <f t="shared" si="55"/>
        <v>4113124.0248000035</v>
      </c>
      <c r="BT23" s="60">
        <v>0</v>
      </c>
      <c r="BU23" s="57">
        <v>80649.5</v>
      </c>
      <c r="BV23" s="63">
        <f t="shared" si="62"/>
        <v>967794</v>
      </c>
      <c r="BW23" s="63">
        <f t="shared" si="63"/>
        <v>4032474.5248000035</v>
      </c>
      <c r="BX23" s="63">
        <f t="shared" si="56"/>
        <v>3951825.0248000035</v>
      </c>
      <c r="BY23" s="63">
        <f t="shared" si="56"/>
        <v>3871175.5248000035</v>
      </c>
      <c r="BZ23" s="63">
        <f t="shared" si="56"/>
        <v>3790526.0248000035</v>
      </c>
      <c r="CA23" s="63">
        <f t="shared" si="56"/>
        <v>3709876.5248000035</v>
      </c>
      <c r="CB23" s="63">
        <f t="shared" si="56"/>
        <v>3629227.0248000035</v>
      </c>
      <c r="CC23" s="63">
        <f t="shared" si="56"/>
        <v>3548577.5248000035</v>
      </c>
      <c r="CD23" s="63">
        <f t="shared" si="56"/>
        <v>3467928.0248000035</v>
      </c>
      <c r="CE23" s="63">
        <f t="shared" si="56"/>
        <v>3387278.5248000035</v>
      </c>
      <c r="CF23" s="63">
        <f t="shared" si="56"/>
        <v>3306629.0248000035</v>
      </c>
      <c r="CG23" s="63">
        <f t="shared" si="56"/>
        <v>3225979.5248000035</v>
      </c>
      <c r="CH23" s="63">
        <f t="shared" si="56"/>
        <v>3145330.0248000035</v>
      </c>
      <c r="CI23" s="60">
        <v>0</v>
      </c>
      <c r="CJ23" s="57">
        <v>80649.5</v>
      </c>
      <c r="CK23" s="63">
        <f t="shared" si="64"/>
        <v>967794</v>
      </c>
      <c r="CL23" s="63">
        <f t="shared" si="65"/>
        <v>3064680.5248000035</v>
      </c>
      <c r="CM23" s="63">
        <f t="shared" si="57"/>
        <v>2984031.0248000035</v>
      </c>
      <c r="CN23" s="63">
        <f t="shared" si="57"/>
        <v>2903381.5248000035</v>
      </c>
      <c r="CO23" s="63">
        <f t="shared" si="57"/>
        <v>2822732.0248000035</v>
      </c>
      <c r="CP23" s="63">
        <f t="shared" si="57"/>
        <v>2742082.5248000035</v>
      </c>
      <c r="CQ23" s="63">
        <f t="shared" si="57"/>
        <v>2661433.0248000035</v>
      </c>
      <c r="CR23" s="63">
        <f t="shared" si="57"/>
        <v>2580783.5248000035</v>
      </c>
      <c r="CS23" s="63">
        <f t="shared" si="57"/>
        <v>2500134.0248000035</v>
      </c>
      <c r="CT23" s="63">
        <f t="shared" si="57"/>
        <v>2419484.5248000035</v>
      </c>
      <c r="CU23" s="63">
        <f t="shared" si="57"/>
        <v>2338835.0248000035</v>
      </c>
      <c r="CV23" s="63">
        <f t="shared" si="57"/>
        <v>2258185.5248000035</v>
      </c>
      <c r="CW23" s="63">
        <f t="shared" si="57"/>
        <v>2177536.0248000035</v>
      </c>
      <c r="CX23" s="60">
        <v>0</v>
      </c>
    </row>
    <row r="24" spans="1:102" s="62" customFormat="1" x14ac:dyDescent="0.2">
      <c r="A24" s="61" t="s">
        <v>1348</v>
      </c>
      <c r="B24" s="62" t="s">
        <v>1883</v>
      </c>
      <c r="C24" s="62" t="s">
        <v>793</v>
      </c>
      <c r="D24" s="62" t="s">
        <v>835</v>
      </c>
      <c r="E24" s="62" t="s">
        <v>2080</v>
      </c>
      <c r="F24" s="62" t="s">
        <v>1021</v>
      </c>
      <c r="G24" s="62">
        <v>180</v>
      </c>
      <c r="H24" s="63">
        <v>63489676.780000001</v>
      </c>
      <c r="I24" s="63" t="e">
        <v>#REF!</v>
      </c>
      <c r="J24" s="63">
        <v>63489676.780000001</v>
      </c>
      <c r="K24" s="58">
        <v>0</v>
      </c>
      <c r="L24" s="63">
        <v>0</v>
      </c>
      <c r="M24" s="63"/>
      <c r="N24" s="63">
        <f t="shared" si="0"/>
        <v>0</v>
      </c>
      <c r="O24" s="63">
        <f t="shared" si="12"/>
        <v>63489676.780000001</v>
      </c>
      <c r="P24" s="63">
        <f t="shared" si="59"/>
        <v>63489676.780000001</v>
      </c>
      <c r="Q24" s="63">
        <f t="shared" si="59"/>
        <v>63489676.780000001</v>
      </c>
      <c r="R24" s="63">
        <f t="shared" si="59"/>
        <v>63489676.780000001</v>
      </c>
      <c r="S24" s="63">
        <f t="shared" si="59"/>
        <v>63489676.780000001</v>
      </c>
      <c r="T24" s="63">
        <f t="shared" si="59"/>
        <v>63489676.780000001</v>
      </c>
      <c r="U24" s="63">
        <f t="shared" si="59"/>
        <v>63489676.780000001</v>
      </c>
      <c r="V24" s="63">
        <f t="shared" si="59"/>
        <v>63489676.780000001</v>
      </c>
      <c r="W24" s="63">
        <f t="shared" si="59"/>
        <v>63489676.780000001</v>
      </c>
      <c r="X24" s="63">
        <f t="shared" si="59"/>
        <v>63489676.780000001</v>
      </c>
      <c r="Y24" s="63">
        <f t="shared" si="59"/>
        <v>63489676.780000001</v>
      </c>
      <c r="Z24" s="63">
        <f t="shared" si="59"/>
        <v>63489676.780000001</v>
      </c>
      <c r="AA24" s="114"/>
      <c r="AB24" s="63"/>
      <c r="AC24" s="63">
        <f t="shared" si="14"/>
        <v>0</v>
      </c>
      <c r="AD24" s="63">
        <f t="shared" si="15"/>
        <v>63489676.780000001</v>
      </c>
      <c r="AE24" s="63">
        <f t="shared" si="58"/>
        <v>63489676.780000001</v>
      </c>
      <c r="AF24" s="63">
        <f t="shared" si="58"/>
        <v>63489676.780000001</v>
      </c>
      <c r="AG24" s="63">
        <f t="shared" si="58"/>
        <v>63489676.780000001</v>
      </c>
      <c r="AH24" s="63">
        <f t="shared" si="58"/>
        <v>63489676.780000001</v>
      </c>
      <c r="AI24" s="63">
        <f t="shared" si="58"/>
        <v>63489676.780000001</v>
      </c>
      <c r="AJ24" s="63">
        <f t="shared" si="58"/>
        <v>63489676.780000001</v>
      </c>
      <c r="AK24" s="63">
        <f t="shared" si="58"/>
        <v>63489676.780000001</v>
      </c>
      <c r="AL24" s="63">
        <f t="shared" si="58"/>
        <v>63489676.780000001</v>
      </c>
      <c r="AM24" s="63">
        <f t="shared" si="58"/>
        <v>63489676.780000001</v>
      </c>
      <c r="AN24" s="63">
        <f t="shared" si="58"/>
        <v>63489676.780000001</v>
      </c>
      <c r="AO24" s="63">
        <f t="shared" si="58"/>
        <v>63489676.780000001</v>
      </c>
      <c r="AP24" s="59"/>
      <c r="AQ24" s="57">
        <v>0</v>
      </c>
      <c r="AR24" s="63">
        <f t="shared" si="52"/>
        <v>0</v>
      </c>
      <c r="AS24" s="63">
        <f t="shared" si="53"/>
        <v>63489676.780000001</v>
      </c>
      <c r="AT24" s="63">
        <f t="shared" si="54"/>
        <v>63489676.780000001</v>
      </c>
      <c r="AU24" s="63">
        <f t="shared" si="54"/>
        <v>63489676.780000001</v>
      </c>
      <c r="AV24" s="63">
        <f t="shared" si="54"/>
        <v>63489676.780000001</v>
      </c>
      <c r="AW24" s="63">
        <f t="shared" si="54"/>
        <v>63489676.780000001</v>
      </c>
      <c r="AX24" s="63">
        <f t="shared" si="54"/>
        <v>63489676.780000001</v>
      </c>
      <c r="AY24" s="63">
        <f t="shared" si="54"/>
        <v>63489676.780000001</v>
      </c>
      <c r="AZ24" s="63">
        <f t="shared" si="54"/>
        <v>63489676.780000001</v>
      </c>
      <c r="BA24" s="63">
        <f t="shared" si="54"/>
        <v>63489676.780000001</v>
      </c>
      <c r="BB24" s="63">
        <f t="shared" si="54"/>
        <v>63489676.780000001</v>
      </c>
      <c r="BC24" s="63">
        <f t="shared" si="54"/>
        <v>63489676.780000001</v>
      </c>
      <c r="BD24" s="63">
        <f t="shared" si="54"/>
        <v>63489676.780000001</v>
      </c>
      <c r="BE24" s="60">
        <f t="shared" si="5"/>
        <v>0</v>
      </c>
      <c r="BF24" s="57">
        <v>0</v>
      </c>
      <c r="BG24" s="63">
        <f>AC24*12</f>
        <v>0</v>
      </c>
      <c r="BH24" s="63">
        <f t="shared" si="61"/>
        <v>63489676.780000001</v>
      </c>
      <c r="BI24" s="63">
        <f t="shared" si="55"/>
        <v>63489676.780000001</v>
      </c>
      <c r="BJ24" s="63">
        <f t="shared" si="55"/>
        <v>63489676.780000001</v>
      </c>
      <c r="BK24" s="63">
        <f t="shared" si="55"/>
        <v>63489676.780000001</v>
      </c>
      <c r="BL24" s="63">
        <f t="shared" si="55"/>
        <v>63489676.780000001</v>
      </c>
      <c r="BM24" s="63">
        <f t="shared" si="55"/>
        <v>63489676.780000001</v>
      </c>
      <c r="BN24" s="63">
        <f t="shared" si="55"/>
        <v>63489676.780000001</v>
      </c>
      <c r="BO24" s="63">
        <f t="shared" si="55"/>
        <v>63489676.780000001</v>
      </c>
      <c r="BP24" s="63">
        <f t="shared" si="55"/>
        <v>63489676.780000001</v>
      </c>
      <c r="BQ24" s="63">
        <f t="shared" si="55"/>
        <v>63489676.780000001</v>
      </c>
      <c r="BR24" s="63">
        <f t="shared" si="55"/>
        <v>63489676.780000001</v>
      </c>
      <c r="BS24" s="63">
        <f t="shared" si="55"/>
        <v>63489676.780000001</v>
      </c>
      <c r="BT24" s="60">
        <v>0</v>
      </c>
      <c r="BU24" s="57">
        <v>0</v>
      </c>
      <c r="BV24" s="63">
        <f>AR24*12</f>
        <v>0</v>
      </c>
      <c r="BW24" s="63">
        <f t="shared" si="63"/>
        <v>63489676.780000001</v>
      </c>
      <c r="BX24" s="63">
        <f t="shared" si="56"/>
        <v>63489676.780000001</v>
      </c>
      <c r="BY24" s="63">
        <f t="shared" si="56"/>
        <v>63489676.780000001</v>
      </c>
      <c r="BZ24" s="63">
        <f t="shared" si="56"/>
        <v>63489676.780000001</v>
      </c>
      <c r="CA24" s="63">
        <f t="shared" si="56"/>
        <v>63489676.780000001</v>
      </c>
      <c r="CB24" s="63">
        <f t="shared" si="56"/>
        <v>63489676.780000001</v>
      </c>
      <c r="CC24" s="63">
        <f t="shared" si="56"/>
        <v>63489676.780000001</v>
      </c>
      <c r="CD24" s="63">
        <f t="shared" si="56"/>
        <v>63489676.780000001</v>
      </c>
      <c r="CE24" s="63">
        <f t="shared" si="56"/>
        <v>63489676.780000001</v>
      </c>
      <c r="CF24" s="63">
        <f t="shared" si="56"/>
        <v>63489676.780000001</v>
      </c>
      <c r="CG24" s="63">
        <f t="shared" si="56"/>
        <v>63489676.780000001</v>
      </c>
      <c r="CH24" s="63">
        <f t="shared" si="56"/>
        <v>63489676.780000001</v>
      </c>
      <c r="CI24" s="60">
        <v>0</v>
      </c>
      <c r="CJ24" s="57">
        <v>0</v>
      </c>
      <c r="CK24" s="63">
        <f>BG24*12</f>
        <v>0</v>
      </c>
      <c r="CL24" s="63">
        <f t="shared" si="65"/>
        <v>63489676.780000001</v>
      </c>
      <c r="CM24" s="63">
        <f t="shared" si="57"/>
        <v>63489676.780000001</v>
      </c>
      <c r="CN24" s="63">
        <f t="shared" si="57"/>
        <v>63489676.780000001</v>
      </c>
      <c r="CO24" s="63">
        <f t="shared" si="57"/>
        <v>63489676.780000001</v>
      </c>
      <c r="CP24" s="63">
        <f t="shared" si="57"/>
        <v>63489676.780000001</v>
      </c>
      <c r="CQ24" s="63">
        <f t="shared" si="57"/>
        <v>63489676.780000001</v>
      </c>
      <c r="CR24" s="63">
        <f t="shared" si="57"/>
        <v>63489676.780000001</v>
      </c>
      <c r="CS24" s="63">
        <f t="shared" si="57"/>
        <v>63489676.780000001</v>
      </c>
      <c r="CT24" s="63">
        <f t="shared" si="57"/>
        <v>63489676.780000001</v>
      </c>
      <c r="CU24" s="63">
        <f t="shared" si="57"/>
        <v>63489676.780000001</v>
      </c>
      <c r="CV24" s="63">
        <f t="shared" si="57"/>
        <v>63489676.780000001</v>
      </c>
      <c r="CW24" s="63">
        <f t="shared" si="57"/>
        <v>63489676.780000001</v>
      </c>
      <c r="CX24" s="60">
        <v>0</v>
      </c>
    </row>
    <row r="25" spans="1:102" s="62" customFormat="1" x14ac:dyDescent="0.2">
      <c r="A25" s="61" t="s">
        <v>1348</v>
      </c>
      <c r="B25" s="62" t="e">
        <v>#REF!</v>
      </c>
      <c r="C25" s="62" t="s">
        <v>793</v>
      </c>
      <c r="D25" s="62" t="s">
        <v>835</v>
      </c>
      <c r="E25" s="62" t="e">
        <v>#REF!</v>
      </c>
      <c r="F25" s="62" t="s">
        <v>1021</v>
      </c>
      <c r="G25" s="62">
        <v>100</v>
      </c>
      <c r="H25" s="63">
        <v>37399701.020000003</v>
      </c>
      <c r="I25" s="63">
        <v>29415400.995200001</v>
      </c>
      <c r="J25" s="63">
        <v>7984300.0248000035</v>
      </c>
      <c r="K25" s="58">
        <v>0</v>
      </c>
      <c r="L25" s="63">
        <v>80649.5</v>
      </c>
      <c r="M25" s="63"/>
      <c r="N25" s="63">
        <f t="shared" si="0"/>
        <v>967794</v>
      </c>
      <c r="O25" s="63">
        <f t="shared" si="12"/>
        <v>7903650.5248000035</v>
      </c>
      <c r="P25" s="63">
        <f t="shared" si="59"/>
        <v>7823001.0248000035</v>
      </c>
      <c r="Q25" s="63">
        <f t="shared" si="59"/>
        <v>7742351.5248000035</v>
      </c>
      <c r="R25" s="63">
        <f t="shared" si="59"/>
        <v>7661702.0248000035</v>
      </c>
      <c r="S25" s="63">
        <f t="shared" si="59"/>
        <v>7581052.5248000035</v>
      </c>
      <c r="T25" s="63">
        <f t="shared" si="59"/>
        <v>7500403.0248000035</v>
      </c>
      <c r="U25" s="63">
        <f t="shared" si="59"/>
        <v>7419753.5248000035</v>
      </c>
      <c r="V25" s="63">
        <f t="shared" si="59"/>
        <v>7339104.0248000035</v>
      </c>
      <c r="W25" s="63">
        <f t="shared" si="59"/>
        <v>7258454.5248000035</v>
      </c>
      <c r="X25" s="63">
        <f t="shared" si="59"/>
        <v>7177805.0248000035</v>
      </c>
      <c r="Y25" s="63">
        <f t="shared" si="59"/>
        <v>7097155.5248000035</v>
      </c>
      <c r="Z25" s="63">
        <f t="shared" si="59"/>
        <v>7016506.0248000035</v>
      </c>
      <c r="AA25" s="114"/>
      <c r="AB25" s="63"/>
      <c r="AC25" s="63">
        <f t="shared" si="14"/>
        <v>967794</v>
      </c>
      <c r="AD25" s="63">
        <f t="shared" si="15"/>
        <v>6935856.5248000035</v>
      </c>
      <c r="AE25" s="63">
        <f t="shared" si="58"/>
        <v>6855207.0248000035</v>
      </c>
      <c r="AF25" s="63">
        <f t="shared" si="58"/>
        <v>6774557.5248000035</v>
      </c>
      <c r="AG25" s="63">
        <f t="shared" si="58"/>
        <v>6693908.0248000035</v>
      </c>
      <c r="AH25" s="63">
        <f t="shared" si="58"/>
        <v>6613258.5248000035</v>
      </c>
      <c r="AI25" s="63">
        <f t="shared" si="58"/>
        <v>6532609.0248000035</v>
      </c>
      <c r="AJ25" s="63">
        <f t="shared" si="58"/>
        <v>6451959.5248000035</v>
      </c>
      <c r="AK25" s="63">
        <f t="shared" si="58"/>
        <v>6371310.0248000035</v>
      </c>
      <c r="AL25" s="63">
        <f t="shared" si="58"/>
        <v>6290660.5248000035</v>
      </c>
      <c r="AM25" s="63">
        <f t="shared" si="58"/>
        <v>6210011.0248000035</v>
      </c>
      <c r="AN25" s="63">
        <f t="shared" si="58"/>
        <v>6129361.5248000035</v>
      </c>
      <c r="AO25" s="63">
        <f t="shared" si="58"/>
        <v>6048712.0248000035</v>
      </c>
      <c r="AP25" s="59"/>
      <c r="AQ25" s="57">
        <v>80649.5</v>
      </c>
      <c r="AR25" s="63">
        <f t="shared" si="52"/>
        <v>967794</v>
      </c>
      <c r="AS25" s="63">
        <f t="shared" si="53"/>
        <v>5968062.5248000035</v>
      </c>
      <c r="AT25" s="63">
        <f t="shared" si="54"/>
        <v>5887413.0248000035</v>
      </c>
      <c r="AU25" s="63">
        <f t="shared" si="54"/>
        <v>5806763.5248000035</v>
      </c>
      <c r="AV25" s="63">
        <f t="shared" si="54"/>
        <v>5726114.0248000035</v>
      </c>
      <c r="AW25" s="63">
        <f t="shared" si="54"/>
        <v>5645464.5248000035</v>
      </c>
      <c r="AX25" s="63">
        <f t="shared" si="54"/>
        <v>5564815.0248000035</v>
      </c>
      <c r="AY25" s="63">
        <f t="shared" si="54"/>
        <v>5484165.5248000035</v>
      </c>
      <c r="AZ25" s="63">
        <f t="shared" si="54"/>
        <v>5403516.0248000035</v>
      </c>
      <c r="BA25" s="63">
        <f t="shared" si="54"/>
        <v>5322866.5248000035</v>
      </c>
      <c r="BB25" s="63">
        <f t="shared" si="54"/>
        <v>5242217.0248000035</v>
      </c>
      <c r="BC25" s="63">
        <f t="shared" si="54"/>
        <v>5161567.5248000035</v>
      </c>
      <c r="BD25" s="63">
        <f t="shared" si="54"/>
        <v>5080918.0248000035</v>
      </c>
      <c r="BE25" s="60">
        <f t="shared" si="5"/>
        <v>0</v>
      </c>
      <c r="BF25" s="57">
        <v>80649.5</v>
      </c>
      <c r="BG25" s="63">
        <f t="shared" si="60"/>
        <v>967794</v>
      </c>
      <c r="BH25" s="63">
        <f t="shared" si="61"/>
        <v>5000268.5248000035</v>
      </c>
      <c r="BI25" s="63">
        <f t="shared" si="55"/>
        <v>4919619.0248000035</v>
      </c>
      <c r="BJ25" s="63">
        <f t="shared" si="55"/>
        <v>4838969.5248000035</v>
      </c>
      <c r="BK25" s="63">
        <f t="shared" si="55"/>
        <v>4758320.0248000035</v>
      </c>
      <c r="BL25" s="63">
        <f t="shared" si="55"/>
        <v>4677670.5248000035</v>
      </c>
      <c r="BM25" s="63">
        <f t="shared" si="55"/>
        <v>4597021.0248000035</v>
      </c>
      <c r="BN25" s="63">
        <f t="shared" si="55"/>
        <v>4516371.5248000035</v>
      </c>
      <c r="BO25" s="63">
        <f t="shared" si="55"/>
        <v>4435722.0248000035</v>
      </c>
      <c r="BP25" s="63">
        <f t="shared" si="55"/>
        <v>4355072.5248000035</v>
      </c>
      <c r="BQ25" s="63">
        <f t="shared" si="55"/>
        <v>4274423.0248000035</v>
      </c>
      <c r="BR25" s="63">
        <f t="shared" si="55"/>
        <v>4193773.5248000035</v>
      </c>
      <c r="BS25" s="63">
        <f t="shared" si="55"/>
        <v>4113124.0248000035</v>
      </c>
      <c r="BT25" s="60">
        <v>0</v>
      </c>
      <c r="BU25" s="57">
        <v>80649.5</v>
      </c>
      <c r="BV25" s="63">
        <f t="shared" si="62"/>
        <v>967794</v>
      </c>
      <c r="BW25" s="63">
        <f t="shared" si="63"/>
        <v>4032474.5248000035</v>
      </c>
      <c r="BX25" s="63">
        <f t="shared" si="56"/>
        <v>3951825.0248000035</v>
      </c>
      <c r="BY25" s="63">
        <f t="shared" si="56"/>
        <v>3871175.5248000035</v>
      </c>
      <c r="BZ25" s="63">
        <f t="shared" si="56"/>
        <v>3790526.0248000035</v>
      </c>
      <c r="CA25" s="63">
        <f t="shared" si="56"/>
        <v>3709876.5248000035</v>
      </c>
      <c r="CB25" s="63">
        <f t="shared" si="56"/>
        <v>3629227.0248000035</v>
      </c>
      <c r="CC25" s="63">
        <f t="shared" si="56"/>
        <v>3548577.5248000035</v>
      </c>
      <c r="CD25" s="63">
        <f t="shared" si="56"/>
        <v>3467928.0248000035</v>
      </c>
      <c r="CE25" s="63">
        <f t="shared" si="56"/>
        <v>3387278.5248000035</v>
      </c>
      <c r="CF25" s="63">
        <f t="shared" si="56"/>
        <v>3306629.0248000035</v>
      </c>
      <c r="CG25" s="63">
        <f t="shared" si="56"/>
        <v>3225979.5248000035</v>
      </c>
      <c r="CH25" s="63">
        <f t="shared" si="56"/>
        <v>3145330.0248000035</v>
      </c>
      <c r="CI25" s="60">
        <v>0</v>
      </c>
      <c r="CJ25" s="57">
        <v>80649.5</v>
      </c>
      <c r="CK25" s="63">
        <f t="shared" si="64"/>
        <v>967794</v>
      </c>
      <c r="CL25" s="63">
        <f t="shared" si="65"/>
        <v>3064680.5248000035</v>
      </c>
      <c r="CM25" s="63">
        <f t="shared" si="57"/>
        <v>2984031.0248000035</v>
      </c>
      <c r="CN25" s="63">
        <f t="shared" si="57"/>
        <v>2903381.5248000035</v>
      </c>
      <c r="CO25" s="63">
        <f t="shared" si="57"/>
        <v>2822732.0248000035</v>
      </c>
      <c r="CP25" s="63">
        <f t="shared" si="57"/>
        <v>2742082.5248000035</v>
      </c>
      <c r="CQ25" s="63">
        <f t="shared" si="57"/>
        <v>2661433.0248000035</v>
      </c>
      <c r="CR25" s="63">
        <f t="shared" si="57"/>
        <v>2580783.5248000035</v>
      </c>
      <c r="CS25" s="63">
        <f t="shared" si="57"/>
        <v>2500134.0248000035</v>
      </c>
      <c r="CT25" s="63">
        <f t="shared" si="57"/>
        <v>2419484.5248000035</v>
      </c>
      <c r="CU25" s="63">
        <f t="shared" si="57"/>
        <v>2338835.0248000035</v>
      </c>
      <c r="CV25" s="63">
        <f t="shared" si="57"/>
        <v>2258185.5248000035</v>
      </c>
      <c r="CW25" s="63">
        <f t="shared" si="57"/>
        <v>2177536.0248000035</v>
      </c>
      <c r="CX25" s="60">
        <v>0</v>
      </c>
    </row>
    <row r="26" spans="1:102" s="62" customFormat="1" x14ac:dyDescent="0.2">
      <c r="A26" s="61" t="s">
        <v>1349</v>
      </c>
      <c r="B26" s="62" t="s">
        <v>1884</v>
      </c>
      <c r="C26" s="62" t="s">
        <v>793</v>
      </c>
      <c r="D26" s="62" t="s">
        <v>835</v>
      </c>
      <c r="E26" s="62" t="s">
        <v>2080</v>
      </c>
      <c r="F26" s="62" t="s">
        <v>1021</v>
      </c>
      <c r="G26" s="62">
        <v>180</v>
      </c>
      <c r="H26" s="63">
        <v>63230670</v>
      </c>
      <c r="I26" s="63" t="e">
        <v>#REF!</v>
      </c>
      <c r="J26" s="63">
        <v>63230670</v>
      </c>
      <c r="K26" s="58">
        <v>0</v>
      </c>
      <c r="L26" s="63">
        <v>0</v>
      </c>
      <c r="M26" s="63"/>
      <c r="N26" s="63">
        <f t="shared" si="0"/>
        <v>0</v>
      </c>
      <c r="O26" s="63">
        <f t="shared" si="12"/>
        <v>63230670</v>
      </c>
      <c r="P26" s="63">
        <f t="shared" si="59"/>
        <v>63230670</v>
      </c>
      <c r="Q26" s="63">
        <f t="shared" si="59"/>
        <v>63230670</v>
      </c>
      <c r="R26" s="63">
        <f t="shared" si="59"/>
        <v>63230670</v>
      </c>
      <c r="S26" s="63">
        <f t="shared" si="59"/>
        <v>63230670</v>
      </c>
      <c r="T26" s="63">
        <f t="shared" si="59"/>
        <v>63230670</v>
      </c>
      <c r="U26" s="63">
        <f t="shared" si="59"/>
        <v>63230670</v>
      </c>
      <c r="V26" s="63">
        <f t="shared" si="59"/>
        <v>63230670</v>
      </c>
      <c r="W26" s="63">
        <f t="shared" si="59"/>
        <v>63230670</v>
      </c>
      <c r="X26" s="63">
        <f t="shared" si="59"/>
        <v>63230670</v>
      </c>
      <c r="Y26" s="63">
        <f t="shared" si="59"/>
        <v>63230670</v>
      </c>
      <c r="Z26" s="63">
        <f t="shared" si="59"/>
        <v>63230670</v>
      </c>
      <c r="AA26" s="114"/>
      <c r="AB26" s="63"/>
      <c r="AC26" s="63">
        <f t="shared" si="14"/>
        <v>0</v>
      </c>
      <c r="AD26" s="63">
        <f t="shared" si="15"/>
        <v>63230670</v>
      </c>
      <c r="AE26" s="63">
        <f t="shared" si="58"/>
        <v>63230670</v>
      </c>
      <c r="AF26" s="63">
        <f t="shared" si="58"/>
        <v>63230670</v>
      </c>
      <c r="AG26" s="63">
        <f t="shared" si="58"/>
        <v>63230670</v>
      </c>
      <c r="AH26" s="63">
        <f t="shared" si="58"/>
        <v>63230670</v>
      </c>
      <c r="AI26" s="63">
        <f t="shared" si="58"/>
        <v>63230670</v>
      </c>
      <c r="AJ26" s="63">
        <f t="shared" si="58"/>
        <v>63230670</v>
      </c>
      <c r="AK26" s="63">
        <f t="shared" si="58"/>
        <v>63230670</v>
      </c>
      <c r="AL26" s="63">
        <f t="shared" si="58"/>
        <v>63230670</v>
      </c>
      <c r="AM26" s="63">
        <f t="shared" si="58"/>
        <v>63230670</v>
      </c>
      <c r="AN26" s="63">
        <f t="shared" si="58"/>
        <v>63230670</v>
      </c>
      <c r="AO26" s="63">
        <f t="shared" si="58"/>
        <v>63230670</v>
      </c>
      <c r="AP26" s="59"/>
      <c r="AQ26" s="57">
        <v>0</v>
      </c>
      <c r="AR26" s="63">
        <f t="shared" si="52"/>
        <v>0</v>
      </c>
      <c r="AS26" s="63">
        <f t="shared" si="53"/>
        <v>63230670</v>
      </c>
      <c r="AT26" s="63">
        <f t="shared" si="54"/>
        <v>63230670</v>
      </c>
      <c r="AU26" s="63">
        <f t="shared" si="54"/>
        <v>63230670</v>
      </c>
      <c r="AV26" s="63">
        <f t="shared" si="54"/>
        <v>63230670</v>
      </c>
      <c r="AW26" s="63">
        <f t="shared" si="54"/>
        <v>63230670</v>
      </c>
      <c r="AX26" s="63">
        <f t="shared" si="54"/>
        <v>63230670</v>
      </c>
      <c r="AY26" s="63">
        <f t="shared" si="54"/>
        <v>63230670</v>
      </c>
      <c r="AZ26" s="63">
        <f t="shared" si="54"/>
        <v>63230670</v>
      </c>
      <c r="BA26" s="63">
        <f t="shared" si="54"/>
        <v>63230670</v>
      </c>
      <c r="BB26" s="63">
        <f t="shared" si="54"/>
        <v>63230670</v>
      </c>
      <c r="BC26" s="63">
        <f t="shared" si="54"/>
        <v>63230670</v>
      </c>
      <c r="BD26" s="63">
        <f t="shared" si="54"/>
        <v>63230670</v>
      </c>
      <c r="BE26" s="60">
        <f t="shared" si="5"/>
        <v>0</v>
      </c>
      <c r="BF26" s="57">
        <v>0</v>
      </c>
      <c r="BG26" s="63">
        <f>AC26*12</f>
        <v>0</v>
      </c>
      <c r="BH26" s="63">
        <f t="shared" si="61"/>
        <v>63230670</v>
      </c>
      <c r="BI26" s="63">
        <f t="shared" si="55"/>
        <v>63230670</v>
      </c>
      <c r="BJ26" s="63">
        <f t="shared" si="55"/>
        <v>63230670</v>
      </c>
      <c r="BK26" s="63">
        <f t="shared" si="55"/>
        <v>63230670</v>
      </c>
      <c r="BL26" s="63">
        <f t="shared" si="55"/>
        <v>63230670</v>
      </c>
      <c r="BM26" s="63">
        <f t="shared" si="55"/>
        <v>63230670</v>
      </c>
      <c r="BN26" s="63">
        <f t="shared" si="55"/>
        <v>63230670</v>
      </c>
      <c r="BO26" s="63">
        <f t="shared" si="55"/>
        <v>63230670</v>
      </c>
      <c r="BP26" s="63">
        <f t="shared" si="55"/>
        <v>63230670</v>
      </c>
      <c r="BQ26" s="63">
        <f t="shared" si="55"/>
        <v>63230670</v>
      </c>
      <c r="BR26" s="63">
        <f t="shared" si="55"/>
        <v>63230670</v>
      </c>
      <c r="BS26" s="63">
        <f t="shared" si="55"/>
        <v>63230670</v>
      </c>
      <c r="BT26" s="60">
        <v>0</v>
      </c>
      <c r="BU26" s="57">
        <v>0</v>
      </c>
      <c r="BV26" s="63">
        <f>AR26*12</f>
        <v>0</v>
      </c>
      <c r="BW26" s="63">
        <f t="shared" si="63"/>
        <v>63230670</v>
      </c>
      <c r="BX26" s="63">
        <f t="shared" si="56"/>
        <v>63230670</v>
      </c>
      <c r="BY26" s="63">
        <f t="shared" si="56"/>
        <v>63230670</v>
      </c>
      <c r="BZ26" s="63">
        <f t="shared" si="56"/>
        <v>63230670</v>
      </c>
      <c r="CA26" s="63">
        <f t="shared" si="56"/>
        <v>63230670</v>
      </c>
      <c r="CB26" s="63">
        <f t="shared" si="56"/>
        <v>63230670</v>
      </c>
      <c r="CC26" s="63">
        <f t="shared" si="56"/>
        <v>63230670</v>
      </c>
      <c r="CD26" s="63">
        <f t="shared" si="56"/>
        <v>63230670</v>
      </c>
      <c r="CE26" s="63">
        <f t="shared" si="56"/>
        <v>63230670</v>
      </c>
      <c r="CF26" s="63">
        <f t="shared" si="56"/>
        <v>63230670</v>
      </c>
      <c r="CG26" s="63">
        <f t="shared" si="56"/>
        <v>63230670</v>
      </c>
      <c r="CH26" s="63">
        <f t="shared" si="56"/>
        <v>63230670</v>
      </c>
      <c r="CI26" s="60">
        <v>0</v>
      </c>
      <c r="CJ26" s="57">
        <v>0</v>
      </c>
      <c r="CK26" s="63">
        <f>BG26*12</f>
        <v>0</v>
      </c>
      <c r="CL26" s="63">
        <f t="shared" si="65"/>
        <v>63230670</v>
      </c>
      <c r="CM26" s="63">
        <f t="shared" si="57"/>
        <v>63230670</v>
      </c>
      <c r="CN26" s="63">
        <f t="shared" si="57"/>
        <v>63230670</v>
      </c>
      <c r="CO26" s="63">
        <f t="shared" si="57"/>
        <v>63230670</v>
      </c>
      <c r="CP26" s="63">
        <f t="shared" si="57"/>
        <v>63230670</v>
      </c>
      <c r="CQ26" s="63">
        <f t="shared" si="57"/>
        <v>63230670</v>
      </c>
      <c r="CR26" s="63">
        <f t="shared" si="57"/>
        <v>63230670</v>
      </c>
      <c r="CS26" s="63">
        <f t="shared" si="57"/>
        <v>63230670</v>
      </c>
      <c r="CT26" s="63">
        <f t="shared" si="57"/>
        <v>63230670</v>
      </c>
      <c r="CU26" s="63">
        <f t="shared" si="57"/>
        <v>63230670</v>
      </c>
      <c r="CV26" s="63">
        <f t="shared" si="57"/>
        <v>63230670</v>
      </c>
      <c r="CW26" s="63">
        <f t="shared" si="57"/>
        <v>63230670</v>
      </c>
      <c r="CX26" s="60">
        <v>0</v>
      </c>
    </row>
    <row r="27" spans="1:102" s="62" customFormat="1" x14ac:dyDescent="0.2">
      <c r="A27" s="61" t="s">
        <v>1349</v>
      </c>
      <c r="B27" s="62" t="e">
        <v>#REF!</v>
      </c>
      <c r="C27" s="62" t="s">
        <v>793</v>
      </c>
      <c r="D27" s="62" t="s">
        <v>835</v>
      </c>
      <c r="E27" s="62" t="e">
        <v>#REF!</v>
      </c>
      <c r="F27" s="62" t="s">
        <v>1021</v>
      </c>
      <c r="G27" s="62">
        <v>100</v>
      </c>
      <c r="H27" s="63">
        <v>37140694.240000002</v>
      </c>
      <c r="I27" s="63">
        <v>28969741.476400003</v>
      </c>
      <c r="J27" s="63">
        <v>8170952.7636000002</v>
      </c>
      <c r="K27" s="58">
        <v>0</v>
      </c>
      <c r="L27" s="63">
        <v>82534.880000000005</v>
      </c>
      <c r="M27" s="63"/>
      <c r="N27" s="63">
        <f t="shared" si="0"/>
        <v>990418.56</v>
      </c>
      <c r="O27" s="63">
        <f t="shared" si="12"/>
        <v>8088417.8836000003</v>
      </c>
      <c r="P27" s="63">
        <f t="shared" si="59"/>
        <v>8005883.0036000004</v>
      </c>
      <c r="Q27" s="63">
        <f t="shared" si="59"/>
        <v>7923348.1236000005</v>
      </c>
      <c r="R27" s="63">
        <f t="shared" si="59"/>
        <v>7840813.2436000006</v>
      </c>
      <c r="S27" s="63">
        <f t="shared" si="59"/>
        <v>7758278.3636000007</v>
      </c>
      <c r="T27" s="63">
        <f t="shared" si="59"/>
        <v>7675743.4836000009</v>
      </c>
      <c r="U27" s="63">
        <f t="shared" si="59"/>
        <v>7593208.603600001</v>
      </c>
      <c r="V27" s="63">
        <f t="shared" si="59"/>
        <v>7510673.7236000011</v>
      </c>
      <c r="W27" s="63">
        <f t="shared" si="59"/>
        <v>7428138.8436000012</v>
      </c>
      <c r="X27" s="63">
        <f t="shared" si="59"/>
        <v>7345603.9636000013</v>
      </c>
      <c r="Y27" s="63">
        <f t="shared" si="59"/>
        <v>7263069.0836000014</v>
      </c>
      <c r="Z27" s="63">
        <f t="shared" si="59"/>
        <v>7180534.2036000015</v>
      </c>
      <c r="AA27" s="114"/>
      <c r="AB27" s="63"/>
      <c r="AC27" s="63">
        <f t="shared" si="14"/>
        <v>990418.56</v>
      </c>
      <c r="AD27" s="63">
        <f t="shared" si="15"/>
        <v>7097999.3236000016</v>
      </c>
      <c r="AE27" s="63">
        <f t="shared" si="58"/>
        <v>7015464.4436000017</v>
      </c>
      <c r="AF27" s="63">
        <f t="shared" si="58"/>
        <v>6932929.5636000019</v>
      </c>
      <c r="AG27" s="63">
        <f t="shared" si="58"/>
        <v>6850394.683600002</v>
      </c>
      <c r="AH27" s="63">
        <f t="shared" si="58"/>
        <v>6767859.8036000021</v>
      </c>
      <c r="AI27" s="63">
        <f t="shared" si="58"/>
        <v>6685324.9236000022</v>
      </c>
      <c r="AJ27" s="63">
        <f t="shared" si="58"/>
        <v>6602790.0436000023</v>
      </c>
      <c r="AK27" s="63">
        <f t="shared" si="58"/>
        <v>6520255.1636000024</v>
      </c>
      <c r="AL27" s="63">
        <f t="shared" si="58"/>
        <v>6437720.2836000025</v>
      </c>
      <c r="AM27" s="63">
        <f t="shared" si="58"/>
        <v>6355185.4036000026</v>
      </c>
      <c r="AN27" s="63">
        <f t="shared" si="58"/>
        <v>6272650.5236000028</v>
      </c>
      <c r="AO27" s="63">
        <f t="shared" si="58"/>
        <v>6190115.6436000029</v>
      </c>
      <c r="AP27" s="59"/>
      <c r="AQ27" s="57">
        <v>82534.880000000005</v>
      </c>
      <c r="AR27" s="63">
        <f t="shared" si="52"/>
        <v>990418.56</v>
      </c>
      <c r="AS27" s="63">
        <f t="shared" si="53"/>
        <v>6107580.763600003</v>
      </c>
      <c r="AT27" s="63">
        <f t="shared" si="54"/>
        <v>6025045.8836000031</v>
      </c>
      <c r="AU27" s="63">
        <f t="shared" si="54"/>
        <v>5942511.0036000032</v>
      </c>
      <c r="AV27" s="63">
        <f t="shared" si="54"/>
        <v>5859976.1236000033</v>
      </c>
      <c r="AW27" s="63">
        <f t="shared" si="54"/>
        <v>5777441.2436000034</v>
      </c>
      <c r="AX27" s="63">
        <f t="shared" si="54"/>
        <v>5694906.3636000035</v>
      </c>
      <c r="AY27" s="63">
        <f t="shared" si="54"/>
        <v>5612371.4836000036</v>
      </c>
      <c r="AZ27" s="63">
        <f t="shared" si="54"/>
        <v>5529836.6036000038</v>
      </c>
      <c r="BA27" s="63">
        <f t="shared" si="54"/>
        <v>5447301.7236000039</v>
      </c>
      <c r="BB27" s="63">
        <f t="shared" si="54"/>
        <v>5364766.843600004</v>
      </c>
      <c r="BC27" s="63">
        <f t="shared" si="54"/>
        <v>5282231.9636000041</v>
      </c>
      <c r="BD27" s="63">
        <f t="shared" si="54"/>
        <v>5199697.0836000042</v>
      </c>
      <c r="BE27" s="60">
        <f t="shared" si="5"/>
        <v>0</v>
      </c>
      <c r="BF27" s="57">
        <v>82534.880000000005</v>
      </c>
      <c r="BG27" s="63">
        <f t="shared" si="60"/>
        <v>990418.56</v>
      </c>
      <c r="BH27" s="63">
        <f t="shared" si="61"/>
        <v>5117162.2036000043</v>
      </c>
      <c r="BI27" s="63">
        <f t="shared" si="55"/>
        <v>5034627.3236000044</v>
      </c>
      <c r="BJ27" s="63">
        <f t="shared" si="55"/>
        <v>4952092.4436000045</v>
      </c>
      <c r="BK27" s="63">
        <f t="shared" si="55"/>
        <v>4869557.5636000047</v>
      </c>
      <c r="BL27" s="63">
        <f t="shared" si="55"/>
        <v>4787022.6836000048</v>
      </c>
      <c r="BM27" s="63">
        <f t="shared" si="55"/>
        <v>4704487.8036000049</v>
      </c>
      <c r="BN27" s="63">
        <f t="shared" si="55"/>
        <v>4621952.923600005</v>
      </c>
      <c r="BO27" s="63">
        <f t="shared" si="55"/>
        <v>4539418.0436000051</v>
      </c>
      <c r="BP27" s="63">
        <f t="shared" si="55"/>
        <v>4456883.1636000052</v>
      </c>
      <c r="BQ27" s="63">
        <f t="shared" si="55"/>
        <v>4374348.2836000053</v>
      </c>
      <c r="BR27" s="63">
        <f t="shared" si="55"/>
        <v>4291813.4036000054</v>
      </c>
      <c r="BS27" s="63">
        <f t="shared" si="55"/>
        <v>4209278.5236000055</v>
      </c>
      <c r="BT27" s="60">
        <v>0</v>
      </c>
      <c r="BU27" s="57">
        <v>82534.880000000005</v>
      </c>
      <c r="BV27" s="63">
        <f t="shared" si="62"/>
        <v>990418.56</v>
      </c>
      <c r="BW27" s="63">
        <f t="shared" si="63"/>
        <v>4126743.6436000057</v>
      </c>
      <c r="BX27" s="63">
        <f t="shared" si="56"/>
        <v>4044208.7636000058</v>
      </c>
      <c r="BY27" s="63">
        <f t="shared" si="56"/>
        <v>3961673.8836000059</v>
      </c>
      <c r="BZ27" s="63">
        <f t="shared" si="56"/>
        <v>3879139.003600006</v>
      </c>
      <c r="CA27" s="63">
        <f t="shared" si="56"/>
        <v>3796604.1236000061</v>
      </c>
      <c r="CB27" s="63">
        <f t="shared" si="56"/>
        <v>3714069.2436000062</v>
      </c>
      <c r="CC27" s="63">
        <f t="shared" si="56"/>
        <v>3631534.3636000063</v>
      </c>
      <c r="CD27" s="63">
        <f t="shared" si="56"/>
        <v>3548999.4836000064</v>
      </c>
      <c r="CE27" s="63">
        <f t="shared" si="56"/>
        <v>3466464.6036000066</v>
      </c>
      <c r="CF27" s="63">
        <f t="shared" si="56"/>
        <v>3383929.7236000067</v>
      </c>
      <c r="CG27" s="63">
        <f t="shared" si="56"/>
        <v>3301394.8436000068</v>
      </c>
      <c r="CH27" s="63">
        <f t="shared" si="56"/>
        <v>3218859.9636000069</v>
      </c>
      <c r="CI27" s="60">
        <v>0</v>
      </c>
      <c r="CJ27" s="57">
        <v>82534.880000000005</v>
      </c>
      <c r="CK27" s="63">
        <f t="shared" si="64"/>
        <v>990418.56</v>
      </c>
      <c r="CL27" s="63">
        <f t="shared" si="65"/>
        <v>3136325.083600007</v>
      </c>
      <c r="CM27" s="63">
        <f t="shared" si="57"/>
        <v>3053790.2036000071</v>
      </c>
      <c r="CN27" s="63">
        <f t="shared" si="57"/>
        <v>2971255.3236000072</v>
      </c>
      <c r="CO27" s="63">
        <f t="shared" si="57"/>
        <v>2888720.4436000073</v>
      </c>
      <c r="CP27" s="63">
        <f t="shared" si="57"/>
        <v>2806185.5636000074</v>
      </c>
      <c r="CQ27" s="63">
        <f t="shared" si="57"/>
        <v>2723650.6836000076</v>
      </c>
      <c r="CR27" s="63">
        <f t="shared" si="57"/>
        <v>2641115.8036000077</v>
      </c>
      <c r="CS27" s="63">
        <f t="shared" si="57"/>
        <v>2558580.9236000078</v>
      </c>
      <c r="CT27" s="63">
        <f t="shared" si="57"/>
        <v>2476046.0436000079</v>
      </c>
      <c r="CU27" s="63">
        <f t="shared" si="57"/>
        <v>2393511.163600008</v>
      </c>
      <c r="CV27" s="63">
        <f t="shared" si="57"/>
        <v>2310976.2836000081</v>
      </c>
      <c r="CW27" s="63">
        <f t="shared" si="57"/>
        <v>2228441.4036000082</v>
      </c>
      <c r="CX27" s="60">
        <v>0</v>
      </c>
    </row>
    <row r="28" spans="1:102" s="66" customFormat="1" x14ac:dyDescent="0.2">
      <c r="A28" s="65" t="s">
        <v>1350</v>
      </c>
      <c r="B28" s="66" t="s">
        <v>1885</v>
      </c>
      <c r="C28" s="66" t="s">
        <v>793</v>
      </c>
      <c r="D28" s="66" t="s">
        <v>913</v>
      </c>
      <c r="E28" s="66" t="s">
        <v>2094</v>
      </c>
      <c r="F28" s="66" t="s">
        <v>848</v>
      </c>
      <c r="G28" s="66">
        <v>480</v>
      </c>
      <c r="H28" s="67">
        <v>1449374.74</v>
      </c>
      <c r="I28" s="67">
        <v>536104.95999999996</v>
      </c>
      <c r="J28" s="67">
        <v>913269.78</v>
      </c>
      <c r="K28" s="68">
        <v>1</v>
      </c>
      <c r="L28" s="67">
        <v>3459.36</v>
      </c>
      <c r="M28" s="67"/>
      <c r="N28" s="67">
        <f t="shared" si="0"/>
        <v>41512.32</v>
      </c>
      <c r="O28" s="57">
        <f t="shared" si="12"/>
        <v>909810.42</v>
      </c>
      <c r="P28" s="57">
        <f t="shared" si="59"/>
        <v>906351.06</v>
      </c>
      <c r="Q28" s="57">
        <f t="shared" si="59"/>
        <v>902891.70000000007</v>
      </c>
      <c r="R28" s="57">
        <f t="shared" si="59"/>
        <v>899432.34000000008</v>
      </c>
      <c r="S28" s="57">
        <f t="shared" si="59"/>
        <v>895972.9800000001</v>
      </c>
      <c r="T28" s="57">
        <f t="shared" si="59"/>
        <v>892513.62000000011</v>
      </c>
      <c r="U28" s="57">
        <f t="shared" si="59"/>
        <v>889054.26000000013</v>
      </c>
      <c r="V28" s="57">
        <f t="shared" si="59"/>
        <v>885594.90000000014</v>
      </c>
      <c r="W28" s="57">
        <f t="shared" si="59"/>
        <v>882135.54000000015</v>
      </c>
      <c r="X28" s="57">
        <f t="shared" si="59"/>
        <v>878676.18000000017</v>
      </c>
      <c r="Y28" s="57">
        <f t="shared" si="59"/>
        <v>875216.82000000018</v>
      </c>
      <c r="Z28" s="57">
        <f>Y28-$L28</f>
        <v>871757.4600000002</v>
      </c>
      <c r="AA28" s="59">
        <f t="shared" ref="AA28:AA29" si="66">SUM(O28:Z28,J28)/13*$AA$1</f>
        <v>19635.299640000005</v>
      </c>
      <c r="AB28" s="57"/>
      <c r="AC28" s="57">
        <f t="shared" si="14"/>
        <v>41512.32</v>
      </c>
      <c r="AD28" s="57">
        <f t="shared" si="15"/>
        <v>868298.10000000021</v>
      </c>
      <c r="AE28" s="57">
        <f t="shared" si="58"/>
        <v>864838.74000000022</v>
      </c>
      <c r="AF28" s="57">
        <f t="shared" si="58"/>
        <v>861379.38000000024</v>
      </c>
      <c r="AG28" s="57">
        <f t="shared" si="58"/>
        <v>857920.02000000025</v>
      </c>
      <c r="AH28" s="57">
        <f t="shared" si="58"/>
        <v>854460.66000000027</v>
      </c>
      <c r="AI28" s="57">
        <f t="shared" si="58"/>
        <v>851001.30000000028</v>
      </c>
      <c r="AJ28" s="57">
        <f t="shared" si="58"/>
        <v>847541.94000000029</v>
      </c>
      <c r="AK28" s="57">
        <f t="shared" si="58"/>
        <v>844082.58000000031</v>
      </c>
      <c r="AL28" s="57">
        <f t="shared" si="58"/>
        <v>840623.22000000032</v>
      </c>
      <c r="AM28" s="57">
        <f t="shared" si="58"/>
        <v>837163.86000000034</v>
      </c>
      <c r="AN28" s="57">
        <f t="shared" si="58"/>
        <v>833704.50000000035</v>
      </c>
      <c r="AO28" s="57">
        <f t="shared" si="58"/>
        <v>830245.14000000036</v>
      </c>
      <c r="AP28" s="59">
        <f t="shared" si="3"/>
        <v>18722.028600000005</v>
      </c>
      <c r="AQ28" s="57">
        <v>3459.36</v>
      </c>
      <c r="AR28" s="57">
        <f t="shared" si="52"/>
        <v>41512.32</v>
      </c>
      <c r="AS28" s="57">
        <f t="shared" si="53"/>
        <v>826785.78000000038</v>
      </c>
      <c r="AT28" s="57">
        <f t="shared" si="54"/>
        <v>823326.42000000039</v>
      </c>
      <c r="AU28" s="57">
        <f t="shared" si="54"/>
        <v>819867.06000000041</v>
      </c>
      <c r="AV28" s="57">
        <f t="shared" si="54"/>
        <v>816407.70000000042</v>
      </c>
      <c r="AW28" s="57">
        <f t="shared" si="54"/>
        <v>812948.34000000043</v>
      </c>
      <c r="AX28" s="57">
        <f t="shared" si="54"/>
        <v>809488.98000000045</v>
      </c>
      <c r="AY28" s="57">
        <f t="shared" si="54"/>
        <v>806029.62000000046</v>
      </c>
      <c r="AZ28" s="57">
        <f t="shared" si="54"/>
        <v>802570.26000000047</v>
      </c>
      <c r="BA28" s="57">
        <f t="shared" si="54"/>
        <v>799110.90000000049</v>
      </c>
      <c r="BB28" s="57">
        <f t="shared" si="54"/>
        <v>795651.5400000005</v>
      </c>
      <c r="BC28" s="57">
        <f t="shared" si="54"/>
        <v>792192.18000000052</v>
      </c>
      <c r="BD28" s="57">
        <f t="shared" si="54"/>
        <v>788732.82000000053</v>
      </c>
      <c r="BE28" s="60">
        <f t="shared" si="5"/>
        <v>17808.757560000009</v>
      </c>
      <c r="BF28" s="57">
        <v>3459.36</v>
      </c>
      <c r="BG28" s="69">
        <f t="shared" si="60"/>
        <v>41512.32</v>
      </c>
      <c r="BH28" s="57">
        <f t="shared" si="61"/>
        <v>785273.46000000054</v>
      </c>
      <c r="BI28" s="57">
        <f t="shared" si="55"/>
        <v>781814.10000000056</v>
      </c>
      <c r="BJ28" s="57">
        <f t="shared" si="55"/>
        <v>778354.74000000057</v>
      </c>
      <c r="BK28" s="57">
        <f t="shared" si="55"/>
        <v>774895.38000000059</v>
      </c>
      <c r="BL28" s="57">
        <f t="shared" si="55"/>
        <v>771436.0200000006</v>
      </c>
      <c r="BM28" s="57">
        <f t="shared" si="55"/>
        <v>767976.66000000061</v>
      </c>
      <c r="BN28" s="57">
        <f t="shared" si="55"/>
        <v>764517.30000000063</v>
      </c>
      <c r="BO28" s="57">
        <f t="shared" si="55"/>
        <v>761057.94000000064</v>
      </c>
      <c r="BP28" s="57">
        <f t="shared" si="55"/>
        <v>757598.58000000066</v>
      </c>
      <c r="BQ28" s="57">
        <f t="shared" si="55"/>
        <v>754139.22000000067</v>
      </c>
      <c r="BR28" s="57">
        <f t="shared" si="55"/>
        <v>750679.86000000068</v>
      </c>
      <c r="BS28" s="57">
        <f t="shared" si="55"/>
        <v>747220.5000000007</v>
      </c>
      <c r="BT28" s="60">
        <f t="shared" si="28"/>
        <v>16895.486520000013</v>
      </c>
      <c r="BU28" s="57">
        <v>3459.36</v>
      </c>
      <c r="BV28" s="69">
        <f t="shared" si="62"/>
        <v>41512.32</v>
      </c>
      <c r="BW28" s="57">
        <f t="shared" si="63"/>
        <v>743761.14000000071</v>
      </c>
      <c r="BX28" s="57">
        <f t="shared" si="56"/>
        <v>740301.78000000073</v>
      </c>
      <c r="BY28" s="57">
        <f t="shared" si="56"/>
        <v>736842.42000000074</v>
      </c>
      <c r="BZ28" s="57">
        <f t="shared" si="56"/>
        <v>733383.06000000075</v>
      </c>
      <c r="CA28" s="57">
        <f t="shared" si="56"/>
        <v>729923.70000000077</v>
      </c>
      <c r="CB28" s="57">
        <f t="shared" si="56"/>
        <v>726464.34000000078</v>
      </c>
      <c r="CC28" s="57">
        <f t="shared" si="56"/>
        <v>723004.9800000008</v>
      </c>
      <c r="CD28" s="57">
        <f t="shared" si="56"/>
        <v>719545.62000000081</v>
      </c>
      <c r="CE28" s="57">
        <f t="shared" si="56"/>
        <v>716086.26000000082</v>
      </c>
      <c r="CF28" s="57">
        <f t="shared" si="56"/>
        <v>712626.90000000084</v>
      </c>
      <c r="CG28" s="57">
        <f t="shared" si="56"/>
        <v>709167.54000000085</v>
      </c>
      <c r="CH28" s="57">
        <f t="shared" si="56"/>
        <v>705708.18000000087</v>
      </c>
      <c r="CI28" s="60">
        <f t="shared" si="29"/>
        <v>15982.215480000019</v>
      </c>
      <c r="CJ28" s="57">
        <v>3459.36</v>
      </c>
      <c r="CK28" s="69">
        <f t="shared" si="64"/>
        <v>41512.32</v>
      </c>
      <c r="CL28" s="57">
        <f t="shared" si="65"/>
        <v>702248.82000000088</v>
      </c>
      <c r="CM28" s="57">
        <f t="shared" si="57"/>
        <v>698789.46000000089</v>
      </c>
      <c r="CN28" s="57">
        <f t="shared" si="57"/>
        <v>695330.10000000091</v>
      </c>
      <c r="CO28" s="57">
        <f t="shared" si="57"/>
        <v>691870.74000000092</v>
      </c>
      <c r="CP28" s="57">
        <f t="shared" si="57"/>
        <v>688411.38000000094</v>
      </c>
      <c r="CQ28" s="57">
        <f t="shared" si="57"/>
        <v>684952.02000000095</v>
      </c>
      <c r="CR28" s="57">
        <f t="shared" si="57"/>
        <v>681492.66000000096</v>
      </c>
      <c r="CS28" s="57">
        <f t="shared" si="57"/>
        <v>678033.30000000098</v>
      </c>
      <c r="CT28" s="57">
        <f t="shared" si="57"/>
        <v>674573.94000000099</v>
      </c>
      <c r="CU28" s="57">
        <f t="shared" si="57"/>
        <v>671114.58000000101</v>
      </c>
      <c r="CV28" s="57">
        <f t="shared" si="57"/>
        <v>667655.22000000102</v>
      </c>
      <c r="CW28" s="57">
        <f t="shared" si="57"/>
        <v>664195.86000000103</v>
      </c>
      <c r="CX28" s="60">
        <f t="shared" si="30"/>
        <v>15068.944440000019</v>
      </c>
    </row>
    <row r="29" spans="1:102" s="66" customFormat="1" x14ac:dyDescent="0.2">
      <c r="A29" s="65" t="s">
        <v>1351</v>
      </c>
      <c r="B29" s="66" t="s">
        <v>1886</v>
      </c>
      <c r="C29" s="66" t="s">
        <v>793</v>
      </c>
      <c r="D29" s="66" t="s">
        <v>851</v>
      </c>
      <c r="E29" s="66" t="s">
        <v>2095</v>
      </c>
      <c r="F29" s="66" t="s">
        <v>848</v>
      </c>
      <c r="G29" s="66">
        <v>600</v>
      </c>
      <c r="H29" s="67">
        <v>191276.19</v>
      </c>
      <c r="I29" s="67">
        <v>159145.69999999998</v>
      </c>
      <c r="J29" s="67">
        <v>32130.49000000002</v>
      </c>
      <c r="K29" s="68">
        <v>1</v>
      </c>
      <c r="L29" s="67">
        <v>1286.9599999999998</v>
      </c>
      <c r="M29" s="67"/>
      <c r="N29" s="67">
        <f t="shared" si="0"/>
        <v>15443.519999999997</v>
      </c>
      <c r="O29" s="57">
        <f t="shared" si="12"/>
        <v>30843.530000000021</v>
      </c>
      <c r="P29" s="57">
        <f t="shared" si="59"/>
        <v>29556.570000000022</v>
      </c>
      <c r="Q29" s="57">
        <f t="shared" si="59"/>
        <v>28269.610000000022</v>
      </c>
      <c r="R29" s="57">
        <f t="shared" si="59"/>
        <v>26982.650000000023</v>
      </c>
      <c r="S29" s="57">
        <f t="shared" si="59"/>
        <v>25695.690000000024</v>
      </c>
      <c r="T29" s="57">
        <f t="shared" si="59"/>
        <v>24408.730000000025</v>
      </c>
      <c r="U29" s="57">
        <f t="shared" si="59"/>
        <v>23121.770000000026</v>
      </c>
      <c r="V29" s="57">
        <f t="shared" si="59"/>
        <v>21834.810000000027</v>
      </c>
      <c r="W29" s="57">
        <f t="shared" si="59"/>
        <v>20547.850000000028</v>
      </c>
      <c r="X29" s="57">
        <f t="shared" si="59"/>
        <v>19260.890000000029</v>
      </c>
      <c r="Y29" s="57">
        <f t="shared" si="59"/>
        <v>17973.930000000029</v>
      </c>
      <c r="Z29" s="57">
        <f t="shared" si="59"/>
        <v>16686.97000000003</v>
      </c>
      <c r="AA29" s="59">
        <f t="shared" si="66"/>
        <v>536.99206000000049</v>
      </c>
      <c r="AB29" s="57"/>
      <c r="AC29" s="57">
        <f t="shared" si="14"/>
        <v>15443.519999999997</v>
      </c>
      <c r="AD29" s="57">
        <f t="shared" si="15"/>
        <v>15400.010000000031</v>
      </c>
      <c r="AE29" s="57">
        <f t="shared" si="58"/>
        <v>14113.050000000032</v>
      </c>
      <c r="AF29" s="57">
        <f t="shared" si="58"/>
        <v>12826.090000000033</v>
      </c>
      <c r="AG29" s="57">
        <f t="shared" si="58"/>
        <v>11539.130000000034</v>
      </c>
      <c r="AH29" s="57">
        <f t="shared" si="58"/>
        <v>10252.170000000035</v>
      </c>
      <c r="AI29" s="57">
        <f t="shared" si="58"/>
        <v>8965.2100000000355</v>
      </c>
      <c r="AJ29" s="57">
        <f t="shared" si="58"/>
        <v>7678.2500000000355</v>
      </c>
      <c r="AK29" s="57">
        <f t="shared" si="58"/>
        <v>6391.2900000000354</v>
      </c>
      <c r="AL29" s="57">
        <f t="shared" si="58"/>
        <v>5104.3300000000354</v>
      </c>
      <c r="AM29" s="57">
        <f t="shared" si="58"/>
        <v>3817.3700000000354</v>
      </c>
      <c r="AN29" s="57">
        <f t="shared" si="58"/>
        <v>2530.4100000000353</v>
      </c>
      <c r="AO29" s="57">
        <f t="shared" si="58"/>
        <v>1243.4500000000355</v>
      </c>
      <c r="AP29" s="59">
        <f t="shared" si="3"/>
        <v>197.23462000000072</v>
      </c>
      <c r="AQ29" s="57">
        <v>1286.9599999999998</v>
      </c>
      <c r="AR29" s="57">
        <f>L29*1-43.51</f>
        <v>1243.4499999999998</v>
      </c>
      <c r="AS29" s="57">
        <f>AO29-$L29+43.51</f>
        <v>3.5704772471945034E-11</v>
      </c>
      <c r="AT29" s="57">
        <f>AS29-$L29*0</f>
        <v>3.5704772471945034E-11</v>
      </c>
      <c r="AU29" s="57">
        <f t="shared" ref="AU29:BD29" si="67">AT29-$L29*0</f>
        <v>3.5704772471945034E-11</v>
      </c>
      <c r="AV29" s="57">
        <f t="shared" si="67"/>
        <v>3.5704772471945034E-11</v>
      </c>
      <c r="AW29" s="57">
        <f t="shared" si="67"/>
        <v>3.5704772471945034E-11</v>
      </c>
      <c r="AX29" s="57">
        <f t="shared" si="67"/>
        <v>3.5704772471945034E-11</v>
      </c>
      <c r="AY29" s="57">
        <f t="shared" si="67"/>
        <v>3.5704772471945034E-11</v>
      </c>
      <c r="AZ29" s="57">
        <f t="shared" si="67"/>
        <v>3.5704772471945034E-11</v>
      </c>
      <c r="BA29" s="57">
        <f t="shared" si="67"/>
        <v>3.5704772471945034E-11</v>
      </c>
      <c r="BB29" s="57">
        <f t="shared" si="67"/>
        <v>3.5704772471945034E-11</v>
      </c>
      <c r="BC29" s="57">
        <f t="shared" si="67"/>
        <v>3.5704772471945034E-11</v>
      </c>
      <c r="BD29" s="57">
        <f t="shared" si="67"/>
        <v>3.5704772471945034E-11</v>
      </c>
      <c r="BE29" s="60">
        <f t="shared" si="5"/>
        <v>2.104300000000785</v>
      </c>
      <c r="BF29" s="57">
        <v>1286.9599999999998</v>
      </c>
      <c r="BG29" s="69"/>
      <c r="BH29" s="57"/>
      <c r="BI29" s="57"/>
      <c r="BJ29" s="57"/>
      <c r="BK29" s="57"/>
      <c r="BL29" s="57"/>
      <c r="BM29" s="57"/>
      <c r="BN29" s="57"/>
      <c r="BO29" s="57"/>
      <c r="BP29" s="57"/>
      <c r="BQ29" s="57"/>
      <c r="BR29" s="57"/>
      <c r="BS29" s="57"/>
      <c r="BT29" s="60">
        <f t="shared" si="28"/>
        <v>6.0423461106368513E-14</v>
      </c>
      <c r="BU29" s="57">
        <v>1286.9599999999998</v>
      </c>
      <c r="BV29" s="69"/>
      <c r="BW29" s="57"/>
      <c r="BX29" s="57"/>
      <c r="BY29" s="57"/>
      <c r="BZ29" s="57"/>
      <c r="CA29" s="57"/>
      <c r="CB29" s="57"/>
      <c r="CC29" s="57"/>
      <c r="CD29" s="57"/>
      <c r="CE29" s="57"/>
      <c r="CF29" s="57"/>
      <c r="CG29" s="57"/>
      <c r="CH29" s="57"/>
      <c r="CI29" s="60">
        <f t="shared" si="29"/>
        <v>0</v>
      </c>
      <c r="CJ29" s="57">
        <v>1286.9599999999998</v>
      </c>
      <c r="CK29" s="69"/>
      <c r="CL29" s="57"/>
      <c r="CM29" s="57"/>
      <c r="CN29" s="57"/>
      <c r="CO29" s="57"/>
      <c r="CP29" s="57"/>
      <c r="CQ29" s="57"/>
      <c r="CR29" s="57"/>
      <c r="CS29" s="57"/>
      <c r="CT29" s="57"/>
      <c r="CU29" s="57"/>
      <c r="CV29" s="57"/>
      <c r="CW29" s="57"/>
      <c r="CX29" s="60">
        <f t="shared" si="30"/>
        <v>0</v>
      </c>
    </row>
    <row r="30" spans="1:102" x14ac:dyDescent="0.2">
      <c r="A30" s="56" t="s">
        <v>1352</v>
      </c>
      <c r="B30" s="40" t="s">
        <v>1887</v>
      </c>
      <c r="C30" s="40" t="s">
        <v>793</v>
      </c>
      <c r="D30" s="40" t="s">
        <v>835</v>
      </c>
      <c r="E30" s="40" t="s">
        <v>2096</v>
      </c>
      <c r="F30" s="40" t="s">
        <v>1021</v>
      </c>
      <c r="G30" s="40">
        <v>132</v>
      </c>
      <c r="H30" s="57">
        <v>30784100.07</v>
      </c>
      <c r="I30" s="57">
        <v>27031031.52</v>
      </c>
      <c r="J30" s="57">
        <v>3753068.5500000007</v>
      </c>
      <c r="K30" s="58">
        <v>0</v>
      </c>
      <c r="L30" s="57">
        <v>64708.079999999994</v>
      </c>
      <c r="M30" s="57"/>
      <c r="N30" s="57">
        <f t="shared" si="0"/>
        <v>776496.96</v>
      </c>
      <c r="O30" s="57">
        <f t="shared" si="12"/>
        <v>3688360.4700000007</v>
      </c>
      <c r="P30" s="57">
        <f t="shared" si="59"/>
        <v>3623652.3900000006</v>
      </c>
      <c r="Q30" s="57">
        <f t="shared" si="59"/>
        <v>3558944.3100000005</v>
      </c>
      <c r="R30" s="57">
        <f t="shared" si="59"/>
        <v>3494236.2300000004</v>
      </c>
      <c r="S30" s="57">
        <f t="shared" si="59"/>
        <v>3429528.1500000004</v>
      </c>
      <c r="T30" s="57">
        <f t="shared" si="59"/>
        <v>3364820.0700000003</v>
      </c>
      <c r="U30" s="57">
        <f t="shared" si="59"/>
        <v>3300111.99</v>
      </c>
      <c r="V30" s="57">
        <f t="shared" si="59"/>
        <v>3235403.91</v>
      </c>
      <c r="W30" s="57">
        <f t="shared" si="59"/>
        <v>3170695.83</v>
      </c>
      <c r="X30" s="57">
        <f t="shared" si="59"/>
        <v>3105987.75</v>
      </c>
      <c r="Y30" s="57">
        <f t="shared" si="59"/>
        <v>3041279.67</v>
      </c>
      <c r="Z30" s="57">
        <f t="shared" si="59"/>
        <v>2976571.59</v>
      </c>
      <c r="AA30" s="59"/>
      <c r="AB30" s="57"/>
      <c r="AC30" s="57">
        <f t="shared" si="14"/>
        <v>776496.96</v>
      </c>
      <c r="AD30" s="57">
        <f t="shared" si="15"/>
        <v>2911863.51</v>
      </c>
      <c r="AE30" s="57">
        <f t="shared" si="58"/>
        <v>2847155.4299999997</v>
      </c>
      <c r="AF30" s="57">
        <f t="shared" si="58"/>
        <v>2782447.3499999996</v>
      </c>
      <c r="AG30" s="57">
        <f t="shared" si="58"/>
        <v>2717739.2699999996</v>
      </c>
      <c r="AH30" s="57">
        <f t="shared" si="58"/>
        <v>2653031.1899999995</v>
      </c>
      <c r="AI30" s="57">
        <f t="shared" si="58"/>
        <v>2588323.1099999994</v>
      </c>
      <c r="AJ30" s="57">
        <f t="shared" si="58"/>
        <v>2523615.0299999993</v>
      </c>
      <c r="AK30" s="57">
        <f t="shared" si="58"/>
        <v>2458906.9499999993</v>
      </c>
      <c r="AL30" s="57">
        <f t="shared" si="58"/>
        <v>2394198.8699999992</v>
      </c>
      <c r="AM30" s="57">
        <f t="shared" si="58"/>
        <v>2329490.7899999991</v>
      </c>
      <c r="AN30" s="57">
        <f t="shared" si="58"/>
        <v>2264782.709999999</v>
      </c>
      <c r="AO30" s="57">
        <f t="shared" si="58"/>
        <v>2200074.629999999</v>
      </c>
      <c r="AP30" s="59"/>
      <c r="AQ30" s="57">
        <v>64708.079999999994</v>
      </c>
      <c r="AR30" s="57">
        <f t="shared" si="52"/>
        <v>776496.96</v>
      </c>
      <c r="AS30" s="57">
        <f t="shared" si="53"/>
        <v>2135366.5499999989</v>
      </c>
      <c r="AT30" s="57">
        <f t="shared" ref="AT30:BD31" si="68">AS30-$L30</f>
        <v>2070658.4699999988</v>
      </c>
      <c r="AU30" s="57">
        <f t="shared" si="68"/>
        <v>2005950.3899999987</v>
      </c>
      <c r="AV30" s="57">
        <f t="shared" si="68"/>
        <v>1941242.3099999987</v>
      </c>
      <c r="AW30" s="57">
        <f t="shared" si="68"/>
        <v>1876534.2299999986</v>
      </c>
      <c r="AX30" s="57">
        <f t="shared" si="68"/>
        <v>1811826.1499999985</v>
      </c>
      <c r="AY30" s="57">
        <f t="shared" si="68"/>
        <v>1747118.0699999984</v>
      </c>
      <c r="AZ30" s="57">
        <f t="shared" si="68"/>
        <v>1682409.9899999984</v>
      </c>
      <c r="BA30" s="57">
        <f t="shared" si="68"/>
        <v>1617701.9099999983</v>
      </c>
      <c r="BB30" s="57">
        <f t="shared" si="68"/>
        <v>1552993.8299999982</v>
      </c>
      <c r="BC30" s="57">
        <f t="shared" si="68"/>
        <v>1488285.7499999981</v>
      </c>
      <c r="BD30" s="57">
        <f t="shared" si="68"/>
        <v>1423577.6699999981</v>
      </c>
      <c r="BE30" s="60">
        <f t="shared" si="5"/>
        <v>0</v>
      </c>
      <c r="BF30" s="57">
        <v>64708.079999999994</v>
      </c>
      <c r="BG30" s="69">
        <f t="shared" si="60"/>
        <v>776496.96</v>
      </c>
      <c r="BH30" s="57">
        <f t="shared" si="61"/>
        <v>1358869.589999998</v>
      </c>
      <c r="BI30" s="57">
        <f t="shared" ref="BI30:BS31" si="69">BH30-$L30</f>
        <v>1294161.5099999979</v>
      </c>
      <c r="BJ30" s="57">
        <f t="shared" si="69"/>
        <v>1229453.4299999978</v>
      </c>
      <c r="BK30" s="57">
        <f t="shared" si="69"/>
        <v>1164745.3499999978</v>
      </c>
      <c r="BL30" s="57">
        <f t="shared" si="69"/>
        <v>1100037.2699999977</v>
      </c>
      <c r="BM30" s="57">
        <f t="shared" si="69"/>
        <v>1035329.1899999977</v>
      </c>
      <c r="BN30" s="57">
        <f t="shared" si="69"/>
        <v>970621.10999999777</v>
      </c>
      <c r="BO30" s="57">
        <f t="shared" si="69"/>
        <v>905913.02999999782</v>
      </c>
      <c r="BP30" s="57">
        <f t="shared" si="69"/>
        <v>841204.94999999786</v>
      </c>
      <c r="BQ30" s="57">
        <f t="shared" si="69"/>
        <v>776496.8699999979</v>
      </c>
      <c r="BR30" s="57">
        <f t="shared" si="69"/>
        <v>711788.78999999794</v>
      </c>
      <c r="BS30" s="57">
        <f t="shared" si="69"/>
        <v>647080.70999999798</v>
      </c>
      <c r="BT30" s="60">
        <v>0</v>
      </c>
      <c r="BU30" s="57">
        <v>64708.079999999994</v>
      </c>
      <c r="BV30" s="69">
        <v>647080.71</v>
      </c>
      <c r="BW30" s="57">
        <f t="shared" ref="BW30:BW31" si="70">BS30-BU30</f>
        <v>582372.62999999803</v>
      </c>
      <c r="BX30" s="57">
        <f t="shared" ref="BX30:CE31" si="71">BW30-$L30</f>
        <v>517664.54999999801</v>
      </c>
      <c r="BY30" s="57">
        <f t="shared" si="71"/>
        <v>452956.46999999799</v>
      </c>
      <c r="BZ30" s="57">
        <f t="shared" si="71"/>
        <v>388248.38999999798</v>
      </c>
      <c r="CA30" s="57">
        <f t="shared" si="71"/>
        <v>323540.30999999796</v>
      </c>
      <c r="CB30" s="57">
        <f t="shared" si="71"/>
        <v>258832.22999999797</v>
      </c>
      <c r="CC30" s="57">
        <f t="shared" si="71"/>
        <v>194124.14999999799</v>
      </c>
      <c r="CD30" s="57">
        <f t="shared" si="71"/>
        <v>129416.069999998</v>
      </c>
      <c r="CE30" s="57">
        <f t="shared" si="71"/>
        <v>64707.989999998004</v>
      </c>
      <c r="CF30" s="57"/>
      <c r="CG30" s="57"/>
      <c r="CH30" s="57"/>
      <c r="CI30" s="60">
        <v>0</v>
      </c>
      <c r="CJ30" s="57">
        <v>64708.079999999994</v>
      </c>
      <c r="CK30" s="69"/>
      <c r="CL30" s="57"/>
      <c r="CM30" s="57"/>
      <c r="CN30" s="57"/>
      <c r="CO30" s="57"/>
      <c r="CP30" s="57"/>
      <c r="CQ30" s="57"/>
      <c r="CR30" s="57"/>
      <c r="CS30" s="57"/>
      <c r="CT30" s="57"/>
      <c r="CU30" s="57"/>
      <c r="CV30" s="57"/>
      <c r="CW30" s="57"/>
      <c r="CX30" s="60">
        <v>0</v>
      </c>
    </row>
    <row r="31" spans="1:102" x14ac:dyDescent="0.2">
      <c r="A31" s="56" t="s">
        <v>1353</v>
      </c>
      <c r="B31" s="40" t="s">
        <v>1888</v>
      </c>
      <c r="C31" s="40" t="s">
        <v>793</v>
      </c>
      <c r="D31" s="40" t="s">
        <v>835</v>
      </c>
      <c r="E31" s="40" t="s">
        <v>2096</v>
      </c>
      <c r="F31" s="40" t="s">
        <v>1021</v>
      </c>
      <c r="G31" s="40">
        <v>132</v>
      </c>
      <c r="H31" s="57">
        <v>30784121.07</v>
      </c>
      <c r="I31" s="57">
        <v>27031043.629999999</v>
      </c>
      <c r="J31" s="57">
        <v>3753077.4400000013</v>
      </c>
      <c r="K31" s="58">
        <v>0</v>
      </c>
      <c r="L31" s="57">
        <v>64708.24</v>
      </c>
      <c r="M31" s="57"/>
      <c r="N31" s="57">
        <f t="shared" si="0"/>
        <v>776498.88</v>
      </c>
      <c r="O31" s="57">
        <f t="shared" si="12"/>
        <v>3688369.2000000011</v>
      </c>
      <c r="P31" s="57">
        <f t="shared" si="59"/>
        <v>3623660.9600000009</v>
      </c>
      <c r="Q31" s="57">
        <f t="shared" si="59"/>
        <v>3558952.7200000007</v>
      </c>
      <c r="R31" s="57">
        <f t="shared" si="59"/>
        <v>3494244.4800000004</v>
      </c>
      <c r="S31" s="57">
        <f t="shared" si="59"/>
        <v>3429536.24</v>
      </c>
      <c r="T31" s="57">
        <f t="shared" si="59"/>
        <v>3364828</v>
      </c>
      <c r="U31" s="57">
        <f t="shared" si="59"/>
        <v>3300119.76</v>
      </c>
      <c r="V31" s="57">
        <f t="shared" si="59"/>
        <v>3235411.5199999996</v>
      </c>
      <c r="W31" s="57">
        <f t="shared" si="59"/>
        <v>3170703.2799999993</v>
      </c>
      <c r="X31" s="57">
        <f t="shared" si="59"/>
        <v>3105995.0399999991</v>
      </c>
      <c r="Y31" s="57">
        <f t="shared" si="59"/>
        <v>3041286.7999999989</v>
      </c>
      <c r="Z31" s="57">
        <f t="shared" si="59"/>
        <v>2976578.5599999987</v>
      </c>
      <c r="AA31" s="59"/>
      <c r="AB31" s="57"/>
      <c r="AC31" s="57">
        <f t="shared" si="14"/>
        <v>776498.88</v>
      </c>
      <c r="AD31" s="57">
        <f t="shared" si="15"/>
        <v>2911870.3199999984</v>
      </c>
      <c r="AE31" s="57">
        <f t="shared" si="58"/>
        <v>2847162.0799999982</v>
      </c>
      <c r="AF31" s="57">
        <f t="shared" si="58"/>
        <v>2782453.839999998</v>
      </c>
      <c r="AG31" s="57">
        <f t="shared" si="58"/>
        <v>2717745.5999999978</v>
      </c>
      <c r="AH31" s="57">
        <f t="shared" si="58"/>
        <v>2653037.3599999975</v>
      </c>
      <c r="AI31" s="57">
        <f t="shared" si="58"/>
        <v>2588329.1199999973</v>
      </c>
      <c r="AJ31" s="57">
        <f t="shared" si="58"/>
        <v>2523620.8799999971</v>
      </c>
      <c r="AK31" s="57">
        <f t="shared" si="58"/>
        <v>2458912.6399999969</v>
      </c>
      <c r="AL31" s="57">
        <f t="shared" si="58"/>
        <v>2394204.3999999966</v>
      </c>
      <c r="AM31" s="57">
        <f t="shared" si="58"/>
        <v>2329496.1599999964</v>
      </c>
      <c r="AN31" s="57">
        <f t="shared" si="58"/>
        <v>2264787.9199999962</v>
      </c>
      <c r="AO31" s="57">
        <f t="shared" si="58"/>
        <v>2200079.679999996</v>
      </c>
      <c r="AP31" s="59"/>
      <c r="AQ31" s="57">
        <v>64708.24</v>
      </c>
      <c r="AR31" s="57">
        <f t="shared" si="52"/>
        <v>776498.88</v>
      </c>
      <c r="AS31" s="57">
        <f t="shared" si="53"/>
        <v>2135371.4399999958</v>
      </c>
      <c r="AT31" s="57">
        <f t="shared" si="68"/>
        <v>2070663.1999999958</v>
      </c>
      <c r="AU31" s="57">
        <f t="shared" si="68"/>
        <v>2005954.9599999958</v>
      </c>
      <c r="AV31" s="57">
        <f t="shared" si="68"/>
        <v>1941246.7199999958</v>
      </c>
      <c r="AW31" s="57">
        <f t="shared" si="68"/>
        <v>1876538.4799999958</v>
      </c>
      <c r="AX31" s="57">
        <f t="shared" si="68"/>
        <v>1811830.2399999958</v>
      </c>
      <c r="AY31" s="57">
        <f t="shared" si="68"/>
        <v>1747121.9999999958</v>
      </c>
      <c r="AZ31" s="57">
        <f t="shared" si="68"/>
        <v>1682413.7599999958</v>
      </c>
      <c r="BA31" s="57">
        <f t="shared" si="68"/>
        <v>1617705.5199999958</v>
      </c>
      <c r="BB31" s="57">
        <f t="shared" si="68"/>
        <v>1552997.2799999958</v>
      </c>
      <c r="BC31" s="57">
        <f t="shared" si="68"/>
        <v>1488289.0399999958</v>
      </c>
      <c r="BD31" s="57">
        <f t="shared" si="68"/>
        <v>1423580.7999999959</v>
      </c>
      <c r="BE31" s="60">
        <f t="shared" si="5"/>
        <v>0</v>
      </c>
      <c r="BF31" s="57">
        <v>64708.24</v>
      </c>
      <c r="BG31" s="69">
        <f t="shared" si="60"/>
        <v>776498.88</v>
      </c>
      <c r="BH31" s="57">
        <f t="shared" si="61"/>
        <v>1358872.5599999959</v>
      </c>
      <c r="BI31" s="57">
        <f t="shared" si="69"/>
        <v>1294164.3199999959</v>
      </c>
      <c r="BJ31" s="57">
        <f t="shared" si="69"/>
        <v>1229456.0799999959</v>
      </c>
      <c r="BK31" s="57">
        <f t="shared" si="69"/>
        <v>1164747.8399999959</v>
      </c>
      <c r="BL31" s="57">
        <f t="shared" si="69"/>
        <v>1100039.5999999959</v>
      </c>
      <c r="BM31" s="57">
        <f t="shared" si="69"/>
        <v>1035331.3599999959</v>
      </c>
      <c r="BN31" s="57">
        <f t="shared" si="69"/>
        <v>970623.11999999592</v>
      </c>
      <c r="BO31" s="57">
        <f t="shared" si="69"/>
        <v>905914.87999999593</v>
      </c>
      <c r="BP31" s="57">
        <f t="shared" si="69"/>
        <v>841206.63999999594</v>
      </c>
      <c r="BQ31" s="57">
        <f t="shared" si="69"/>
        <v>776498.39999999595</v>
      </c>
      <c r="BR31" s="57">
        <f t="shared" si="69"/>
        <v>711790.15999999596</v>
      </c>
      <c r="BS31" s="57">
        <f t="shared" si="69"/>
        <v>647081.91999999597</v>
      </c>
      <c r="BT31" s="60">
        <v>0</v>
      </c>
      <c r="BU31" s="57">
        <v>64708.24</v>
      </c>
      <c r="BV31" s="69">
        <v>647081.92000000004</v>
      </c>
      <c r="BW31" s="57">
        <f t="shared" si="70"/>
        <v>582373.67999999598</v>
      </c>
      <c r="BX31" s="57">
        <f t="shared" si="71"/>
        <v>517665.43999999599</v>
      </c>
      <c r="BY31" s="57">
        <f t="shared" si="71"/>
        <v>452957.199999996</v>
      </c>
      <c r="BZ31" s="57">
        <f t="shared" si="71"/>
        <v>388248.959999996</v>
      </c>
      <c r="CA31" s="57">
        <f t="shared" si="71"/>
        <v>323540.71999999601</v>
      </c>
      <c r="CB31" s="57">
        <f t="shared" si="71"/>
        <v>258832.47999999602</v>
      </c>
      <c r="CC31" s="57">
        <f t="shared" si="71"/>
        <v>194124.23999999603</v>
      </c>
      <c r="CD31" s="57">
        <f t="shared" si="71"/>
        <v>129415.99999999604</v>
      </c>
      <c r="CE31" s="57">
        <f t="shared" si="71"/>
        <v>64707.759999996044</v>
      </c>
      <c r="CF31" s="57"/>
      <c r="CG31" s="57"/>
      <c r="CH31" s="57"/>
      <c r="CI31" s="60">
        <v>0</v>
      </c>
      <c r="CJ31" s="57">
        <v>64708.24</v>
      </c>
      <c r="CK31" s="69"/>
      <c r="CL31" s="57"/>
      <c r="CM31" s="57"/>
      <c r="CN31" s="57"/>
      <c r="CO31" s="57"/>
      <c r="CP31" s="57"/>
      <c r="CQ31" s="57"/>
      <c r="CR31" s="57"/>
      <c r="CS31" s="57"/>
      <c r="CT31" s="57"/>
      <c r="CU31" s="57"/>
      <c r="CV31" s="57"/>
      <c r="CW31" s="57"/>
      <c r="CX31" s="60">
        <v>0</v>
      </c>
    </row>
    <row r="32" spans="1:102" x14ac:dyDescent="0.2">
      <c r="A32" s="56" t="s">
        <v>1354</v>
      </c>
      <c r="B32" s="40" t="s">
        <v>1889</v>
      </c>
      <c r="C32" s="40" t="s">
        <v>793</v>
      </c>
      <c r="D32" s="40" t="s">
        <v>835</v>
      </c>
      <c r="E32" s="40" t="s">
        <v>2097</v>
      </c>
      <c r="F32" s="40" t="s">
        <v>1021</v>
      </c>
      <c r="G32" s="40">
        <v>190</v>
      </c>
      <c r="H32" s="57">
        <v>26107350.57</v>
      </c>
      <c r="I32" s="57">
        <v>23296462.640000001</v>
      </c>
      <c r="J32" s="57">
        <v>2810887.9299999997</v>
      </c>
      <c r="K32" s="58">
        <v>0</v>
      </c>
      <c r="L32" s="57">
        <v>128915.41999999998</v>
      </c>
      <c r="M32" s="57"/>
      <c r="N32" s="57">
        <f t="shared" si="0"/>
        <v>1546985.0399999998</v>
      </c>
      <c r="O32" s="57">
        <f t="shared" si="12"/>
        <v>2681972.5099999998</v>
      </c>
      <c r="P32" s="57">
        <f t="shared" si="59"/>
        <v>2553057.09</v>
      </c>
      <c r="Q32" s="57">
        <f t="shared" si="59"/>
        <v>2424141.67</v>
      </c>
      <c r="R32" s="57">
        <f t="shared" si="59"/>
        <v>2295226.25</v>
      </c>
      <c r="S32" s="57">
        <f t="shared" si="59"/>
        <v>2166310.83</v>
      </c>
      <c r="T32" s="57">
        <f t="shared" si="59"/>
        <v>2037395.4100000001</v>
      </c>
      <c r="U32" s="57">
        <f t="shared" si="59"/>
        <v>1908479.9900000002</v>
      </c>
      <c r="V32" s="57">
        <f t="shared" si="59"/>
        <v>1779564.5700000003</v>
      </c>
      <c r="W32" s="57">
        <f t="shared" si="59"/>
        <v>1650649.1500000004</v>
      </c>
      <c r="X32" s="57">
        <f t="shared" si="59"/>
        <v>1521733.7300000004</v>
      </c>
      <c r="Y32" s="57">
        <f t="shared" si="59"/>
        <v>1392818.3100000005</v>
      </c>
      <c r="Z32" s="57">
        <f t="shared" si="59"/>
        <v>1263902.8900000006</v>
      </c>
      <c r="AA32" s="59"/>
      <c r="AB32" s="57"/>
      <c r="AC32" s="57">
        <f>L32*10-25251.31</f>
        <v>1263902.8899999997</v>
      </c>
      <c r="AD32" s="57">
        <f t="shared" si="15"/>
        <v>1134987.4700000007</v>
      </c>
      <c r="AE32" s="57">
        <f t="shared" si="58"/>
        <v>1006072.0500000007</v>
      </c>
      <c r="AF32" s="57">
        <f t="shared" si="58"/>
        <v>877156.63000000082</v>
      </c>
      <c r="AG32" s="57">
        <f t="shared" si="58"/>
        <v>748241.21000000089</v>
      </c>
      <c r="AH32" s="57">
        <f t="shared" si="58"/>
        <v>619325.79000000097</v>
      </c>
      <c r="AI32" s="57">
        <f t="shared" si="58"/>
        <v>490410.37000000098</v>
      </c>
      <c r="AJ32" s="57">
        <f t="shared" si="58"/>
        <v>361494.950000001</v>
      </c>
      <c r="AK32" s="57">
        <f t="shared" si="58"/>
        <v>232579.53000000102</v>
      </c>
      <c r="AL32" s="57">
        <f t="shared" si="58"/>
        <v>103664.11000000103</v>
      </c>
      <c r="AM32" s="57">
        <f>AL32-$L32+25251.31</f>
        <v>1.051375875249505E-9</v>
      </c>
      <c r="AN32" s="57">
        <f>AM32-$L32*0</f>
        <v>1.051375875249505E-9</v>
      </c>
      <c r="AO32" s="57">
        <f>AN32-$L32*0</f>
        <v>1.051375875249505E-9</v>
      </c>
      <c r="AP32" s="59"/>
      <c r="AQ32" s="57">
        <v>128915.41999999998</v>
      </c>
      <c r="BE32" s="60">
        <f t="shared" si="5"/>
        <v>0</v>
      </c>
      <c r="BF32" s="57">
        <v>128915.41999999998</v>
      </c>
      <c r="BT32" s="60">
        <f t="shared" si="28"/>
        <v>0</v>
      </c>
      <c r="BU32" s="57">
        <v>128915.41999999998</v>
      </c>
      <c r="CI32" s="60">
        <f t="shared" si="29"/>
        <v>0</v>
      </c>
      <c r="CJ32" s="57">
        <v>128915.41999999998</v>
      </c>
      <c r="CX32" s="60">
        <f t="shared" si="30"/>
        <v>0</v>
      </c>
    </row>
    <row r="33" spans="1:102" x14ac:dyDescent="0.2">
      <c r="A33" s="56" t="s">
        <v>1355</v>
      </c>
      <c r="B33" s="40" t="s">
        <v>1890</v>
      </c>
      <c r="C33" s="40" t="s">
        <v>793</v>
      </c>
      <c r="D33" s="40" t="s">
        <v>835</v>
      </c>
      <c r="E33" s="40" t="s">
        <v>2096</v>
      </c>
      <c r="F33" s="40" t="s">
        <v>1021</v>
      </c>
      <c r="G33" s="40">
        <v>180</v>
      </c>
      <c r="H33" s="57">
        <v>32415718.690000001</v>
      </c>
      <c r="I33" s="57">
        <v>28188953.699999999</v>
      </c>
      <c r="J33" s="57">
        <v>4226764.9900000021</v>
      </c>
      <c r="K33" s="58">
        <v>0</v>
      </c>
      <c r="L33" s="57">
        <v>234820.25</v>
      </c>
      <c r="M33" s="57"/>
      <c r="N33" s="57">
        <f t="shared" si="0"/>
        <v>2817843</v>
      </c>
      <c r="O33" s="57">
        <f t="shared" si="12"/>
        <v>3991944.7400000021</v>
      </c>
      <c r="P33" s="57">
        <f t="shared" si="59"/>
        <v>3757124.4900000021</v>
      </c>
      <c r="Q33" s="57">
        <f t="shared" si="59"/>
        <v>3522304.2400000021</v>
      </c>
      <c r="R33" s="57">
        <f t="shared" si="59"/>
        <v>3287483.9900000021</v>
      </c>
      <c r="S33" s="57">
        <f t="shared" si="59"/>
        <v>3052663.7400000021</v>
      </c>
      <c r="T33" s="57">
        <f t="shared" si="59"/>
        <v>2817843.4900000021</v>
      </c>
      <c r="U33" s="57">
        <f t="shared" si="59"/>
        <v>2583023.2400000021</v>
      </c>
      <c r="V33" s="57">
        <f t="shared" si="59"/>
        <v>2348202.9900000021</v>
      </c>
      <c r="W33" s="57">
        <f t="shared" si="59"/>
        <v>2113382.7400000021</v>
      </c>
      <c r="X33" s="57">
        <f t="shared" si="59"/>
        <v>1878562.4900000021</v>
      </c>
      <c r="Y33" s="57">
        <f t="shared" si="59"/>
        <v>1643742.2400000021</v>
      </c>
      <c r="Z33" s="57">
        <f t="shared" si="59"/>
        <v>1408921.9900000021</v>
      </c>
      <c r="AA33" s="59"/>
      <c r="AB33" s="57"/>
      <c r="AC33" s="57">
        <f>L33*6+0.49</f>
        <v>1408921.99</v>
      </c>
      <c r="AD33" s="57">
        <f t="shared" si="15"/>
        <v>1174101.7400000021</v>
      </c>
      <c r="AE33" s="57">
        <f t="shared" si="58"/>
        <v>939281.49000000209</v>
      </c>
      <c r="AF33" s="57">
        <f t="shared" si="58"/>
        <v>704461.24000000209</v>
      </c>
      <c r="AG33" s="57">
        <f t="shared" si="58"/>
        <v>469640.99000000209</v>
      </c>
      <c r="AH33" s="57">
        <f t="shared" si="58"/>
        <v>234820.74000000209</v>
      </c>
      <c r="AI33" s="57">
        <f t="shared" si="58"/>
        <v>0.49000000208616257</v>
      </c>
      <c r="AJ33" s="57">
        <f>AI33-0.49</f>
        <v>2.0861625760204561E-9</v>
      </c>
      <c r="AK33" s="57">
        <f>AJ33-$L33*0</f>
        <v>2.0861625760204561E-9</v>
      </c>
      <c r="AL33" s="57">
        <f t="shared" ref="AL33:AO33" si="72">AK33-$L33*0</f>
        <v>2.0861625760204561E-9</v>
      </c>
      <c r="AM33" s="57">
        <f t="shared" si="72"/>
        <v>2.0861625760204561E-9</v>
      </c>
      <c r="AN33" s="57">
        <f t="shared" si="72"/>
        <v>2.0861625760204561E-9</v>
      </c>
      <c r="AO33" s="57">
        <f t="shared" si="72"/>
        <v>2.0861625760204561E-9</v>
      </c>
      <c r="AP33" s="59"/>
      <c r="AQ33" s="57">
        <v>234820.25</v>
      </c>
      <c r="BE33" s="60">
        <f t="shared" si="5"/>
        <v>0</v>
      </c>
      <c r="BF33" s="57">
        <v>234820.25</v>
      </c>
      <c r="BT33" s="60">
        <f t="shared" si="28"/>
        <v>0</v>
      </c>
      <c r="BU33" s="57">
        <v>234820.25</v>
      </c>
      <c r="CI33" s="60">
        <f t="shared" si="29"/>
        <v>0</v>
      </c>
      <c r="CJ33" s="57">
        <v>234820.25</v>
      </c>
      <c r="CX33" s="60">
        <f t="shared" si="30"/>
        <v>0</v>
      </c>
    </row>
    <row r="34" spans="1:102" x14ac:dyDescent="0.2">
      <c r="A34" s="56" t="s">
        <v>1356</v>
      </c>
      <c r="B34" s="40" t="s">
        <v>1891</v>
      </c>
      <c r="C34" s="40" t="s">
        <v>793</v>
      </c>
      <c r="D34" s="40" t="s">
        <v>835</v>
      </c>
      <c r="E34" s="40" t="s">
        <v>2096</v>
      </c>
      <c r="F34" s="40" t="s">
        <v>1021</v>
      </c>
      <c r="G34" s="40">
        <v>180</v>
      </c>
      <c r="H34" s="57">
        <v>12711864.41</v>
      </c>
      <c r="I34" s="57">
        <v>12146892.827333333</v>
      </c>
      <c r="J34" s="57">
        <v>564971.58266666718</v>
      </c>
      <c r="K34" s="58">
        <v>0</v>
      </c>
      <c r="L34" s="57">
        <v>70621.469999999987</v>
      </c>
      <c r="M34" s="57"/>
      <c r="N34" s="57">
        <f>L34*8-0.18</f>
        <v>564971.57999999984</v>
      </c>
      <c r="O34" s="57">
        <f t="shared" si="12"/>
        <v>494350.11266666721</v>
      </c>
      <c r="P34" s="57">
        <f t="shared" si="59"/>
        <v>423728.64266666723</v>
      </c>
      <c r="Q34" s="57">
        <f t="shared" si="59"/>
        <v>353107.17266666726</v>
      </c>
      <c r="R34" s="57">
        <f t="shared" si="59"/>
        <v>282485.70266666729</v>
      </c>
      <c r="S34" s="57">
        <f t="shared" si="59"/>
        <v>211864.23266666732</v>
      </c>
      <c r="T34" s="57">
        <f t="shared" si="59"/>
        <v>141242.76266666735</v>
      </c>
      <c r="U34" s="57">
        <f t="shared" si="59"/>
        <v>70621.292666667359</v>
      </c>
      <c r="V34" s="57">
        <f>U34-$L34+0.18</f>
        <v>2.6666673726867818E-3</v>
      </c>
      <c r="W34" s="57">
        <v>0</v>
      </c>
      <c r="X34" s="57">
        <v>0</v>
      </c>
      <c r="Y34" s="57">
        <v>0</v>
      </c>
      <c r="Z34" s="57">
        <v>0</v>
      </c>
      <c r="AA34" s="59"/>
      <c r="AB34" s="57"/>
      <c r="AC34" s="57">
        <f>L34*0</f>
        <v>0</v>
      </c>
      <c r="AD34" s="57">
        <f>Z34-$L34*0</f>
        <v>0</v>
      </c>
      <c r="AE34" s="57">
        <f>AD34-$L34*0</f>
        <v>0</v>
      </c>
      <c r="AF34" s="57">
        <f t="shared" ref="AF34:AO34" si="73">AE34-$L34*0</f>
        <v>0</v>
      </c>
      <c r="AG34" s="57">
        <f t="shared" si="73"/>
        <v>0</v>
      </c>
      <c r="AH34" s="57">
        <f t="shared" si="73"/>
        <v>0</v>
      </c>
      <c r="AI34" s="57">
        <f t="shared" si="73"/>
        <v>0</v>
      </c>
      <c r="AJ34" s="57">
        <f t="shared" si="73"/>
        <v>0</v>
      </c>
      <c r="AK34" s="57">
        <f t="shared" si="73"/>
        <v>0</v>
      </c>
      <c r="AL34" s="57">
        <f t="shared" si="73"/>
        <v>0</v>
      </c>
      <c r="AM34" s="57">
        <f t="shared" si="73"/>
        <v>0</v>
      </c>
      <c r="AN34" s="57">
        <f t="shared" si="73"/>
        <v>0</v>
      </c>
      <c r="AO34" s="57">
        <f t="shared" si="73"/>
        <v>0</v>
      </c>
      <c r="AP34" s="59"/>
      <c r="AQ34" s="57">
        <v>0</v>
      </c>
      <c r="BE34" s="60">
        <f t="shared" si="5"/>
        <v>0</v>
      </c>
      <c r="BF34" s="57">
        <v>0</v>
      </c>
      <c r="BT34" s="60">
        <f t="shared" si="28"/>
        <v>0</v>
      </c>
      <c r="BU34" s="57">
        <v>0</v>
      </c>
      <c r="CI34" s="60">
        <f t="shared" si="29"/>
        <v>0</v>
      </c>
      <c r="CJ34" s="57">
        <v>0</v>
      </c>
      <c r="CX34" s="60">
        <f t="shared" si="30"/>
        <v>0</v>
      </c>
    </row>
    <row r="35" spans="1:102" x14ac:dyDescent="0.2">
      <c r="A35" s="56" t="s">
        <v>1357</v>
      </c>
      <c r="B35" s="40" t="s">
        <v>1892</v>
      </c>
      <c r="C35" s="40" t="s">
        <v>793</v>
      </c>
      <c r="D35" s="40" t="s">
        <v>835</v>
      </c>
      <c r="E35" s="43">
        <v>44530</v>
      </c>
      <c r="F35" s="40" t="s">
        <v>1021</v>
      </c>
      <c r="G35" s="40">
        <v>100</v>
      </c>
      <c r="H35" s="57">
        <v>5797772.3600000003</v>
      </c>
      <c r="I35" s="57">
        <v>57977.723600000005</v>
      </c>
      <c r="J35" s="57">
        <v>5739794.6364000002</v>
      </c>
      <c r="K35" s="58">
        <v>0</v>
      </c>
      <c r="L35" s="57">
        <v>57977.72</v>
      </c>
      <c r="M35" s="57"/>
      <c r="N35" s="57">
        <f t="shared" si="0"/>
        <v>695732.64</v>
      </c>
      <c r="O35" s="57">
        <f t="shared" si="12"/>
        <v>5681816.9164000005</v>
      </c>
      <c r="P35" s="57">
        <f t="shared" si="59"/>
        <v>5623839.1964000007</v>
      </c>
      <c r="Q35" s="57">
        <f t="shared" si="59"/>
        <v>5565861.476400001</v>
      </c>
      <c r="R35" s="57">
        <f t="shared" si="59"/>
        <v>5507883.7564000012</v>
      </c>
      <c r="S35" s="57">
        <f t="shared" si="59"/>
        <v>5449906.0364000015</v>
      </c>
      <c r="T35" s="57">
        <f t="shared" si="59"/>
        <v>5391928.3164000018</v>
      </c>
      <c r="U35" s="57">
        <f t="shared" si="59"/>
        <v>5333950.596400002</v>
      </c>
      <c r="V35" s="57">
        <f t="shared" si="59"/>
        <v>5275972.8764000023</v>
      </c>
      <c r="W35" s="57">
        <f t="shared" si="59"/>
        <v>5217995.1564000025</v>
      </c>
      <c r="X35" s="57">
        <f t="shared" si="59"/>
        <v>5160017.4364000028</v>
      </c>
      <c r="Y35" s="57">
        <f t="shared" si="59"/>
        <v>5102039.7164000031</v>
      </c>
      <c r="Z35" s="57">
        <f t="shared" si="59"/>
        <v>5044061.9964000033</v>
      </c>
      <c r="AA35" s="59"/>
      <c r="AB35" s="57"/>
      <c r="AC35" s="57">
        <f t="shared" si="14"/>
        <v>695732.64</v>
      </c>
      <c r="AD35" s="57">
        <f t="shared" si="15"/>
        <v>4986084.2764000036</v>
      </c>
      <c r="AE35" s="57">
        <f t="shared" ref="AE35:AO38" si="74">AD35-$L35</f>
        <v>4928106.5564000038</v>
      </c>
      <c r="AF35" s="57">
        <f t="shared" si="74"/>
        <v>4870128.8364000041</v>
      </c>
      <c r="AG35" s="57">
        <f t="shared" si="74"/>
        <v>4812151.1164000044</v>
      </c>
      <c r="AH35" s="57">
        <f t="shared" si="74"/>
        <v>4754173.3964000046</v>
      </c>
      <c r="AI35" s="57">
        <f t="shared" si="74"/>
        <v>4696195.6764000049</v>
      </c>
      <c r="AJ35" s="57">
        <f t="shared" si="74"/>
        <v>4638217.9564000051</v>
      </c>
      <c r="AK35" s="57">
        <f t="shared" si="74"/>
        <v>4580240.2364000054</v>
      </c>
      <c r="AL35" s="57">
        <f t="shared" si="74"/>
        <v>4522262.5164000057</v>
      </c>
      <c r="AM35" s="57">
        <f t="shared" si="74"/>
        <v>4464284.7964000059</v>
      </c>
      <c r="AN35" s="57">
        <f t="shared" si="74"/>
        <v>4406307.0764000062</v>
      </c>
      <c r="AO35" s="57">
        <f t="shared" si="74"/>
        <v>4348329.3564000065</v>
      </c>
      <c r="AP35" s="59"/>
      <c r="AQ35" s="57">
        <v>57977.72</v>
      </c>
      <c r="AR35" s="57">
        <f t="shared" ref="AR35:AR37" si="75">L35*12</f>
        <v>695732.64</v>
      </c>
      <c r="AS35" s="57">
        <f t="shared" ref="AS35:AS38" si="76">AO35-$L35</f>
        <v>4290351.6364000067</v>
      </c>
      <c r="AT35" s="57">
        <f t="shared" ref="AT35:BD38" si="77">AS35-$L35</f>
        <v>4232373.916400007</v>
      </c>
      <c r="AU35" s="57">
        <f t="shared" si="77"/>
        <v>4174396.1964000068</v>
      </c>
      <c r="AV35" s="57">
        <f t="shared" si="77"/>
        <v>4116418.4764000066</v>
      </c>
      <c r="AW35" s="57">
        <f t="shared" si="77"/>
        <v>4058440.7564000064</v>
      </c>
      <c r="AX35" s="57">
        <f t="shared" si="77"/>
        <v>4000463.0364000062</v>
      </c>
      <c r="AY35" s="57">
        <f t="shared" si="77"/>
        <v>3942485.3164000059</v>
      </c>
      <c r="AZ35" s="57">
        <f t="shared" si="77"/>
        <v>3884507.5964000057</v>
      </c>
      <c r="BA35" s="57">
        <f t="shared" si="77"/>
        <v>3826529.8764000055</v>
      </c>
      <c r="BB35" s="57">
        <f t="shared" si="77"/>
        <v>3768552.1564000053</v>
      </c>
      <c r="BC35" s="57">
        <f t="shared" si="77"/>
        <v>3710574.4364000051</v>
      </c>
      <c r="BD35" s="57">
        <f t="shared" si="77"/>
        <v>3652596.7164000049</v>
      </c>
      <c r="BE35" s="60">
        <f t="shared" si="5"/>
        <v>0</v>
      </c>
      <c r="BF35" s="57">
        <v>57977.72</v>
      </c>
      <c r="BG35" s="69">
        <f t="shared" ref="BG35:BG37" si="78">BF35*12</f>
        <v>695732.64</v>
      </c>
      <c r="BH35" s="57">
        <f t="shared" ref="BH35:BH44" si="79">BD35-BF35</f>
        <v>3594618.9964000047</v>
      </c>
      <c r="BI35" s="57">
        <f t="shared" ref="BI35:BS37" si="80">BH35-$L35</f>
        <v>3536641.2764000045</v>
      </c>
      <c r="BJ35" s="57">
        <f t="shared" si="80"/>
        <v>3478663.5564000043</v>
      </c>
      <c r="BK35" s="57">
        <f t="shared" si="80"/>
        <v>3420685.8364000041</v>
      </c>
      <c r="BL35" s="57">
        <f t="shared" si="80"/>
        <v>3362708.1164000039</v>
      </c>
      <c r="BM35" s="57">
        <f t="shared" si="80"/>
        <v>3304730.3964000037</v>
      </c>
      <c r="BN35" s="57">
        <f t="shared" si="80"/>
        <v>3246752.6764000035</v>
      </c>
      <c r="BO35" s="57">
        <f t="shared" si="80"/>
        <v>3188774.9564000033</v>
      </c>
      <c r="BP35" s="57">
        <f t="shared" si="80"/>
        <v>3130797.2364000031</v>
      </c>
      <c r="BQ35" s="57">
        <f t="shared" si="80"/>
        <v>3072819.5164000029</v>
      </c>
      <c r="BR35" s="57">
        <f t="shared" si="80"/>
        <v>3014841.7964000027</v>
      </c>
      <c r="BS35" s="57">
        <f t="shared" si="80"/>
        <v>2956864.0764000025</v>
      </c>
      <c r="BT35" s="60">
        <v>0</v>
      </c>
      <c r="BU35" s="57">
        <v>57977.72</v>
      </c>
      <c r="BV35" s="69">
        <f t="shared" ref="BV35:BV37" si="81">BU35*12</f>
        <v>695732.64</v>
      </c>
      <c r="BW35" s="57">
        <f t="shared" ref="BW35:BW37" si="82">BS35-BU35</f>
        <v>2898886.3564000023</v>
      </c>
      <c r="BX35" s="57">
        <f t="shared" ref="BX35:CH37" si="83">BW35-$L35</f>
        <v>2840908.6364000021</v>
      </c>
      <c r="BY35" s="57">
        <f t="shared" si="83"/>
        <v>2782930.9164000018</v>
      </c>
      <c r="BZ35" s="57">
        <f t="shared" si="83"/>
        <v>2724953.1964000016</v>
      </c>
      <c r="CA35" s="57">
        <f t="shared" si="83"/>
        <v>2666975.4764000014</v>
      </c>
      <c r="CB35" s="57">
        <f t="shared" si="83"/>
        <v>2608997.7564000012</v>
      </c>
      <c r="CC35" s="57">
        <f t="shared" si="83"/>
        <v>2551020.036400001</v>
      </c>
      <c r="CD35" s="57">
        <f t="shared" si="83"/>
        <v>2493042.3164000008</v>
      </c>
      <c r="CE35" s="57">
        <f t="shared" si="83"/>
        <v>2435064.5964000006</v>
      </c>
      <c r="CF35" s="57">
        <f t="shared" si="83"/>
        <v>2377086.8764000004</v>
      </c>
      <c r="CG35" s="57">
        <f t="shared" si="83"/>
        <v>2319109.1564000002</v>
      </c>
      <c r="CH35" s="57">
        <f t="shared" si="83"/>
        <v>2261131.4364</v>
      </c>
      <c r="CI35" s="60">
        <v>0</v>
      </c>
      <c r="CJ35" s="57">
        <v>57977.72</v>
      </c>
      <c r="CK35" s="69">
        <f t="shared" ref="CK35:CK37" si="84">CJ35*12</f>
        <v>695732.64</v>
      </c>
      <c r="CL35" s="57">
        <f t="shared" ref="CL35:CL37" si="85">CH35-CJ35</f>
        <v>2203153.7163999998</v>
      </c>
      <c r="CM35" s="57">
        <f t="shared" ref="CM35:CW37" si="86">CL35-$L35</f>
        <v>2145175.9963999996</v>
      </c>
      <c r="CN35" s="57">
        <f t="shared" si="86"/>
        <v>2087198.2763999996</v>
      </c>
      <c r="CO35" s="57">
        <f t="shared" si="86"/>
        <v>2029220.5563999997</v>
      </c>
      <c r="CP35" s="57">
        <f t="shared" si="86"/>
        <v>1971242.8363999997</v>
      </c>
      <c r="CQ35" s="57">
        <f t="shared" si="86"/>
        <v>1913265.1163999997</v>
      </c>
      <c r="CR35" s="57">
        <f t="shared" si="86"/>
        <v>1855287.3963999997</v>
      </c>
      <c r="CS35" s="57">
        <f t="shared" si="86"/>
        <v>1797309.6763999998</v>
      </c>
      <c r="CT35" s="57">
        <f t="shared" si="86"/>
        <v>1739331.9563999998</v>
      </c>
      <c r="CU35" s="57">
        <f t="shared" si="86"/>
        <v>1681354.2363999998</v>
      </c>
      <c r="CV35" s="57">
        <f t="shared" si="86"/>
        <v>1623376.5163999998</v>
      </c>
      <c r="CW35" s="57">
        <f t="shared" si="86"/>
        <v>1565398.7963999999</v>
      </c>
      <c r="CX35" s="60">
        <v>0</v>
      </c>
    </row>
    <row r="36" spans="1:102" x14ac:dyDescent="0.2">
      <c r="A36" s="56" t="s">
        <v>1358</v>
      </c>
      <c r="B36" s="40" t="s">
        <v>1893</v>
      </c>
      <c r="C36" s="40" t="s">
        <v>793</v>
      </c>
      <c r="D36" s="40" t="s">
        <v>835</v>
      </c>
      <c r="E36" s="43">
        <v>44530</v>
      </c>
      <c r="F36" s="40" t="s">
        <v>1021</v>
      </c>
      <c r="G36" s="40">
        <v>100</v>
      </c>
      <c r="H36" s="57">
        <v>5797772.3600000003</v>
      </c>
      <c r="I36" s="57">
        <v>57977.723600000005</v>
      </c>
      <c r="J36" s="57">
        <v>5739794.6364000002</v>
      </c>
      <c r="K36" s="58">
        <v>0</v>
      </c>
      <c r="L36" s="57">
        <v>57977.72</v>
      </c>
      <c r="M36" s="57"/>
      <c r="N36" s="57">
        <f t="shared" si="0"/>
        <v>695732.64</v>
      </c>
      <c r="O36" s="57">
        <f t="shared" si="12"/>
        <v>5681816.9164000005</v>
      </c>
      <c r="P36" s="57">
        <f t="shared" si="59"/>
        <v>5623839.1964000007</v>
      </c>
      <c r="Q36" s="57">
        <f t="shared" si="59"/>
        <v>5565861.476400001</v>
      </c>
      <c r="R36" s="57">
        <f t="shared" si="59"/>
        <v>5507883.7564000012</v>
      </c>
      <c r="S36" s="57">
        <f t="shared" si="59"/>
        <v>5449906.0364000015</v>
      </c>
      <c r="T36" s="57">
        <f t="shared" si="59"/>
        <v>5391928.3164000018</v>
      </c>
      <c r="U36" s="57">
        <f t="shared" si="59"/>
        <v>5333950.596400002</v>
      </c>
      <c r="V36" s="57">
        <f t="shared" si="59"/>
        <v>5275972.8764000023</v>
      </c>
      <c r="W36" s="57">
        <f t="shared" si="59"/>
        <v>5217995.1564000025</v>
      </c>
      <c r="X36" s="57">
        <f t="shared" si="59"/>
        <v>5160017.4364000028</v>
      </c>
      <c r="Y36" s="57">
        <f t="shared" si="59"/>
        <v>5102039.7164000031</v>
      </c>
      <c r="Z36" s="57">
        <f t="shared" si="59"/>
        <v>5044061.9964000033</v>
      </c>
      <c r="AA36" s="59"/>
      <c r="AB36" s="57"/>
      <c r="AC36" s="57">
        <f t="shared" si="14"/>
        <v>695732.64</v>
      </c>
      <c r="AD36" s="57">
        <f t="shared" si="15"/>
        <v>4986084.2764000036</v>
      </c>
      <c r="AE36" s="57">
        <f t="shared" si="74"/>
        <v>4928106.5564000038</v>
      </c>
      <c r="AF36" s="57">
        <f t="shared" si="74"/>
        <v>4870128.8364000041</v>
      </c>
      <c r="AG36" s="57">
        <f t="shared" si="74"/>
        <v>4812151.1164000044</v>
      </c>
      <c r="AH36" s="57">
        <f t="shared" si="74"/>
        <v>4754173.3964000046</v>
      </c>
      <c r="AI36" s="57">
        <f t="shared" si="74"/>
        <v>4696195.6764000049</v>
      </c>
      <c r="AJ36" s="57">
        <f t="shared" si="74"/>
        <v>4638217.9564000051</v>
      </c>
      <c r="AK36" s="57">
        <f t="shared" si="74"/>
        <v>4580240.2364000054</v>
      </c>
      <c r="AL36" s="57">
        <f t="shared" si="74"/>
        <v>4522262.5164000057</v>
      </c>
      <c r="AM36" s="57">
        <f t="shared" si="74"/>
        <v>4464284.7964000059</v>
      </c>
      <c r="AN36" s="57">
        <f t="shared" si="74"/>
        <v>4406307.0764000062</v>
      </c>
      <c r="AO36" s="57">
        <f t="shared" si="74"/>
        <v>4348329.3564000065</v>
      </c>
      <c r="AP36" s="59"/>
      <c r="AQ36" s="57">
        <v>57977.72</v>
      </c>
      <c r="AR36" s="57">
        <f t="shared" si="75"/>
        <v>695732.64</v>
      </c>
      <c r="AS36" s="57">
        <f t="shared" si="76"/>
        <v>4290351.6364000067</v>
      </c>
      <c r="AT36" s="57">
        <f t="shared" si="77"/>
        <v>4232373.916400007</v>
      </c>
      <c r="AU36" s="57">
        <f t="shared" si="77"/>
        <v>4174396.1964000068</v>
      </c>
      <c r="AV36" s="57">
        <f t="shared" si="77"/>
        <v>4116418.4764000066</v>
      </c>
      <c r="AW36" s="57">
        <f t="shared" si="77"/>
        <v>4058440.7564000064</v>
      </c>
      <c r="AX36" s="57">
        <f t="shared" si="77"/>
        <v>4000463.0364000062</v>
      </c>
      <c r="AY36" s="57">
        <f t="shared" si="77"/>
        <v>3942485.3164000059</v>
      </c>
      <c r="AZ36" s="57">
        <f t="shared" si="77"/>
        <v>3884507.5964000057</v>
      </c>
      <c r="BA36" s="57">
        <f t="shared" si="77"/>
        <v>3826529.8764000055</v>
      </c>
      <c r="BB36" s="57">
        <f t="shared" si="77"/>
        <v>3768552.1564000053</v>
      </c>
      <c r="BC36" s="57">
        <f t="shared" si="77"/>
        <v>3710574.4364000051</v>
      </c>
      <c r="BD36" s="57">
        <f t="shared" si="77"/>
        <v>3652596.7164000049</v>
      </c>
      <c r="BE36" s="60">
        <f t="shared" si="5"/>
        <v>0</v>
      </c>
      <c r="BF36" s="57">
        <v>57977.72</v>
      </c>
      <c r="BG36" s="69">
        <f t="shared" si="78"/>
        <v>695732.64</v>
      </c>
      <c r="BH36" s="57">
        <f t="shared" si="79"/>
        <v>3594618.9964000047</v>
      </c>
      <c r="BI36" s="57">
        <f t="shared" si="80"/>
        <v>3536641.2764000045</v>
      </c>
      <c r="BJ36" s="57">
        <f t="shared" si="80"/>
        <v>3478663.5564000043</v>
      </c>
      <c r="BK36" s="57">
        <f t="shared" si="80"/>
        <v>3420685.8364000041</v>
      </c>
      <c r="BL36" s="57">
        <f t="shared" si="80"/>
        <v>3362708.1164000039</v>
      </c>
      <c r="BM36" s="57">
        <f t="shared" si="80"/>
        <v>3304730.3964000037</v>
      </c>
      <c r="BN36" s="57">
        <f t="shared" si="80"/>
        <v>3246752.6764000035</v>
      </c>
      <c r="BO36" s="57">
        <f t="shared" si="80"/>
        <v>3188774.9564000033</v>
      </c>
      <c r="BP36" s="57">
        <f t="shared" si="80"/>
        <v>3130797.2364000031</v>
      </c>
      <c r="BQ36" s="57">
        <f t="shared" si="80"/>
        <v>3072819.5164000029</v>
      </c>
      <c r="BR36" s="57">
        <f t="shared" si="80"/>
        <v>3014841.7964000027</v>
      </c>
      <c r="BS36" s="57">
        <f t="shared" si="80"/>
        <v>2956864.0764000025</v>
      </c>
      <c r="BT36" s="60">
        <v>0</v>
      </c>
      <c r="BU36" s="57">
        <v>57977.72</v>
      </c>
      <c r="BV36" s="69">
        <f t="shared" si="81"/>
        <v>695732.64</v>
      </c>
      <c r="BW36" s="57">
        <f t="shared" si="82"/>
        <v>2898886.3564000023</v>
      </c>
      <c r="BX36" s="57">
        <f t="shared" si="83"/>
        <v>2840908.6364000021</v>
      </c>
      <c r="BY36" s="57">
        <f t="shared" si="83"/>
        <v>2782930.9164000018</v>
      </c>
      <c r="BZ36" s="57">
        <f t="shared" si="83"/>
        <v>2724953.1964000016</v>
      </c>
      <c r="CA36" s="57">
        <f t="shared" si="83"/>
        <v>2666975.4764000014</v>
      </c>
      <c r="CB36" s="57">
        <f t="shared" si="83"/>
        <v>2608997.7564000012</v>
      </c>
      <c r="CC36" s="57">
        <f t="shared" si="83"/>
        <v>2551020.036400001</v>
      </c>
      <c r="CD36" s="57">
        <f t="shared" si="83"/>
        <v>2493042.3164000008</v>
      </c>
      <c r="CE36" s="57">
        <f t="shared" si="83"/>
        <v>2435064.5964000006</v>
      </c>
      <c r="CF36" s="57">
        <f t="shared" si="83"/>
        <v>2377086.8764000004</v>
      </c>
      <c r="CG36" s="57">
        <f t="shared" si="83"/>
        <v>2319109.1564000002</v>
      </c>
      <c r="CH36" s="57">
        <f t="shared" si="83"/>
        <v>2261131.4364</v>
      </c>
      <c r="CI36" s="60">
        <v>0</v>
      </c>
      <c r="CJ36" s="57">
        <v>57977.72</v>
      </c>
      <c r="CK36" s="69">
        <f t="shared" si="84"/>
        <v>695732.64</v>
      </c>
      <c r="CL36" s="57">
        <f t="shared" si="85"/>
        <v>2203153.7163999998</v>
      </c>
      <c r="CM36" s="57">
        <f t="shared" si="86"/>
        <v>2145175.9963999996</v>
      </c>
      <c r="CN36" s="57">
        <f t="shared" si="86"/>
        <v>2087198.2763999996</v>
      </c>
      <c r="CO36" s="57">
        <f t="shared" si="86"/>
        <v>2029220.5563999997</v>
      </c>
      <c r="CP36" s="57">
        <f t="shared" si="86"/>
        <v>1971242.8363999997</v>
      </c>
      <c r="CQ36" s="57">
        <f t="shared" si="86"/>
        <v>1913265.1163999997</v>
      </c>
      <c r="CR36" s="57">
        <f t="shared" si="86"/>
        <v>1855287.3963999997</v>
      </c>
      <c r="CS36" s="57">
        <f t="shared" si="86"/>
        <v>1797309.6763999998</v>
      </c>
      <c r="CT36" s="57">
        <f t="shared" si="86"/>
        <v>1739331.9563999998</v>
      </c>
      <c r="CU36" s="57">
        <f t="shared" si="86"/>
        <v>1681354.2363999998</v>
      </c>
      <c r="CV36" s="57">
        <f t="shared" si="86"/>
        <v>1623376.5163999998</v>
      </c>
      <c r="CW36" s="57">
        <f t="shared" si="86"/>
        <v>1565398.7963999999</v>
      </c>
      <c r="CX36" s="60">
        <v>0</v>
      </c>
    </row>
    <row r="37" spans="1:102" x14ac:dyDescent="0.2">
      <c r="A37" s="56" t="s">
        <v>1359</v>
      </c>
      <c r="B37" s="40" t="s">
        <v>1894</v>
      </c>
      <c r="C37" s="40" t="s">
        <v>793</v>
      </c>
      <c r="D37" s="40" t="s">
        <v>835</v>
      </c>
      <c r="E37" s="43">
        <v>44530</v>
      </c>
      <c r="F37" s="40" t="s">
        <v>1021</v>
      </c>
      <c r="G37" s="40">
        <v>100</v>
      </c>
      <c r="H37" s="57">
        <v>5797772.3600000003</v>
      </c>
      <c r="I37" s="57">
        <v>57977.723600000005</v>
      </c>
      <c r="J37" s="57">
        <v>5739794.6364000002</v>
      </c>
      <c r="K37" s="58">
        <v>0</v>
      </c>
      <c r="L37" s="57">
        <v>57977.72</v>
      </c>
      <c r="M37" s="57"/>
      <c r="N37" s="57">
        <f t="shared" si="0"/>
        <v>695732.64</v>
      </c>
      <c r="O37" s="57">
        <f t="shared" si="12"/>
        <v>5681816.9164000005</v>
      </c>
      <c r="P37" s="57">
        <f t="shared" ref="P37:Z52" si="87">O37-$L37</f>
        <v>5623839.1964000007</v>
      </c>
      <c r="Q37" s="57">
        <f t="shared" si="87"/>
        <v>5565861.476400001</v>
      </c>
      <c r="R37" s="57">
        <f t="shared" si="87"/>
        <v>5507883.7564000012</v>
      </c>
      <c r="S37" s="57">
        <f t="shared" si="87"/>
        <v>5449906.0364000015</v>
      </c>
      <c r="T37" s="57">
        <f t="shared" si="87"/>
        <v>5391928.3164000018</v>
      </c>
      <c r="U37" s="57">
        <f t="shared" si="87"/>
        <v>5333950.596400002</v>
      </c>
      <c r="V37" s="57">
        <f t="shared" si="87"/>
        <v>5275972.8764000023</v>
      </c>
      <c r="W37" s="57">
        <f t="shared" si="87"/>
        <v>5217995.1564000025</v>
      </c>
      <c r="X37" s="57">
        <f t="shared" si="87"/>
        <v>5160017.4364000028</v>
      </c>
      <c r="Y37" s="57">
        <f t="shared" si="87"/>
        <v>5102039.7164000031</v>
      </c>
      <c r="Z37" s="57">
        <f t="shared" si="87"/>
        <v>5044061.9964000033</v>
      </c>
      <c r="AA37" s="59"/>
      <c r="AB37" s="57"/>
      <c r="AC37" s="57">
        <f t="shared" si="14"/>
        <v>695732.64</v>
      </c>
      <c r="AD37" s="57">
        <f t="shared" si="15"/>
        <v>4986084.2764000036</v>
      </c>
      <c r="AE37" s="57">
        <f t="shared" si="74"/>
        <v>4928106.5564000038</v>
      </c>
      <c r="AF37" s="57">
        <f t="shared" si="74"/>
        <v>4870128.8364000041</v>
      </c>
      <c r="AG37" s="57">
        <f t="shared" si="74"/>
        <v>4812151.1164000044</v>
      </c>
      <c r="AH37" s="57">
        <f t="shared" si="74"/>
        <v>4754173.3964000046</v>
      </c>
      <c r="AI37" s="57">
        <f t="shared" si="74"/>
        <v>4696195.6764000049</v>
      </c>
      <c r="AJ37" s="57">
        <f t="shared" si="74"/>
        <v>4638217.9564000051</v>
      </c>
      <c r="AK37" s="57">
        <f t="shared" si="74"/>
        <v>4580240.2364000054</v>
      </c>
      <c r="AL37" s="57">
        <f t="shared" si="74"/>
        <v>4522262.5164000057</v>
      </c>
      <c r="AM37" s="57">
        <f t="shared" si="74"/>
        <v>4464284.7964000059</v>
      </c>
      <c r="AN37" s="57">
        <f t="shared" si="74"/>
        <v>4406307.0764000062</v>
      </c>
      <c r="AO37" s="57">
        <f t="shared" si="74"/>
        <v>4348329.3564000065</v>
      </c>
      <c r="AP37" s="59"/>
      <c r="AQ37" s="57">
        <v>57977.72</v>
      </c>
      <c r="AR37" s="57">
        <f t="shared" si="75"/>
        <v>695732.64</v>
      </c>
      <c r="AS37" s="57">
        <f t="shared" si="76"/>
        <v>4290351.6364000067</v>
      </c>
      <c r="AT37" s="57">
        <f t="shared" si="77"/>
        <v>4232373.916400007</v>
      </c>
      <c r="AU37" s="57">
        <f t="shared" si="77"/>
        <v>4174396.1964000068</v>
      </c>
      <c r="AV37" s="57">
        <f t="shared" si="77"/>
        <v>4116418.4764000066</v>
      </c>
      <c r="AW37" s="57">
        <f t="shared" si="77"/>
        <v>4058440.7564000064</v>
      </c>
      <c r="AX37" s="57">
        <f t="shared" si="77"/>
        <v>4000463.0364000062</v>
      </c>
      <c r="AY37" s="57">
        <f t="shared" si="77"/>
        <v>3942485.3164000059</v>
      </c>
      <c r="AZ37" s="57">
        <f t="shared" si="77"/>
        <v>3884507.5964000057</v>
      </c>
      <c r="BA37" s="57">
        <f t="shared" si="77"/>
        <v>3826529.8764000055</v>
      </c>
      <c r="BB37" s="57">
        <f t="shared" si="77"/>
        <v>3768552.1564000053</v>
      </c>
      <c r="BC37" s="57">
        <f t="shared" si="77"/>
        <v>3710574.4364000051</v>
      </c>
      <c r="BD37" s="57">
        <f t="shared" si="77"/>
        <v>3652596.7164000049</v>
      </c>
      <c r="BE37" s="60">
        <f t="shared" si="5"/>
        <v>0</v>
      </c>
      <c r="BF37" s="57">
        <v>57977.72</v>
      </c>
      <c r="BG37" s="69">
        <f t="shared" si="78"/>
        <v>695732.64</v>
      </c>
      <c r="BH37" s="57">
        <f t="shared" si="79"/>
        <v>3594618.9964000047</v>
      </c>
      <c r="BI37" s="57">
        <f t="shared" si="80"/>
        <v>3536641.2764000045</v>
      </c>
      <c r="BJ37" s="57">
        <f t="shared" si="80"/>
        <v>3478663.5564000043</v>
      </c>
      <c r="BK37" s="57">
        <f t="shared" si="80"/>
        <v>3420685.8364000041</v>
      </c>
      <c r="BL37" s="57">
        <f t="shared" si="80"/>
        <v>3362708.1164000039</v>
      </c>
      <c r="BM37" s="57">
        <f t="shared" si="80"/>
        <v>3304730.3964000037</v>
      </c>
      <c r="BN37" s="57">
        <f t="shared" si="80"/>
        <v>3246752.6764000035</v>
      </c>
      <c r="BO37" s="57">
        <f t="shared" si="80"/>
        <v>3188774.9564000033</v>
      </c>
      <c r="BP37" s="57">
        <f t="shared" si="80"/>
        <v>3130797.2364000031</v>
      </c>
      <c r="BQ37" s="57">
        <f t="shared" si="80"/>
        <v>3072819.5164000029</v>
      </c>
      <c r="BR37" s="57">
        <f t="shared" si="80"/>
        <v>3014841.7964000027</v>
      </c>
      <c r="BS37" s="57">
        <f t="shared" si="80"/>
        <v>2956864.0764000025</v>
      </c>
      <c r="BT37" s="60">
        <v>0</v>
      </c>
      <c r="BU37" s="57">
        <v>57977.72</v>
      </c>
      <c r="BV37" s="69">
        <f t="shared" si="81"/>
        <v>695732.64</v>
      </c>
      <c r="BW37" s="57">
        <f t="shared" si="82"/>
        <v>2898886.3564000023</v>
      </c>
      <c r="BX37" s="57">
        <f t="shared" si="83"/>
        <v>2840908.6364000021</v>
      </c>
      <c r="BY37" s="57">
        <f t="shared" si="83"/>
        <v>2782930.9164000018</v>
      </c>
      <c r="BZ37" s="57">
        <f t="shared" si="83"/>
        <v>2724953.1964000016</v>
      </c>
      <c r="CA37" s="57">
        <f t="shared" si="83"/>
        <v>2666975.4764000014</v>
      </c>
      <c r="CB37" s="57">
        <f t="shared" si="83"/>
        <v>2608997.7564000012</v>
      </c>
      <c r="CC37" s="57">
        <f t="shared" si="83"/>
        <v>2551020.036400001</v>
      </c>
      <c r="CD37" s="57">
        <f t="shared" si="83"/>
        <v>2493042.3164000008</v>
      </c>
      <c r="CE37" s="57">
        <f t="shared" si="83"/>
        <v>2435064.5964000006</v>
      </c>
      <c r="CF37" s="57">
        <f t="shared" si="83"/>
        <v>2377086.8764000004</v>
      </c>
      <c r="CG37" s="57">
        <f t="shared" si="83"/>
        <v>2319109.1564000002</v>
      </c>
      <c r="CH37" s="57">
        <f t="shared" si="83"/>
        <v>2261131.4364</v>
      </c>
      <c r="CI37" s="60">
        <v>0</v>
      </c>
      <c r="CJ37" s="57">
        <v>57977.72</v>
      </c>
      <c r="CK37" s="69">
        <f t="shared" si="84"/>
        <v>695732.64</v>
      </c>
      <c r="CL37" s="57">
        <f t="shared" si="85"/>
        <v>2203153.7163999998</v>
      </c>
      <c r="CM37" s="57">
        <f t="shared" si="86"/>
        <v>2145175.9963999996</v>
      </c>
      <c r="CN37" s="57">
        <f t="shared" si="86"/>
        <v>2087198.2763999996</v>
      </c>
      <c r="CO37" s="57">
        <f t="shared" si="86"/>
        <v>2029220.5563999997</v>
      </c>
      <c r="CP37" s="57">
        <f t="shared" si="86"/>
        <v>1971242.8363999997</v>
      </c>
      <c r="CQ37" s="57">
        <f t="shared" si="86"/>
        <v>1913265.1163999997</v>
      </c>
      <c r="CR37" s="57">
        <f t="shared" si="86"/>
        <v>1855287.3963999997</v>
      </c>
      <c r="CS37" s="57">
        <f t="shared" si="86"/>
        <v>1797309.6763999998</v>
      </c>
      <c r="CT37" s="57">
        <f t="shared" si="86"/>
        <v>1739331.9563999998</v>
      </c>
      <c r="CU37" s="57">
        <f t="shared" si="86"/>
        <v>1681354.2363999998</v>
      </c>
      <c r="CV37" s="57">
        <f t="shared" si="86"/>
        <v>1623376.5163999998</v>
      </c>
      <c r="CW37" s="57">
        <f t="shared" si="86"/>
        <v>1565398.7963999999</v>
      </c>
      <c r="CX37" s="60">
        <v>0</v>
      </c>
    </row>
    <row r="38" spans="1:102" x14ac:dyDescent="0.2">
      <c r="A38" s="56" t="s">
        <v>1360</v>
      </c>
      <c r="B38" s="40" t="s">
        <v>1895</v>
      </c>
      <c r="C38" s="40" t="s">
        <v>793</v>
      </c>
      <c r="D38" s="40" t="s">
        <v>835</v>
      </c>
      <c r="E38" s="40" t="s">
        <v>2098</v>
      </c>
      <c r="F38" s="40" t="s">
        <v>1021</v>
      </c>
      <c r="G38" s="40">
        <v>120</v>
      </c>
      <c r="H38" s="57">
        <v>35115893.210000001</v>
      </c>
      <c r="I38" s="57">
        <v>27507449.400999997</v>
      </c>
      <c r="J38" s="57">
        <v>7608443.8090000041</v>
      </c>
      <c r="K38" s="58">
        <v>0</v>
      </c>
      <c r="L38" s="57">
        <v>292632.44</v>
      </c>
      <c r="M38" s="57"/>
      <c r="N38" s="57">
        <f t="shared" si="0"/>
        <v>3511589.2800000003</v>
      </c>
      <c r="O38" s="57">
        <f t="shared" si="12"/>
        <v>7315811.3690000037</v>
      </c>
      <c r="P38" s="57">
        <f t="shared" si="87"/>
        <v>7023178.9290000033</v>
      </c>
      <c r="Q38" s="57">
        <f t="shared" si="87"/>
        <v>6730546.4890000029</v>
      </c>
      <c r="R38" s="57">
        <f t="shared" si="87"/>
        <v>6437914.0490000024</v>
      </c>
      <c r="S38" s="57">
        <f t="shared" si="87"/>
        <v>6145281.609000002</v>
      </c>
      <c r="T38" s="57">
        <f t="shared" si="87"/>
        <v>5852649.1690000016</v>
      </c>
      <c r="U38" s="57">
        <f t="shared" si="87"/>
        <v>5560016.7290000012</v>
      </c>
      <c r="V38" s="57">
        <f t="shared" si="87"/>
        <v>5267384.2890000008</v>
      </c>
      <c r="W38" s="57">
        <f t="shared" si="87"/>
        <v>4974751.8490000004</v>
      </c>
      <c r="X38" s="57">
        <f t="shared" si="87"/>
        <v>4682119.409</v>
      </c>
      <c r="Y38" s="57">
        <f t="shared" si="87"/>
        <v>4389486.9689999996</v>
      </c>
      <c r="Z38" s="57">
        <f t="shared" si="87"/>
        <v>4096854.5289999996</v>
      </c>
      <c r="AA38" s="59"/>
      <c r="AB38" s="57"/>
      <c r="AC38" s="57">
        <f t="shared" si="14"/>
        <v>3511589.2800000003</v>
      </c>
      <c r="AD38" s="57">
        <f t="shared" si="15"/>
        <v>3804222.0889999997</v>
      </c>
      <c r="AE38" s="57">
        <f t="shared" si="74"/>
        <v>3511589.6489999997</v>
      </c>
      <c r="AF38" s="57">
        <f t="shared" si="74"/>
        <v>3218957.2089999998</v>
      </c>
      <c r="AG38" s="57">
        <f t="shared" si="74"/>
        <v>2926324.7689999999</v>
      </c>
      <c r="AH38" s="57">
        <f t="shared" si="74"/>
        <v>2633692.3289999999</v>
      </c>
      <c r="AI38" s="57">
        <f t="shared" si="74"/>
        <v>2341059.889</v>
      </c>
      <c r="AJ38" s="57">
        <f t="shared" si="74"/>
        <v>2048427.449</v>
      </c>
      <c r="AK38" s="57">
        <f t="shared" si="74"/>
        <v>1755795.0090000001</v>
      </c>
      <c r="AL38" s="57">
        <f t="shared" si="74"/>
        <v>1463162.5690000001</v>
      </c>
      <c r="AM38" s="57">
        <f t="shared" si="74"/>
        <v>1170530.1290000002</v>
      </c>
      <c r="AN38" s="57">
        <f t="shared" si="74"/>
        <v>877897.68900000025</v>
      </c>
      <c r="AO38" s="57">
        <f t="shared" si="74"/>
        <v>585265.2490000003</v>
      </c>
      <c r="AP38" s="59"/>
      <c r="AQ38" s="57">
        <v>292632.44</v>
      </c>
      <c r="AR38" s="57">
        <f>L38*2+0.37</f>
        <v>585265.25</v>
      </c>
      <c r="AS38" s="57">
        <f t="shared" si="76"/>
        <v>292632.8090000003</v>
      </c>
      <c r="AT38" s="57">
        <f t="shared" si="77"/>
        <v>0.3690000002970919</v>
      </c>
      <c r="AU38" s="57">
        <f>AT38-0.37</f>
        <v>-9.9999970290809426E-4</v>
      </c>
      <c r="AV38" s="57">
        <f>AU38-$L38*0</f>
        <v>-9.9999970290809426E-4</v>
      </c>
      <c r="AW38" s="57">
        <f t="shared" ref="AW38:BD38" si="88">AV38-$L38*0</f>
        <v>-9.9999970290809426E-4</v>
      </c>
      <c r="AX38" s="57">
        <f t="shared" si="88"/>
        <v>-9.9999970290809426E-4</v>
      </c>
      <c r="AY38" s="57">
        <f t="shared" si="88"/>
        <v>-9.9999970290809426E-4</v>
      </c>
      <c r="AZ38" s="57">
        <f t="shared" si="88"/>
        <v>-9.9999970290809426E-4</v>
      </c>
      <c r="BA38" s="57">
        <f t="shared" si="88"/>
        <v>-9.9999970290809426E-4</v>
      </c>
      <c r="BB38" s="57">
        <f t="shared" si="88"/>
        <v>-9.9999970290809426E-4</v>
      </c>
      <c r="BC38" s="57">
        <f t="shared" si="88"/>
        <v>-9.9999970290809426E-4</v>
      </c>
      <c r="BD38" s="57">
        <f t="shared" si="88"/>
        <v>-9.9999970290809426E-4</v>
      </c>
      <c r="BE38" s="60">
        <f t="shared" si="5"/>
        <v>0</v>
      </c>
      <c r="BF38" s="57">
        <v>292632.44</v>
      </c>
      <c r="BG38" s="69"/>
      <c r="BH38" s="57"/>
      <c r="BI38" s="57"/>
      <c r="BJ38" s="57"/>
      <c r="BK38" s="57"/>
      <c r="BL38" s="57"/>
      <c r="BM38" s="57"/>
      <c r="BN38" s="57"/>
      <c r="BO38" s="57"/>
      <c r="BP38" s="57"/>
      <c r="BQ38" s="57"/>
      <c r="BR38" s="57"/>
      <c r="BS38" s="57"/>
      <c r="BT38" s="60">
        <f t="shared" si="28"/>
        <v>-1.692307189536775E-6</v>
      </c>
      <c r="BU38" s="57">
        <v>292632.44</v>
      </c>
      <c r="BV38" s="69"/>
      <c r="BW38" s="57"/>
      <c r="BX38" s="57"/>
      <c r="BY38" s="57"/>
      <c r="BZ38" s="57"/>
      <c r="CA38" s="57"/>
      <c r="CB38" s="57"/>
      <c r="CC38" s="57"/>
      <c r="CD38" s="57"/>
      <c r="CE38" s="57"/>
      <c r="CF38" s="57"/>
      <c r="CG38" s="57"/>
      <c r="CH38" s="57"/>
      <c r="CI38" s="60">
        <f t="shared" si="29"/>
        <v>0</v>
      </c>
      <c r="CJ38" s="57">
        <v>292632.44</v>
      </c>
      <c r="CK38" s="69"/>
      <c r="CL38" s="57"/>
      <c r="CM38" s="57"/>
      <c r="CN38" s="57"/>
      <c r="CO38" s="57"/>
      <c r="CP38" s="57"/>
      <c r="CQ38" s="57"/>
      <c r="CR38" s="57"/>
      <c r="CS38" s="57"/>
      <c r="CT38" s="57"/>
      <c r="CU38" s="57"/>
      <c r="CV38" s="57"/>
      <c r="CW38" s="57"/>
      <c r="CX38" s="60">
        <f t="shared" si="30"/>
        <v>0</v>
      </c>
    </row>
    <row r="39" spans="1:102" ht="22.5" x14ac:dyDescent="0.2">
      <c r="A39" s="65" t="s">
        <v>1361</v>
      </c>
      <c r="B39" s="66" t="s">
        <v>1896</v>
      </c>
      <c r="C39" s="66" t="s">
        <v>793</v>
      </c>
      <c r="D39" s="66" t="s">
        <v>835</v>
      </c>
      <c r="E39" s="66" t="s">
        <v>2099</v>
      </c>
      <c r="F39" s="66" t="s">
        <v>848</v>
      </c>
      <c r="G39" s="66">
        <v>84</v>
      </c>
      <c r="H39" s="67">
        <v>2404272.6</v>
      </c>
      <c r="I39" s="67">
        <v>2060804.9142857143</v>
      </c>
      <c r="J39" s="67">
        <v>343467.68571428582</v>
      </c>
      <c r="K39" s="68">
        <v>0</v>
      </c>
      <c r="L39" s="67">
        <v>28622.289999999997</v>
      </c>
      <c r="M39" s="67"/>
      <c r="N39" s="67">
        <f t="shared" si="0"/>
        <v>343467.48</v>
      </c>
      <c r="O39" s="57">
        <f t="shared" si="12"/>
        <v>314845.39571428584</v>
      </c>
      <c r="P39" s="57">
        <f t="shared" si="87"/>
        <v>286223.10571428586</v>
      </c>
      <c r="Q39" s="57">
        <f t="shared" si="87"/>
        <v>257600.81571428585</v>
      </c>
      <c r="R39" s="57">
        <f t="shared" si="87"/>
        <v>228978.52571428585</v>
      </c>
      <c r="S39" s="57">
        <f t="shared" si="87"/>
        <v>200356.23571428584</v>
      </c>
      <c r="T39" s="57">
        <f t="shared" si="87"/>
        <v>171733.94571428583</v>
      </c>
      <c r="U39" s="57">
        <f t="shared" si="87"/>
        <v>143111.65571428582</v>
      </c>
      <c r="V39" s="57">
        <f t="shared" si="87"/>
        <v>114489.36571428583</v>
      </c>
      <c r="W39" s="57">
        <f t="shared" si="87"/>
        <v>85867.075714285835</v>
      </c>
      <c r="X39" s="57">
        <f t="shared" si="87"/>
        <v>57244.785714285841</v>
      </c>
      <c r="Y39" s="57">
        <f t="shared" si="87"/>
        <v>28622.495714285844</v>
      </c>
      <c r="Z39" s="57">
        <f t="shared" si="87"/>
        <v>0.20571428584662499</v>
      </c>
      <c r="AA39" s="59"/>
      <c r="AB39" s="57"/>
      <c r="AC39" s="57">
        <f>L39*0+0.21</f>
        <v>0.21</v>
      </c>
      <c r="AD39" s="57">
        <f>Z39-$L39*0-0.21</f>
        <v>-4.2857141533750032E-3</v>
      </c>
      <c r="AE39" s="57">
        <f>AD39-$L39*0</f>
        <v>-4.2857141533750032E-3</v>
      </c>
      <c r="AF39" s="57">
        <f t="shared" ref="AF39:AO39" si="89">AE39-$L39*0</f>
        <v>-4.2857141533750032E-3</v>
      </c>
      <c r="AG39" s="57">
        <f t="shared" si="89"/>
        <v>-4.2857141533750032E-3</v>
      </c>
      <c r="AH39" s="57">
        <f t="shared" si="89"/>
        <v>-4.2857141533750032E-3</v>
      </c>
      <c r="AI39" s="57">
        <f t="shared" si="89"/>
        <v>-4.2857141533750032E-3</v>
      </c>
      <c r="AJ39" s="57">
        <f t="shared" si="89"/>
        <v>-4.2857141533750032E-3</v>
      </c>
      <c r="AK39" s="57">
        <f t="shared" si="89"/>
        <v>-4.2857141533750032E-3</v>
      </c>
      <c r="AL39" s="57">
        <f t="shared" si="89"/>
        <v>-4.2857141533750032E-3</v>
      </c>
      <c r="AM39" s="57">
        <f t="shared" si="89"/>
        <v>-4.2857141533750032E-3</v>
      </c>
      <c r="AN39" s="57">
        <f t="shared" si="89"/>
        <v>-4.2857141533750032E-3</v>
      </c>
      <c r="AO39" s="57">
        <f t="shared" si="89"/>
        <v>-4.2857141533750032E-3</v>
      </c>
      <c r="AP39" s="59"/>
      <c r="AQ39" s="57">
        <v>0</v>
      </c>
      <c r="BE39" s="60">
        <f t="shared" si="5"/>
        <v>0</v>
      </c>
      <c r="BF39" s="57">
        <v>0</v>
      </c>
      <c r="BT39" s="60">
        <f t="shared" si="28"/>
        <v>0</v>
      </c>
      <c r="BU39" s="57">
        <v>0</v>
      </c>
      <c r="CI39" s="60">
        <f t="shared" si="29"/>
        <v>0</v>
      </c>
      <c r="CJ39" s="57">
        <v>0</v>
      </c>
      <c r="CX39" s="60">
        <f t="shared" si="30"/>
        <v>0</v>
      </c>
    </row>
    <row r="40" spans="1:102" s="66" customFormat="1" x14ac:dyDescent="0.2">
      <c r="A40" s="65" t="s">
        <v>1362</v>
      </c>
      <c r="B40" s="66" t="s">
        <v>1897</v>
      </c>
      <c r="C40" s="66" t="s">
        <v>793</v>
      </c>
      <c r="D40" s="66" t="s">
        <v>835</v>
      </c>
      <c r="E40" s="66" t="s">
        <v>2100</v>
      </c>
      <c r="F40" s="66" t="s">
        <v>848</v>
      </c>
      <c r="G40" s="66">
        <v>180</v>
      </c>
      <c r="H40" s="67">
        <v>9872012.8699999992</v>
      </c>
      <c r="I40" s="67">
        <v>8288289.1699999999</v>
      </c>
      <c r="J40" s="67">
        <v>1583723.6999999993</v>
      </c>
      <c r="K40" s="68">
        <v>0</v>
      </c>
      <c r="L40" s="67">
        <v>64753.660000000025</v>
      </c>
      <c r="M40" s="67"/>
      <c r="N40" s="67">
        <f t="shared" si="0"/>
        <v>777043.92000000027</v>
      </c>
      <c r="O40" s="57">
        <f t="shared" si="12"/>
        <v>1518970.0399999993</v>
      </c>
      <c r="P40" s="57">
        <f t="shared" si="87"/>
        <v>1454216.3799999994</v>
      </c>
      <c r="Q40" s="57">
        <f t="shared" si="87"/>
        <v>1389462.7199999995</v>
      </c>
      <c r="R40" s="57">
        <f t="shared" si="87"/>
        <v>1324709.0599999996</v>
      </c>
      <c r="S40" s="57">
        <f t="shared" si="87"/>
        <v>1259955.3999999997</v>
      </c>
      <c r="T40" s="57">
        <f t="shared" si="87"/>
        <v>1195201.7399999998</v>
      </c>
      <c r="U40" s="57">
        <f t="shared" si="87"/>
        <v>1130448.0799999998</v>
      </c>
      <c r="V40" s="57">
        <f t="shared" si="87"/>
        <v>1065694.42</v>
      </c>
      <c r="W40" s="57">
        <f t="shared" si="87"/>
        <v>1000940.7599999999</v>
      </c>
      <c r="X40" s="57">
        <f t="shared" si="87"/>
        <v>936187.09999999986</v>
      </c>
      <c r="Y40" s="57">
        <f t="shared" si="87"/>
        <v>871433.43999999983</v>
      </c>
      <c r="Z40" s="57">
        <f t="shared" si="87"/>
        <v>806679.7799999998</v>
      </c>
      <c r="AA40" s="59"/>
      <c r="AB40" s="57"/>
      <c r="AC40" s="57">
        <f t="shared" si="14"/>
        <v>777043.92000000027</v>
      </c>
      <c r="AD40" s="57">
        <f t="shared" si="15"/>
        <v>741926.11999999976</v>
      </c>
      <c r="AE40" s="57">
        <f t="shared" ref="AE40:AO40" si="90">AD40-$L40</f>
        <v>677172.45999999973</v>
      </c>
      <c r="AF40" s="57">
        <f t="shared" si="90"/>
        <v>612418.7999999997</v>
      </c>
      <c r="AG40" s="57">
        <f t="shared" si="90"/>
        <v>547665.13999999966</v>
      </c>
      <c r="AH40" s="57">
        <f t="shared" si="90"/>
        <v>482911.47999999963</v>
      </c>
      <c r="AI40" s="57">
        <f t="shared" si="90"/>
        <v>418157.8199999996</v>
      </c>
      <c r="AJ40" s="57">
        <f t="shared" si="90"/>
        <v>353404.15999999957</v>
      </c>
      <c r="AK40" s="57">
        <f t="shared" si="90"/>
        <v>288650.49999999953</v>
      </c>
      <c r="AL40" s="57">
        <f t="shared" si="90"/>
        <v>223896.8399999995</v>
      </c>
      <c r="AM40" s="57">
        <f t="shared" si="90"/>
        <v>159143.17999999947</v>
      </c>
      <c r="AN40" s="57">
        <f t="shared" si="90"/>
        <v>94389.519999999437</v>
      </c>
      <c r="AO40" s="57">
        <f t="shared" si="90"/>
        <v>29635.859999999411</v>
      </c>
      <c r="AP40" s="59"/>
      <c r="AQ40" s="57">
        <v>64753.660000000025</v>
      </c>
      <c r="AR40" s="57">
        <f>L40*0+29635.86</f>
        <v>29635.86</v>
      </c>
      <c r="AS40" s="57">
        <f>AO40*0</f>
        <v>0</v>
      </c>
      <c r="AT40" s="57">
        <f>AS40-$L40*0</f>
        <v>0</v>
      </c>
      <c r="AU40" s="57">
        <f t="shared" ref="AU40:BD40" si="91">AT40-$L40*0</f>
        <v>0</v>
      </c>
      <c r="AV40" s="57">
        <f t="shared" si="91"/>
        <v>0</v>
      </c>
      <c r="AW40" s="57">
        <f t="shared" si="91"/>
        <v>0</v>
      </c>
      <c r="AX40" s="57">
        <f t="shared" si="91"/>
        <v>0</v>
      </c>
      <c r="AY40" s="57">
        <f t="shared" si="91"/>
        <v>0</v>
      </c>
      <c r="AZ40" s="57">
        <f t="shared" si="91"/>
        <v>0</v>
      </c>
      <c r="BA40" s="57">
        <f t="shared" si="91"/>
        <v>0</v>
      </c>
      <c r="BB40" s="57">
        <f t="shared" si="91"/>
        <v>0</v>
      </c>
      <c r="BC40" s="57">
        <f t="shared" si="91"/>
        <v>0</v>
      </c>
      <c r="BD40" s="57">
        <f t="shared" si="91"/>
        <v>0</v>
      </c>
      <c r="BE40" s="60">
        <f t="shared" si="5"/>
        <v>0</v>
      </c>
      <c r="BF40" s="57">
        <v>64753.660000000025</v>
      </c>
      <c r="BG40" s="57"/>
      <c r="BH40" s="57"/>
      <c r="BI40" s="57"/>
      <c r="BJ40" s="57"/>
      <c r="BK40" s="57"/>
      <c r="BL40" s="57"/>
      <c r="BM40" s="57"/>
      <c r="BN40" s="57"/>
      <c r="BO40" s="57"/>
      <c r="BP40" s="57"/>
      <c r="BQ40" s="57"/>
      <c r="BR40" s="57"/>
      <c r="BS40" s="57"/>
      <c r="BT40" s="60">
        <f t="shared" si="28"/>
        <v>0</v>
      </c>
      <c r="BU40" s="57">
        <v>64753.660000000025</v>
      </c>
      <c r="BV40" s="57"/>
      <c r="BW40" s="57"/>
      <c r="BX40" s="57"/>
      <c r="BY40" s="57"/>
      <c r="BZ40" s="57"/>
      <c r="CA40" s="57"/>
      <c r="CB40" s="57"/>
      <c r="CC40" s="57"/>
      <c r="CD40" s="57"/>
      <c r="CE40" s="57"/>
      <c r="CF40" s="57"/>
      <c r="CG40" s="57"/>
      <c r="CH40" s="57"/>
      <c r="CI40" s="60">
        <f t="shared" si="29"/>
        <v>0</v>
      </c>
      <c r="CJ40" s="57">
        <v>64753.660000000025</v>
      </c>
      <c r="CK40" s="57"/>
      <c r="CL40" s="57"/>
      <c r="CM40" s="57"/>
      <c r="CN40" s="57"/>
      <c r="CO40" s="57"/>
      <c r="CP40" s="57"/>
      <c r="CQ40" s="57"/>
      <c r="CR40" s="57"/>
      <c r="CS40" s="57"/>
      <c r="CT40" s="57"/>
      <c r="CU40" s="57"/>
      <c r="CV40" s="57"/>
      <c r="CW40" s="57"/>
      <c r="CX40" s="60">
        <f t="shared" si="30"/>
        <v>0</v>
      </c>
    </row>
    <row r="41" spans="1:102" ht="22.5" x14ac:dyDescent="0.2">
      <c r="A41" s="56" t="s">
        <v>1363</v>
      </c>
      <c r="B41" s="40" t="s">
        <v>1898</v>
      </c>
      <c r="C41" s="40" t="s">
        <v>793</v>
      </c>
      <c r="D41" s="40" t="s">
        <v>835</v>
      </c>
      <c r="E41" s="40" t="s">
        <v>2101</v>
      </c>
      <c r="F41" s="40" t="s">
        <v>848</v>
      </c>
      <c r="G41" s="40">
        <v>120</v>
      </c>
      <c r="H41" s="57">
        <v>28190060.440000001</v>
      </c>
      <c r="I41" s="57">
        <v>25370787.973999999</v>
      </c>
      <c r="J41" s="57">
        <v>2819272.4660000019</v>
      </c>
      <c r="K41" s="58">
        <v>0</v>
      </c>
      <c r="L41" s="57">
        <v>234917.16999999995</v>
      </c>
      <c r="M41" s="57"/>
      <c r="N41" s="57">
        <f t="shared" si="0"/>
        <v>2819006.0399999996</v>
      </c>
      <c r="O41" s="57">
        <f t="shared" si="12"/>
        <v>2584355.296000002</v>
      </c>
      <c r="P41" s="57">
        <f t="shared" si="87"/>
        <v>2349438.126000002</v>
      </c>
      <c r="Q41" s="57">
        <f t="shared" si="87"/>
        <v>2114520.9560000021</v>
      </c>
      <c r="R41" s="57">
        <f t="shared" si="87"/>
        <v>1879603.7860000022</v>
      </c>
      <c r="S41" s="57">
        <f t="shared" si="87"/>
        <v>1644686.6160000023</v>
      </c>
      <c r="T41" s="57">
        <f t="shared" si="87"/>
        <v>1409769.4460000023</v>
      </c>
      <c r="U41" s="57">
        <f t="shared" si="87"/>
        <v>1174852.2760000024</v>
      </c>
      <c r="V41" s="57">
        <f t="shared" si="87"/>
        <v>939935.10600000247</v>
      </c>
      <c r="W41" s="57">
        <f t="shared" si="87"/>
        <v>705017.93600000255</v>
      </c>
      <c r="X41" s="57">
        <f t="shared" si="87"/>
        <v>470100.76600000262</v>
      </c>
      <c r="Y41" s="57">
        <f t="shared" si="87"/>
        <v>235183.59600000267</v>
      </c>
      <c r="Z41" s="57">
        <f t="shared" si="87"/>
        <v>266.42600000271341</v>
      </c>
      <c r="AA41" s="59"/>
      <c r="AB41" s="57"/>
      <c r="AC41" s="57">
        <f>L41*0+266.43</f>
        <v>266.43</v>
      </c>
      <c r="AD41" s="57">
        <f>Z41-266.43</f>
        <v>-3.9999972865985001E-3</v>
      </c>
      <c r="AE41" s="57">
        <f>AD41-$L41*0</f>
        <v>-3.9999972865985001E-3</v>
      </c>
      <c r="AF41" s="57">
        <f t="shared" ref="AF41:AO41" si="92">AE41-$L41*0</f>
        <v>-3.9999972865985001E-3</v>
      </c>
      <c r="AG41" s="57">
        <f t="shared" si="92"/>
        <v>-3.9999972865985001E-3</v>
      </c>
      <c r="AH41" s="57">
        <f t="shared" si="92"/>
        <v>-3.9999972865985001E-3</v>
      </c>
      <c r="AI41" s="57">
        <f t="shared" si="92"/>
        <v>-3.9999972865985001E-3</v>
      </c>
      <c r="AJ41" s="57">
        <f t="shared" si="92"/>
        <v>-3.9999972865985001E-3</v>
      </c>
      <c r="AK41" s="57">
        <f t="shared" si="92"/>
        <v>-3.9999972865985001E-3</v>
      </c>
      <c r="AL41" s="57">
        <f t="shared" si="92"/>
        <v>-3.9999972865985001E-3</v>
      </c>
      <c r="AM41" s="57">
        <f t="shared" si="92"/>
        <v>-3.9999972865985001E-3</v>
      </c>
      <c r="AN41" s="57">
        <f t="shared" si="92"/>
        <v>-3.9999972865985001E-3</v>
      </c>
      <c r="AO41" s="57">
        <f t="shared" si="92"/>
        <v>-3.9999972865985001E-3</v>
      </c>
      <c r="AP41" s="59"/>
      <c r="AQ41" s="57">
        <v>0</v>
      </c>
      <c r="BE41" s="60">
        <f t="shared" si="5"/>
        <v>0</v>
      </c>
      <c r="BF41" s="57">
        <v>0</v>
      </c>
      <c r="BT41" s="60">
        <f t="shared" si="28"/>
        <v>0</v>
      </c>
      <c r="BU41" s="57">
        <v>0</v>
      </c>
      <c r="CI41" s="60">
        <f t="shared" si="29"/>
        <v>0</v>
      </c>
      <c r="CJ41" s="57">
        <v>0</v>
      </c>
      <c r="CX41" s="60">
        <f t="shared" si="30"/>
        <v>0</v>
      </c>
    </row>
    <row r="42" spans="1:102" x14ac:dyDescent="0.2">
      <c r="A42" s="56" t="s">
        <v>1364</v>
      </c>
      <c r="B42" s="40" t="s">
        <v>1899</v>
      </c>
      <c r="C42" s="40" t="s">
        <v>793</v>
      </c>
      <c r="D42" s="40" t="s">
        <v>913</v>
      </c>
      <c r="E42" s="40" t="s">
        <v>2102</v>
      </c>
      <c r="F42" s="40" t="s">
        <v>1022</v>
      </c>
      <c r="G42" s="40">
        <v>360</v>
      </c>
      <c r="H42" s="57">
        <v>2315429.2200000002</v>
      </c>
      <c r="I42" s="57">
        <v>77180.974000000002</v>
      </c>
      <c r="J42" s="57">
        <v>2238248.2460000003</v>
      </c>
      <c r="K42" s="58">
        <v>1</v>
      </c>
      <c r="L42" s="57">
        <v>6431.75</v>
      </c>
      <c r="M42" s="57"/>
      <c r="N42" s="57">
        <f t="shared" si="0"/>
        <v>77181</v>
      </c>
      <c r="O42" s="57">
        <f t="shared" si="12"/>
        <v>2231816.4960000003</v>
      </c>
      <c r="P42" s="57">
        <f t="shared" si="87"/>
        <v>2225384.7460000003</v>
      </c>
      <c r="Q42" s="57">
        <f t="shared" si="87"/>
        <v>2218952.9960000003</v>
      </c>
      <c r="R42" s="57">
        <f t="shared" si="87"/>
        <v>2212521.2460000003</v>
      </c>
      <c r="S42" s="57">
        <f t="shared" si="87"/>
        <v>2206089.4960000003</v>
      </c>
      <c r="T42" s="57">
        <f t="shared" si="87"/>
        <v>2199657.7460000003</v>
      </c>
      <c r="U42" s="57">
        <f t="shared" si="87"/>
        <v>2193225.9960000003</v>
      </c>
      <c r="V42" s="57">
        <f t="shared" si="87"/>
        <v>2186794.2460000003</v>
      </c>
      <c r="W42" s="57">
        <f t="shared" si="87"/>
        <v>2180362.4960000003</v>
      </c>
      <c r="X42" s="57">
        <f t="shared" si="87"/>
        <v>2173930.7460000003</v>
      </c>
      <c r="Y42" s="57">
        <f t="shared" si="87"/>
        <v>2167498.9960000003</v>
      </c>
      <c r="Z42" s="57">
        <f t="shared" si="87"/>
        <v>2161067.2460000003</v>
      </c>
      <c r="AA42" s="59">
        <f>SUM(O42:Z42,J42)/13*$AA$1</f>
        <v>48392.470411999995</v>
      </c>
      <c r="AB42" s="57"/>
      <c r="AC42" s="57">
        <f t="shared" si="14"/>
        <v>77181</v>
      </c>
      <c r="AD42" s="57">
        <f t="shared" si="15"/>
        <v>2154635.4960000003</v>
      </c>
      <c r="AE42" s="57">
        <f t="shared" ref="AE42:AO57" si="93">AD42-$L42</f>
        <v>2148203.7460000003</v>
      </c>
      <c r="AF42" s="57">
        <f t="shared" si="93"/>
        <v>2141771.9960000003</v>
      </c>
      <c r="AG42" s="57">
        <f t="shared" si="93"/>
        <v>2135340.2460000003</v>
      </c>
      <c r="AH42" s="57">
        <f t="shared" si="93"/>
        <v>2128908.4960000003</v>
      </c>
      <c r="AI42" s="57">
        <f t="shared" si="93"/>
        <v>2122476.7460000003</v>
      </c>
      <c r="AJ42" s="57">
        <f t="shared" si="93"/>
        <v>2116044.9960000003</v>
      </c>
      <c r="AK42" s="57">
        <f t="shared" si="93"/>
        <v>2109613.2460000003</v>
      </c>
      <c r="AL42" s="57">
        <f t="shared" si="93"/>
        <v>2103181.4960000003</v>
      </c>
      <c r="AM42" s="57">
        <f t="shared" si="93"/>
        <v>2096749.7460000003</v>
      </c>
      <c r="AN42" s="57">
        <f t="shared" si="93"/>
        <v>2090317.9960000003</v>
      </c>
      <c r="AO42" s="57">
        <f t="shared" si="93"/>
        <v>2083886.2460000003</v>
      </c>
      <c r="AP42" s="59">
        <f t="shared" si="3"/>
        <v>46694.488411999992</v>
      </c>
      <c r="AQ42" s="57">
        <v>6431.75</v>
      </c>
      <c r="AR42" s="57">
        <f t="shared" ref="AR42:AR44" si="94">L42*12</f>
        <v>77181</v>
      </c>
      <c r="AS42" s="57">
        <f t="shared" ref="AS42:AS45" si="95">AO42-$L42</f>
        <v>2077454.4960000003</v>
      </c>
      <c r="AT42" s="57">
        <f t="shared" ref="AT42:BD45" si="96">AS42-$L42</f>
        <v>2071022.7460000003</v>
      </c>
      <c r="AU42" s="57">
        <f t="shared" si="96"/>
        <v>2064590.9960000003</v>
      </c>
      <c r="AV42" s="57">
        <f t="shared" si="96"/>
        <v>2058159.2460000003</v>
      </c>
      <c r="AW42" s="57">
        <f t="shared" si="96"/>
        <v>2051727.4960000003</v>
      </c>
      <c r="AX42" s="57">
        <f t="shared" si="96"/>
        <v>2045295.7460000003</v>
      </c>
      <c r="AY42" s="57">
        <f t="shared" si="96"/>
        <v>2038863.9960000003</v>
      </c>
      <c r="AZ42" s="57">
        <f t="shared" si="96"/>
        <v>2032432.2460000003</v>
      </c>
      <c r="BA42" s="57">
        <f t="shared" si="96"/>
        <v>2026000.4960000003</v>
      </c>
      <c r="BB42" s="57">
        <f t="shared" si="96"/>
        <v>2019568.7460000003</v>
      </c>
      <c r="BC42" s="57">
        <f t="shared" si="96"/>
        <v>2013136.9960000003</v>
      </c>
      <c r="BD42" s="57">
        <f t="shared" si="96"/>
        <v>2006705.2460000003</v>
      </c>
      <c r="BE42" s="60">
        <f t="shared" si="5"/>
        <v>44996.506411999988</v>
      </c>
      <c r="BF42" s="57">
        <v>6431.75</v>
      </c>
      <c r="BG42" s="69">
        <f t="shared" ref="BG42:BG44" si="97">BF42*12</f>
        <v>77181</v>
      </c>
      <c r="BH42" s="57">
        <f t="shared" si="79"/>
        <v>2000273.4960000003</v>
      </c>
      <c r="BI42" s="57">
        <f t="shared" ref="BI42:BS44" si="98">BH42-$L42</f>
        <v>1993841.7460000003</v>
      </c>
      <c r="BJ42" s="57">
        <f t="shared" si="98"/>
        <v>1987409.9960000003</v>
      </c>
      <c r="BK42" s="57">
        <f t="shared" si="98"/>
        <v>1980978.2460000003</v>
      </c>
      <c r="BL42" s="57">
        <f t="shared" si="98"/>
        <v>1974546.4960000003</v>
      </c>
      <c r="BM42" s="57">
        <f t="shared" si="98"/>
        <v>1968114.7460000003</v>
      </c>
      <c r="BN42" s="57">
        <f t="shared" si="98"/>
        <v>1961682.9960000003</v>
      </c>
      <c r="BO42" s="57">
        <f t="shared" si="98"/>
        <v>1955251.2460000003</v>
      </c>
      <c r="BP42" s="57">
        <f t="shared" si="98"/>
        <v>1948819.4960000003</v>
      </c>
      <c r="BQ42" s="57">
        <f t="shared" si="98"/>
        <v>1942387.7460000003</v>
      </c>
      <c r="BR42" s="57">
        <f t="shared" si="98"/>
        <v>1935955.9960000003</v>
      </c>
      <c r="BS42" s="57">
        <f t="shared" si="98"/>
        <v>1929524.2460000003</v>
      </c>
      <c r="BT42" s="60">
        <f t="shared" si="28"/>
        <v>43298.524411999992</v>
      </c>
      <c r="BU42" s="57">
        <v>6431.75</v>
      </c>
      <c r="BV42" s="69">
        <f t="shared" ref="BV42:BV44" si="99">BU42*12</f>
        <v>77181</v>
      </c>
      <c r="BW42" s="57">
        <f t="shared" ref="BW42:BW44" si="100">BS42-BU42</f>
        <v>1923092.4960000003</v>
      </c>
      <c r="BX42" s="57">
        <f t="shared" ref="BX42:CH44" si="101">BW42-$L42</f>
        <v>1916660.7460000003</v>
      </c>
      <c r="BY42" s="57">
        <f t="shared" si="101"/>
        <v>1910228.9960000003</v>
      </c>
      <c r="BZ42" s="57">
        <f t="shared" si="101"/>
        <v>1903797.2460000003</v>
      </c>
      <c r="CA42" s="57">
        <f t="shared" si="101"/>
        <v>1897365.4960000003</v>
      </c>
      <c r="CB42" s="57">
        <f t="shared" si="101"/>
        <v>1890933.7460000003</v>
      </c>
      <c r="CC42" s="57">
        <f t="shared" si="101"/>
        <v>1884501.9960000003</v>
      </c>
      <c r="CD42" s="57">
        <f t="shared" si="101"/>
        <v>1878070.2460000003</v>
      </c>
      <c r="CE42" s="57">
        <f t="shared" si="101"/>
        <v>1871638.4960000003</v>
      </c>
      <c r="CF42" s="57">
        <f t="shared" si="101"/>
        <v>1865206.7460000003</v>
      </c>
      <c r="CG42" s="57">
        <f t="shared" si="101"/>
        <v>1858774.9960000003</v>
      </c>
      <c r="CH42" s="57">
        <f t="shared" si="101"/>
        <v>1852343.2460000003</v>
      </c>
      <c r="CI42" s="60">
        <f t="shared" si="29"/>
        <v>41600.542411999988</v>
      </c>
      <c r="CJ42" s="57">
        <v>6431.75</v>
      </c>
      <c r="CK42" s="69">
        <f t="shared" ref="CK42:CK44" si="102">CJ42*12</f>
        <v>77181</v>
      </c>
      <c r="CL42" s="57">
        <f t="shared" ref="CL42:CL44" si="103">CH42-CJ42</f>
        <v>1845911.4960000003</v>
      </c>
      <c r="CM42" s="57">
        <f t="shared" ref="CM42:CW44" si="104">CL42-$L42</f>
        <v>1839479.7460000003</v>
      </c>
      <c r="CN42" s="57">
        <f t="shared" si="104"/>
        <v>1833047.9960000003</v>
      </c>
      <c r="CO42" s="57">
        <f t="shared" si="104"/>
        <v>1826616.2460000003</v>
      </c>
      <c r="CP42" s="57">
        <f t="shared" si="104"/>
        <v>1820184.4960000003</v>
      </c>
      <c r="CQ42" s="57">
        <f t="shared" si="104"/>
        <v>1813752.7460000003</v>
      </c>
      <c r="CR42" s="57">
        <f t="shared" si="104"/>
        <v>1807320.9960000003</v>
      </c>
      <c r="CS42" s="57">
        <f t="shared" si="104"/>
        <v>1800889.2460000003</v>
      </c>
      <c r="CT42" s="57">
        <f t="shared" si="104"/>
        <v>1794457.4960000003</v>
      </c>
      <c r="CU42" s="57">
        <f t="shared" si="104"/>
        <v>1788025.7460000003</v>
      </c>
      <c r="CV42" s="57">
        <f t="shared" si="104"/>
        <v>1781593.9960000003</v>
      </c>
      <c r="CW42" s="57">
        <f t="shared" si="104"/>
        <v>1775162.2460000003</v>
      </c>
      <c r="CX42" s="60">
        <f t="shared" si="30"/>
        <v>39902.560411999992</v>
      </c>
    </row>
    <row r="43" spans="1:102" ht="22.5" x14ac:dyDescent="0.2">
      <c r="A43" s="56" t="s">
        <v>1365</v>
      </c>
      <c r="B43" s="40" t="s">
        <v>1900</v>
      </c>
      <c r="C43" s="40" t="s">
        <v>793</v>
      </c>
      <c r="D43" s="40" t="s">
        <v>835</v>
      </c>
      <c r="E43" s="40" t="s">
        <v>2103</v>
      </c>
      <c r="F43" s="40" t="s">
        <v>848</v>
      </c>
      <c r="G43" s="40">
        <v>180</v>
      </c>
      <c r="H43" s="57">
        <v>58050.85</v>
      </c>
      <c r="I43" s="57">
        <v>31927.556666666664</v>
      </c>
      <c r="J43" s="57">
        <v>26123.293333333335</v>
      </c>
      <c r="K43" s="58">
        <v>0</v>
      </c>
      <c r="L43" s="57">
        <v>322.51</v>
      </c>
      <c r="M43" s="57"/>
      <c r="N43" s="57">
        <f t="shared" si="0"/>
        <v>3870.12</v>
      </c>
      <c r="O43" s="57">
        <f t="shared" si="12"/>
        <v>25800.783333333336</v>
      </c>
      <c r="P43" s="57">
        <f t="shared" si="87"/>
        <v>25478.273333333338</v>
      </c>
      <c r="Q43" s="57">
        <f t="shared" si="87"/>
        <v>25155.76333333334</v>
      </c>
      <c r="R43" s="57">
        <f t="shared" si="87"/>
        <v>24833.253333333341</v>
      </c>
      <c r="S43" s="57">
        <f t="shared" si="87"/>
        <v>24510.743333333343</v>
      </c>
      <c r="T43" s="57">
        <f t="shared" si="87"/>
        <v>24188.233333333344</v>
      </c>
      <c r="U43" s="57">
        <f t="shared" si="87"/>
        <v>23865.723333333346</v>
      </c>
      <c r="V43" s="57">
        <f t="shared" si="87"/>
        <v>23543.213333333348</v>
      </c>
      <c r="W43" s="57">
        <f t="shared" si="87"/>
        <v>23220.703333333349</v>
      </c>
      <c r="X43" s="57">
        <f t="shared" si="87"/>
        <v>22898.193333333351</v>
      </c>
      <c r="Y43" s="57">
        <f t="shared" si="87"/>
        <v>22575.683333333352</v>
      </c>
      <c r="Z43" s="57">
        <f t="shared" si="87"/>
        <v>22253.173333333354</v>
      </c>
      <c r="AA43" s="59"/>
      <c r="AB43" s="57"/>
      <c r="AC43" s="57">
        <f t="shared" si="14"/>
        <v>3870.12</v>
      </c>
      <c r="AD43" s="57">
        <f t="shared" si="15"/>
        <v>21930.663333333356</v>
      </c>
      <c r="AE43" s="57">
        <f t="shared" si="93"/>
        <v>21608.153333333357</v>
      </c>
      <c r="AF43" s="57">
        <f t="shared" si="93"/>
        <v>21285.643333333359</v>
      </c>
      <c r="AG43" s="57">
        <f t="shared" si="93"/>
        <v>20963.13333333336</v>
      </c>
      <c r="AH43" s="57">
        <f t="shared" si="93"/>
        <v>20640.623333333362</v>
      </c>
      <c r="AI43" s="57">
        <f t="shared" si="93"/>
        <v>20318.113333333364</v>
      </c>
      <c r="AJ43" s="57">
        <f t="shared" si="93"/>
        <v>19995.603333333365</v>
      </c>
      <c r="AK43" s="57">
        <f t="shared" si="93"/>
        <v>19673.093333333367</v>
      </c>
      <c r="AL43" s="57">
        <f t="shared" si="93"/>
        <v>19350.583333333369</v>
      </c>
      <c r="AM43" s="57">
        <f t="shared" si="93"/>
        <v>19028.07333333337</v>
      </c>
      <c r="AN43" s="57">
        <f t="shared" si="93"/>
        <v>18705.563333333372</v>
      </c>
      <c r="AO43" s="57">
        <f t="shared" si="93"/>
        <v>18383.053333333373</v>
      </c>
      <c r="AP43" s="59"/>
      <c r="AQ43" s="57">
        <v>322.51</v>
      </c>
      <c r="AR43" s="57">
        <f t="shared" si="94"/>
        <v>3870.12</v>
      </c>
      <c r="AS43" s="57">
        <f t="shared" si="95"/>
        <v>18060.543333333375</v>
      </c>
      <c r="AT43" s="57">
        <f t="shared" si="96"/>
        <v>17738.033333333377</v>
      </c>
      <c r="AU43" s="57">
        <f t="shared" si="96"/>
        <v>17415.523333333378</v>
      </c>
      <c r="AV43" s="57">
        <f t="shared" si="96"/>
        <v>17093.01333333338</v>
      </c>
      <c r="AW43" s="57">
        <f t="shared" si="96"/>
        <v>16770.503333333381</v>
      </c>
      <c r="AX43" s="57">
        <f t="shared" si="96"/>
        <v>16447.993333333383</v>
      </c>
      <c r="AY43" s="57">
        <f t="shared" si="96"/>
        <v>16125.483333333383</v>
      </c>
      <c r="AZ43" s="57">
        <f t="shared" si="96"/>
        <v>15802.973333333382</v>
      </c>
      <c r="BA43" s="57">
        <f t="shared" si="96"/>
        <v>15480.463333333382</v>
      </c>
      <c r="BB43" s="57">
        <f t="shared" si="96"/>
        <v>15157.953333333382</v>
      </c>
      <c r="BC43" s="57">
        <f t="shared" si="96"/>
        <v>14835.443333333382</v>
      </c>
      <c r="BD43" s="57">
        <f t="shared" si="96"/>
        <v>14512.933333333382</v>
      </c>
      <c r="BE43" s="60">
        <f t="shared" si="5"/>
        <v>0</v>
      </c>
      <c r="BF43" s="57">
        <v>322.51</v>
      </c>
      <c r="BG43" s="69">
        <f t="shared" si="97"/>
        <v>3870.12</v>
      </c>
      <c r="BH43" s="57">
        <f t="shared" si="79"/>
        <v>14190.423333333381</v>
      </c>
      <c r="BI43" s="57">
        <f t="shared" si="98"/>
        <v>13867.913333333381</v>
      </c>
      <c r="BJ43" s="57">
        <f t="shared" si="98"/>
        <v>13545.403333333381</v>
      </c>
      <c r="BK43" s="57">
        <f t="shared" si="98"/>
        <v>13222.893333333381</v>
      </c>
      <c r="BL43" s="57">
        <f t="shared" si="98"/>
        <v>12900.383333333381</v>
      </c>
      <c r="BM43" s="57">
        <f t="shared" si="98"/>
        <v>12577.87333333338</v>
      </c>
      <c r="BN43" s="57">
        <f t="shared" si="98"/>
        <v>12255.36333333338</v>
      </c>
      <c r="BO43" s="57">
        <f t="shared" si="98"/>
        <v>11932.85333333338</v>
      </c>
      <c r="BP43" s="57">
        <f t="shared" si="98"/>
        <v>11610.34333333338</v>
      </c>
      <c r="BQ43" s="57">
        <f t="shared" si="98"/>
        <v>11287.833333333379</v>
      </c>
      <c r="BR43" s="57">
        <f t="shared" si="98"/>
        <v>10965.323333333379</v>
      </c>
      <c r="BS43" s="57">
        <f t="shared" si="98"/>
        <v>10642.813333333379</v>
      </c>
      <c r="BT43" s="60">
        <v>0</v>
      </c>
      <c r="BU43" s="57">
        <v>322.51</v>
      </c>
      <c r="BV43" s="69">
        <f t="shared" si="99"/>
        <v>3870.12</v>
      </c>
      <c r="BW43" s="57">
        <f t="shared" si="100"/>
        <v>10320.303333333379</v>
      </c>
      <c r="BX43" s="57">
        <f t="shared" si="101"/>
        <v>9997.7933333333785</v>
      </c>
      <c r="BY43" s="57">
        <f t="shared" si="101"/>
        <v>9675.2833333333783</v>
      </c>
      <c r="BZ43" s="57">
        <f t="shared" si="101"/>
        <v>9352.7733333333781</v>
      </c>
      <c r="CA43" s="57">
        <f t="shared" si="101"/>
        <v>9030.2633333333779</v>
      </c>
      <c r="CB43" s="57">
        <f t="shared" si="101"/>
        <v>8707.7533333333777</v>
      </c>
      <c r="CC43" s="57">
        <f t="shared" si="101"/>
        <v>8385.2433333333774</v>
      </c>
      <c r="CD43" s="57">
        <f t="shared" si="101"/>
        <v>8062.7333333333772</v>
      </c>
      <c r="CE43" s="57">
        <f t="shared" si="101"/>
        <v>7740.223333333377</v>
      </c>
      <c r="CF43" s="57">
        <f t="shared" si="101"/>
        <v>7417.7133333333768</v>
      </c>
      <c r="CG43" s="57">
        <f t="shared" si="101"/>
        <v>7095.2033333333766</v>
      </c>
      <c r="CH43" s="57">
        <f t="shared" si="101"/>
        <v>6772.6933333333764</v>
      </c>
      <c r="CI43" s="60">
        <v>0</v>
      </c>
      <c r="CJ43" s="57">
        <v>322.51</v>
      </c>
      <c r="CK43" s="69">
        <f t="shared" si="102"/>
        <v>3870.12</v>
      </c>
      <c r="CL43" s="57">
        <f t="shared" si="103"/>
        <v>6450.1833333333761</v>
      </c>
      <c r="CM43" s="57">
        <f t="shared" si="104"/>
        <v>6127.6733333333759</v>
      </c>
      <c r="CN43" s="57">
        <f t="shared" si="104"/>
        <v>5805.1633333333757</v>
      </c>
      <c r="CO43" s="57">
        <f t="shared" si="104"/>
        <v>5482.6533333333755</v>
      </c>
      <c r="CP43" s="57">
        <f t="shared" si="104"/>
        <v>5160.1433333333753</v>
      </c>
      <c r="CQ43" s="57">
        <f t="shared" si="104"/>
        <v>4837.633333333375</v>
      </c>
      <c r="CR43" s="57">
        <f t="shared" si="104"/>
        <v>4515.1233333333748</v>
      </c>
      <c r="CS43" s="57">
        <f t="shared" si="104"/>
        <v>4192.6133333333746</v>
      </c>
      <c r="CT43" s="57">
        <f t="shared" si="104"/>
        <v>3870.1033333333744</v>
      </c>
      <c r="CU43" s="57">
        <f t="shared" si="104"/>
        <v>3547.5933333333742</v>
      </c>
      <c r="CV43" s="57">
        <f t="shared" si="104"/>
        <v>3225.083333333374</v>
      </c>
      <c r="CW43" s="57">
        <f t="shared" si="104"/>
        <v>2902.5733333333737</v>
      </c>
      <c r="CX43" s="60">
        <v>0</v>
      </c>
    </row>
    <row r="44" spans="1:102" s="66" customFormat="1" x14ac:dyDescent="0.2">
      <c r="A44" s="65" t="s">
        <v>1366</v>
      </c>
      <c r="B44" s="66" t="s">
        <v>1901</v>
      </c>
      <c r="C44" s="66" t="s">
        <v>793</v>
      </c>
      <c r="D44" s="66" t="s">
        <v>913</v>
      </c>
      <c r="E44" s="66" t="s">
        <v>2104</v>
      </c>
      <c r="F44" s="66" t="s">
        <v>1021</v>
      </c>
      <c r="G44" s="66">
        <v>180</v>
      </c>
      <c r="H44" s="67">
        <v>40639366.43</v>
      </c>
      <c r="I44" s="67">
        <v>14622810.040000001</v>
      </c>
      <c r="J44" s="67">
        <v>26016556.390000001</v>
      </c>
      <c r="K44" s="68">
        <v>1</v>
      </c>
      <c r="L44" s="67">
        <v>68106.170000000013</v>
      </c>
      <c r="M44" s="67"/>
      <c r="N44" s="67">
        <f t="shared" si="0"/>
        <v>817274.04000000015</v>
      </c>
      <c r="O44" s="57">
        <f t="shared" si="12"/>
        <v>25948450.219999999</v>
      </c>
      <c r="P44" s="57">
        <f t="shared" si="87"/>
        <v>25880344.049999997</v>
      </c>
      <c r="Q44" s="57">
        <f t="shared" si="87"/>
        <v>25812237.879999995</v>
      </c>
      <c r="R44" s="57">
        <f t="shared" si="87"/>
        <v>25744131.709999993</v>
      </c>
      <c r="S44" s="57">
        <f t="shared" si="87"/>
        <v>25676025.539999992</v>
      </c>
      <c r="T44" s="57">
        <f t="shared" si="87"/>
        <v>25607919.36999999</v>
      </c>
      <c r="U44" s="57">
        <f t="shared" si="87"/>
        <v>25539813.199999988</v>
      </c>
      <c r="V44" s="57">
        <f t="shared" si="87"/>
        <v>25471707.029999986</v>
      </c>
      <c r="W44" s="57">
        <f t="shared" si="87"/>
        <v>25403600.859999985</v>
      </c>
      <c r="X44" s="57">
        <f t="shared" si="87"/>
        <v>25335494.689999983</v>
      </c>
      <c r="Y44" s="57">
        <f t="shared" si="87"/>
        <v>25267388.519999981</v>
      </c>
      <c r="Z44" s="57">
        <f t="shared" si="87"/>
        <v>25199282.349999979</v>
      </c>
      <c r="AA44" s="59">
        <f>SUM(O44:Z44,J44)/13*$AA$1</f>
        <v>563374.22613999969</v>
      </c>
      <c r="AB44" s="57"/>
      <c r="AC44" s="57">
        <f t="shared" si="14"/>
        <v>817274.04000000015</v>
      </c>
      <c r="AD44" s="57">
        <f t="shared" si="15"/>
        <v>25131176.179999977</v>
      </c>
      <c r="AE44" s="57">
        <f t="shared" si="93"/>
        <v>25063070.009999976</v>
      </c>
      <c r="AF44" s="57">
        <f t="shared" si="93"/>
        <v>24994963.839999974</v>
      </c>
      <c r="AG44" s="57">
        <f t="shared" si="93"/>
        <v>24926857.669999972</v>
      </c>
      <c r="AH44" s="57">
        <f t="shared" si="93"/>
        <v>24858751.49999997</v>
      </c>
      <c r="AI44" s="57">
        <f t="shared" si="93"/>
        <v>24790645.329999968</v>
      </c>
      <c r="AJ44" s="57">
        <f t="shared" si="93"/>
        <v>24722539.159999967</v>
      </c>
      <c r="AK44" s="57">
        <f t="shared" si="93"/>
        <v>24654432.989999965</v>
      </c>
      <c r="AL44" s="57">
        <f t="shared" si="93"/>
        <v>24586326.819999963</v>
      </c>
      <c r="AM44" s="57">
        <f t="shared" si="93"/>
        <v>24518220.649999961</v>
      </c>
      <c r="AN44" s="57">
        <f t="shared" si="93"/>
        <v>24450114.479999959</v>
      </c>
      <c r="AO44" s="57">
        <f t="shared" si="93"/>
        <v>24382008.309999958</v>
      </c>
      <c r="AP44" s="59">
        <f t="shared" si="3"/>
        <v>545394.19725999923</v>
      </c>
      <c r="AQ44" s="57">
        <v>68106.170000000013</v>
      </c>
      <c r="AR44" s="57">
        <f t="shared" si="94"/>
        <v>817274.04000000015</v>
      </c>
      <c r="AS44" s="57">
        <f t="shared" si="95"/>
        <v>24313902.139999956</v>
      </c>
      <c r="AT44" s="57">
        <f t="shared" si="96"/>
        <v>24245795.969999954</v>
      </c>
      <c r="AU44" s="57">
        <f t="shared" si="96"/>
        <v>24177689.799999952</v>
      </c>
      <c r="AV44" s="57">
        <f t="shared" si="96"/>
        <v>24109583.629999951</v>
      </c>
      <c r="AW44" s="57">
        <f t="shared" si="96"/>
        <v>24041477.459999949</v>
      </c>
      <c r="AX44" s="57">
        <f t="shared" si="96"/>
        <v>23973371.289999947</v>
      </c>
      <c r="AY44" s="57">
        <f t="shared" si="96"/>
        <v>23905265.119999945</v>
      </c>
      <c r="AZ44" s="57">
        <f t="shared" si="96"/>
        <v>23837158.949999943</v>
      </c>
      <c r="BA44" s="57">
        <f t="shared" si="96"/>
        <v>23769052.779999942</v>
      </c>
      <c r="BB44" s="57">
        <f t="shared" si="96"/>
        <v>23700946.60999994</v>
      </c>
      <c r="BC44" s="57">
        <f t="shared" si="96"/>
        <v>23632840.439999938</v>
      </c>
      <c r="BD44" s="57">
        <f t="shared" si="96"/>
        <v>23564734.269999936</v>
      </c>
      <c r="BE44" s="60">
        <f t="shared" si="5"/>
        <v>527414.16837999877</v>
      </c>
      <c r="BF44" s="57">
        <v>68106.170000000013</v>
      </c>
      <c r="BG44" s="69">
        <f t="shared" si="97"/>
        <v>817274.04000000015</v>
      </c>
      <c r="BH44" s="57">
        <f t="shared" si="79"/>
        <v>23496628.099999934</v>
      </c>
      <c r="BI44" s="57">
        <f t="shared" si="98"/>
        <v>23428521.929999933</v>
      </c>
      <c r="BJ44" s="57">
        <f t="shared" si="98"/>
        <v>23360415.759999931</v>
      </c>
      <c r="BK44" s="57">
        <f t="shared" si="98"/>
        <v>23292309.589999929</v>
      </c>
      <c r="BL44" s="57">
        <f t="shared" si="98"/>
        <v>23224203.419999927</v>
      </c>
      <c r="BM44" s="57">
        <f t="shared" si="98"/>
        <v>23156097.249999925</v>
      </c>
      <c r="BN44" s="57">
        <f t="shared" si="98"/>
        <v>23087991.079999924</v>
      </c>
      <c r="BO44" s="57">
        <f t="shared" si="98"/>
        <v>23019884.909999922</v>
      </c>
      <c r="BP44" s="57">
        <f t="shared" si="98"/>
        <v>22951778.73999992</v>
      </c>
      <c r="BQ44" s="57">
        <f t="shared" si="98"/>
        <v>22883672.569999918</v>
      </c>
      <c r="BR44" s="57">
        <f t="shared" si="98"/>
        <v>22815566.399999917</v>
      </c>
      <c r="BS44" s="57">
        <f t="shared" si="98"/>
        <v>22747460.229999915</v>
      </c>
      <c r="BT44" s="60">
        <f t="shared" si="28"/>
        <v>509434.13949999824</v>
      </c>
      <c r="BU44" s="57">
        <v>68106.170000000013</v>
      </c>
      <c r="BV44" s="69">
        <f t="shared" si="99"/>
        <v>817274.04000000015</v>
      </c>
      <c r="BW44" s="57">
        <f t="shared" si="100"/>
        <v>22679354.059999913</v>
      </c>
      <c r="BX44" s="57">
        <f t="shared" si="101"/>
        <v>22611247.889999911</v>
      </c>
      <c r="BY44" s="57">
        <f t="shared" si="101"/>
        <v>22543141.719999909</v>
      </c>
      <c r="BZ44" s="57">
        <f t="shared" si="101"/>
        <v>22475035.549999908</v>
      </c>
      <c r="CA44" s="57">
        <f t="shared" si="101"/>
        <v>22406929.379999906</v>
      </c>
      <c r="CB44" s="57">
        <f t="shared" si="101"/>
        <v>22338823.209999904</v>
      </c>
      <c r="CC44" s="57">
        <f t="shared" si="101"/>
        <v>22270717.039999902</v>
      </c>
      <c r="CD44" s="57">
        <f t="shared" si="101"/>
        <v>22202610.8699999</v>
      </c>
      <c r="CE44" s="57">
        <f t="shared" si="101"/>
        <v>22134504.699999899</v>
      </c>
      <c r="CF44" s="57">
        <f t="shared" si="101"/>
        <v>22066398.529999897</v>
      </c>
      <c r="CG44" s="57">
        <f t="shared" si="101"/>
        <v>21998292.359999895</v>
      </c>
      <c r="CH44" s="57">
        <f t="shared" si="101"/>
        <v>21930186.189999893</v>
      </c>
      <c r="CI44" s="60">
        <f t="shared" si="29"/>
        <v>491454.11061999778</v>
      </c>
      <c r="CJ44" s="57">
        <v>68106.170000000013</v>
      </c>
      <c r="CK44" s="69">
        <f t="shared" si="102"/>
        <v>817274.04000000015</v>
      </c>
      <c r="CL44" s="57">
        <f t="shared" si="103"/>
        <v>21862080.019999892</v>
      </c>
      <c r="CM44" s="57">
        <f t="shared" si="104"/>
        <v>21793973.84999989</v>
      </c>
      <c r="CN44" s="57">
        <f t="shared" si="104"/>
        <v>21725867.679999888</v>
      </c>
      <c r="CO44" s="57">
        <f t="shared" si="104"/>
        <v>21657761.509999886</v>
      </c>
      <c r="CP44" s="57">
        <f t="shared" si="104"/>
        <v>21589655.339999884</v>
      </c>
      <c r="CQ44" s="57">
        <f t="shared" si="104"/>
        <v>21521549.169999883</v>
      </c>
      <c r="CR44" s="57">
        <f t="shared" si="104"/>
        <v>21453442.999999881</v>
      </c>
      <c r="CS44" s="57">
        <f t="shared" si="104"/>
        <v>21385336.829999879</v>
      </c>
      <c r="CT44" s="57">
        <f t="shared" si="104"/>
        <v>21317230.659999877</v>
      </c>
      <c r="CU44" s="57">
        <f t="shared" si="104"/>
        <v>21249124.489999875</v>
      </c>
      <c r="CV44" s="57">
        <f t="shared" si="104"/>
        <v>21181018.319999874</v>
      </c>
      <c r="CW44" s="57">
        <f t="shared" si="104"/>
        <v>21112912.149999872</v>
      </c>
      <c r="CX44" s="60">
        <f t="shared" si="30"/>
        <v>473474.08173999732</v>
      </c>
    </row>
    <row r="45" spans="1:102" x14ac:dyDescent="0.2">
      <c r="A45" s="56" t="s">
        <v>1367</v>
      </c>
      <c r="B45" s="40" t="s">
        <v>1902</v>
      </c>
      <c r="C45" s="40" t="s">
        <v>793</v>
      </c>
      <c r="D45" s="40" t="s">
        <v>835</v>
      </c>
      <c r="E45" s="40" t="s">
        <v>2105</v>
      </c>
      <c r="F45" s="40" t="s">
        <v>877</v>
      </c>
      <c r="G45" s="40">
        <v>60</v>
      </c>
      <c r="H45" s="57">
        <v>48921.57</v>
      </c>
      <c r="I45" s="57">
        <v>22830.074000000001</v>
      </c>
      <c r="J45" s="57">
        <v>26091.495999999999</v>
      </c>
      <c r="K45" s="58">
        <v>0</v>
      </c>
      <c r="L45" s="57">
        <v>815.36</v>
      </c>
      <c r="M45" s="57"/>
      <c r="N45" s="57">
        <f t="shared" si="0"/>
        <v>9784.32</v>
      </c>
      <c r="O45" s="57">
        <f t="shared" si="12"/>
        <v>25276.135999999999</v>
      </c>
      <c r="P45" s="57">
        <f t="shared" si="87"/>
        <v>24460.775999999998</v>
      </c>
      <c r="Q45" s="57">
        <f t="shared" si="87"/>
        <v>23645.415999999997</v>
      </c>
      <c r="R45" s="57">
        <f t="shared" si="87"/>
        <v>22830.055999999997</v>
      </c>
      <c r="S45" s="57">
        <f t="shared" si="87"/>
        <v>22014.695999999996</v>
      </c>
      <c r="T45" s="57">
        <f t="shared" si="87"/>
        <v>21199.335999999996</v>
      </c>
      <c r="U45" s="57">
        <f t="shared" si="87"/>
        <v>20383.975999999995</v>
      </c>
      <c r="V45" s="57">
        <f t="shared" si="87"/>
        <v>19568.615999999995</v>
      </c>
      <c r="W45" s="57">
        <f t="shared" si="87"/>
        <v>18753.255999999994</v>
      </c>
      <c r="X45" s="57">
        <f t="shared" si="87"/>
        <v>17937.895999999993</v>
      </c>
      <c r="Y45" s="57">
        <f t="shared" si="87"/>
        <v>17122.535999999993</v>
      </c>
      <c r="Z45" s="57">
        <f t="shared" si="87"/>
        <v>16307.175999999992</v>
      </c>
      <c r="AA45" s="59"/>
      <c r="AB45" s="57"/>
      <c r="AC45" s="57">
        <f t="shared" si="14"/>
        <v>9784.32</v>
      </c>
      <c r="AD45" s="57">
        <f t="shared" si="15"/>
        <v>15491.815999999992</v>
      </c>
      <c r="AE45" s="57">
        <f t="shared" si="93"/>
        <v>14676.455999999991</v>
      </c>
      <c r="AF45" s="57">
        <f t="shared" si="93"/>
        <v>13861.09599999999</v>
      </c>
      <c r="AG45" s="57">
        <f t="shared" si="93"/>
        <v>13045.73599999999</v>
      </c>
      <c r="AH45" s="57">
        <f t="shared" si="93"/>
        <v>12230.375999999989</v>
      </c>
      <c r="AI45" s="57">
        <f t="shared" si="93"/>
        <v>11415.015999999989</v>
      </c>
      <c r="AJ45" s="57">
        <f t="shared" si="93"/>
        <v>10599.655999999988</v>
      </c>
      <c r="AK45" s="57">
        <f t="shared" si="93"/>
        <v>9784.2959999999875</v>
      </c>
      <c r="AL45" s="57">
        <f t="shared" si="93"/>
        <v>8968.935999999987</v>
      </c>
      <c r="AM45" s="57">
        <f t="shared" si="93"/>
        <v>8153.5759999999873</v>
      </c>
      <c r="AN45" s="57">
        <f t="shared" si="93"/>
        <v>7338.2159999999876</v>
      </c>
      <c r="AO45" s="57">
        <f t="shared" si="93"/>
        <v>6522.8559999999879</v>
      </c>
      <c r="AP45" s="59"/>
      <c r="AQ45" s="57">
        <v>815.36</v>
      </c>
      <c r="AR45" s="57">
        <f>L45*8-0.02</f>
        <v>6522.86</v>
      </c>
      <c r="AS45" s="57">
        <f t="shared" si="95"/>
        <v>5707.4959999999883</v>
      </c>
      <c r="AT45" s="57">
        <f t="shared" si="96"/>
        <v>4892.1359999999886</v>
      </c>
      <c r="AU45" s="57">
        <f t="shared" si="96"/>
        <v>4076.7759999999885</v>
      </c>
      <c r="AV45" s="57">
        <f t="shared" si="96"/>
        <v>3261.4159999999883</v>
      </c>
      <c r="AW45" s="57">
        <f t="shared" si="96"/>
        <v>2446.0559999999882</v>
      </c>
      <c r="AX45" s="57">
        <f t="shared" si="96"/>
        <v>1630.6959999999881</v>
      </c>
      <c r="AY45" s="57">
        <f>AX45-$L45+0.02</f>
        <v>815.35599999998806</v>
      </c>
      <c r="AZ45" s="57">
        <f t="shared" si="96"/>
        <v>-4.0000000119562173E-3</v>
      </c>
      <c r="BA45" s="57">
        <f t="shared" ref="BA45:BD45" si="105">AZ45-$L45*0</f>
        <v>-4.0000000119562173E-3</v>
      </c>
      <c r="BB45" s="57">
        <f t="shared" si="105"/>
        <v>-4.0000000119562173E-3</v>
      </c>
      <c r="BC45" s="57">
        <f t="shared" si="105"/>
        <v>-4.0000000119562173E-3</v>
      </c>
      <c r="BD45" s="57">
        <f t="shared" si="105"/>
        <v>-4.0000000119562173E-3</v>
      </c>
      <c r="BE45" s="60">
        <f t="shared" si="5"/>
        <v>0</v>
      </c>
      <c r="BF45" s="57">
        <v>815.36</v>
      </c>
      <c r="BG45" s="69"/>
      <c r="BH45" s="57"/>
      <c r="BI45" s="57"/>
      <c r="BJ45" s="57"/>
      <c r="BK45" s="57"/>
      <c r="BL45" s="57"/>
      <c r="BM45" s="57"/>
      <c r="BN45" s="57"/>
      <c r="BO45" s="57"/>
      <c r="BP45" s="57"/>
      <c r="BQ45" s="57"/>
      <c r="BR45" s="57"/>
      <c r="BS45" s="57"/>
      <c r="BT45" s="60">
        <f t="shared" si="28"/>
        <v>-6.7692307894643673E-6</v>
      </c>
      <c r="BU45" s="57">
        <v>815.36</v>
      </c>
      <c r="BV45" s="69"/>
      <c r="BW45" s="57"/>
      <c r="BX45" s="57"/>
      <c r="BY45" s="57"/>
      <c r="BZ45" s="57"/>
      <c r="CA45" s="57"/>
      <c r="CB45" s="57"/>
      <c r="CC45" s="57"/>
      <c r="CD45" s="57"/>
      <c r="CE45" s="57"/>
      <c r="CF45" s="57"/>
      <c r="CG45" s="57"/>
      <c r="CH45" s="57"/>
      <c r="CI45" s="60">
        <f t="shared" si="29"/>
        <v>0</v>
      </c>
      <c r="CJ45" s="57">
        <v>815.36</v>
      </c>
      <c r="CK45" s="69"/>
      <c r="CL45" s="57"/>
      <c r="CM45" s="57"/>
      <c r="CN45" s="57"/>
      <c r="CO45" s="57"/>
      <c r="CP45" s="57"/>
      <c r="CQ45" s="57"/>
      <c r="CR45" s="57"/>
      <c r="CS45" s="57"/>
      <c r="CT45" s="57"/>
      <c r="CU45" s="57"/>
      <c r="CV45" s="57"/>
      <c r="CW45" s="57"/>
      <c r="CX45" s="60">
        <f t="shared" si="30"/>
        <v>0</v>
      </c>
    </row>
    <row r="46" spans="1:102" ht="22.5" x14ac:dyDescent="0.2">
      <c r="A46" s="56" t="s">
        <v>1368</v>
      </c>
      <c r="B46" s="40" t="s">
        <v>1903</v>
      </c>
      <c r="C46" s="40" t="s">
        <v>793</v>
      </c>
      <c r="D46" s="40" t="s">
        <v>2077</v>
      </c>
      <c r="E46" s="40" t="s">
        <v>2106</v>
      </c>
      <c r="F46" s="40" t="s">
        <v>848</v>
      </c>
      <c r="G46" s="40">
        <v>84</v>
      </c>
      <c r="H46" s="57">
        <v>85000</v>
      </c>
      <c r="I46" s="57">
        <v>85000</v>
      </c>
      <c r="J46" s="57">
        <v>0</v>
      </c>
      <c r="K46" s="58">
        <v>0</v>
      </c>
      <c r="L46" s="57">
        <v>0</v>
      </c>
      <c r="M46" s="57"/>
      <c r="N46" s="57">
        <f t="shared" si="0"/>
        <v>0</v>
      </c>
      <c r="O46" s="57">
        <f t="shared" si="12"/>
        <v>0</v>
      </c>
      <c r="P46" s="57">
        <f t="shared" si="87"/>
        <v>0</v>
      </c>
      <c r="Q46" s="57">
        <f t="shared" si="87"/>
        <v>0</v>
      </c>
      <c r="R46" s="57">
        <f t="shared" si="87"/>
        <v>0</v>
      </c>
      <c r="S46" s="57">
        <f t="shared" si="87"/>
        <v>0</v>
      </c>
      <c r="T46" s="57">
        <f t="shared" si="87"/>
        <v>0</v>
      </c>
      <c r="U46" s="57">
        <f t="shared" si="87"/>
        <v>0</v>
      </c>
      <c r="V46" s="57">
        <f t="shared" si="87"/>
        <v>0</v>
      </c>
      <c r="W46" s="57">
        <f t="shared" si="87"/>
        <v>0</v>
      </c>
      <c r="X46" s="57">
        <f t="shared" si="87"/>
        <v>0</v>
      </c>
      <c r="Y46" s="57">
        <f t="shared" si="87"/>
        <v>0</v>
      </c>
      <c r="Z46" s="57">
        <f t="shared" si="87"/>
        <v>0</v>
      </c>
      <c r="AA46" s="59"/>
      <c r="AB46" s="57"/>
      <c r="AC46" s="57">
        <f t="shared" si="14"/>
        <v>0</v>
      </c>
      <c r="AD46" s="57">
        <f t="shared" si="15"/>
        <v>0</v>
      </c>
      <c r="AE46" s="57">
        <f t="shared" si="93"/>
        <v>0</v>
      </c>
      <c r="AF46" s="57">
        <f t="shared" si="93"/>
        <v>0</v>
      </c>
      <c r="AG46" s="57">
        <f t="shared" si="93"/>
        <v>0</v>
      </c>
      <c r="AH46" s="57">
        <f t="shared" si="93"/>
        <v>0</v>
      </c>
      <c r="AI46" s="57">
        <f t="shared" si="93"/>
        <v>0</v>
      </c>
      <c r="AJ46" s="57">
        <f t="shared" si="93"/>
        <v>0</v>
      </c>
      <c r="AK46" s="57">
        <f t="shared" si="93"/>
        <v>0</v>
      </c>
      <c r="AL46" s="57">
        <f t="shared" si="93"/>
        <v>0</v>
      </c>
      <c r="AM46" s="57">
        <f t="shared" si="93"/>
        <v>0</v>
      </c>
      <c r="AN46" s="57">
        <f t="shared" si="93"/>
        <v>0</v>
      </c>
      <c r="AO46" s="57">
        <f t="shared" si="93"/>
        <v>0</v>
      </c>
      <c r="AP46" s="59"/>
      <c r="AQ46" s="57">
        <v>0</v>
      </c>
      <c r="BE46" s="60">
        <f t="shared" si="5"/>
        <v>0</v>
      </c>
      <c r="BF46" s="57">
        <v>0</v>
      </c>
      <c r="BT46" s="60">
        <f t="shared" si="28"/>
        <v>0</v>
      </c>
      <c r="BU46" s="57">
        <v>0</v>
      </c>
      <c r="CI46" s="60">
        <f t="shared" si="29"/>
        <v>0</v>
      </c>
      <c r="CJ46" s="57">
        <v>0</v>
      </c>
      <c r="CX46" s="60">
        <f t="shared" si="30"/>
        <v>0</v>
      </c>
    </row>
    <row r="47" spans="1:102" x14ac:dyDescent="0.2">
      <c r="A47" s="56" t="s">
        <v>1369</v>
      </c>
      <c r="B47" s="40" t="s">
        <v>1904</v>
      </c>
      <c r="C47" s="40" t="s">
        <v>793</v>
      </c>
      <c r="D47" s="40" t="s">
        <v>835</v>
      </c>
      <c r="E47" s="40" t="s">
        <v>2087</v>
      </c>
      <c r="F47" s="40" t="s">
        <v>877</v>
      </c>
      <c r="G47" s="40">
        <v>60</v>
      </c>
      <c r="H47" s="57">
        <v>475686.44</v>
      </c>
      <c r="I47" s="57">
        <v>348836.80799999996</v>
      </c>
      <c r="J47" s="57">
        <v>126849.63200000004</v>
      </c>
      <c r="K47" s="58">
        <v>0</v>
      </c>
      <c r="L47" s="57">
        <v>7928.11</v>
      </c>
      <c r="M47" s="57"/>
      <c r="N47" s="57">
        <f t="shared" si="0"/>
        <v>95137.319999999992</v>
      </c>
      <c r="O47" s="57">
        <f t="shared" si="12"/>
        <v>118921.52200000004</v>
      </c>
      <c r="P47" s="57">
        <f t="shared" si="87"/>
        <v>110993.41200000004</v>
      </c>
      <c r="Q47" s="57">
        <f t="shared" si="87"/>
        <v>103065.30200000004</v>
      </c>
      <c r="R47" s="57">
        <f t="shared" si="87"/>
        <v>95137.192000000039</v>
      </c>
      <c r="S47" s="57">
        <f t="shared" si="87"/>
        <v>87209.082000000039</v>
      </c>
      <c r="T47" s="57">
        <f t="shared" si="87"/>
        <v>79280.972000000038</v>
      </c>
      <c r="U47" s="57">
        <f t="shared" si="87"/>
        <v>71352.862000000037</v>
      </c>
      <c r="V47" s="57">
        <f t="shared" si="87"/>
        <v>63424.752000000037</v>
      </c>
      <c r="W47" s="57">
        <f t="shared" si="87"/>
        <v>55496.642000000036</v>
      </c>
      <c r="X47" s="57">
        <f t="shared" si="87"/>
        <v>47568.532000000036</v>
      </c>
      <c r="Y47" s="57">
        <f t="shared" si="87"/>
        <v>39640.422000000035</v>
      </c>
      <c r="Z47" s="57">
        <f t="shared" si="87"/>
        <v>31712.312000000034</v>
      </c>
      <c r="AA47" s="59"/>
      <c r="AB47" s="57"/>
      <c r="AC47" s="57">
        <f>L47*4-0.13</f>
        <v>31712.309999999998</v>
      </c>
      <c r="AD47" s="57">
        <f t="shared" si="15"/>
        <v>23784.202000000034</v>
      </c>
      <c r="AE47" s="57">
        <f t="shared" si="93"/>
        <v>15856.092000000033</v>
      </c>
      <c r="AF47" s="57">
        <f t="shared" si="93"/>
        <v>7927.9820000000336</v>
      </c>
      <c r="AG47" s="57">
        <f>AF47-$L47+0.13</f>
        <v>2.0000000339496227E-3</v>
      </c>
      <c r="AH47" s="57">
        <f>AG47-$L47*0</f>
        <v>2.0000000339496227E-3</v>
      </c>
      <c r="AI47" s="57">
        <f t="shared" ref="AI47:AO47" si="106">AH47-$L47*0</f>
        <v>2.0000000339496227E-3</v>
      </c>
      <c r="AJ47" s="57">
        <f t="shared" si="106"/>
        <v>2.0000000339496227E-3</v>
      </c>
      <c r="AK47" s="57">
        <f t="shared" si="106"/>
        <v>2.0000000339496227E-3</v>
      </c>
      <c r="AL47" s="57">
        <f t="shared" si="106"/>
        <v>2.0000000339496227E-3</v>
      </c>
      <c r="AM47" s="57">
        <f t="shared" si="106"/>
        <v>2.0000000339496227E-3</v>
      </c>
      <c r="AN47" s="57">
        <f t="shared" si="106"/>
        <v>2.0000000339496227E-3</v>
      </c>
      <c r="AO47" s="57">
        <f t="shared" si="106"/>
        <v>2.0000000339496227E-3</v>
      </c>
      <c r="AP47" s="59"/>
      <c r="AQ47" s="57">
        <v>7928.11</v>
      </c>
      <c r="BE47" s="60">
        <f t="shared" si="5"/>
        <v>0</v>
      </c>
      <c r="BF47" s="57">
        <v>7928.11</v>
      </c>
      <c r="BT47" s="60">
        <f t="shared" si="28"/>
        <v>0</v>
      </c>
      <c r="BU47" s="57">
        <v>7928.11</v>
      </c>
      <c r="CI47" s="60">
        <f t="shared" si="29"/>
        <v>0</v>
      </c>
      <c r="CJ47" s="57">
        <v>7928.11</v>
      </c>
      <c r="CX47" s="60">
        <f t="shared" si="30"/>
        <v>0</v>
      </c>
    </row>
    <row r="48" spans="1:102" x14ac:dyDescent="0.2">
      <c r="A48" s="56" t="s">
        <v>1370</v>
      </c>
      <c r="B48" s="40" t="s">
        <v>1905</v>
      </c>
      <c r="C48" s="40" t="s">
        <v>793</v>
      </c>
      <c r="D48" s="40" t="s">
        <v>851</v>
      </c>
      <c r="E48" s="40" t="s">
        <v>2107</v>
      </c>
      <c r="F48" s="40" t="s">
        <v>877</v>
      </c>
      <c r="G48" s="40">
        <v>360</v>
      </c>
      <c r="H48" s="57">
        <v>483624.2</v>
      </c>
      <c r="I48" s="57">
        <v>125810.16</v>
      </c>
      <c r="J48" s="57">
        <v>357814.04000000004</v>
      </c>
      <c r="K48" s="58">
        <v>1</v>
      </c>
      <c r="L48" s="57">
        <v>1310.68</v>
      </c>
      <c r="M48" s="57"/>
      <c r="N48" s="57">
        <f t="shared" si="0"/>
        <v>15728.16</v>
      </c>
      <c r="O48" s="57">
        <f t="shared" si="12"/>
        <v>356503.36000000004</v>
      </c>
      <c r="P48" s="57">
        <f t="shared" si="87"/>
        <v>355192.68000000005</v>
      </c>
      <c r="Q48" s="57">
        <f t="shared" si="87"/>
        <v>353882.00000000006</v>
      </c>
      <c r="R48" s="57">
        <f t="shared" si="87"/>
        <v>352571.32000000007</v>
      </c>
      <c r="S48" s="57">
        <f t="shared" si="87"/>
        <v>351260.64000000007</v>
      </c>
      <c r="T48" s="57">
        <f t="shared" si="87"/>
        <v>349949.96000000008</v>
      </c>
      <c r="U48" s="57">
        <f t="shared" si="87"/>
        <v>348639.28000000009</v>
      </c>
      <c r="V48" s="57">
        <f t="shared" si="87"/>
        <v>347328.60000000009</v>
      </c>
      <c r="W48" s="57">
        <f t="shared" si="87"/>
        <v>346017.9200000001</v>
      </c>
      <c r="X48" s="57">
        <f t="shared" si="87"/>
        <v>344707.24000000011</v>
      </c>
      <c r="Y48" s="57">
        <f t="shared" si="87"/>
        <v>343396.56000000011</v>
      </c>
      <c r="Z48" s="57">
        <f t="shared" si="87"/>
        <v>342085.88000000012</v>
      </c>
      <c r="AA48" s="59">
        <f t="shared" ref="AA48:AA50" si="107">SUM(O48:Z48,J48)/13*$AA$1</f>
        <v>7698.8991200000009</v>
      </c>
      <c r="AB48" s="57"/>
      <c r="AC48" s="57">
        <f t="shared" si="14"/>
        <v>15728.16</v>
      </c>
      <c r="AD48" s="57">
        <f t="shared" si="15"/>
        <v>340775.20000000013</v>
      </c>
      <c r="AE48" s="57">
        <f t="shared" si="93"/>
        <v>339464.52000000014</v>
      </c>
      <c r="AF48" s="57">
        <f t="shared" si="93"/>
        <v>338153.84000000014</v>
      </c>
      <c r="AG48" s="57">
        <f t="shared" si="93"/>
        <v>336843.16000000015</v>
      </c>
      <c r="AH48" s="57">
        <f t="shared" si="93"/>
        <v>335532.48000000016</v>
      </c>
      <c r="AI48" s="57">
        <f t="shared" si="93"/>
        <v>334221.80000000016</v>
      </c>
      <c r="AJ48" s="57">
        <f t="shared" si="93"/>
        <v>332911.12000000017</v>
      </c>
      <c r="AK48" s="57">
        <f t="shared" si="93"/>
        <v>331600.44000000018</v>
      </c>
      <c r="AL48" s="57">
        <f t="shared" si="93"/>
        <v>330289.76000000018</v>
      </c>
      <c r="AM48" s="57">
        <f t="shared" si="93"/>
        <v>328979.08000000019</v>
      </c>
      <c r="AN48" s="57">
        <f t="shared" si="93"/>
        <v>327668.4000000002</v>
      </c>
      <c r="AO48" s="57">
        <f t="shared" si="93"/>
        <v>326357.7200000002</v>
      </c>
      <c r="AP48" s="59">
        <f t="shared" si="3"/>
        <v>7352.8796000000029</v>
      </c>
      <c r="AQ48" s="57">
        <v>1310.68</v>
      </c>
      <c r="AR48" s="57">
        <f t="shared" ref="AR48:AR51" si="108">L48*12</f>
        <v>15728.16</v>
      </c>
      <c r="AS48" s="57">
        <f t="shared" ref="AS48:AS51" si="109">AO48-$L48</f>
        <v>325047.04000000021</v>
      </c>
      <c r="AT48" s="57">
        <f t="shared" ref="AT48:BD51" si="110">AS48-$L48</f>
        <v>323736.36000000022</v>
      </c>
      <c r="AU48" s="57">
        <f t="shared" si="110"/>
        <v>322425.68000000023</v>
      </c>
      <c r="AV48" s="57">
        <f t="shared" si="110"/>
        <v>321115.00000000023</v>
      </c>
      <c r="AW48" s="57">
        <f t="shared" si="110"/>
        <v>319804.32000000024</v>
      </c>
      <c r="AX48" s="57">
        <f t="shared" si="110"/>
        <v>318493.64000000025</v>
      </c>
      <c r="AY48" s="57">
        <f t="shared" si="110"/>
        <v>317182.96000000025</v>
      </c>
      <c r="AZ48" s="57">
        <f t="shared" si="110"/>
        <v>315872.28000000026</v>
      </c>
      <c r="BA48" s="57">
        <f t="shared" si="110"/>
        <v>314561.60000000027</v>
      </c>
      <c r="BB48" s="57">
        <f t="shared" si="110"/>
        <v>313250.92000000027</v>
      </c>
      <c r="BC48" s="57">
        <f t="shared" si="110"/>
        <v>311940.24000000028</v>
      </c>
      <c r="BD48" s="57">
        <f t="shared" si="110"/>
        <v>310629.56000000029</v>
      </c>
      <c r="BE48" s="60">
        <f t="shared" si="5"/>
        <v>7006.8600800000049</v>
      </c>
      <c r="BF48" s="57">
        <v>1310.68</v>
      </c>
      <c r="BG48" s="69">
        <f t="shared" ref="BG48:BG108" si="111">BF48*12</f>
        <v>15728.16</v>
      </c>
      <c r="BH48" s="57">
        <f t="shared" ref="BH48:BH108" si="112">BD48-BF48</f>
        <v>309318.8800000003</v>
      </c>
      <c r="BI48" s="57">
        <f t="shared" ref="BI48:BS51" si="113">BH48-$L48</f>
        <v>308008.2000000003</v>
      </c>
      <c r="BJ48" s="57">
        <f t="shared" si="113"/>
        <v>306697.52000000031</v>
      </c>
      <c r="BK48" s="57">
        <f t="shared" si="113"/>
        <v>305386.84000000032</v>
      </c>
      <c r="BL48" s="57">
        <f t="shared" si="113"/>
        <v>304076.16000000032</v>
      </c>
      <c r="BM48" s="57">
        <f t="shared" si="113"/>
        <v>302765.48000000033</v>
      </c>
      <c r="BN48" s="57">
        <f t="shared" si="113"/>
        <v>301454.80000000034</v>
      </c>
      <c r="BO48" s="57">
        <f t="shared" si="113"/>
        <v>300144.12000000034</v>
      </c>
      <c r="BP48" s="57">
        <f t="shared" si="113"/>
        <v>298833.44000000035</v>
      </c>
      <c r="BQ48" s="57">
        <f t="shared" si="113"/>
        <v>297522.76000000036</v>
      </c>
      <c r="BR48" s="57">
        <f t="shared" si="113"/>
        <v>296212.08000000037</v>
      </c>
      <c r="BS48" s="57">
        <f t="shared" si="113"/>
        <v>294901.40000000037</v>
      </c>
      <c r="BT48" s="60">
        <f t="shared" si="28"/>
        <v>6660.8405600000078</v>
      </c>
      <c r="BU48" s="57">
        <v>1310.68</v>
      </c>
      <c r="BV48" s="69">
        <f t="shared" ref="BV48:BV108" si="114">BU48*12</f>
        <v>15728.16</v>
      </c>
      <c r="BW48" s="57">
        <f t="shared" ref="BW48:BW51" si="115">BS48-BU48</f>
        <v>293590.72000000038</v>
      </c>
      <c r="BX48" s="57">
        <f t="shared" ref="BX48:CH51" si="116">BW48-$L48</f>
        <v>292280.04000000039</v>
      </c>
      <c r="BY48" s="57">
        <f t="shared" si="116"/>
        <v>290969.36000000039</v>
      </c>
      <c r="BZ48" s="57">
        <f t="shared" si="116"/>
        <v>289658.6800000004</v>
      </c>
      <c r="CA48" s="57">
        <f t="shared" si="116"/>
        <v>288348.00000000041</v>
      </c>
      <c r="CB48" s="57">
        <f t="shared" si="116"/>
        <v>287037.32000000041</v>
      </c>
      <c r="CC48" s="57">
        <f t="shared" si="116"/>
        <v>285726.64000000042</v>
      </c>
      <c r="CD48" s="57">
        <f t="shared" si="116"/>
        <v>284415.96000000043</v>
      </c>
      <c r="CE48" s="57">
        <f t="shared" si="116"/>
        <v>283105.28000000044</v>
      </c>
      <c r="CF48" s="57">
        <f t="shared" si="116"/>
        <v>281794.60000000044</v>
      </c>
      <c r="CG48" s="57">
        <f t="shared" si="116"/>
        <v>280483.92000000045</v>
      </c>
      <c r="CH48" s="57">
        <f t="shared" si="116"/>
        <v>279173.24000000046</v>
      </c>
      <c r="CI48" s="60">
        <f t="shared" si="29"/>
        <v>6314.8210400000089</v>
      </c>
      <c r="CJ48" s="57">
        <v>1310.68</v>
      </c>
      <c r="CK48" s="69">
        <f t="shared" ref="CK48:CK108" si="117">CJ48*12</f>
        <v>15728.16</v>
      </c>
      <c r="CL48" s="57">
        <f t="shared" ref="CL48:CL51" si="118">CH48-CJ48</f>
        <v>277862.56000000046</v>
      </c>
      <c r="CM48" s="57">
        <f t="shared" ref="CM48:CW51" si="119">CL48-$L48</f>
        <v>276551.88000000047</v>
      </c>
      <c r="CN48" s="57">
        <f t="shared" si="119"/>
        <v>275241.20000000048</v>
      </c>
      <c r="CO48" s="57">
        <f t="shared" si="119"/>
        <v>273930.52000000048</v>
      </c>
      <c r="CP48" s="57">
        <f t="shared" si="119"/>
        <v>272619.84000000049</v>
      </c>
      <c r="CQ48" s="57">
        <f t="shared" si="119"/>
        <v>271309.1600000005</v>
      </c>
      <c r="CR48" s="57">
        <f t="shared" si="119"/>
        <v>269998.48000000051</v>
      </c>
      <c r="CS48" s="57">
        <f t="shared" si="119"/>
        <v>268687.80000000051</v>
      </c>
      <c r="CT48" s="57">
        <f t="shared" si="119"/>
        <v>267377.12000000052</v>
      </c>
      <c r="CU48" s="57">
        <f t="shared" si="119"/>
        <v>266066.44000000053</v>
      </c>
      <c r="CV48" s="57">
        <f t="shared" si="119"/>
        <v>264755.76000000053</v>
      </c>
      <c r="CW48" s="57">
        <f t="shared" si="119"/>
        <v>263445.08000000054</v>
      </c>
      <c r="CX48" s="60">
        <f t="shared" si="30"/>
        <v>5968.8015200000109</v>
      </c>
    </row>
    <row r="49" spans="1:102" x14ac:dyDescent="0.2">
      <c r="A49" s="56" t="s">
        <v>1371</v>
      </c>
      <c r="B49" s="40" t="s">
        <v>1906</v>
      </c>
      <c r="C49" s="40" t="s">
        <v>793</v>
      </c>
      <c r="D49" s="40" t="s">
        <v>851</v>
      </c>
      <c r="E49" s="40" t="s">
        <v>2093</v>
      </c>
      <c r="F49" s="40" t="s">
        <v>877</v>
      </c>
      <c r="G49" s="40">
        <v>300</v>
      </c>
      <c r="H49" s="57">
        <v>659676</v>
      </c>
      <c r="I49" s="57">
        <v>479364.56</v>
      </c>
      <c r="J49" s="57">
        <v>180311.44</v>
      </c>
      <c r="K49" s="58">
        <v>1</v>
      </c>
      <c r="L49" s="57">
        <v>2198.9199999999996</v>
      </c>
      <c r="M49" s="57"/>
      <c r="N49" s="57">
        <f t="shared" si="0"/>
        <v>26387.039999999994</v>
      </c>
      <c r="O49" s="57">
        <f t="shared" si="12"/>
        <v>178112.52</v>
      </c>
      <c r="P49" s="57">
        <f t="shared" si="87"/>
        <v>175913.59999999998</v>
      </c>
      <c r="Q49" s="57">
        <f t="shared" si="87"/>
        <v>173714.67999999996</v>
      </c>
      <c r="R49" s="57">
        <f t="shared" si="87"/>
        <v>171515.75999999995</v>
      </c>
      <c r="S49" s="57">
        <f t="shared" si="87"/>
        <v>169316.83999999994</v>
      </c>
      <c r="T49" s="57">
        <f t="shared" si="87"/>
        <v>167117.91999999993</v>
      </c>
      <c r="U49" s="57">
        <f t="shared" si="87"/>
        <v>164918.99999999991</v>
      </c>
      <c r="V49" s="57">
        <f t="shared" si="87"/>
        <v>162720.0799999999</v>
      </c>
      <c r="W49" s="57">
        <f t="shared" si="87"/>
        <v>160521.15999999989</v>
      </c>
      <c r="X49" s="57">
        <f t="shared" si="87"/>
        <v>158322.23999999987</v>
      </c>
      <c r="Y49" s="57">
        <f t="shared" si="87"/>
        <v>156123.31999999986</v>
      </c>
      <c r="Z49" s="57">
        <f t="shared" si="87"/>
        <v>153924.39999999985</v>
      </c>
      <c r="AA49" s="59">
        <f t="shared" si="107"/>
        <v>3676.5942399999981</v>
      </c>
      <c r="AB49" s="57"/>
      <c r="AC49" s="57">
        <f t="shared" si="14"/>
        <v>26387.039999999994</v>
      </c>
      <c r="AD49" s="57">
        <f t="shared" si="15"/>
        <v>151725.47999999984</v>
      </c>
      <c r="AE49" s="57">
        <f t="shared" si="93"/>
        <v>149526.55999999982</v>
      </c>
      <c r="AF49" s="57">
        <f t="shared" si="93"/>
        <v>147327.63999999981</v>
      </c>
      <c r="AG49" s="57">
        <f t="shared" si="93"/>
        <v>145128.7199999998</v>
      </c>
      <c r="AH49" s="57">
        <f t="shared" si="93"/>
        <v>142929.79999999978</v>
      </c>
      <c r="AI49" s="57">
        <f t="shared" si="93"/>
        <v>140730.87999999977</v>
      </c>
      <c r="AJ49" s="57">
        <f t="shared" si="93"/>
        <v>138531.95999999976</v>
      </c>
      <c r="AK49" s="57">
        <f t="shared" si="93"/>
        <v>136333.03999999975</v>
      </c>
      <c r="AL49" s="57">
        <f t="shared" si="93"/>
        <v>134134.11999999973</v>
      </c>
      <c r="AM49" s="57">
        <f t="shared" si="93"/>
        <v>131935.19999999972</v>
      </c>
      <c r="AN49" s="57">
        <f t="shared" si="93"/>
        <v>129736.27999999972</v>
      </c>
      <c r="AO49" s="57">
        <f t="shared" si="93"/>
        <v>127537.35999999972</v>
      </c>
      <c r="AP49" s="59">
        <f t="shared" si="3"/>
        <v>3096.0793599999947</v>
      </c>
      <c r="AQ49" s="57">
        <v>2198.9199999999996</v>
      </c>
      <c r="AR49" s="57">
        <f t="shared" si="108"/>
        <v>26387.039999999994</v>
      </c>
      <c r="AS49" s="57">
        <f t="shared" si="109"/>
        <v>125338.43999999973</v>
      </c>
      <c r="AT49" s="57">
        <f t="shared" si="110"/>
        <v>123139.51999999973</v>
      </c>
      <c r="AU49" s="57">
        <f t="shared" si="110"/>
        <v>120940.59999999973</v>
      </c>
      <c r="AV49" s="57">
        <f t="shared" si="110"/>
        <v>118741.67999999973</v>
      </c>
      <c r="AW49" s="57">
        <f t="shared" si="110"/>
        <v>116542.75999999973</v>
      </c>
      <c r="AX49" s="57">
        <f t="shared" si="110"/>
        <v>114343.83999999973</v>
      </c>
      <c r="AY49" s="57">
        <f t="shared" si="110"/>
        <v>112144.91999999974</v>
      </c>
      <c r="AZ49" s="57">
        <f t="shared" si="110"/>
        <v>109945.99999999974</v>
      </c>
      <c r="BA49" s="57">
        <f t="shared" si="110"/>
        <v>107747.07999999974</v>
      </c>
      <c r="BB49" s="57">
        <f t="shared" si="110"/>
        <v>105548.15999999974</v>
      </c>
      <c r="BC49" s="57">
        <f t="shared" si="110"/>
        <v>103349.23999999974</v>
      </c>
      <c r="BD49" s="57">
        <f t="shared" si="110"/>
        <v>101150.31999999975</v>
      </c>
      <c r="BE49" s="60">
        <f t="shared" si="5"/>
        <v>2515.5644799999945</v>
      </c>
      <c r="BF49" s="57">
        <v>2198.9199999999996</v>
      </c>
      <c r="BG49" s="69">
        <f t="shared" si="111"/>
        <v>26387.039999999994</v>
      </c>
      <c r="BH49" s="57">
        <f t="shared" si="112"/>
        <v>98951.399999999747</v>
      </c>
      <c r="BI49" s="57">
        <f t="shared" si="113"/>
        <v>96752.479999999749</v>
      </c>
      <c r="BJ49" s="57">
        <f t="shared" si="113"/>
        <v>94553.55999999975</v>
      </c>
      <c r="BK49" s="57">
        <f t="shared" si="113"/>
        <v>92354.639999999752</v>
      </c>
      <c r="BL49" s="57">
        <f t="shared" si="113"/>
        <v>90155.719999999754</v>
      </c>
      <c r="BM49" s="57">
        <f t="shared" si="113"/>
        <v>87956.799999999756</v>
      </c>
      <c r="BN49" s="57">
        <f t="shared" si="113"/>
        <v>85757.879999999757</v>
      </c>
      <c r="BO49" s="57">
        <f t="shared" si="113"/>
        <v>83558.959999999759</v>
      </c>
      <c r="BP49" s="57">
        <f t="shared" si="113"/>
        <v>81360.039999999761</v>
      </c>
      <c r="BQ49" s="57">
        <f t="shared" si="113"/>
        <v>79161.119999999763</v>
      </c>
      <c r="BR49" s="57">
        <f t="shared" si="113"/>
        <v>76962.199999999764</v>
      </c>
      <c r="BS49" s="57">
        <f t="shared" si="113"/>
        <v>74763.279999999766</v>
      </c>
      <c r="BT49" s="60">
        <f t="shared" si="28"/>
        <v>1935.0495999999946</v>
      </c>
      <c r="BU49" s="57">
        <v>2198.9199999999996</v>
      </c>
      <c r="BV49" s="69">
        <f t="shared" si="114"/>
        <v>26387.039999999994</v>
      </c>
      <c r="BW49" s="57">
        <f t="shared" si="115"/>
        <v>72564.359999999768</v>
      </c>
      <c r="BX49" s="57">
        <f t="shared" si="116"/>
        <v>70365.439999999769</v>
      </c>
      <c r="BY49" s="57">
        <f t="shared" si="116"/>
        <v>68166.519999999771</v>
      </c>
      <c r="BZ49" s="57">
        <f t="shared" si="116"/>
        <v>65967.599999999773</v>
      </c>
      <c r="CA49" s="57">
        <f t="shared" si="116"/>
        <v>63768.679999999775</v>
      </c>
      <c r="CB49" s="57">
        <f t="shared" si="116"/>
        <v>61569.759999999776</v>
      </c>
      <c r="CC49" s="57">
        <f t="shared" si="116"/>
        <v>59370.839999999778</v>
      </c>
      <c r="CD49" s="57">
        <f t="shared" si="116"/>
        <v>57171.91999999978</v>
      </c>
      <c r="CE49" s="57">
        <f t="shared" si="116"/>
        <v>54972.999999999782</v>
      </c>
      <c r="CF49" s="57">
        <f t="shared" si="116"/>
        <v>52774.079999999783</v>
      </c>
      <c r="CG49" s="57">
        <f t="shared" si="116"/>
        <v>50575.159999999785</v>
      </c>
      <c r="CH49" s="57">
        <f t="shared" si="116"/>
        <v>48376.239999999787</v>
      </c>
      <c r="CI49" s="60">
        <f t="shared" si="29"/>
        <v>1354.5347199999951</v>
      </c>
      <c r="CJ49" s="57">
        <v>2198.9199999999996</v>
      </c>
      <c r="CK49" s="69">
        <f t="shared" si="117"/>
        <v>26387.039999999994</v>
      </c>
      <c r="CL49" s="57">
        <f t="shared" si="118"/>
        <v>46177.319999999789</v>
      </c>
      <c r="CM49" s="57">
        <f t="shared" si="119"/>
        <v>43978.39999999979</v>
      </c>
      <c r="CN49" s="57">
        <f t="shared" si="119"/>
        <v>41779.479999999792</v>
      </c>
      <c r="CO49" s="57">
        <f t="shared" si="119"/>
        <v>39580.559999999794</v>
      </c>
      <c r="CP49" s="57">
        <f t="shared" si="119"/>
        <v>37381.639999999796</v>
      </c>
      <c r="CQ49" s="57">
        <f t="shared" si="119"/>
        <v>35182.719999999797</v>
      </c>
      <c r="CR49" s="57">
        <f t="shared" si="119"/>
        <v>32983.799999999799</v>
      </c>
      <c r="CS49" s="57">
        <f t="shared" si="119"/>
        <v>30784.879999999801</v>
      </c>
      <c r="CT49" s="57">
        <f t="shared" si="119"/>
        <v>28585.959999999803</v>
      </c>
      <c r="CU49" s="57">
        <f t="shared" si="119"/>
        <v>26387.039999999804</v>
      </c>
      <c r="CV49" s="57">
        <f t="shared" si="119"/>
        <v>24188.119999999806</v>
      </c>
      <c r="CW49" s="57">
        <f t="shared" si="119"/>
        <v>21989.199999999808</v>
      </c>
      <c r="CX49" s="60">
        <f t="shared" si="30"/>
        <v>774.01983999999561</v>
      </c>
    </row>
    <row r="50" spans="1:102" x14ac:dyDescent="0.2">
      <c r="A50" s="56" t="s">
        <v>1372</v>
      </c>
      <c r="B50" s="40" t="s">
        <v>1907</v>
      </c>
      <c r="C50" s="40" t="s">
        <v>793</v>
      </c>
      <c r="D50" s="40" t="s">
        <v>851</v>
      </c>
      <c r="E50" s="40" t="s">
        <v>2108</v>
      </c>
      <c r="F50" s="40" t="s">
        <v>877</v>
      </c>
      <c r="G50" s="40">
        <v>300</v>
      </c>
      <c r="H50" s="57">
        <v>45504.01</v>
      </c>
      <c r="I50" s="57">
        <v>12741.1204</v>
      </c>
      <c r="J50" s="57">
        <v>32762.889600000002</v>
      </c>
      <c r="K50" s="58">
        <v>1</v>
      </c>
      <c r="L50" s="57">
        <v>151.68000000000004</v>
      </c>
      <c r="M50" s="57"/>
      <c r="N50" s="57">
        <f t="shared" si="0"/>
        <v>1820.1600000000003</v>
      </c>
      <c r="O50" s="57">
        <f t="shared" si="12"/>
        <v>32611.209600000002</v>
      </c>
      <c r="P50" s="57">
        <f t="shared" si="87"/>
        <v>32459.529600000002</v>
      </c>
      <c r="Q50" s="57">
        <f t="shared" si="87"/>
        <v>32307.849600000001</v>
      </c>
      <c r="R50" s="57">
        <f t="shared" si="87"/>
        <v>32156.169600000001</v>
      </c>
      <c r="S50" s="57">
        <f t="shared" si="87"/>
        <v>32004.489600000001</v>
      </c>
      <c r="T50" s="57">
        <f t="shared" si="87"/>
        <v>31852.809600000001</v>
      </c>
      <c r="U50" s="57">
        <f t="shared" si="87"/>
        <v>31701.1296</v>
      </c>
      <c r="V50" s="57">
        <f t="shared" si="87"/>
        <v>31549.4496</v>
      </c>
      <c r="W50" s="57">
        <f t="shared" si="87"/>
        <v>31397.7696</v>
      </c>
      <c r="X50" s="57">
        <f t="shared" si="87"/>
        <v>31246.089599999999</v>
      </c>
      <c r="Y50" s="57">
        <f t="shared" si="87"/>
        <v>31094.409599999999</v>
      </c>
      <c r="Z50" s="57">
        <f t="shared" si="87"/>
        <v>30942.729599999999</v>
      </c>
      <c r="AA50" s="59">
        <f t="shared" si="107"/>
        <v>700.76181120000001</v>
      </c>
      <c r="AB50" s="57"/>
      <c r="AC50" s="57">
        <f t="shared" si="14"/>
        <v>1820.1600000000003</v>
      </c>
      <c r="AD50" s="57">
        <f t="shared" si="15"/>
        <v>30791.049599999998</v>
      </c>
      <c r="AE50" s="57">
        <f t="shared" si="93"/>
        <v>30639.369599999998</v>
      </c>
      <c r="AF50" s="57">
        <f t="shared" si="93"/>
        <v>30487.689599999998</v>
      </c>
      <c r="AG50" s="57">
        <f t="shared" si="93"/>
        <v>30336.009599999998</v>
      </c>
      <c r="AH50" s="57">
        <f t="shared" si="93"/>
        <v>30184.329599999997</v>
      </c>
      <c r="AI50" s="57">
        <f t="shared" si="93"/>
        <v>30032.649599999997</v>
      </c>
      <c r="AJ50" s="57">
        <f t="shared" si="93"/>
        <v>29880.969599999997</v>
      </c>
      <c r="AK50" s="57">
        <f t="shared" si="93"/>
        <v>29729.289599999996</v>
      </c>
      <c r="AL50" s="57">
        <f t="shared" si="93"/>
        <v>29577.609599999996</v>
      </c>
      <c r="AM50" s="57">
        <f t="shared" si="93"/>
        <v>29425.929599999996</v>
      </c>
      <c r="AN50" s="57">
        <f t="shared" si="93"/>
        <v>29274.249599999996</v>
      </c>
      <c r="AO50" s="57">
        <f t="shared" si="93"/>
        <v>29122.569599999995</v>
      </c>
      <c r="AP50" s="59">
        <f t="shared" si="3"/>
        <v>660.71829119999984</v>
      </c>
      <c r="AQ50" s="57">
        <v>151.68000000000004</v>
      </c>
      <c r="AR50" s="57">
        <f t="shared" si="108"/>
        <v>1820.1600000000003</v>
      </c>
      <c r="AS50" s="57">
        <f t="shared" si="109"/>
        <v>28970.889599999995</v>
      </c>
      <c r="AT50" s="57">
        <f t="shared" si="110"/>
        <v>28819.209599999995</v>
      </c>
      <c r="AU50" s="57">
        <f t="shared" si="110"/>
        <v>28667.529599999994</v>
      </c>
      <c r="AV50" s="57">
        <f t="shared" si="110"/>
        <v>28515.849599999994</v>
      </c>
      <c r="AW50" s="57">
        <f t="shared" si="110"/>
        <v>28364.169599999994</v>
      </c>
      <c r="AX50" s="57">
        <f t="shared" si="110"/>
        <v>28212.489599999994</v>
      </c>
      <c r="AY50" s="57">
        <f t="shared" si="110"/>
        <v>28060.809599999993</v>
      </c>
      <c r="AZ50" s="57">
        <f t="shared" si="110"/>
        <v>27909.129599999993</v>
      </c>
      <c r="BA50" s="57">
        <f t="shared" si="110"/>
        <v>27757.449599999993</v>
      </c>
      <c r="BB50" s="57">
        <f t="shared" si="110"/>
        <v>27605.769599999992</v>
      </c>
      <c r="BC50" s="57">
        <f t="shared" si="110"/>
        <v>27454.089599999992</v>
      </c>
      <c r="BD50" s="57">
        <f t="shared" si="110"/>
        <v>27302.409599999992</v>
      </c>
      <c r="BE50" s="60">
        <f t="shared" si="5"/>
        <v>620.67477119999978</v>
      </c>
      <c r="BF50" s="57">
        <v>151.68000000000004</v>
      </c>
      <c r="BG50" s="69">
        <f t="shared" si="111"/>
        <v>1820.1600000000003</v>
      </c>
      <c r="BH50" s="57">
        <f t="shared" si="112"/>
        <v>27150.729599999991</v>
      </c>
      <c r="BI50" s="57">
        <f t="shared" si="113"/>
        <v>26999.049599999991</v>
      </c>
      <c r="BJ50" s="57">
        <f t="shared" si="113"/>
        <v>26847.369599999991</v>
      </c>
      <c r="BK50" s="57">
        <f t="shared" si="113"/>
        <v>26695.689599999991</v>
      </c>
      <c r="BL50" s="57">
        <f t="shared" si="113"/>
        <v>26544.00959999999</v>
      </c>
      <c r="BM50" s="57">
        <f t="shared" si="113"/>
        <v>26392.32959999999</v>
      </c>
      <c r="BN50" s="57">
        <f t="shared" si="113"/>
        <v>26240.64959999999</v>
      </c>
      <c r="BO50" s="57">
        <f t="shared" si="113"/>
        <v>26088.969599999989</v>
      </c>
      <c r="BP50" s="57">
        <f t="shared" si="113"/>
        <v>25937.289599999989</v>
      </c>
      <c r="BQ50" s="57">
        <f t="shared" si="113"/>
        <v>25785.609599999989</v>
      </c>
      <c r="BR50" s="57">
        <f t="shared" si="113"/>
        <v>25633.929599999989</v>
      </c>
      <c r="BS50" s="57">
        <f t="shared" si="113"/>
        <v>25482.249599999988</v>
      </c>
      <c r="BT50" s="60">
        <f t="shared" si="28"/>
        <v>580.63125119999972</v>
      </c>
      <c r="BU50" s="57">
        <v>151.68000000000004</v>
      </c>
      <c r="BV50" s="69">
        <f t="shared" si="114"/>
        <v>1820.1600000000003</v>
      </c>
      <c r="BW50" s="57">
        <f t="shared" si="115"/>
        <v>25330.569599999988</v>
      </c>
      <c r="BX50" s="57">
        <f t="shared" si="116"/>
        <v>25178.889599999988</v>
      </c>
      <c r="BY50" s="57">
        <f t="shared" si="116"/>
        <v>25027.209599999987</v>
      </c>
      <c r="BZ50" s="57">
        <f t="shared" si="116"/>
        <v>24875.529599999987</v>
      </c>
      <c r="CA50" s="57">
        <f t="shared" si="116"/>
        <v>24723.849599999987</v>
      </c>
      <c r="CB50" s="57">
        <f t="shared" si="116"/>
        <v>24572.169599999987</v>
      </c>
      <c r="CC50" s="57">
        <f t="shared" si="116"/>
        <v>24420.489599999986</v>
      </c>
      <c r="CD50" s="57">
        <f t="shared" si="116"/>
        <v>24268.809599999986</v>
      </c>
      <c r="CE50" s="57">
        <f t="shared" si="116"/>
        <v>24117.129599999986</v>
      </c>
      <c r="CF50" s="57">
        <f t="shared" si="116"/>
        <v>23965.449599999985</v>
      </c>
      <c r="CG50" s="57">
        <f t="shared" si="116"/>
        <v>23813.769599999985</v>
      </c>
      <c r="CH50" s="57">
        <f t="shared" si="116"/>
        <v>23662.089599999985</v>
      </c>
      <c r="CI50" s="60">
        <f t="shared" si="29"/>
        <v>540.58773119999967</v>
      </c>
      <c r="CJ50" s="57">
        <v>151.68000000000004</v>
      </c>
      <c r="CK50" s="69">
        <f t="shared" si="117"/>
        <v>1820.1600000000003</v>
      </c>
      <c r="CL50" s="57">
        <f t="shared" si="118"/>
        <v>23510.409599999984</v>
      </c>
      <c r="CM50" s="57">
        <f t="shared" si="119"/>
        <v>23358.729599999984</v>
      </c>
      <c r="CN50" s="57">
        <f t="shared" si="119"/>
        <v>23207.049599999984</v>
      </c>
      <c r="CO50" s="57">
        <f t="shared" si="119"/>
        <v>23055.369599999984</v>
      </c>
      <c r="CP50" s="57">
        <f t="shared" si="119"/>
        <v>22903.689599999983</v>
      </c>
      <c r="CQ50" s="57">
        <f t="shared" si="119"/>
        <v>22752.009599999983</v>
      </c>
      <c r="CR50" s="57">
        <f t="shared" si="119"/>
        <v>22600.329599999983</v>
      </c>
      <c r="CS50" s="57">
        <f t="shared" si="119"/>
        <v>22448.649599999982</v>
      </c>
      <c r="CT50" s="57">
        <f t="shared" si="119"/>
        <v>22296.969599999982</v>
      </c>
      <c r="CU50" s="57">
        <f t="shared" si="119"/>
        <v>22145.289599999982</v>
      </c>
      <c r="CV50" s="57">
        <f t="shared" si="119"/>
        <v>21993.609599999982</v>
      </c>
      <c r="CW50" s="57">
        <f t="shared" si="119"/>
        <v>21841.929599999981</v>
      </c>
      <c r="CX50" s="60">
        <f t="shared" si="30"/>
        <v>500.54421119999967</v>
      </c>
    </row>
    <row r="51" spans="1:102" x14ac:dyDescent="0.2">
      <c r="A51" s="56" t="s">
        <v>1373</v>
      </c>
      <c r="B51" s="40" t="s">
        <v>1908</v>
      </c>
      <c r="C51" s="40" t="s">
        <v>793</v>
      </c>
      <c r="D51" s="40" t="s">
        <v>835</v>
      </c>
      <c r="E51" s="40" t="s">
        <v>2109</v>
      </c>
      <c r="F51" s="40" t="s">
        <v>877</v>
      </c>
      <c r="G51" s="40">
        <v>84</v>
      </c>
      <c r="H51" s="57">
        <v>188333.33</v>
      </c>
      <c r="I51" s="57">
        <v>40357.121428571438</v>
      </c>
      <c r="J51" s="57">
        <v>147976.20857142855</v>
      </c>
      <c r="K51" s="58">
        <v>0</v>
      </c>
      <c r="L51" s="57">
        <v>2242.0600000000004</v>
      </c>
      <c r="M51" s="57"/>
      <c r="N51" s="57">
        <f t="shared" si="0"/>
        <v>26904.720000000005</v>
      </c>
      <c r="O51" s="57">
        <f t="shared" si="12"/>
        <v>145734.14857142855</v>
      </c>
      <c r="P51" s="57">
        <f t="shared" si="87"/>
        <v>143492.08857142855</v>
      </c>
      <c r="Q51" s="57">
        <f t="shared" si="87"/>
        <v>141250.02857142856</v>
      </c>
      <c r="R51" s="57">
        <f t="shared" si="87"/>
        <v>139007.96857142856</v>
      </c>
      <c r="S51" s="57">
        <f t="shared" si="87"/>
        <v>136765.90857142856</v>
      </c>
      <c r="T51" s="57">
        <f t="shared" si="87"/>
        <v>134523.84857142856</v>
      </c>
      <c r="U51" s="57">
        <f t="shared" si="87"/>
        <v>132281.78857142857</v>
      </c>
      <c r="V51" s="57">
        <f t="shared" si="87"/>
        <v>130039.72857142857</v>
      </c>
      <c r="W51" s="57">
        <f t="shared" si="87"/>
        <v>127797.66857142857</v>
      </c>
      <c r="X51" s="57">
        <f t="shared" si="87"/>
        <v>125555.60857142857</v>
      </c>
      <c r="Y51" s="57">
        <f t="shared" si="87"/>
        <v>123313.54857142858</v>
      </c>
      <c r="Z51" s="57">
        <f t="shared" si="87"/>
        <v>121071.48857142858</v>
      </c>
      <c r="AA51" s="59"/>
      <c r="AB51" s="57"/>
      <c r="AC51" s="57">
        <f t="shared" si="14"/>
        <v>26904.720000000005</v>
      </c>
      <c r="AD51" s="57">
        <f t="shared" si="15"/>
        <v>118829.42857142858</v>
      </c>
      <c r="AE51" s="57">
        <f t="shared" si="93"/>
        <v>116587.36857142858</v>
      </c>
      <c r="AF51" s="57">
        <f t="shared" si="93"/>
        <v>114345.30857142858</v>
      </c>
      <c r="AG51" s="57">
        <f t="shared" si="93"/>
        <v>112103.24857142859</v>
      </c>
      <c r="AH51" s="57">
        <f t="shared" si="93"/>
        <v>109861.18857142859</v>
      </c>
      <c r="AI51" s="57">
        <f t="shared" si="93"/>
        <v>107619.12857142859</v>
      </c>
      <c r="AJ51" s="57">
        <f t="shared" si="93"/>
        <v>105377.06857142859</v>
      </c>
      <c r="AK51" s="57">
        <f t="shared" si="93"/>
        <v>103135.0085714286</v>
      </c>
      <c r="AL51" s="57">
        <f t="shared" si="93"/>
        <v>100892.9485714286</v>
      </c>
      <c r="AM51" s="57">
        <f t="shared" si="93"/>
        <v>98650.888571428601</v>
      </c>
      <c r="AN51" s="57">
        <f t="shared" si="93"/>
        <v>96408.828571428603</v>
      </c>
      <c r="AO51" s="57">
        <f t="shared" si="93"/>
        <v>94166.768571428605</v>
      </c>
      <c r="AP51" s="59"/>
      <c r="AQ51" s="57">
        <v>2242.0600000000004</v>
      </c>
      <c r="AR51" s="57">
        <f t="shared" si="108"/>
        <v>26904.720000000005</v>
      </c>
      <c r="AS51" s="57">
        <f t="shared" si="109"/>
        <v>91924.708571428608</v>
      </c>
      <c r="AT51" s="57">
        <f t="shared" si="110"/>
        <v>89682.64857142861</v>
      </c>
      <c r="AU51" s="57">
        <f t="shared" si="110"/>
        <v>87440.588571428612</v>
      </c>
      <c r="AV51" s="57">
        <f t="shared" si="110"/>
        <v>85198.528571428615</v>
      </c>
      <c r="AW51" s="57">
        <f t="shared" si="110"/>
        <v>82956.468571428617</v>
      </c>
      <c r="AX51" s="57">
        <f t="shared" si="110"/>
        <v>80714.408571428619</v>
      </c>
      <c r="AY51" s="57">
        <f t="shared" si="110"/>
        <v>78472.348571428622</v>
      </c>
      <c r="AZ51" s="57">
        <f t="shared" si="110"/>
        <v>76230.288571428624</v>
      </c>
      <c r="BA51" s="57">
        <f t="shared" si="110"/>
        <v>73988.228571428626</v>
      </c>
      <c r="BB51" s="57">
        <f t="shared" si="110"/>
        <v>71746.168571428629</v>
      </c>
      <c r="BC51" s="57">
        <f t="shared" si="110"/>
        <v>69504.108571428631</v>
      </c>
      <c r="BD51" s="57">
        <f t="shared" si="110"/>
        <v>67262.048571428633</v>
      </c>
      <c r="BE51" s="60">
        <f t="shared" si="5"/>
        <v>0</v>
      </c>
      <c r="BF51" s="57">
        <v>2242.0600000000004</v>
      </c>
      <c r="BG51" s="69">
        <f t="shared" si="111"/>
        <v>26904.720000000005</v>
      </c>
      <c r="BH51" s="57">
        <f t="shared" si="112"/>
        <v>65019.988571428636</v>
      </c>
      <c r="BI51" s="57">
        <f t="shared" si="113"/>
        <v>62777.928571428638</v>
      </c>
      <c r="BJ51" s="57">
        <f t="shared" si="113"/>
        <v>60535.86857142864</v>
      </c>
      <c r="BK51" s="57">
        <f t="shared" si="113"/>
        <v>58293.808571428643</v>
      </c>
      <c r="BL51" s="57">
        <f t="shared" si="113"/>
        <v>56051.748571428645</v>
      </c>
      <c r="BM51" s="57">
        <f t="shared" si="113"/>
        <v>53809.688571428647</v>
      </c>
      <c r="BN51" s="57">
        <f t="shared" si="113"/>
        <v>51567.62857142865</v>
      </c>
      <c r="BO51" s="57">
        <f t="shared" si="113"/>
        <v>49325.568571428652</v>
      </c>
      <c r="BP51" s="57">
        <f t="shared" si="113"/>
        <v>47083.508571428654</v>
      </c>
      <c r="BQ51" s="57">
        <f t="shared" si="113"/>
        <v>44841.448571428657</v>
      </c>
      <c r="BR51" s="57">
        <f t="shared" si="113"/>
        <v>42599.388571428659</v>
      </c>
      <c r="BS51" s="57">
        <f t="shared" si="113"/>
        <v>40357.328571428661</v>
      </c>
      <c r="BT51" s="60">
        <v>0</v>
      </c>
      <c r="BU51" s="57">
        <v>2242.0600000000004</v>
      </c>
      <c r="BV51" s="69">
        <f t="shared" si="114"/>
        <v>26904.720000000005</v>
      </c>
      <c r="BW51" s="57">
        <f t="shared" si="115"/>
        <v>38115.268571428664</v>
      </c>
      <c r="BX51" s="57">
        <f t="shared" si="116"/>
        <v>35873.208571428666</v>
      </c>
      <c r="BY51" s="57">
        <f t="shared" si="116"/>
        <v>33631.148571428668</v>
      </c>
      <c r="BZ51" s="57">
        <f t="shared" si="116"/>
        <v>31389.088571428667</v>
      </c>
      <c r="CA51" s="57">
        <f t="shared" si="116"/>
        <v>29147.028571428666</v>
      </c>
      <c r="CB51" s="57">
        <f t="shared" si="116"/>
        <v>26904.968571428664</v>
      </c>
      <c r="CC51" s="57">
        <f t="shared" si="116"/>
        <v>24662.908571428663</v>
      </c>
      <c r="CD51" s="57">
        <f t="shared" si="116"/>
        <v>22420.848571428662</v>
      </c>
      <c r="CE51" s="57">
        <f t="shared" si="116"/>
        <v>20178.78857142866</v>
      </c>
      <c r="CF51" s="57">
        <f t="shared" si="116"/>
        <v>17936.728571428659</v>
      </c>
      <c r="CG51" s="57">
        <f t="shared" si="116"/>
        <v>15694.668571428658</v>
      </c>
      <c r="CH51" s="57">
        <f t="shared" si="116"/>
        <v>13452.608571428656</v>
      </c>
      <c r="CI51" s="60">
        <v>0</v>
      </c>
      <c r="CJ51" s="57">
        <v>2242.0600000000004</v>
      </c>
      <c r="CK51" s="69">
        <v>13452.61</v>
      </c>
      <c r="CL51" s="57">
        <f t="shared" si="118"/>
        <v>11210.548571428655</v>
      </c>
      <c r="CM51" s="57">
        <f t="shared" si="119"/>
        <v>8968.4885714286538</v>
      </c>
      <c r="CN51" s="57">
        <f t="shared" si="119"/>
        <v>6726.4285714286534</v>
      </c>
      <c r="CO51" s="57">
        <f t="shared" si="119"/>
        <v>4484.368571428653</v>
      </c>
      <c r="CP51" s="57">
        <f t="shared" si="119"/>
        <v>2242.3085714286526</v>
      </c>
      <c r="CQ51" s="57">
        <f t="shared" si="119"/>
        <v>0.24857142865221249</v>
      </c>
      <c r="CR51" s="57">
        <v>0</v>
      </c>
      <c r="CS51" s="57">
        <v>0</v>
      </c>
      <c r="CT51" s="57">
        <v>0</v>
      </c>
      <c r="CU51" s="57">
        <v>0</v>
      </c>
      <c r="CV51" s="57">
        <v>0</v>
      </c>
      <c r="CW51" s="57">
        <v>0</v>
      </c>
      <c r="CX51" s="60">
        <v>0</v>
      </c>
    </row>
    <row r="52" spans="1:102" x14ac:dyDescent="0.2">
      <c r="A52" s="56" t="s">
        <v>1374</v>
      </c>
      <c r="B52" s="40" t="s">
        <v>1909</v>
      </c>
      <c r="C52" s="40" t="s">
        <v>793</v>
      </c>
      <c r="D52" s="40" t="s">
        <v>2078</v>
      </c>
      <c r="E52" s="40" t="s">
        <v>2110</v>
      </c>
      <c r="F52" s="40" t="s">
        <v>877</v>
      </c>
      <c r="G52" s="40">
        <v>84</v>
      </c>
      <c r="H52" s="57">
        <v>68750</v>
      </c>
      <c r="I52" s="57">
        <v>68750</v>
      </c>
      <c r="J52" s="57">
        <v>0</v>
      </c>
      <c r="K52" s="58">
        <v>1</v>
      </c>
      <c r="L52" s="57">
        <v>0</v>
      </c>
      <c r="M52" s="57"/>
      <c r="N52" s="57">
        <f t="shared" si="0"/>
        <v>0</v>
      </c>
      <c r="O52" s="57">
        <f t="shared" si="12"/>
        <v>0</v>
      </c>
      <c r="P52" s="57">
        <f t="shared" si="87"/>
        <v>0</v>
      </c>
      <c r="Q52" s="57">
        <f t="shared" si="87"/>
        <v>0</v>
      </c>
      <c r="R52" s="57">
        <f t="shared" si="87"/>
        <v>0</v>
      </c>
      <c r="S52" s="57">
        <f t="shared" si="87"/>
        <v>0</v>
      </c>
      <c r="T52" s="57">
        <f t="shared" si="87"/>
        <v>0</v>
      </c>
      <c r="U52" s="57">
        <f t="shared" si="87"/>
        <v>0</v>
      </c>
      <c r="V52" s="57">
        <f t="shared" si="87"/>
        <v>0</v>
      </c>
      <c r="W52" s="57">
        <f t="shared" si="87"/>
        <v>0</v>
      </c>
      <c r="X52" s="57">
        <f t="shared" si="87"/>
        <v>0</v>
      </c>
      <c r="Y52" s="57">
        <f t="shared" si="87"/>
        <v>0</v>
      </c>
      <c r="Z52" s="57">
        <f t="shared" si="87"/>
        <v>0</v>
      </c>
      <c r="AA52" s="59">
        <f>SUM(O52:Z52,J52)/13*$AA$1</f>
        <v>0</v>
      </c>
      <c r="AB52" s="57"/>
      <c r="AC52" s="57">
        <f t="shared" si="14"/>
        <v>0</v>
      </c>
      <c r="AD52" s="57">
        <f t="shared" si="15"/>
        <v>0</v>
      </c>
      <c r="AE52" s="57">
        <f t="shared" si="93"/>
        <v>0</v>
      </c>
      <c r="AF52" s="57">
        <f t="shared" si="93"/>
        <v>0</v>
      </c>
      <c r="AG52" s="57">
        <f t="shared" si="93"/>
        <v>0</v>
      </c>
      <c r="AH52" s="57">
        <f t="shared" si="93"/>
        <v>0</v>
      </c>
      <c r="AI52" s="57">
        <f t="shared" si="93"/>
        <v>0</v>
      </c>
      <c r="AJ52" s="57">
        <f t="shared" si="93"/>
        <v>0</v>
      </c>
      <c r="AK52" s="57">
        <f t="shared" si="93"/>
        <v>0</v>
      </c>
      <c r="AL52" s="57">
        <f t="shared" si="93"/>
        <v>0</v>
      </c>
      <c r="AM52" s="57">
        <f t="shared" si="93"/>
        <v>0</v>
      </c>
      <c r="AN52" s="57">
        <f t="shared" si="93"/>
        <v>0</v>
      </c>
      <c r="AO52" s="57">
        <f t="shared" si="93"/>
        <v>0</v>
      </c>
      <c r="AP52" s="59"/>
      <c r="AQ52" s="57">
        <v>0</v>
      </c>
      <c r="BE52" s="60">
        <f t="shared" si="5"/>
        <v>0</v>
      </c>
      <c r="BF52" s="57">
        <v>0</v>
      </c>
      <c r="BT52" s="60">
        <f t="shared" si="28"/>
        <v>0</v>
      </c>
      <c r="BU52" s="57">
        <v>0</v>
      </c>
      <c r="CI52" s="60">
        <f t="shared" si="29"/>
        <v>0</v>
      </c>
      <c r="CJ52" s="57">
        <v>0</v>
      </c>
      <c r="CX52" s="60">
        <f t="shared" si="30"/>
        <v>0</v>
      </c>
    </row>
    <row r="53" spans="1:102" ht="22.5" x14ac:dyDescent="0.2">
      <c r="A53" s="56" t="s">
        <v>1375</v>
      </c>
      <c r="B53" s="40" t="s">
        <v>1910</v>
      </c>
      <c r="C53" s="40" t="s">
        <v>793</v>
      </c>
      <c r="D53" s="40" t="s">
        <v>835</v>
      </c>
      <c r="E53" s="40" t="s">
        <v>2111</v>
      </c>
      <c r="F53" s="40" t="s">
        <v>1022</v>
      </c>
      <c r="G53" s="40">
        <v>84</v>
      </c>
      <c r="H53" s="57">
        <v>45323.25</v>
      </c>
      <c r="I53" s="57">
        <v>11330.79</v>
      </c>
      <c r="J53" s="57">
        <v>33992.46</v>
      </c>
      <c r="K53" s="58">
        <v>0</v>
      </c>
      <c r="L53" s="57">
        <v>539.55999999999983</v>
      </c>
      <c r="M53" s="57"/>
      <c r="N53" s="57">
        <f t="shared" si="0"/>
        <v>6474.7199999999975</v>
      </c>
      <c r="O53" s="57">
        <f t="shared" si="12"/>
        <v>33452.9</v>
      </c>
      <c r="P53" s="57">
        <f t="shared" ref="P53:Z68" si="120">O53-$L53</f>
        <v>32913.340000000004</v>
      </c>
      <c r="Q53" s="57">
        <f t="shared" si="120"/>
        <v>32373.780000000002</v>
      </c>
      <c r="R53" s="57">
        <f t="shared" si="120"/>
        <v>31834.22</v>
      </c>
      <c r="S53" s="57">
        <f t="shared" si="120"/>
        <v>31294.66</v>
      </c>
      <c r="T53" s="57">
        <f t="shared" si="120"/>
        <v>30755.1</v>
      </c>
      <c r="U53" s="57">
        <f t="shared" si="120"/>
        <v>30215.539999999997</v>
      </c>
      <c r="V53" s="57">
        <f t="shared" si="120"/>
        <v>29675.979999999996</v>
      </c>
      <c r="W53" s="57">
        <f t="shared" si="120"/>
        <v>29136.419999999995</v>
      </c>
      <c r="X53" s="57">
        <f t="shared" si="120"/>
        <v>28596.859999999993</v>
      </c>
      <c r="Y53" s="57">
        <f t="shared" si="120"/>
        <v>28057.299999999992</v>
      </c>
      <c r="Z53" s="57">
        <f t="shared" si="120"/>
        <v>27517.739999999991</v>
      </c>
      <c r="AA53" s="59"/>
      <c r="AB53" s="57"/>
      <c r="AC53" s="57">
        <f t="shared" si="14"/>
        <v>6474.7199999999975</v>
      </c>
      <c r="AD53" s="57">
        <f t="shared" si="15"/>
        <v>26978.179999999989</v>
      </c>
      <c r="AE53" s="57">
        <f t="shared" si="93"/>
        <v>26438.619999999988</v>
      </c>
      <c r="AF53" s="57">
        <f t="shared" si="93"/>
        <v>25899.059999999987</v>
      </c>
      <c r="AG53" s="57">
        <f t="shared" si="93"/>
        <v>25359.499999999985</v>
      </c>
      <c r="AH53" s="57">
        <f t="shared" si="93"/>
        <v>24819.939999999984</v>
      </c>
      <c r="AI53" s="57">
        <f t="shared" si="93"/>
        <v>24280.379999999983</v>
      </c>
      <c r="AJ53" s="57">
        <f t="shared" si="93"/>
        <v>23740.819999999982</v>
      </c>
      <c r="AK53" s="57">
        <f t="shared" si="93"/>
        <v>23201.25999999998</v>
      </c>
      <c r="AL53" s="57">
        <f t="shared" si="93"/>
        <v>22661.699999999979</v>
      </c>
      <c r="AM53" s="57">
        <f t="shared" si="93"/>
        <v>22122.139999999978</v>
      </c>
      <c r="AN53" s="57">
        <f t="shared" si="93"/>
        <v>21582.579999999976</v>
      </c>
      <c r="AO53" s="57">
        <f t="shared" si="93"/>
        <v>21043.019999999975</v>
      </c>
      <c r="AP53" s="59"/>
      <c r="AQ53" s="57">
        <v>539.55999999999983</v>
      </c>
      <c r="AR53" s="57">
        <f t="shared" ref="AR53:AR55" si="121">L53*12</f>
        <v>6474.7199999999975</v>
      </c>
      <c r="AS53" s="57">
        <f t="shared" ref="AS53:AS55" si="122">AO53-$L53</f>
        <v>20503.459999999974</v>
      </c>
      <c r="AT53" s="57">
        <f t="shared" ref="AT53:BD55" si="123">AS53-$L53</f>
        <v>19963.899999999972</v>
      </c>
      <c r="AU53" s="57">
        <f t="shared" si="123"/>
        <v>19424.339999999971</v>
      </c>
      <c r="AV53" s="57">
        <f t="shared" si="123"/>
        <v>18884.77999999997</v>
      </c>
      <c r="AW53" s="57">
        <f t="shared" si="123"/>
        <v>18345.219999999968</v>
      </c>
      <c r="AX53" s="57">
        <f t="shared" si="123"/>
        <v>17805.659999999967</v>
      </c>
      <c r="AY53" s="57">
        <f t="shared" si="123"/>
        <v>17266.099999999966</v>
      </c>
      <c r="AZ53" s="57">
        <f t="shared" si="123"/>
        <v>16726.539999999964</v>
      </c>
      <c r="BA53" s="57">
        <f t="shared" si="123"/>
        <v>16186.979999999965</v>
      </c>
      <c r="BB53" s="57">
        <f t="shared" si="123"/>
        <v>15647.419999999966</v>
      </c>
      <c r="BC53" s="57">
        <f t="shared" si="123"/>
        <v>15107.859999999966</v>
      </c>
      <c r="BD53" s="57">
        <f t="shared" si="123"/>
        <v>14568.299999999967</v>
      </c>
      <c r="BE53" s="60">
        <f t="shared" si="5"/>
        <v>0</v>
      </c>
      <c r="BF53" s="57">
        <v>539.55999999999983</v>
      </c>
      <c r="BG53" s="69">
        <f t="shared" si="111"/>
        <v>6474.7199999999975</v>
      </c>
      <c r="BH53" s="57">
        <f t="shared" si="112"/>
        <v>14028.739999999967</v>
      </c>
      <c r="BI53" s="57">
        <f t="shared" ref="BI53:BS55" si="124">BH53-$L53</f>
        <v>13489.179999999968</v>
      </c>
      <c r="BJ53" s="57">
        <f t="shared" si="124"/>
        <v>12949.619999999968</v>
      </c>
      <c r="BK53" s="57">
        <f t="shared" si="124"/>
        <v>12410.059999999969</v>
      </c>
      <c r="BL53" s="57">
        <f t="shared" si="124"/>
        <v>11870.499999999969</v>
      </c>
      <c r="BM53" s="57">
        <f t="shared" si="124"/>
        <v>11330.93999999997</v>
      </c>
      <c r="BN53" s="57">
        <f t="shared" si="124"/>
        <v>10791.37999999997</v>
      </c>
      <c r="BO53" s="57">
        <f t="shared" si="124"/>
        <v>10251.819999999971</v>
      </c>
      <c r="BP53" s="57">
        <f t="shared" si="124"/>
        <v>9712.2599999999711</v>
      </c>
      <c r="BQ53" s="57">
        <f t="shared" si="124"/>
        <v>9172.6999999999716</v>
      </c>
      <c r="BR53" s="57">
        <f t="shared" si="124"/>
        <v>8633.1399999999721</v>
      </c>
      <c r="BS53" s="57">
        <f t="shared" si="124"/>
        <v>8093.5799999999726</v>
      </c>
      <c r="BT53" s="60">
        <v>0</v>
      </c>
      <c r="BU53" s="57">
        <v>539.55999999999983</v>
      </c>
      <c r="BV53" s="69">
        <f t="shared" si="114"/>
        <v>6474.7199999999975</v>
      </c>
      <c r="BW53" s="57">
        <f t="shared" ref="BW53:BW55" si="125">BS53-BU53</f>
        <v>7554.0199999999732</v>
      </c>
      <c r="BX53" s="57">
        <f t="shared" ref="BX53:CH55" si="126">BW53-$L53</f>
        <v>7014.4599999999737</v>
      </c>
      <c r="BY53" s="57">
        <f t="shared" si="126"/>
        <v>6474.8999999999742</v>
      </c>
      <c r="BZ53" s="57">
        <f t="shared" si="126"/>
        <v>5935.3399999999747</v>
      </c>
      <c r="CA53" s="57">
        <f t="shared" si="126"/>
        <v>5395.7799999999752</v>
      </c>
      <c r="CB53" s="57">
        <f t="shared" si="126"/>
        <v>4856.2199999999757</v>
      </c>
      <c r="CC53" s="57">
        <f t="shared" si="126"/>
        <v>4316.6599999999762</v>
      </c>
      <c r="CD53" s="57">
        <f t="shared" si="126"/>
        <v>3777.0999999999763</v>
      </c>
      <c r="CE53" s="57">
        <f t="shared" si="126"/>
        <v>3237.5399999999763</v>
      </c>
      <c r="CF53" s="57">
        <f t="shared" si="126"/>
        <v>2697.9799999999764</v>
      </c>
      <c r="CG53" s="57">
        <f t="shared" si="126"/>
        <v>2158.4199999999764</v>
      </c>
      <c r="CH53" s="57">
        <f t="shared" si="126"/>
        <v>1618.8599999999765</v>
      </c>
      <c r="CI53" s="60">
        <v>0</v>
      </c>
      <c r="CJ53" s="57">
        <v>539.55999999999983</v>
      </c>
      <c r="CK53" s="69">
        <v>1618.86</v>
      </c>
      <c r="CL53" s="57">
        <f t="shared" ref="CL53:CL55" si="127">CH53-CJ53</f>
        <v>1079.2999999999765</v>
      </c>
      <c r="CM53" s="57">
        <f t="shared" ref="CM53:CW55" si="128">CL53-$L53</f>
        <v>539.7399999999767</v>
      </c>
      <c r="CN53" s="57">
        <f t="shared" si="128"/>
        <v>0.17999999997687155</v>
      </c>
      <c r="CO53" s="57">
        <v>0</v>
      </c>
      <c r="CP53" s="57">
        <v>0</v>
      </c>
      <c r="CQ53" s="57">
        <v>0</v>
      </c>
      <c r="CR53" s="57">
        <v>0</v>
      </c>
      <c r="CS53" s="57">
        <v>0</v>
      </c>
      <c r="CT53" s="57">
        <v>0</v>
      </c>
      <c r="CU53" s="57">
        <v>0</v>
      </c>
      <c r="CV53" s="57">
        <v>0</v>
      </c>
      <c r="CW53" s="57">
        <v>0</v>
      </c>
      <c r="CX53" s="60">
        <v>0</v>
      </c>
    </row>
    <row r="54" spans="1:102" ht="22.5" x14ac:dyDescent="0.2">
      <c r="A54" s="56" t="s">
        <v>1376</v>
      </c>
      <c r="B54" s="40" t="s">
        <v>1911</v>
      </c>
      <c r="C54" s="40" t="s">
        <v>793</v>
      </c>
      <c r="D54" s="40" t="s">
        <v>913</v>
      </c>
      <c r="E54" s="40" t="s">
        <v>2102</v>
      </c>
      <c r="F54" s="40" t="s">
        <v>1022</v>
      </c>
      <c r="G54" s="40">
        <v>360</v>
      </c>
      <c r="H54" s="57">
        <v>19015901.02</v>
      </c>
      <c r="I54" s="57">
        <v>633863.36733333347</v>
      </c>
      <c r="J54" s="57">
        <v>18382037.652666666</v>
      </c>
      <c r="K54" s="58">
        <v>1</v>
      </c>
      <c r="L54" s="57">
        <v>52821.94999999999</v>
      </c>
      <c r="M54" s="57"/>
      <c r="N54" s="57">
        <f t="shared" si="0"/>
        <v>633863.39999999991</v>
      </c>
      <c r="O54" s="57">
        <f t="shared" si="12"/>
        <v>18329215.702666666</v>
      </c>
      <c r="P54" s="57">
        <f t="shared" si="120"/>
        <v>18276393.752666667</v>
      </c>
      <c r="Q54" s="57">
        <f t="shared" si="120"/>
        <v>18223571.802666668</v>
      </c>
      <c r="R54" s="57">
        <f t="shared" si="120"/>
        <v>18170749.852666669</v>
      </c>
      <c r="S54" s="57">
        <f t="shared" si="120"/>
        <v>18117927.902666669</v>
      </c>
      <c r="T54" s="57">
        <f t="shared" si="120"/>
        <v>18065105.95266667</v>
      </c>
      <c r="U54" s="57">
        <f t="shared" si="120"/>
        <v>18012284.002666671</v>
      </c>
      <c r="V54" s="57">
        <f t="shared" si="120"/>
        <v>17959462.052666672</v>
      </c>
      <c r="W54" s="57">
        <f t="shared" si="120"/>
        <v>17906640.102666672</v>
      </c>
      <c r="X54" s="57">
        <f t="shared" si="120"/>
        <v>17853818.152666673</v>
      </c>
      <c r="Y54" s="57">
        <f t="shared" si="120"/>
        <v>17800996.202666674</v>
      </c>
      <c r="Z54" s="57">
        <f t="shared" si="120"/>
        <v>17748174.252666675</v>
      </c>
      <c r="AA54" s="59">
        <f>SUM(O54:Z54,J54)/13*$AA$1</f>
        <v>397432.33095866675</v>
      </c>
      <c r="AB54" s="57"/>
      <c r="AC54" s="57">
        <f t="shared" si="14"/>
        <v>633863.39999999991</v>
      </c>
      <c r="AD54" s="57">
        <f t="shared" si="15"/>
        <v>17695352.302666675</v>
      </c>
      <c r="AE54" s="57">
        <f t="shared" si="93"/>
        <v>17642530.352666676</v>
      </c>
      <c r="AF54" s="57">
        <f t="shared" si="93"/>
        <v>17589708.402666677</v>
      </c>
      <c r="AG54" s="57">
        <f t="shared" si="93"/>
        <v>17536886.452666678</v>
      </c>
      <c r="AH54" s="57">
        <f t="shared" si="93"/>
        <v>17484064.502666678</v>
      </c>
      <c r="AI54" s="57">
        <f t="shared" si="93"/>
        <v>17431242.552666679</v>
      </c>
      <c r="AJ54" s="57">
        <f t="shared" si="93"/>
        <v>17378420.60266668</v>
      </c>
      <c r="AK54" s="57">
        <f t="shared" si="93"/>
        <v>17325598.652666681</v>
      </c>
      <c r="AL54" s="57">
        <f t="shared" si="93"/>
        <v>17272776.702666681</v>
      </c>
      <c r="AM54" s="57">
        <f t="shared" si="93"/>
        <v>17219954.752666682</v>
      </c>
      <c r="AN54" s="57">
        <f t="shared" si="93"/>
        <v>17167132.802666683</v>
      </c>
      <c r="AO54" s="57">
        <f t="shared" si="93"/>
        <v>17114310.852666683</v>
      </c>
      <c r="AP54" s="59">
        <f t="shared" si="3"/>
        <v>383487.33615866693</v>
      </c>
      <c r="AQ54" s="57">
        <v>52821.94999999999</v>
      </c>
      <c r="AR54" s="57">
        <f t="shared" si="121"/>
        <v>633863.39999999991</v>
      </c>
      <c r="AS54" s="57">
        <f t="shared" si="122"/>
        <v>17061488.902666684</v>
      </c>
      <c r="AT54" s="57">
        <f t="shared" si="123"/>
        <v>17008666.952666685</v>
      </c>
      <c r="AU54" s="57">
        <f t="shared" si="123"/>
        <v>16955845.002666686</v>
      </c>
      <c r="AV54" s="57">
        <f t="shared" si="123"/>
        <v>16903023.052666686</v>
      </c>
      <c r="AW54" s="57">
        <f t="shared" si="123"/>
        <v>16850201.102666687</v>
      </c>
      <c r="AX54" s="57">
        <f t="shared" si="123"/>
        <v>16797379.152666688</v>
      </c>
      <c r="AY54" s="57">
        <f t="shared" si="123"/>
        <v>16744557.202666689</v>
      </c>
      <c r="AZ54" s="57">
        <f t="shared" si="123"/>
        <v>16691735.252666689</v>
      </c>
      <c r="BA54" s="57">
        <f t="shared" si="123"/>
        <v>16638913.30266669</v>
      </c>
      <c r="BB54" s="57">
        <f t="shared" si="123"/>
        <v>16586091.352666691</v>
      </c>
      <c r="BC54" s="57">
        <f t="shared" si="123"/>
        <v>16533269.402666692</v>
      </c>
      <c r="BD54" s="57">
        <f t="shared" si="123"/>
        <v>16480447.452666692</v>
      </c>
      <c r="BE54" s="60">
        <f t="shared" si="5"/>
        <v>369542.34135866712</v>
      </c>
      <c r="BF54" s="57">
        <v>52821.94999999999</v>
      </c>
      <c r="BG54" s="69">
        <f t="shared" si="111"/>
        <v>633863.39999999991</v>
      </c>
      <c r="BH54" s="57">
        <f t="shared" si="112"/>
        <v>16427625.502666693</v>
      </c>
      <c r="BI54" s="57">
        <f t="shared" si="124"/>
        <v>16374803.552666694</v>
      </c>
      <c r="BJ54" s="57">
        <f t="shared" si="124"/>
        <v>16321981.602666695</v>
      </c>
      <c r="BK54" s="57">
        <f t="shared" si="124"/>
        <v>16269159.652666695</v>
      </c>
      <c r="BL54" s="57">
        <f t="shared" si="124"/>
        <v>16216337.702666696</v>
      </c>
      <c r="BM54" s="57">
        <f t="shared" si="124"/>
        <v>16163515.752666697</v>
      </c>
      <c r="BN54" s="57">
        <f t="shared" si="124"/>
        <v>16110693.802666698</v>
      </c>
      <c r="BO54" s="57">
        <f t="shared" si="124"/>
        <v>16057871.852666698</v>
      </c>
      <c r="BP54" s="57">
        <f t="shared" si="124"/>
        <v>16005049.902666699</v>
      </c>
      <c r="BQ54" s="57">
        <f t="shared" si="124"/>
        <v>15952227.9526667</v>
      </c>
      <c r="BR54" s="57">
        <f t="shared" si="124"/>
        <v>15899406.002666701</v>
      </c>
      <c r="BS54" s="57">
        <f t="shared" si="124"/>
        <v>15846584.052666701</v>
      </c>
      <c r="BT54" s="60">
        <f t="shared" si="28"/>
        <v>355597.34655866725</v>
      </c>
      <c r="BU54" s="57">
        <v>52821.94999999999</v>
      </c>
      <c r="BV54" s="69">
        <f t="shared" si="114"/>
        <v>633863.39999999991</v>
      </c>
      <c r="BW54" s="57">
        <f t="shared" si="125"/>
        <v>15793762.102666702</v>
      </c>
      <c r="BX54" s="57">
        <f t="shared" si="126"/>
        <v>15740940.152666703</v>
      </c>
      <c r="BY54" s="57">
        <f t="shared" si="126"/>
        <v>15688118.202666704</v>
      </c>
      <c r="BZ54" s="57">
        <f t="shared" si="126"/>
        <v>15635296.252666704</v>
      </c>
      <c r="CA54" s="57">
        <f t="shared" si="126"/>
        <v>15582474.302666705</v>
      </c>
      <c r="CB54" s="57">
        <f t="shared" si="126"/>
        <v>15529652.352666706</v>
      </c>
      <c r="CC54" s="57">
        <f t="shared" si="126"/>
        <v>15476830.402666707</v>
      </c>
      <c r="CD54" s="57">
        <f t="shared" si="126"/>
        <v>15424008.452666707</v>
      </c>
      <c r="CE54" s="57">
        <f t="shared" si="126"/>
        <v>15371186.502666708</v>
      </c>
      <c r="CF54" s="57">
        <f t="shared" si="126"/>
        <v>15318364.552666709</v>
      </c>
      <c r="CG54" s="57">
        <f t="shared" si="126"/>
        <v>15265542.60266671</v>
      </c>
      <c r="CH54" s="57">
        <f t="shared" si="126"/>
        <v>15212720.65266671</v>
      </c>
      <c r="CI54" s="60">
        <f t="shared" si="29"/>
        <v>341652.3517586675</v>
      </c>
      <c r="CJ54" s="57">
        <v>52821.94999999999</v>
      </c>
      <c r="CK54" s="69">
        <f t="shared" si="117"/>
        <v>633863.39999999991</v>
      </c>
      <c r="CL54" s="57">
        <f t="shared" si="127"/>
        <v>15159898.702666711</v>
      </c>
      <c r="CM54" s="57">
        <f t="shared" si="128"/>
        <v>15107076.752666712</v>
      </c>
      <c r="CN54" s="57">
        <f t="shared" si="128"/>
        <v>15054254.802666713</v>
      </c>
      <c r="CO54" s="57">
        <f t="shared" si="128"/>
        <v>15001432.852666713</v>
      </c>
      <c r="CP54" s="57">
        <f t="shared" si="128"/>
        <v>14948610.902666714</v>
      </c>
      <c r="CQ54" s="57">
        <f t="shared" si="128"/>
        <v>14895788.952666715</v>
      </c>
      <c r="CR54" s="57">
        <f t="shared" si="128"/>
        <v>14842967.002666716</v>
      </c>
      <c r="CS54" s="57">
        <f t="shared" si="128"/>
        <v>14790145.052666716</v>
      </c>
      <c r="CT54" s="57">
        <f t="shared" si="128"/>
        <v>14737323.102666717</v>
      </c>
      <c r="CU54" s="57">
        <f t="shared" si="128"/>
        <v>14684501.152666718</v>
      </c>
      <c r="CV54" s="57">
        <f t="shared" si="128"/>
        <v>14631679.202666719</v>
      </c>
      <c r="CW54" s="57">
        <f t="shared" si="128"/>
        <v>14578857.252666719</v>
      </c>
      <c r="CX54" s="60">
        <f t="shared" si="30"/>
        <v>327707.35695866769</v>
      </c>
    </row>
    <row r="55" spans="1:102" x14ac:dyDescent="0.2">
      <c r="A55" s="56" t="s">
        <v>1377</v>
      </c>
      <c r="B55" s="40" t="s">
        <v>1912</v>
      </c>
      <c r="C55" s="40" t="s">
        <v>793</v>
      </c>
      <c r="D55" s="40" t="s">
        <v>835</v>
      </c>
      <c r="E55" s="40" t="s">
        <v>2112</v>
      </c>
      <c r="F55" s="40" t="s">
        <v>848</v>
      </c>
      <c r="G55" s="40">
        <v>240</v>
      </c>
      <c r="H55" s="57">
        <v>239750</v>
      </c>
      <c r="I55" s="57">
        <v>29968.78</v>
      </c>
      <c r="J55" s="57">
        <v>209781.22</v>
      </c>
      <c r="K55" s="58">
        <v>0</v>
      </c>
      <c r="L55" s="57">
        <v>998.9599999999997</v>
      </c>
      <c r="M55" s="57"/>
      <c r="N55" s="57">
        <f t="shared" si="0"/>
        <v>11987.519999999997</v>
      </c>
      <c r="O55" s="57">
        <f t="shared" si="12"/>
        <v>208782.26</v>
      </c>
      <c r="P55" s="57">
        <f t="shared" si="120"/>
        <v>207783.30000000002</v>
      </c>
      <c r="Q55" s="57">
        <f t="shared" si="120"/>
        <v>206784.34000000003</v>
      </c>
      <c r="R55" s="57">
        <f t="shared" si="120"/>
        <v>205785.38000000003</v>
      </c>
      <c r="S55" s="57">
        <f t="shared" si="120"/>
        <v>204786.42000000004</v>
      </c>
      <c r="T55" s="57">
        <f t="shared" si="120"/>
        <v>203787.46000000005</v>
      </c>
      <c r="U55" s="57">
        <f t="shared" si="120"/>
        <v>202788.50000000006</v>
      </c>
      <c r="V55" s="57">
        <f t="shared" si="120"/>
        <v>201789.54000000007</v>
      </c>
      <c r="W55" s="57">
        <f t="shared" si="120"/>
        <v>200790.58000000007</v>
      </c>
      <c r="X55" s="57">
        <f t="shared" si="120"/>
        <v>199791.62000000008</v>
      </c>
      <c r="Y55" s="57">
        <f t="shared" si="120"/>
        <v>198792.66000000009</v>
      </c>
      <c r="Z55" s="57">
        <f t="shared" si="120"/>
        <v>197793.7000000001</v>
      </c>
      <c r="AA55" s="59"/>
      <c r="AB55" s="57"/>
      <c r="AC55" s="57">
        <f t="shared" si="14"/>
        <v>11987.519999999997</v>
      </c>
      <c r="AD55" s="57">
        <f t="shared" si="15"/>
        <v>196794.74000000011</v>
      </c>
      <c r="AE55" s="57">
        <f t="shared" si="93"/>
        <v>195795.78000000012</v>
      </c>
      <c r="AF55" s="57">
        <f t="shared" si="93"/>
        <v>194796.82000000012</v>
      </c>
      <c r="AG55" s="57">
        <f t="shared" si="93"/>
        <v>193797.86000000013</v>
      </c>
      <c r="AH55" s="57">
        <f t="shared" si="93"/>
        <v>192798.90000000014</v>
      </c>
      <c r="AI55" s="57">
        <f t="shared" si="93"/>
        <v>191799.94000000015</v>
      </c>
      <c r="AJ55" s="57">
        <f t="shared" si="93"/>
        <v>190800.98000000016</v>
      </c>
      <c r="AK55" s="57">
        <f t="shared" si="93"/>
        <v>189802.02000000016</v>
      </c>
      <c r="AL55" s="57">
        <f t="shared" si="93"/>
        <v>188803.06000000017</v>
      </c>
      <c r="AM55" s="57">
        <f t="shared" si="93"/>
        <v>187804.10000000018</v>
      </c>
      <c r="AN55" s="57">
        <f t="shared" si="93"/>
        <v>186805.14000000019</v>
      </c>
      <c r="AO55" s="57">
        <f t="shared" si="93"/>
        <v>185806.1800000002</v>
      </c>
      <c r="AP55" s="59"/>
      <c r="AQ55" s="57">
        <v>998.9599999999997</v>
      </c>
      <c r="AR55" s="57">
        <f t="shared" si="121"/>
        <v>11987.519999999997</v>
      </c>
      <c r="AS55" s="57">
        <f t="shared" si="122"/>
        <v>184807.2200000002</v>
      </c>
      <c r="AT55" s="57">
        <f t="shared" si="123"/>
        <v>183808.26000000021</v>
      </c>
      <c r="AU55" s="57">
        <f t="shared" si="123"/>
        <v>182809.30000000022</v>
      </c>
      <c r="AV55" s="57">
        <f t="shared" si="123"/>
        <v>181810.34000000023</v>
      </c>
      <c r="AW55" s="57">
        <f t="shared" si="123"/>
        <v>180811.38000000024</v>
      </c>
      <c r="AX55" s="57">
        <f t="shared" si="123"/>
        <v>179812.42000000025</v>
      </c>
      <c r="AY55" s="57">
        <f t="shared" si="123"/>
        <v>178813.46000000025</v>
      </c>
      <c r="AZ55" s="57">
        <f t="shared" si="123"/>
        <v>177814.50000000026</v>
      </c>
      <c r="BA55" s="57">
        <f t="shared" si="123"/>
        <v>176815.54000000027</v>
      </c>
      <c r="BB55" s="57">
        <f t="shared" si="123"/>
        <v>175816.58000000028</v>
      </c>
      <c r="BC55" s="57">
        <f t="shared" si="123"/>
        <v>174817.62000000029</v>
      </c>
      <c r="BD55" s="57">
        <f t="shared" si="123"/>
        <v>173818.66000000029</v>
      </c>
      <c r="BE55" s="60">
        <f t="shared" si="5"/>
        <v>0</v>
      </c>
      <c r="BF55" s="57">
        <v>998.9599999999997</v>
      </c>
      <c r="BG55" s="69">
        <f t="shared" si="111"/>
        <v>11987.519999999997</v>
      </c>
      <c r="BH55" s="57">
        <f t="shared" si="112"/>
        <v>172819.7000000003</v>
      </c>
      <c r="BI55" s="57">
        <f t="shared" si="124"/>
        <v>171820.74000000031</v>
      </c>
      <c r="BJ55" s="57">
        <f t="shared" si="124"/>
        <v>170821.78000000032</v>
      </c>
      <c r="BK55" s="57">
        <f t="shared" si="124"/>
        <v>169822.82000000033</v>
      </c>
      <c r="BL55" s="57">
        <f t="shared" si="124"/>
        <v>168823.86000000034</v>
      </c>
      <c r="BM55" s="57">
        <f t="shared" si="124"/>
        <v>167824.90000000034</v>
      </c>
      <c r="BN55" s="57">
        <f t="shared" si="124"/>
        <v>166825.94000000035</v>
      </c>
      <c r="BO55" s="57">
        <f t="shared" si="124"/>
        <v>165826.98000000036</v>
      </c>
      <c r="BP55" s="57">
        <f t="shared" si="124"/>
        <v>164828.02000000037</v>
      </c>
      <c r="BQ55" s="57">
        <f t="shared" si="124"/>
        <v>163829.06000000038</v>
      </c>
      <c r="BR55" s="57">
        <f t="shared" si="124"/>
        <v>162830.10000000038</v>
      </c>
      <c r="BS55" s="57">
        <f t="shared" si="124"/>
        <v>161831.14000000039</v>
      </c>
      <c r="BT55" s="60">
        <v>0</v>
      </c>
      <c r="BU55" s="57">
        <v>998.9599999999997</v>
      </c>
      <c r="BV55" s="69">
        <f t="shared" si="114"/>
        <v>11987.519999999997</v>
      </c>
      <c r="BW55" s="57">
        <f t="shared" si="125"/>
        <v>160832.1800000004</v>
      </c>
      <c r="BX55" s="57">
        <f t="shared" si="126"/>
        <v>159833.22000000041</v>
      </c>
      <c r="BY55" s="57">
        <f t="shared" si="126"/>
        <v>158834.26000000042</v>
      </c>
      <c r="BZ55" s="57">
        <f t="shared" si="126"/>
        <v>157835.30000000042</v>
      </c>
      <c r="CA55" s="57">
        <f t="shared" si="126"/>
        <v>156836.34000000043</v>
      </c>
      <c r="CB55" s="57">
        <f t="shared" si="126"/>
        <v>155837.38000000044</v>
      </c>
      <c r="CC55" s="57">
        <f t="shared" si="126"/>
        <v>154838.42000000045</v>
      </c>
      <c r="CD55" s="57">
        <f t="shared" si="126"/>
        <v>153839.46000000046</v>
      </c>
      <c r="CE55" s="57">
        <f t="shared" si="126"/>
        <v>152840.50000000047</v>
      </c>
      <c r="CF55" s="57">
        <f t="shared" si="126"/>
        <v>151841.54000000047</v>
      </c>
      <c r="CG55" s="57">
        <f t="shared" si="126"/>
        <v>150842.58000000048</v>
      </c>
      <c r="CH55" s="57">
        <f t="shared" si="126"/>
        <v>149843.62000000049</v>
      </c>
      <c r="CI55" s="60">
        <v>0</v>
      </c>
      <c r="CJ55" s="57">
        <v>998.9599999999997</v>
      </c>
      <c r="CK55" s="69">
        <f t="shared" si="117"/>
        <v>11987.519999999997</v>
      </c>
      <c r="CL55" s="57">
        <f t="shared" si="127"/>
        <v>148844.6600000005</v>
      </c>
      <c r="CM55" s="57">
        <f t="shared" si="128"/>
        <v>147845.70000000051</v>
      </c>
      <c r="CN55" s="57">
        <f t="shared" si="128"/>
        <v>146846.74000000051</v>
      </c>
      <c r="CO55" s="57">
        <f t="shared" si="128"/>
        <v>145847.78000000052</v>
      </c>
      <c r="CP55" s="57">
        <f t="shared" si="128"/>
        <v>144848.82000000053</v>
      </c>
      <c r="CQ55" s="57">
        <f t="shared" si="128"/>
        <v>143849.86000000054</v>
      </c>
      <c r="CR55" s="57">
        <f t="shared" si="128"/>
        <v>142850.90000000055</v>
      </c>
      <c r="CS55" s="57">
        <f t="shared" si="128"/>
        <v>141851.94000000056</v>
      </c>
      <c r="CT55" s="57">
        <f t="shared" si="128"/>
        <v>140852.98000000056</v>
      </c>
      <c r="CU55" s="57">
        <f t="shared" si="128"/>
        <v>139854.02000000057</v>
      </c>
      <c r="CV55" s="57">
        <f t="shared" si="128"/>
        <v>138855.06000000058</v>
      </c>
      <c r="CW55" s="57">
        <f t="shared" si="128"/>
        <v>137856.10000000059</v>
      </c>
      <c r="CX55" s="60">
        <v>0</v>
      </c>
    </row>
    <row r="56" spans="1:102" x14ac:dyDescent="0.2">
      <c r="A56" s="56" t="s">
        <v>1378</v>
      </c>
      <c r="B56" s="40" t="s">
        <v>1913</v>
      </c>
      <c r="C56" s="40" t="s">
        <v>793</v>
      </c>
      <c r="D56" s="40" t="s">
        <v>2077</v>
      </c>
      <c r="E56" s="40" t="s">
        <v>2113</v>
      </c>
      <c r="F56" s="40" t="s">
        <v>848</v>
      </c>
      <c r="G56" s="40">
        <v>180</v>
      </c>
      <c r="H56" s="57">
        <v>0</v>
      </c>
      <c r="I56" s="57">
        <v>28813.93888888889</v>
      </c>
      <c r="J56" s="57">
        <v>0</v>
      </c>
      <c r="K56" s="58">
        <v>0</v>
      </c>
      <c r="L56" s="70">
        <v>0</v>
      </c>
      <c r="M56" s="70"/>
      <c r="N56" s="57">
        <f t="shared" si="0"/>
        <v>0</v>
      </c>
      <c r="O56" s="57">
        <f t="shared" si="12"/>
        <v>0</v>
      </c>
      <c r="P56" s="57">
        <f t="shared" si="120"/>
        <v>0</v>
      </c>
      <c r="Q56" s="57">
        <f t="shared" si="120"/>
        <v>0</v>
      </c>
      <c r="R56" s="57">
        <f t="shared" si="120"/>
        <v>0</v>
      </c>
      <c r="S56" s="57">
        <f t="shared" si="120"/>
        <v>0</v>
      </c>
      <c r="T56" s="57">
        <f t="shared" si="120"/>
        <v>0</v>
      </c>
      <c r="U56" s="57">
        <f t="shared" si="120"/>
        <v>0</v>
      </c>
      <c r="V56" s="57">
        <f t="shared" si="120"/>
        <v>0</v>
      </c>
      <c r="W56" s="57">
        <f t="shared" si="120"/>
        <v>0</v>
      </c>
      <c r="X56" s="57">
        <f t="shared" si="120"/>
        <v>0</v>
      </c>
      <c r="Y56" s="57">
        <f t="shared" si="120"/>
        <v>0</v>
      </c>
      <c r="Z56" s="57">
        <f t="shared" si="120"/>
        <v>0</v>
      </c>
      <c r="AA56" s="59"/>
      <c r="AB56" s="57"/>
      <c r="AC56" s="57">
        <f t="shared" si="14"/>
        <v>0</v>
      </c>
      <c r="AD56" s="57">
        <f t="shared" si="15"/>
        <v>0</v>
      </c>
      <c r="AE56" s="57">
        <f t="shared" si="93"/>
        <v>0</v>
      </c>
      <c r="AF56" s="57">
        <f t="shared" si="93"/>
        <v>0</v>
      </c>
      <c r="AG56" s="57">
        <f t="shared" si="93"/>
        <v>0</v>
      </c>
      <c r="AH56" s="57">
        <f t="shared" si="93"/>
        <v>0</v>
      </c>
      <c r="AI56" s="57">
        <f t="shared" si="93"/>
        <v>0</v>
      </c>
      <c r="AJ56" s="57">
        <f t="shared" si="93"/>
        <v>0</v>
      </c>
      <c r="AK56" s="57">
        <f t="shared" si="93"/>
        <v>0</v>
      </c>
      <c r="AL56" s="57">
        <f t="shared" si="93"/>
        <v>0</v>
      </c>
      <c r="AM56" s="57">
        <f t="shared" si="93"/>
        <v>0</v>
      </c>
      <c r="AN56" s="57">
        <f t="shared" si="93"/>
        <v>0</v>
      </c>
      <c r="AO56" s="57">
        <f t="shared" si="93"/>
        <v>0</v>
      </c>
      <c r="AP56" s="59"/>
      <c r="AQ56" s="57">
        <v>0</v>
      </c>
      <c r="BE56" s="60">
        <f t="shared" si="5"/>
        <v>0</v>
      </c>
      <c r="BF56" s="57">
        <v>0</v>
      </c>
      <c r="BT56" s="60">
        <v>0</v>
      </c>
      <c r="BU56" s="57">
        <v>0</v>
      </c>
      <c r="CI56" s="60">
        <v>0</v>
      </c>
      <c r="CJ56" s="57">
        <v>0</v>
      </c>
      <c r="CX56" s="60">
        <f t="shared" si="30"/>
        <v>0</v>
      </c>
    </row>
    <row r="57" spans="1:102" x14ac:dyDescent="0.2">
      <c r="A57" s="56" t="s">
        <v>1379</v>
      </c>
      <c r="B57" s="40" t="s">
        <v>1914</v>
      </c>
      <c r="C57" s="40" t="s">
        <v>793</v>
      </c>
      <c r="D57" s="40" t="s">
        <v>2077</v>
      </c>
      <c r="E57" s="40" t="s">
        <v>2113</v>
      </c>
      <c r="F57" s="40" t="s">
        <v>848</v>
      </c>
      <c r="G57" s="40">
        <v>180</v>
      </c>
      <c r="H57" s="57">
        <v>50847.46</v>
      </c>
      <c r="I57" s="57">
        <v>29378.91066666667</v>
      </c>
      <c r="J57" s="57">
        <v>21468.549333333329</v>
      </c>
      <c r="K57" s="58">
        <v>0</v>
      </c>
      <c r="L57" s="57">
        <v>282.48</v>
      </c>
      <c r="M57" s="57"/>
      <c r="N57" s="57">
        <f t="shared" si="0"/>
        <v>3389.76</v>
      </c>
      <c r="O57" s="57">
        <f t="shared" si="12"/>
        <v>21186.069333333329</v>
      </c>
      <c r="P57" s="57">
        <f t="shared" si="120"/>
        <v>20903.58933333333</v>
      </c>
      <c r="Q57" s="57">
        <f t="shared" si="120"/>
        <v>20621.10933333333</v>
      </c>
      <c r="R57" s="57">
        <f t="shared" si="120"/>
        <v>20338.629333333331</v>
      </c>
      <c r="S57" s="57">
        <f t="shared" si="120"/>
        <v>20056.149333333331</v>
      </c>
      <c r="T57" s="57">
        <f t="shared" si="120"/>
        <v>19773.669333333331</v>
      </c>
      <c r="U57" s="57">
        <f t="shared" si="120"/>
        <v>19491.189333333332</v>
      </c>
      <c r="V57" s="57">
        <f t="shared" si="120"/>
        <v>19208.709333333332</v>
      </c>
      <c r="W57" s="57">
        <f t="shared" si="120"/>
        <v>18926.229333333333</v>
      </c>
      <c r="X57" s="57">
        <f t="shared" si="120"/>
        <v>18643.749333333333</v>
      </c>
      <c r="Y57" s="57">
        <f t="shared" si="120"/>
        <v>18361.269333333334</v>
      </c>
      <c r="Z57" s="57">
        <f t="shared" si="120"/>
        <v>18078.789333333334</v>
      </c>
      <c r="AA57" s="59"/>
      <c r="AB57" s="57"/>
      <c r="AC57" s="57">
        <f t="shared" si="14"/>
        <v>3389.76</v>
      </c>
      <c r="AD57" s="57">
        <f t="shared" si="15"/>
        <v>17796.309333333335</v>
      </c>
      <c r="AE57" s="57">
        <f t="shared" si="93"/>
        <v>17513.829333333335</v>
      </c>
      <c r="AF57" s="57">
        <f t="shared" si="93"/>
        <v>17231.349333333335</v>
      </c>
      <c r="AG57" s="57">
        <f t="shared" si="93"/>
        <v>16948.869333333336</v>
      </c>
      <c r="AH57" s="57">
        <f t="shared" si="93"/>
        <v>16666.389333333336</v>
      </c>
      <c r="AI57" s="57">
        <f t="shared" si="93"/>
        <v>16383.909333333337</v>
      </c>
      <c r="AJ57" s="57">
        <f t="shared" si="93"/>
        <v>16101.429333333337</v>
      </c>
      <c r="AK57" s="57">
        <f t="shared" si="93"/>
        <v>15818.949333333338</v>
      </c>
      <c r="AL57" s="57">
        <f t="shared" si="93"/>
        <v>15536.469333333338</v>
      </c>
      <c r="AM57" s="57">
        <f t="shared" si="93"/>
        <v>15253.989333333338</v>
      </c>
      <c r="AN57" s="57">
        <f t="shared" si="93"/>
        <v>14971.509333333339</v>
      </c>
      <c r="AO57" s="57">
        <f t="shared" si="93"/>
        <v>14689.029333333339</v>
      </c>
      <c r="AP57" s="59"/>
      <c r="AQ57" s="57">
        <v>282.48</v>
      </c>
      <c r="AR57" s="57">
        <f t="shared" ref="AR57:AR71" si="129">L57*12</f>
        <v>3389.76</v>
      </c>
      <c r="AS57" s="57">
        <f t="shared" ref="AS57:AS71" si="130">AO57-$L57</f>
        <v>14406.54933333334</v>
      </c>
      <c r="AT57" s="57">
        <f t="shared" ref="AT57:BD71" si="131">AS57-$L57</f>
        <v>14124.06933333334</v>
      </c>
      <c r="AU57" s="57">
        <f t="shared" si="131"/>
        <v>13841.589333333341</v>
      </c>
      <c r="AV57" s="57">
        <f t="shared" si="131"/>
        <v>13559.109333333341</v>
      </c>
      <c r="AW57" s="57">
        <f t="shared" si="131"/>
        <v>13276.629333333341</v>
      </c>
      <c r="AX57" s="57">
        <f t="shared" si="131"/>
        <v>12994.149333333342</v>
      </c>
      <c r="AY57" s="57">
        <f t="shared" si="131"/>
        <v>12711.669333333342</v>
      </c>
      <c r="AZ57" s="57">
        <f t="shared" si="131"/>
        <v>12429.189333333343</v>
      </c>
      <c r="BA57" s="57">
        <f t="shared" si="131"/>
        <v>12146.709333333343</v>
      </c>
      <c r="BB57" s="57">
        <f t="shared" si="131"/>
        <v>11864.229333333344</v>
      </c>
      <c r="BC57" s="57">
        <f t="shared" si="131"/>
        <v>11581.749333333344</v>
      </c>
      <c r="BD57" s="57">
        <f t="shared" si="131"/>
        <v>11299.269333333345</v>
      </c>
      <c r="BE57" s="60">
        <f t="shared" si="5"/>
        <v>0</v>
      </c>
      <c r="BF57" s="57">
        <v>282.48</v>
      </c>
      <c r="BG57" s="69">
        <f t="shared" si="111"/>
        <v>3389.76</v>
      </c>
      <c r="BH57" s="57">
        <f t="shared" si="112"/>
        <v>11016.789333333345</v>
      </c>
      <c r="BI57" s="57">
        <f t="shared" ref="BI57:BS71" si="132">BH57-$L57</f>
        <v>10734.309333333345</v>
      </c>
      <c r="BJ57" s="57">
        <f t="shared" si="132"/>
        <v>10451.829333333346</v>
      </c>
      <c r="BK57" s="57">
        <f t="shared" si="132"/>
        <v>10169.349333333346</v>
      </c>
      <c r="BL57" s="57">
        <f t="shared" si="132"/>
        <v>9886.8693333333467</v>
      </c>
      <c r="BM57" s="57">
        <f t="shared" si="132"/>
        <v>9604.3893333333472</v>
      </c>
      <c r="BN57" s="57">
        <f t="shared" si="132"/>
        <v>9321.9093333333476</v>
      </c>
      <c r="BO57" s="57">
        <f t="shared" si="132"/>
        <v>9039.429333333348</v>
      </c>
      <c r="BP57" s="57">
        <f t="shared" si="132"/>
        <v>8756.9493333333485</v>
      </c>
      <c r="BQ57" s="57">
        <f t="shared" si="132"/>
        <v>8474.4693333333489</v>
      </c>
      <c r="BR57" s="57">
        <f t="shared" si="132"/>
        <v>8191.9893333333494</v>
      </c>
      <c r="BS57" s="57">
        <f t="shared" si="132"/>
        <v>7909.5093333333498</v>
      </c>
      <c r="BT57" s="60">
        <v>0</v>
      </c>
      <c r="BU57" s="57">
        <v>282.48</v>
      </c>
      <c r="BV57" s="69">
        <f t="shared" si="114"/>
        <v>3389.76</v>
      </c>
      <c r="BW57" s="57">
        <f t="shared" ref="BW57:BW58" si="133">BS57-BU57</f>
        <v>7627.0293333333502</v>
      </c>
      <c r="BX57" s="57">
        <f t="shared" ref="BX57:CH58" si="134">BW57-$L57</f>
        <v>7344.5493333333507</v>
      </c>
      <c r="BY57" s="57">
        <f t="shared" si="134"/>
        <v>7062.0693333333511</v>
      </c>
      <c r="BZ57" s="57">
        <f t="shared" si="134"/>
        <v>6779.5893333333515</v>
      </c>
      <c r="CA57" s="57">
        <f t="shared" si="134"/>
        <v>6497.109333333352</v>
      </c>
      <c r="CB57" s="57">
        <f t="shared" si="134"/>
        <v>6214.6293333333524</v>
      </c>
      <c r="CC57" s="57">
        <f t="shared" si="134"/>
        <v>5932.1493333333528</v>
      </c>
      <c r="CD57" s="57">
        <f t="shared" si="134"/>
        <v>5649.6693333333533</v>
      </c>
      <c r="CE57" s="57">
        <f t="shared" si="134"/>
        <v>5367.1893333333537</v>
      </c>
      <c r="CF57" s="57">
        <f t="shared" si="134"/>
        <v>5084.7093333333542</v>
      </c>
      <c r="CG57" s="57">
        <f t="shared" si="134"/>
        <v>4802.2293333333546</v>
      </c>
      <c r="CH57" s="57">
        <f t="shared" si="134"/>
        <v>4519.749333333355</v>
      </c>
      <c r="CI57" s="60">
        <v>0</v>
      </c>
      <c r="CJ57" s="57">
        <v>282.48</v>
      </c>
      <c r="CK57" s="69">
        <f t="shared" si="117"/>
        <v>3389.76</v>
      </c>
      <c r="CL57" s="57">
        <f t="shared" ref="CL57:CL58" si="135">CH57-CJ57</f>
        <v>4237.2693333333555</v>
      </c>
      <c r="CM57" s="57">
        <f t="shared" ref="CM57:CW58" si="136">CL57-$L57</f>
        <v>3954.7893333333554</v>
      </c>
      <c r="CN57" s="57">
        <f t="shared" si="136"/>
        <v>3672.3093333333554</v>
      </c>
      <c r="CO57" s="57">
        <f t="shared" si="136"/>
        <v>3389.8293333333554</v>
      </c>
      <c r="CP57" s="57">
        <f t="shared" si="136"/>
        <v>3107.3493333333554</v>
      </c>
      <c r="CQ57" s="57">
        <f t="shared" si="136"/>
        <v>2824.8693333333554</v>
      </c>
      <c r="CR57" s="57">
        <f t="shared" si="136"/>
        <v>2542.3893333333554</v>
      </c>
      <c r="CS57" s="57">
        <f t="shared" si="136"/>
        <v>2259.9093333333553</v>
      </c>
      <c r="CT57" s="57">
        <f t="shared" si="136"/>
        <v>1977.4293333333553</v>
      </c>
      <c r="CU57" s="57">
        <f t="shared" si="136"/>
        <v>1694.9493333333553</v>
      </c>
      <c r="CV57" s="57">
        <f t="shared" si="136"/>
        <v>1412.4693333333553</v>
      </c>
      <c r="CW57" s="57">
        <f t="shared" si="136"/>
        <v>1129.9893333333553</v>
      </c>
      <c r="CX57" s="60">
        <v>0</v>
      </c>
    </row>
    <row r="58" spans="1:102" x14ac:dyDescent="0.2">
      <c r="A58" s="56" t="s">
        <v>1380</v>
      </c>
      <c r="B58" s="40" t="s">
        <v>1915</v>
      </c>
      <c r="C58" s="40" t="s">
        <v>793</v>
      </c>
      <c r="D58" s="40" t="s">
        <v>835</v>
      </c>
      <c r="E58" s="40" t="s">
        <v>2114</v>
      </c>
      <c r="F58" s="40" t="s">
        <v>877</v>
      </c>
      <c r="G58" s="40">
        <v>180</v>
      </c>
      <c r="H58" s="57">
        <v>88203</v>
      </c>
      <c r="I58" s="57">
        <v>49001.96</v>
      </c>
      <c r="J58" s="57">
        <v>39201.040000000001</v>
      </c>
      <c r="K58" s="58">
        <v>0</v>
      </c>
      <c r="L58" s="57">
        <v>490.01</v>
      </c>
      <c r="M58" s="57"/>
      <c r="N58" s="57">
        <f t="shared" si="0"/>
        <v>5880.12</v>
      </c>
      <c r="O58" s="57">
        <f t="shared" si="12"/>
        <v>38711.03</v>
      </c>
      <c r="P58" s="57">
        <f t="shared" si="120"/>
        <v>38221.019999999997</v>
      </c>
      <c r="Q58" s="57">
        <f t="shared" si="120"/>
        <v>37731.009999999995</v>
      </c>
      <c r="R58" s="57">
        <f t="shared" si="120"/>
        <v>37240.999999999993</v>
      </c>
      <c r="S58" s="57">
        <f t="shared" si="120"/>
        <v>36750.989999999991</v>
      </c>
      <c r="T58" s="57">
        <f t="shared" si="120"/>
        <v>36260.979999999989</v>
      </c>
      <c r="U58" s="57">
        <f t="shared" si="120"/>
        <v>35770.969999999987</v>
      </c>
      <c r="V58" s="57">
        <f t="shared" si="120"/>
        <v>35280.959999999985</v>
      </c>
      <c r="W58" s="57">
        <f t="shared" si="120"/>
        <v>34790.949999999983</v>
      </c>
      <c r="X58" s="57">
        <f t="shared" si="120"/>
        <v>34300.939999999981</v>
      </c>
      <c r="Y58" s="57">
        <f t="shared" si="120"/>
        <v>33810.929999999978</v>
      </c>
      <c r="Z58" s="57">
        <f t="shared" si="120"/>
        <v>33320.919999999976</v>
      </c>
      <c r="AA58" s="59"/>
      <c r="AB58" s="57"/>
      <c r="AC58" s="57">
        <f t="shared" si="14"/>
        <v>5880.12</v>
      </c>
      <c r="AD58" s="57">
        <f t="shared" si="15"/>
        <v>32830.909999999974</v>
      </c>
      <c r="AE58" s="57">
        <f t="shared" ref="AE58:AO73" si="137">AD58-$L58</f>
        <v>32340.899999999976</v>
      </c>
      <c r="AF58" s="57">
        <f t="shared" si="137"/>
        <v>31850.889999999978</v>
      </c>
      <c r="AG58" s="57">
        <f t="shared" si="137"/>
        <v>31360.879999999979</v>
      </c>
      <c r="AH58" s="57">
        <f t="shared" si="137"/>
        <v>30870.869999999981</v>
      </c>
      <c r="AI58" s="57">
        <f t="shared" si="137"/>
        <v>30380.859999999982</v>
      </c>
      <c r="AJ58" s="57">
        <f t="shared" si="137"/>
        <v>29890.849999999984</v>
      </c>
      <c r="AK58" s="57">
        <f t="shared" si="137"/>
        <v>29400.839999999986</v>
      </c>
      <c r="AL58" s="57">
        <f t="shared" si="137"/>
        <v>28910.829999999987</v>
      </c>
      <c r="AM58" s="57">
        <f t="shared" si="137"/>
        <v>28420.819999999989</v>
      </c>
      <c r="AN58" s="57">
        <f t="shared" si="137"/>
        <v>27930.80999999999</v>
      </c>
      <c r="AO58" s="57">
        <f t="shared" si="137"/>
        <v>27440.799999999992</v>
      </c>
      <c r="AP58" s="59"/>
      <c r="AQ58" s="57">
        <v>490.01</v>
      </c>
      <c r="AR58" s="57">
        <f t="shared" si="129"/>
        <v>5880.12</v>
      </c>
      <c r="AS58" s="57">
        <f t="shared" si="130"/>
        <v>26950.789999999994</v>
      </c>
      <c r="AT58" s="57">
        <f t="shared" si="131"/>
        <v>26460.779999999995</v>
      </c>
      <c r="AU58" s="57">
        <f t="shared" si="131"/>
        <v>25970.769999999997</v>
      </c>
      <c r="AV58" s="57">
        <f t="shared" si="131"/>
        <v>25480.76</v>
      </c>
      <c r="AW58" s="57">
        <f t="shared" si="131"/>
        <v>24990.75</v>
      </c>
      <c r="AX58" s="57">
        <f t="shared" si="131"/>
        <v>24500.74</v>
      </c>
      <c r="AY58" s="57">
        <f t="shared" si="131"/>
        <v>24010.730000000003</v>
      </c>
      <c r="AZ58" s="57">
        <f t="shared" si="131"/>
        <v>23520.720000000005</v>
      </c>
      <c r="BA58" s="57">
        <f t="shared" si="131"/>
        <v>23030.710000000006</v>
      </c>
      <c r="BB58" s="57">
        <f t="shared" si="131"/>
        <v>22540.700000000008</v>
      </c>
      <c r="BC58" s="57">
        <f t="shared" si="131"/>
        <v>22050.69000000001</v>
      </c>
      <c r="BD58" s="57">
        <f t="shared" si="131"/>
        <v>21560.680000000011</v>
      </c>
      <c r="BE58" s="60">
        <f t="shared" si="5"/>
        <v>0</v>
      </c>
      <c r="BF58" s="57">
        <v>490.01</v>
      </c>
      <c r="BG58" s="69">
        <f t="shared" si="111"/>
        <v>5880.12</v>
      </c>
      <c r="BH58" s="57">
        <f t="shared" si="112"/>
        <v>21070.670000000013</v>
      </c>
      <c r="BI58" s="57">
        <f t="shared" si="132"/>
        <v>20580.660000000014</v>
      </c>
      <c r="BJ58" s="57">
        <f t="shared" si="132"/>
        <v>20090.650000000016</v>
      </c>
      <c r="BK58" s="57">
        <f t="shared" si="132"/>
        <v>19600.640000000018</v>
      </c>
      <c r="BL58" s="57">
        <f t="shared" si="132"/>
        <v>19110.630000000019</v>
      </c>
      <c r="BM58" s="57">
        <f t="shared" si="132"/>
        <v>18620.620000000021</v>
      </c>
      <c r="BN58" s="57">
        <f t="shared" si="132"/>
        <v>18130.610000000022</v>
      </c>
      <c r="BO58" s="57">
        <f t="shared" si="132"/>
        <v>17640.600000000024</v>
      </c>
      <c r="BP58" s="57">
        <f t="shared" si="132"/>
        <v>17150.590000000026</v>
      </c>
      <c r="BQ58" s="57">
        <f t="shared" si="132"/>
        <v>16660.580000000027</v>
      </c>
      <c r="BR58" s="57">
        <f t="shared" si="132"/>
        <v>16170.570000000027</v>
      </c>
      <c r="BS58" s="57">
        <f t="shared" si="132"/>
        <v>15680.560000000027</v>
      </c>
      <c r="BT58" s="60">
        <v>0</v>
      </c>
      <c r="BU58" s="57">
        <v>490.01</v>
      </c>
      <c r="BV58" s="69">
        <f t="shared" si="114"/>
        <v>5880.12</v>
      </c>
      <c r="BW58" s="57">
        <f t="shared" si="133"/>
        <v>15190.550000000027</v>
      </c>
      <c r="BX58" s="57">
        <f t="shared" si="134"/>
        <v>14700.540000000026</v>
      </c>
      <c r="BY58" s="57">
        <f t="shared" si="134"/>
        <v>14210.530000000026</v>
      </c>
      <c r="BZ58" s="57">
        <f t="shared" si="134"/>
        <v>13720.520000000026</v>
      </c>
      <c r="CA58" s="57">
        <f t="shared" si="134"/>
        <v>13230.510000000026</v>
      </c>
      <c r="CB58" s="57">
        <f t="shared" si="134"/>
        <v>12740.500000000025</v>
      </c>
      <c r="CC58" s="57">
        <f t="shared" si="134"/>
        <v>12250.490000000025</v>
      </c>
      <c r="CD58" s="57">
        <f t="shared" si="134"/>
        <v>11760.480000000025</v>
      </c>
      <c r="CE58" s="57">
        <f t="shared" si="134"/>
        <v>11270.470000000025</v>
      </c>
      <c r="CF58" s="57">
        <f t="shared" si="134"/>
        <v>10780.460000000025</v>
      </c>
      <c r="CG58" s="57">
        <f t="shared" si="134"/>
        <v>10290.450000000024</v>
      </c>
      <c r="CH58" s="57">
        <f t="shared" si="134"/>
        <v>9800.4400000000242</v>
      </c>
      <c r="CI58" s="60">
        <v>0</v>
      </c>
      <c r="CJ58" s="57">
        <v>490.01</v>
      </c>
      <c r="CK58" s="69">
        <f t="shared" si="117"/>
        <v>5880.12</v>
      </c>
      <c r="CL58" s="57">
        <f t="shared" si="135"/>
        <v>9310.4300000000239</v>
      </c>
      <c r="CM58" s="57">
        <f t="shared" si="136"/>
        <v>8820.4200000000237</v>
      </c>
      <c r="CN58" s="57">
        <f t="shared" si="136"/>
        <v>8330.4100000000235</v>
      </c>
      <c r="CO58" s="57">
        <f t="shared" si="136"/>
        <v>7840.4000000000233</v>
      </c>
      <c r="CP58" s="57">
        <f t="shared" si="136"/>
        <v>7350.3900000000231</v>
      </c>
      <c r="CQ58" s="57">
        <f t="shared" si="136"/>
        <v>6860.3800000000228</v>
      </c>
      <c r="CR58" s="57">
        <f t="shared" si="136"/>
        <v>6370.3700000000226</v>
      </c>
      <c r="CS58" s="57">
        <f t="shared" si="136"/>
        <v>5880.3600000000224</v>
      </c>
      <c r="CT58" s="57">
        <f t="shared" si="136"/>
        <v>5390.3500000000222</v>
      </c>
      <c r="CU58" s="57">
        <f t="shared" si="136"/>
        <v>4900.340000000022</v>
      </c>
      <c r="CV58" s="57">
        <f t="shared" si="136"/>
        <v>4410.3300000000218</v>
      </c>
      <c r="CW58" s="57">
        <f t="shared" si="136"/>
        <v>3920.3200000000215</v>
      </c>
      <c r="CX58" s="60">
        <v>0</v>
      </c>
    </row>
    <row r="59" spans="1:102" x14ac:dyDescent="0.2">
      <c r="A59" s="56" t="s">
        <v>1381</v>
      </c>
      <c r="B59" s="40" t="s">
        <v>1916</v>
      </c>
      <c r="C59" s="40" t="s">
        <v>793</v>
      </c>
      <c r="D59" s="40" t="s">
        <v>835</v>
      </c>
      <c r="E59" s="40" t="s">
        <v>2105</v>
      </c>
      <c r="F59" s="40" t="s">
        <v>877</v>
      </c>
      <c r="G59" s="40">
        <v>60</v>
      </c>
      <c r="H59" s="57">
        <v>64730.39</v>
      </c>
      <c r="I59" s="57">
        <v>30207.517999999996</v>
      </c>
      <c r="J59" s="57">
        <v>34522.872000000003</v>
      </c>
      <c r="K59" s="58">
        <v>0</v>
      </c>
      <c r="L59" s="57">
        <v>1078.8399999999999</v>
      </c>
      <c r="M59" s="57"/>
      <c r="N59" s="57">
        <f t="shared" si="0"/>
        <v>12946.079999999998</v>
      </c>
      <c r="O59" s="57">
        <f t="shared" si="12"/>
        <v>33444.032000000007</v>
      </c>
      <c r="P59" s="57">
        <f t="shared" si="120"/>
        <v>32365.192000000006</v>
      </c>
      <c r="Q59" s="57">
        <f t="shared" si="120"/>
        <v>31286.352000000006</v>
      </c>
      <c r="R59" s="57">
        <f t="shared" si="120"/>
        <v>30207.512000000006</v>
      </c>
      <c r="S59" s="57">
        <f t="shared" si="120"/>
        <v>29128.672000000006</v>
      </c>
      <c r="T59" s="57">
        <f t="shared" si="120"/>
        <v>28049.832000000006</v>
      </c>
      <c r="U59" s="57">
        <f t="shared" si="120"/>
        <v>26970.992000000006</v>
      </c>
      <c r="V59" s="57">
        <f t="shared" si="120"/>
        <v>25892.152000000006</v>
      </c>
      <c r="W59" s="57">
        <f t="shared" si="120"/>
        <v>24813.312000000005</v>
      </c>
      <c r="X59" s="57">
        <f t="shared" si="120"/>
        <v>23734.472000000005</v>
      </c>
      <c r="Y59" s="57">
        <f t="shared" si="120"/>
        <v>22655.632000000005</v>
      </c>
      <c r="Z59" s="57">
        <f t="shared" si="120"/>
        <v>21576.792000000005</v>
      </c>
      <c r="AA59" s="59"/>
      <c r="AB59" s="57"/>
      <c r="AC59" s="57">
        <f t="shared" si="14"/>
        <v>12946.079999999998</v>
      </c>
      <c r="AD59" s="57">
        <f t="shared" si="15"/>
        <v>20497.952000000005</v>
      </c>
      <c r="AE59" s="57">
        <f t="shared" si="137"/>
        <v>19419.112000000005</v>
      </c>
      <c r="AF59" s="57">
        <f t="shared" si="137"/>
        <v>18340.272000000004</v>
      </c>
      <c r="AG59" s="57">
        <f t="shared" si="137"/>
        <v>17261.432000000004</v>
      </c>
      <c r="AH59" s="57">
        <f t="shared" si="137"/>
        <v>16182.592000000004</v>
      </c>
      <c r="AI59" s="57">
        <f t="shared" si="137"/>
        <v>15103.752000000004</v>
      </c>
      <c r="AJ59" s="57">
        <f t="shared" si="137"/>
        <v>14024.912000000004</v>
      </c>
      <c r="AK59" s="57">
        <f t="shared" si="137"/>
        <v>12946.072000000004</v>
      </c>
      <c r="AL59" s="57">
        <f t="shared" si="137"/>
        <v>11867.232000000004</v>
      </c>
      <c r="AM59" s="57">
        <f t="shared" si="137"/>
        <v>10788.392000000003</v>
      </c>
      <c r="AN59" s="57">
        <f t="shared" si="137"/>
        <v>9709.5520000000033</v>
      </c>
      <c r="AO59" s="57">
        <f t="shared" si="137"/>
        <v>8630.7120000000032</v>
      </c>
      <c r="AP59" s="59"/>
      <c r="AQ59" s="57">
        <v>1078.8399999999999</v>
      </c>
      <c r="AR59" s="57">
        <f>L59*8-0.01</f>
        <v>8630.7099999999991</v>
      </c>
      <c r="AS59" s="57">
        <f t="shared" si="130"/>
        <v>7551.872000000003</v>
      </c>
      <c r="AT59" s="57">
        <f t="shared" si="131"/>
        <v>6473.0320000000029</v>
      </c>
      <c r="AU59" s="57">
        <f t="shared" si="131"/>
        <v>5394.1920000000027</v>
      </c>
      <c r="AV59" s="57">
        <f t="shared" si="131"/>
        <v>4315.3520000000026</v>
      </c>
      <c r="AW59" s="57">
        <f t="shared" si="131"/>
        <v>3236.5120000000024</v>
      </c>
      <c r="AX59" s="57">
        <f t="shared" si="131"/>
        <v>2157.6720000000023</v>
      </c>
      <c r="AY59" s="57">
        <f t="shared" si="131"/>
        <v>1078.8320000000024</v>
      </c>
      <c r="AZ59" s="57">
        <f>AY59-$L59+0.01</f>
        <v>2.0000000024629119E-3</v>
      </c>
      <c r="BA59" s="57">
        <f t="shared" ref="BA59:BD59" si="138">AZ59-$L59*0</f>
        <v>2.0000000024629119E-3</v>
      </c>
      <c r="BB59" s="57">
        <f t="shared" si="138"/>
        <v>2.0000000024629119E-3</v>
      </c>
      <c r="BC59" s="57">
        <f t="shared" si="138"/>
        <v>2.0000000024629119E-3</v>
      </c>
      <c r="BD59" s="57">
        <f t="shared" si="138"/>
        <v>2.0000000024629119E-3</v>
      </c>
      <c r="BE59" s="60">
        <f t="shared" si="5"/>
        <v>0</v>
      </c>
      <c r="BF59" s="57">
        <v>1078.8399999999999</v>
      </c>
      <c r="BG59" s="69"/>
      <c r="BH59" s="57"/>
      <c r="BI59" s="57"/>
      <c r="BJ59" s="57"/>
      <c r="BK59" s="57"/>
      <c r="BL59" s="57"/>
      <c r="BM59" s="57"/>
      <c r="BN59" s="57"/>
      <c r="BO59" s="57"/>
      <c r="BP59" s="57"/>
      <c r="BQ59" s="57"/>
      <c r="BR59" s="57"/>
      <c r="BS59" s="57"/>
      <c r="BT59" s="60">
        <f t="shared" si="28"/>
        <v>3.3846153887833891E-6</v>
      </c>
      <c r="BU59" s="57">
        <v>1078.8399999999999</v>
      </c>
      <c r="BV59" s="69"/>
      <c r="BW59" s="57"/>
      <c r="BX59" s="57"/>
      <c r="BY59" s="57"/>
      <c r="BZ59" s="57"/>
      <c r="CA59" s="57"/>
      <c r="CB59" s="57"/>
      <c r="CC59" s="57"/>
      <c r="CD59" s="57"/>
      <c r="CE59" s="57"/>
      <c r="CF59" s="57"/>
      <c r="CG59" s="57"/>
      <c r="CH59" s="57"/>
      <c r="CI59" s="60">
        <f t="shared" si="29"/>
        <v>0</v>
      </c>
      <c r="CJ59" s="57">
        <v>1078.8399999999999</v>
      </c>
      <c r="CK59" s="69"/>
      <c r="CL59" s="57"/>
      <c r="CM59" s="57"/>
      <c r="CN59" s="57"/>
      <c r="CO59" s="57"/>
      <c r="CP59" s="57"/>
      <c r="CQ59" s="57"/>
      <c r="CR59" s="57"/>
      <c r="CS59" s="57"/>
      <c r="CT59" s="57"/>
      <c r="CU59" s="57"/>
      <c r="CV59" s="57"/>
      <c r="CW59" s="57"/>
      <c r="CX59" s="60">
        <f t="shared" si="30"/>
        <v>0</v>
      </c>
    </row>
    <row r="60" spans="1:102" x14ac:dyDescent="0.2">
      <c r="A60" s="56" t="s">
        <v>1382</v>
      </c>
      <c r="B60" s="40" t="s">
        <v>1917</v>
      </c>
      <c r="C60" s="40" t="s">
        <v>793</v>
      </c>
      <c r="D60" s="40" t="s">
        <v>835</v>
      </c>
      <c r="E60" s="40" t="s">
        <v>2081</v>
      </c>
      <c r="F60" s="40" t="s">
        <v>877</v>
      </c>
      <c r="G60" s="40">
        <v>120</v>
      </c>
      <c r="H60" s="57">
        <v>161666.67000000001</v>
      </c>
      <c r="I60" s="57">
        <v>8083.3334999999997</v>
      </c>
      <c r="J60" s="57">
        <v>153583.3365</v>
      </c>
      <c r="K60" s="58">
        <v>0</v>
      </c>
      <c r="L60" s="57">
        <v>1347.22</v>
      </c>
      <c r="M60" s="57"/>
      <c r="N60" s="57">
        <f t="shared" si="0"/>
        <v>16166.64</v>
      </c>
      <c r="O60" s="57">
        <f t="shared" si="12"/>
        <v>152236.1165</v>
      </c>
      <c r="P60" s="57">
        <f t="shared" si="120"/>
        <v>150888.8965</v>
      </c>
      <c r="Q60" s="57">
        <f t="shared" si="120"/>
        <v>149541.6765</v>
      </c>
      <c r="R60" s="57">
        <f t="shared" si="120"/>
        <v>148194.4565</v>
      </c>
      <c r="S60" s="57">
        <f t="shared" si="120"/>
        <v>146847.2365</v>
      </c>
      <c r="T60" s="57">
        <f t="shared" si="120"/>
        <v>145500.0165</v>
      </c>
      <c r="U60" s="57">
        <f t="shared" si="120"/>
        <v>144152.7965</v>
      </c>
      <c r="V60" s="57">
        <f t="shared" si="120"/>
        <v>142805.5765</v>
      </c>
      <c r="W60" s="57">
        <f t="shared" si="120"/>
        <v>141458.35649999999</v>
      </c>
      <c r="X60" s="57">
        <f t="shared" si="120"/>
        <v>140111.13649999999</v>
      </c>
      <c r="Y60" s="57">
        <f t="shared" si="120"/>
        <v>138763.91649999999</v>
      </c>
      <c r="Z60" s="57">
        <f t="shared" si="120"/>
        <v>137416.69649999999</v>
      </c>
      <c r="AA60" s="59"/>
      <c r="AB60" s="57"/>
      <c r="AC60" s="57">
        <f t="shared" si="14"/>
        <v>16166.64</v>
      </c>
      <c r="AD60" s="57">
        <f t="shared" si="15"/>
        <v>136069.47649999999</v>
      </c>
      <c r="AE60" s="57">
        <f t="shared" si="137"/>
        <v>134722.25649999999</v>
      </c>
      <c r="AF60" s="57">
        <f t="shared" si="137"/>
        <v>133375.03649999999</v>
      </c>
      <c r="AG60" s="57">
        <f t="shared" si="137"/>
        <v>132027.81649999999</v>
      </c>
      <c r="AH60" s="57">
        <f t="shared" si="137"/>
        <v>130680.59649999999</v>
      </c>
      <c r="AI60" s="57">
        <f t="shared" si="137"/>
        <v>129333.37649999998</v>
      </c>
      <c r="AJ60" s="57">
        <f t="shared" si="137"/>
        <v>127986.15649999998</v>
      </c>
      <c r="AK60" s="57">
        <f t="shared" si="137"/>
        <v>126638.93649999998</v>
      </c>
      <c r="AL60" s="57">
        <f t="shared" si="137"/>
        <v>125291.71649999998</v>
      </c>
      <c r="AM60" s="57">
        <f t="shared" si="137"/>
        <v>123944.49649999998</v>
      </c>
      <c r="AN60" s="57">
        <f t="shared" si="137"/>
        <v>122597.27649999998</v>
      </c>
      <c r="AO60" s="57">
        <f t="shared" si="137"/>
        <v>121250.05649999998</v>
      </c>
      <c r="AP60" s="59"/>
      <c r="AQ60" s="57">
        <v>1347.22</v>
      </c>
      <c r="AR60" s="57">
        <f t="shared" si="129"/>
        <v>16166.64</v>
      </c>
      <c r="AS60" s="57">
        <f t="shared" si="130"/>
        <v>119902.83649999998</v>
      </c>
      <c r="AT60" s="57">
        <f t="shared" si="131"/>
        <v>118555.61649999997</v>
      </c>
      <c r="AU60" s="57">
        <f t="shared" si="131"/>
        <v>117208.39649999997</v>
      </c>
      <c r="AV60" s="57">
        <f t="shared" si="131"/>
        <v>115861.17649999997</v>
      </c>
      <c r="AW60" s="57">
        <f t="shared" si="131"/>
        <v>114513.95649999997</v>
      </c>
      <c r="AX60" s="57">
        <f t="shared" si="131"/>
        <v>113166.73649999997</v>
      </c>
      <c r="AY60" s="57">
        <f t="shared" si="131"/>
        <v>111819.51649999997</v>
      </c>
      <c r="AZ60" s="57">
        <f t="shared" si="131"/>
        <v>110472.29649999997</v>
      </c>
      <c r="BA60" s="57">
        <f t="shared" si="131"/>
        <v>109125.07649999997</v>
      </c>
      <c r="BB60" s="57">
        <f t="shared" si="131"/>
        <v>107777.85649999997</v>
      </c>
      <c r="BC60" s="57">
        <f t="shared" si="131"/>
        <v>106430.63649999996</v>
      </c>
      <c r="BD60" s="57">
        <f t="shared" si="131"/>
        <v>105083.41649999996</v>
      </c>
      <c r="BE60" s="60">
        <f t="shared" si="5"/>
        <v>0</v>
      </c>
      <c r="BF60" s="57">
        <v>1347.22</v>
      </c>
      <c r="BG60" s="69">
        <f t="shared" si="111"/>
        <v>16166.64</v>
      </c>
      <c r="BH60" s="57">
        <f t="shared" si="112"/>
        <v>103736.19649999996</v>
      </c>
      <c r="BI60" s="57">
        <f t="shared" si="132"/>
        <v>102388.97649999996</v>
      </c>
      <c r="BJ60" s="57">
        <f t="shared" si="132"/>
        <v>101041.75649999996</v>
      </c>
      <c r="BK60" s="57">
        <f t="shared" si="132"/>
        <v>99694.536499999958</v>
      </c>
      <c r="BL60" s="57">
        <f t="shared" si="132"/>
        <v>98347.316499999957</v>
      </c>
      <c r="BM60" s="57">
        <f t="shared" si="132"/>
        <v>97000.096499999956</v>
      </c>
      <c r="BN60" s="57">
        <f t="shared" si="132"/>
        <v>95652.876499999955</v>
      </c>
      <c r="BO60" s="57">
        <f t="shared" si="132"/>
        <v>94305.656499999954</v>
      </c>
      <c r="BP60" s="57">
        <f t="shared" si="132"/>
        <v>92958.436499999953</v>
      </c>
      <c r="BQ60" s="57">
        <f t="shared" si="132"/>
        <v>91611.216499999951</v>
      </c>
      <c r="BR60" s="57">
        <f t="shared" si="132"/>
        <v>90263.99649999995</v>
      </c>
      <c r="BS60" s="57">
        <f t="shared" si="132"/>
        <v>88916.776499999949</v>
      </c>
      <c r="BT60" s="60">
        <v>0</v>
      </c>
      <c r="BU60" s="57">
        <v>1347.22</v>
      </c>
      <c r="BV60" s="69">
        <f t="shared" si="114"/>
        <v>16166.64</v>
      </c>
      <c r="BW60" s="57">
        <f t="shared" ref="BW60:BW71" si="139">BS60-BU60</f>
        <v>87569.556499999948</v>
      </c>
      <c r="BX60" s="57">
        <f t="shared" ref="BX60:CH71" si="140">BW60-$L60</f>
        <v>86222.336499999947</v>
      </c>
      <c r="BY60" s="57">
        <f t="shared" si="140"/>
        <v>84875.116499999946</v>
      </c>
      <c r="BZ60" s="57">
        <f t="shared" si="140"/>
        <v>83527.896499999944</v>
      </c>
      <c r="CA60" s="57">
        <f t="shared" si="140"/>
        <v>82180.676499999943</v>
      </c>
      <c r="CB60" s="57">
        <f t="shared" si="140"/>
        <v>80833.456499999942</v>
      </c>
      <c r="CC60" s="57">
        <f t="shared" si="140"/>
        <v>79486.236499999941</v>
      </c>
      <c r="CD60" s="57">
        <f t="shared" si="140"/>
        <v>78139.01649999994</v>
      </c>
      <c r="CE60" s="57">
        <f t="shared" si="140"/>
        <v>76791.796499999939</v>
      </c>
      <c r="CF60" s="57">
        <f t="shared" si="140"/>
        <v>75444.576499999937</v>
      </c>
      <c r="CG60" s="57">
        <f t="shared" si="140"/>
        <v>74097.356499999936</v>
      </c>
      <c r="CH60" s="57">
        <f t="shared" si="140"/>
        <v>72750.136499999935</v>
      </c>
      <c r="CI60" s="60">
        <v>0</v>
      </c>
      <c r="CJ60" s="57">
        <v>1347.22</v>
      </c>
      <c r="CK60" s="69">
        <f t="shared" si="117"/>
        <v>16166.64</v>
      </c>
      <c r="CL60" s="57">
        <f t="shared" ref="CL60:CL71" si="141">CH60-CJ60</f>
        <v>71402.916499999934</v>
      </c>
      <c r="CM60" s="57">
        <f t="shared" ref="CM60:CW71" si="142">CL60-$L60</f>
        <v>70055.696499999933</v>
      </c>
      <c r="CN60" s="57">
        <f t="shared" si="142"/>
        <v>68708.476499999932</v>
      </c>
      <c r="CO60" s="57">
        <f t="shared" si="142"/>
        <v>67361.25649999993</v>
      </c>
      <c r="CP60" s="57">
        <f t="shared" si="142"/>
        <v>66014.036499999929</v>
      </c>
      <c r="CQ60" s="57">
        <f t="shared" si="142"/>
        <v>64666.816499999928</v>
      </c>
      <c r="CR60" s="57">
        <f t="shared" si="142"/>
        <v>63319.596499999927</v>
      </c>
      <c r="CS60" s="57">
        <f t="shared" si="142"/>
        <v>61972.376499999926</v>
      </c>
      <c r="CT60" s="57">
        <f t="shared" si="142"/>
        <v>60625.156499999925</v>
      </c>
      <c r="CU60" s="57">
        <f t="shared" si="142"/>
        <v>59277.936499999923</v>
      </c>
      <c r="CV60" s="57">
        <f t="shared" si="142"/>
        <v>57930.716499999922</v>
      </c>
      <c r="CW60" s="57">
        <f t="shared" si="142"/>
        <v>56583.496499999921</v>
      </c>
      <c r="CX60" s="60">
        <v>0</v>
      </c>
    </row>
    <row r="61" spans="1:102" x14ac:dyDescent="0.2">
      <c r="A61" s="56" t="s">
        <v>1383</v>
      </c>
      <c r="B61" s="40" t="s">
        <v>1918</v>
      </c>
      <c r="C61" s="40" t="s">
        <v>793</v>
      </c>
      <c r="D61" s="40" t="s">
        <v>835</v>
      </c>
      <c r="E61" s="40" t="s">
        <v>2081</v>
      </c>
      <c r="F61" s="40" t="s">
        <v>877</v>
      </c>
      <c r="G61" s="40">
        <v>120</v>
      </c>
      <c r="H61" s="57">
        <v>227500</v>
      </c>
      <c r="I61" s="57">
        <v>11375</v>
      </c>
      <c r="J61" s="57">
        <v>216125</v>
      </c>
      <c r="K61" s="58">
        <v>0</v>
      </c>
      <c r="L61" s="57">
        <v>1895.8300000000006</v>
      </c>
      <c r="M61" s="57"/>
      <c r="N61" s="57">
        <f t="shared" si="0"/>
        <v>22749.960000000006</v>
      </c>
      <c r="O61" s="57">
        <f t="shared" si="12"/>
        <v>214229.17</v>
      </c>
      <c r="P61" s="57">
        <f t="shared" si="120"/>
        <v>212333.34000000003</v>
      </c>
      <c r="Q61" s="57">
        <f t="shared" si="120"/>
        <v>210437.51000000004</v>
      </c>
      <c r="R61" s="57">
        <f t="shared" si="120"/>
        <v>208541.68000000005</v>
      </c>
      <c r="S61" s="57">
        <f t="shared" si="120"/>
        <v>206645.85000000006</v>
      </c>
      <c r="T61" s="57">
        <f t="shared" si="120"/>
        <v>204750.02000000008</v>
      </c>
      <c r="U61" s="57">
        <f t="shared" si="120"/>
        <v>202854.19000000009</v>
      </c>
      <c r="V61" s="57">
        <f t="shared" si="120"/>
        <v>200958.3600000001</v>
      </c>
      <c r="W61" s="57">
        <f t="shared" si="120"/>
        <v>199062.53000000012</v>
      </c>
      <c r="X61" s="57">
        <f t="shared" si="120"/>
        <v>197166.70000000013</v>
      </c>
      <c r="Y61" s="57">
        <f t="shared" si="120"/>
        <v>195270.87000000014</v>
      </c>
      <c r="Z61" s="57">
        <f t="shared" si="120"/>
        <v>193375.04000000015</v>
      </c>
      <c r="AA61" s="59"/>
      <c r="AB61" s="57"/>
      <c r="AC61" s="57">
        <f t="shared" si="14"/>
        <v>22749.960000000006</v>
      </c>
      <c r="AD61" s="57">
        <f t="shared" si="15"/>
        <v>191479.21000000017</v>
      </c>
      <c r="AE61" s="57">
        <f t="shared" si="137"/>
        <v>189583.38000000018</v>
      </c>
      <c r="AF61" s="57">
        <f t="shared" si="137"/>
        <v>187687.55000000019</v>
      </c>
      <c r="AG61" s="57">
        <f t="shared" si="137"/>
        <v>185791.7200000002</v>
      </c>
      <c r="AH61" s="57">
        <f t="shared" si="137"/>
        <v>183895.89000000022</v>
      </c>
      <c r="AI61" s="57">
        <f t="shared" si="137"/>
        <v>182000.06000000023</v>
      </c>
      <c r="AJ61" s="57">
        <f t="shared" si="137"/>
        <v>180104.23000000024</v>
      </c>
      <c r="AK61" s="57">
        <f t="shared" si="137"/>
        <v>178208.40000000026</v>
      </c>
      <c r="AL61" s="57">
        <f t="shared" si="137"/>
        <v>176312.57000000027</v>
      </c>
      <c r="AM61" s="57">
        <f t="shared" si="137"/>
        <v>174416.74000000028</v>
      </c>
      <c r="AN61" s="57">
        <f t="shared" si="137"/>
        <v>172520.91000000029</v>
      </c>
      <c r="AO61" s="57">
        <f t="shared" si="137"/>
        <v>170625.08000000031</v>
      </c>
      <c r="AP61" s="59"/>
      <c r="AQ61" s="57">
        <v>1895.8300000000006</v>
      </c>
      <c r="AR61" s="57">
        <f t="shared" si="129"/>
        <v>22749.960000000006</v>
      </c>
      <c r="AS61" s="57">
        <f t="shared" si="130"/>
        <v>168729.25000000032</v>
      </c>
      <c r="AT61" s="57">
        <f t="shared" si="131"/>
        <v>166833.42000000033</v>
      </c>
      <c r="AU61" s="57">
        <f t="shared" si="131"/>
        <v>164937.59000000035</v>
      </c>
      <c r="AV61" s="57">
        <f t="shared" si="131"/>
        <v>163041.76000000036</v>
      </c>
      <c r="AW61" s="57">
        <f t="shared" si="131"/>
        <v>161145.93000000037</v>
      </c>
      <c r="AX61" s="57">
        <f t="shared" si="131"/>
        <v>159250.10000000038</v>
      </c>
      <c r="AY61" s="57">
        <f t="shared" si="131"/>
        <v>157354.2700000004</v>
      </c>
      <c r="AZ61" s="57">
        <f t="shared" si="131"/>
        <v>155458.44000000041</v>
      </c>
      <c r="BA61" s="57">
        <f t="shared" si="131"/>
        <v>153562.61000000042</v>
      </c>
      <c r="BB61" s="57">
        <f t="shared" si="131"/>
        <v>151666.78000000044</v>
      </c>
      <c r="BC61" s="57">
        <f t="shared" si="131"/>
        <v>149770.95000000045</v>
      </c>
      <c r="BD61" s="57">
        <f t="shared" si="131"/>
        <v>147875.12000000046</v>
      </c>
      <c r="BE61" s="60">
        <f t="shared" si="5"/>
        <v>0</v>
      </c>
      <c r="BF61" s="57">
        <v>1895.8300000000006</v>
      </c>
      <c r="BG61" s="69">
        <f t="shared" si="111"/>
        <v>22749.960000000006</v>
      </c>
      <c r="BH61" s="57">
        <f t="shared" si="112"/>
        <v>145979.29000000047</v>
      </c>
      <c r="BI61" s="57">
        <f t="shared" si="132"/>
        <v>144083.46000000049</v>
      </c>
      <c r="BJ61" s="57">
        <f t="shared" si="132"/>
        <v>142187.6300000005</v>
      </c>
      <c r="BK61" s="57">
        <f t="shared" si="132"/>
        <v>140291.80000000051</v>
      </c>
      <c r="BL61" s="57">
        <f t="shared" si="132"/>
        <v>138395.97000000053</v>
      </c>
      <c r="BM61" s="57">
        <f t="shared" si="132"/>
        <v>136500.14000000054</v>
      </c>
      <c r="BN61" s="57">
        <f t="shared" si="132"/>
        <v>134604.31000000055</v>
      </c>
      <c r="BO61" s="57">
        <f t="shared" si="132"/>
        <v>132708.48000000056</v>
      </c>
      <c r="BP61" s="57">
        <f t="shared" si="132"/>
        <v>130812.65000000056</v>
      </c>
      <c r="BQ61" s="57">
        <f t="shared" si="132"/>
        <v>128916.82000000056</v>
      </c>
      <c r="BR61" s="57">
        <f t="shared" si="132"/>
        <v>127020.99000000056</v>
      </c>
      <c r="BS61" s="57">
        <f t="shared" si="132"/>
        <v>125125.16000000056</v>
      </c>
      <c r="BT61" s="60">
        <v>0</v>
      </c>
      <c r="BU61" s="57">
        <v>1895.8300000000006</v>
      </c>
      <c r="BV61" s="69">
        <f t="shared" si="114"/>
        <v>22749.960000000006</v>
      </c>
      <c r="BW61" s="57">
        <f t="shared" si="139"/>
        <v>123229.33000000055</v>
      </c>
      <c r="BX61" s="57">
        <f t="shared" si="140"/>
        <v>121333.50000000055</v>
      </c>
      <c r="BY61" s="57">
        <f t="shared" si="140"/>
        <v>119437.67000000055</v>
      </c>
      <c r="BZ61" s="57">
        <f t="shared" si="140"/>
        <v>117541.84000000055</v>
      </c>
      <c r="CA61" s="57">
        <f t="shared" si="140"/>
        <v>115646.01000000055</v>
      </c>
      <c r="CB61" s="57">
        <f t="shared" si="140"/>
        <v>113750.18000000055</v>
      </c>
      <c r="CC61" s="57">
        <f t="shared" si="140"/>
        <v>111854.35000000054</v>
      </c>
      <c r="CD61" s="57">
        <f t="shared" si="140"/>
        <v>109958.52000000054</v>
      </c>
      <c r="CE61" s="57">
        <f t="shared" si="140"/>
        <v>108062.69000000054</v>
      </c>
      <c r="CF61" s="57">
        <f t="shared" si="140"/>
        <v>106166.86000000054</v>
      </c>
      <c r="CG61" s="57">
        <f t="shared" si="140"/>
        <v>104271.03000000054</v>
      </c>
      <c r="CH61" s="57">
        <f t="shared" si="140"/>
        <v>102375.20000000054</v>
      </c>
      <c r="CI61" s="60">
        <v>0</v>
      </c>
      <c r="CJ61" s="57">
        <v>1895.8300000000006</v>
      </c>
      <c r="CK61" s="69">
        <f t="shared" si="117"/>
        <v>22749.960000000006</v>
      </c>
      <c r="CL61" s="57">
        <f t="shared" si="141"/>
        <v>100479.37000000053</v>
      </c>
      <c r="CM61" s="57">
        <f t="shared" si="142"/>
        <v>98583.540000000532</v>
      </c>
      <c r="CN61" s="57">
        <f t="shared" si="142"/>
        <v>96687.71000000053</v>
      </c>
      <c r="CO61" s="57">
        <f t="shared" si="142"/>
        <v>94791.880000000529</v>
      </c>
      <c r="CP61" s="57">
        <f t="shared" si="142"/>
        <v>92896.050000000527</v>
      </c>
      <c r="CQ61" s="57">
        <f t="shared" si="142"/>
        <v>91000.220000000525</v>
      </c>
      <c r="CR61" s="57">
        <f t="shared" si="142"/>
        <v>89104.390000000523</v>
      </c>
      <c r="CS61" s="57">
        <f t="shared" si="142"/>
        <v>87208.560000000522</v>
      </c>
      <c r="CT61" s="57">
        <f t="shared" si="142"/>
        <v>85312.73000000052</v>
      </c>
      <c r="CU61" s="57">
        <f t="shared" si="142"/>
        <v>83416.900000000518</v>
      </c>
      <c r="CV61" s="57">
        <f t="shared" si="142"/>
        <v>81521.070000000516</v>
      </c>
      <c r="CW61" s="57">
        <f t="shared" si="142"/>
        <v>79625.240000000515</v>
      </c>
      <c r="CX61" s="60">
        <v>0</v>
      </c>
    </row>
    <row r="62" spans="1:102" x14ac:dyDescent="0.2">
      <c r="A62" s="56" t="s">
        <v>1383</v>
      </c>
      <c r="B62" s="40" t="s">
        <v>1919</v>
      </c>
      <c r="C62" s="40" t="s">
        <v>793</v>
      </c>
      <c r="D62" s="40" t="s">
        <v>835</v>
      </c>
      <c r="E62" s="40" t="s">
        <v>2081</v>
      </c>
      <c r="F62" s="40" t="s">
        <v>877</v>
      </c>
      <c r="G62" s="40">
        <v>120</v>
      </c>
      <c r="H62" s="57">
        <v>227500</v>
      </c>
      <c r="I62" s="57">
        <v>11375</v>
      </c>
      <c r="J62" s="57">
        <v>216125</v>
      </c>
      <c r="K62" s="58">
        <v>0</v>
      </c>
      <c r="L62" s="57">
        <v>1895.8300000000006</v>
      </c>
      <c r="M62" s="57"/>
      <c r="N62" s="57">
        <f t="shared" si="0"/>
        <v>22749.960000000006</v>
      </c>
      <c r="O62" s="57">
        <f t="shared" si="12"/>
        <v>214229.17</v>
      </c>
      <c r="P62" s="57">
        <f t="shared" si="120"/>
        <v>212333.34000000003</v>
      </c>
      <c r="Q62" s="57">
        <f t="shared" si="120"/>
        <v>210437.51000000004</v>
      </c>
      <c r="R62" s="57">
        <f t="shared" si="120"/>
        <v>208541.68000000005</v>
      </c>
      <c r="S62" s="57">
        <f t="shared" si="120"/>
        <v>206645.85000000006</v>
      </c>
      <c r="T62" s="57">
        <f t="shared" si="120"/>
        <v>204750.02000000008</v>
      </c>
      <c r="U62" s="57">
        <f t="shared" si="120"/>
        <v>202854.19000000009</v>
      </c>
      <c r="V62" s="57">
        <f t="shared" si="120"/>
        <v>200958.3600000001</v>
      </c>
      <c r="W62" s="57">
        <f t="shared" si="120"/>
        <v>199062.53000000012</v>
      </c>
      <c r="X62" s="57">
        <f t="shared" si="120"/>
        <v>197166.70000000013</v>
      </c>
      <c r="Y62" s="57">
        <f t="shared" si="120"/>
        <v>195270.87000000014</v>
      </c>
      <c r="Z62" s="57">
        <f t="shared" si="120"/>
        <v>193375.04000000015</v>
      </c>
      <c r="AA62" s="59"/>
      <c r="AB62" s="57"/>
      <c r="AC62" s="57">
        <f t="shared" si="14"/>
        <v>22749.960000000006</v>
      </c>
      <c r="AD62" s="57">
        <f t="shared" si="15"/>
        <v>191479.21000000017</v>
      </c>
      <c r="AE62" s="57">
        <f t="shared" si="137"/>
        <v>189583.38000000018</v>
      </c>
      <c r="AF62" s="57">
        <f t="shared" si="137"/>
        <v>187687.55000000019</v>
      </c>
      <c r="AG62" s="57">
        <f t="shared" si="137"/>
        <v>185791.7200000002</v>
      </c>
      <c r="AH62" s="57">
        <f t="shared" si="137"/>
        <v>183895.89000000022</v>
      </c>
      <c r="AI62" s="57">
        <f t="shared" si="137"/>
        <v>182000.06000000023</v>
      </c>
      <c r="AJ62" s="57">
        <f t="shared" si="137"/>
        <v>180104.23000000024</v>
      </c>
      <c r="AK62" s="57">
        <f t="shared" si="137"/>
        <v>178208.40000000026</v>
      </c>
      <c r="AL62" s="57">
        <f t="shared" si="137"/>
        <v>176312.57000000027</v>
      </c>
      <c r="AM62" s="57">
        <f t="shared" si="137"/>
        <v>174416.74000000028</v>
      </c>
      <c r="AN62" s="57">
        <f t="shared" si="137"/>
        <v>172520.91000000029</v>
      </c>
      <c r="AO62" s="57">
        <f t="shared" si="137"/>
        <v>170625.08000000031</v>
      </c>
      <c r="AP62" s="59"/>
      <c r="AQ62" s="57">
        <v>1895.8300000000006</v>
      </c>
      <c r="AR62" s="57">
        <f t="shared" si="129"/>
        <v>22749.960000000006</v>
      </c>
      <c r="AS62" s="57">
        <f t="shared" si="130"/>
        <v>168729.25000000032</v>
      </c>
      <c r="AT62" s="57">
        <f t="shared" si="131"/>
        <v>166833.42000000033</v>
      </c>
      <c r="AU62" s="57">
        <f t="shared" si="131"/>
        <v>164937.59000000035</v>
      </c>
      <c r="AV62" s="57">
        <f t="shared" si="131"/>
        <v>163041.76000000036</v>
      </c>
      <c r="AW62" s="57">
        <f t="shared" si="131"/>
        <v>161145.93000000037</v>
      </c>
      <c r="AX62" s="57">
        <f t="shared" si="131"/>
        <v>159250.10000000038</v>
      </c>
      <c r="AY62" s="57">
        <f t="shared" si="131"/>
        <v>157354.2700000004</v>
      </c>
      <c r="AZ62" s="57">
        <f t="shared" si="131"/>
        <v>155458.44000000041</v>
      </c>
      <c r="BA62" s="57">
        <f t="shared" si="131"/>
        <v>153562.61000000042</v>
      </c>
      <c r="BB62" s="57">
        <f t="shared" si="131"/>
        <v>151666.78000000044</v>
      </c>
      <c r="BC62" s="57">
        <f t="shared" si="131"/>
        <v>149770.95000000045</v>
      </c>
      <c r="BD62" s="57">
        <f t="shared" si="131"/>
        <v>147875.12000000046</v>
      </c>
      <c r="BE62" s="60">
        <f t="shared" si="5"/>
        <v>0</v>
      </c>
      <c r="BF62" s="57">
        <v>1895.8300000000006</v>
      </c>
      <c r="BG62" s="69">
        <f t="shared" si="111"/>
        <v>22749.960000000006</v>
      </c>
      <c r="BH62" s="57">
        <f t="shared" si="112"/>
        <v>145979.29000000047</v>
      </c>
      <c r="BI62" s="57">
        <f t="shared" si="132"/>
        <v>144083.46000000049</v>
      </c>
      <c r="BJ62" s="57">
        <f t="shared" si="132"/>
        <v>142187.6300000005</v>
      </c>
      <c r="BK62" s="57">
        <f t="shared" si="132"/>
        <v>140291.80000000051</v>
      </c>
      <c r="BL62" s="57">
        <f t="shared" si="132"/>
        <v>138395.97000000053</v>
      </c>
      <c r="BM62" s="57">
        <f t="shared" si="132"/>
        <v>136500.14000000054</v>
      </c>
      <c r="BN62" s="57">
        <f t="shared" si="132"/>
        <v>134604.31000000055</v>
      </c>
      <c r="BO62" s="57">
        <f t="shared" si="132"/>
        <v>132708.48000000056</v>
      </c>
      <c r="BP62" s="57">
        <f t="shared" si="132"/>
        <v>130812.65000000056</v>
      </c>
      <c r="BQ62" s="57">
        <f t="shared" si="132"/>
        <v>128916.82000000056</v>
      </c>
      <c r="BR62" s="57">
        <f t="shared" si="132"/>
        <v>127020.99000000056</v>
      </c>
      <c r="BS62" s="57">
        <f t="shared" si="132"/>
        <v>125125.16000000056</v>
      </c>
      <c r="BT62" s="60">
        <v>0</v>
      </c>
      <c r="BU62" s="57">
        <v>1895.8300000000006</v>
      </c>
      <c r="BV62" s="69">
        <f t="shared" si="114"/>
        <v>22749.960000000006</v>
      </c>
      <c r="BW62" s="57">
        <f t="shared" si="139"/>
        <v>123229.33000000055</v>
      </c>
      <c r="BX62" s="57">
        <f t="shared" si="140"/>
        <v>121333.50000000055</v>
      </c>
      <c r="BY62" s="57">
        <f t="shared" si="140"/>
        <v>119437.67000000055</v>
      </c>
      <c r="BZ62" s="57">
        <f t="shared" si="140"/>
        <v>117541.84000000055</v>
      </c>
      <c r="CA62" s="57">
        <f t="shared" si="140"/>
        <v>115646.01000000055</v>
      </c>
      <c r="CB62" s="57">
        <f t="shared" si="140"/>
        <v>113750.18000000055</v>
      </c>
      <c r="CC62" s="57">
        <f t="shared" si="140"/>
        <v>111854.35000000054</v>
      </c>
      <c r="CD62" s="57">
        <f t="shared" si="140"/>
        <v>109958.52000000054</v>
      </c>
      <c r="CE62" s="57">
        <f t="shared" si="140"/>
        <v>108062.69000000054</v>
      </c>
      <c r="CF62" s="57">
        <f t="shared" si="140"/>
        <v>106166.86000000054</v>
      </c>
      <c r="CG62" s="57">
        <f t="shared" si="140"/>
        <v>104271.03000000054</v>
      </c>
      <c r="CH62" s="57">
        <f t="shared" si="140"/>
        <v>102375.20000000054</v>
      </c>
      <c r="CI62" s="60">
        <v>0</v>
      </c>
      <c r="CJ62" s="57">
        <v>1895.8300000000006</v>
      </c>
      <c r="CK62" s="69">
        <f t="shared" si="117"/>
        <v>22749.960000000006</v>
      </c>
      <c r="CL62" s="57">
        <f t="shared" si="141"/>
        <v>100479.37000000053</v>
      </c>
      <c r="CM62" s="57">
        <f t="shared" si="142"/>
        <v>98583.540000000532</v>
      </c>
      <c r="CN62" s="57">
        <f t="shared" si="142"/>
        <v>96687.71000000053</v>
      </c>
      <c r="CO62" s="57">
        <f t="shared" si="142"/>
        <v>94791.880000000529</v>
      </c>
      <c r="CP62" s="57">
        <f t="shared" si="142"/>
        <v>92896.050000000527</v>
      </c>
      <c r="CQ62" s="57">
        <f t="shared" si="142"/>
        <v>91000.220000000525</v>
      </c>
      <c r="CR62" s="57">
        <f t="shared" si="142"/>
        <v>89104.390000000523</v>
      </c>
      <c r="CS62" s="57">
        <f t="shared" si="142"/>
        <v>87208.560000000522</v>
      </c>
      <c r="CT62" s="57">
        <f t="shared" si="142"/>
        <v>85312.73000000052</v>
      </c>
      <c r="CU62" s="57">
        <f t="shared" si="142"/>
        <v>83416.900000000518</v>
      </c>
      <c r="CV62" s="57">
        <f t="shared" si="142"/>
        <v>81521.070000000516</v>
      </c>
      <c r="CW62" s="57">
        <f t="shared" si="142"/>
        <v>79625.240000000515</v>
      </c>
      <c r="CX62" s="60">
        <v>0</v>
      </c>
    </row>
    <row r="63" spans="1:102" x14ac:dyDescent="0.2">
      <c r="A63" s="56" t="s">
        <v>1384</v>
      </c>
      <c r="B63" s="40" t="s">
        <v>1920</v>
      </c>
      <c r="C63" s="40" t="s">
        <v>793</v>
      </c>
      <c r="D63" s="40" t="s">
        <v>851</v>
      </c>
      <c r="E63" s="40" t="s">
        <v>2102</v>
      </c>
      <c r="F63" s="40" t="s">
        <v>1022</v>
      </c>
      <c r="G63" s="40">
        <v>360</v>
      </c>
      <c r="H63" s="57">
        <v>1566507.35</v>
      </c>
      <c r="I63" s="57">
        <v>52216.911666666674</v>
      </c>
      <c r="J63" s="57">
        <v>1514290.4383333335</v>
      </c>
      <c r="K63" s="58">
        <v>1</v>
      </c>
      <c r="L63" s="57">
        <v>4351.4100000000008</v>
      </c>
      <c r="M63" s="57"/>
      <c r="N63" s="57">
        <f t="shared" si="0"/>
        <v>52216.920000000013</v>
      </c>
      <c r="O63" s="57">
        <f t="shared" si="12"/>
        <v>1509939.0283333336</v>
      </c>
      <c r="P63" s="57">
        <f t="shared" si="120"/>
        <v>1505587.6183333336</v>
      </c>
      <c r="Q63" s="57">
        <f t="shared" si="120"/>
        <v>1501236.2083333337</v>
      </c>
      <c r="R63" s="57">
        <f t="shared" si="120"/>
        <v>1496884.7983333338</v>
      </c>
      <c r="S63" s="57">
        <f t="shared" si="120"/>
        <v>1492533.3883333339</v>
      </c>
      <c r="T63" s="57">
        <f t="shared" si="120"/>
        <v>1488181.978333334</v>
      </c>
      <c r="U63" s="57">
        <f t="shared" si="120"/>
        <v>1483830.5683333341</v>
      </c>
      <c r="V63" s="57">
        <f t="shared" si="120"/>
        <v>1479479.1583333341</v>
      </c>
      <c r="W63" s="57">
        <f t="shared" si="120"/>
        <v>1475127.7483333342</v>
      </c>
      <c r="X63" s="57">
        <f t="shared" si="120"/>
        <v>1470776.3383333343</v>
      </c>
      <c r="Y63" s="57">
        <f t="shared" si="120"/>
        <v>1466424.9283333344</v>
      </c>
      <c r="Z63" s="57">
        <f t="shared" si="120"/>
        <v>1462073.5183333345</v>
      </c>
      <c r="AA63" s="59">
        <f t="shared" ref="AA63:AA71" si="143">SUM(O63:Z63,J63)/13*$AA$1</f>
        <v>32740.003523333344</v>
      </c>
      <c r="AB63" s="57"/>
      <c r="AC63" s="57">
        <f t="shared" si="14"/>
        <v>52216.920000000013</v>
      </c>
      <c r="AD63" s="57">
        <f t="shared" si="15"/>
        <v>1457722.1083333346</v>
      </c>
      <c r="AE63" s="57">
        <f t="shared" si="137"/>
        <v>1453370.6983333346</v>
      </c>
      <c r="AF63" s="57">
        <f t="shared" si="137"/>
        <v>1449019.2883333347</v>
      </c>
      <c r="AG63" s="57">
        <f t="shared" si="137"/>
        <v>1444667.8783333348</v>
      </c>
      <c r="AH63" s="57">
        <f t="shared" si="137"/>
        <v>1440316.4683333349</v>
      </c>
      <c r="AI63" s="57">
        <f t="shared" si="137"/>
        <v>1435965.058333335</v>
      </c>
      <c r="AJ63" s="57">
        <f t="shared" si="137"/>
        <v>1431613.6483333351</v>
      </c>
      <c r="AK63" s="57">
        <f t="shared" si="137"/>
        <v>1427262.2383333351</v>
      </c>
      <c r="AL63" s="57">
        <f t="shared" si="137"/>
        <v>1422910.8283333352</v>
      </c>
      <c r="AM63" s="57">
        <f t="shared" si="137"/>
        <v>1418559.4183333353</v>
      </c>
      <c r="AN63" s="57">
        <f t="shared" si="137"/>
        <v>1414208.0083333354</v>
      </c>
      <c r="AO63" s="57">
        <f t="shared" si="137"/>
        <v>1409856.5983333355</v>
      </c>
      <c r="AP63" s="59">
        <f t="shared" si="3"/>
        <v>31591.231283333367</v>
      </c>
      <c r="AQ63" s="57">
        <v>4351.4100000000008</v>
      </c>
      <c r="AR63" s="57">
        <f t="shared" si="129"/>
        <v>52216.920000000013</v>
      </c>
      <c r="AS63" s="57">
        <f t="shared" si="130"/>
        <v>1405505.1883333356</v>
      </c>
      <c r="AT63" s="57">
        <f t="shared" si="131"/>
        <v>1401153.7783333356</v>
      </c>
      <c r="AU63" s="57">
        <f t="shared" si="131"/>
        <v>1396802.3683333357</v>
      </c>
      <c r="AV63" s="57">
        <f t="shared" si="131"/>
        <v>1392450.9583333358</v>
      </c>
      <c r="AW63" s="57">
        <f t="shared" si="131"/>
        <v>1388099.5483333359</v>
      </c>
      <c r="AX63" s="57">
        <f t="shared" si="131"/>
        <v>1383748.138333336</v>
      </c>
      <c r="AY63" s="57">
        <f t="shared" si="131"/>
        <v>1379396.7283333361</v>
      </c>
      <c r="AZ63" s="57">
        <f t="shared" si="131"/>
        <v>1375045.3183333362</v>
      </c>
      <c r="BA63" s="57">
        <f t="shared" si="131"/>
        <v>1370693.9083333362</v>
      </c>
      <c r="BB63" s="57">
        <f t="shared" si="131"/>
        <v>1366342.4983333363</v>
      </c>
      <c r="BC63" s="57">
        <f t="shared" si="131"/>
        <v>1361991.0883333364</v>
      </c>
      <c r="BD63" s="57">
        <f t="shared" si="131"/>
        <v>1357639.6783333365</v>
      </c>
      <c r="BE63" s="60">
        <f t="shared" si="5"/>
        <v>30442.459043333391</v>
      </c>
      <c r="BF63" s="57">
        <v>4351.4100000000008</v>
      </c>
      <c r="BG63" s="69">
        <f t="shared" si="111"/>
        <v>52216.920000000013</v>
      </c>
      <c r="BH63" s="57">
        <f t="shared" si="112"/>
        <v>1353288.2683333366</v>
      </c>
      <c r="BI63" s="57">
        <f t="shared" si="132"/>
        <v>1348936.8583333367</v>
      </c>
      <c r="BJ63" s="57">
        <f t="shared" si="132"/>
        <v>1344585.4483333367</v>
      </c>
      <c r="BK63" s="57">
        <f t="shared" si="132"/>
        <v>1340234.0383333368</v>
      </c>
      <c r="BL63" s="57">
        <f t="shared" si="132"/>
        <v>1335882.6283333369</v>
      </c>
      <c r="BM63" s="57">
        <f t="shared" si="132"/>
        <v>1331531.218333337</v>
      </c>
      <c r="BN63" s="57">
        <f t="shared" si="132"/>
        <v>1327179.8083333371</v>
      </c>
      <c r="BO63" s="57">
        <f t="shared" si="132"/>
        <v>1322828.3983333372</v>
      </c>
      <c r="BP63" s="57">
        <f t="shared" si="132"/>
        <v>1318476.9883333372</v>
      </c>
      <c r="BQ63" s="57">
        <f t="shared" si="132"/>
        <v>1314125.5783333373</v>
      </c>
      <c r="BR63" s="57">
        <f t="shared" si="132"/>
        <v>1309774.1683333374</v>
      </c>
      <c r="BS63" s="57">
        <f t="shared" si="132"/>
        <v>1305422.7583333375</v>
      </c>
      <c r="BT63" s="60">
        <f t="shared" si="28"/>
        <v>29293.686803333418</v>
      </c>
      <c r="BU63" s="57">
        <v>4351.4100000000008</v>
      </c>
      <c r="BV63" s="69">
        <f t="shared" si="114"/>
        <v>52216.920000000013</v>
      </c>
      <c r="BW63" s="57">
        <f t="shared" si="139"/>
        <v>1301071.3483333376</v>
      </c>
      <c r="BX63" s="57">
        <f t="shared" si="140"/>
        <v>1296719.9383333377</v>
      </c>
      <c r="BY63" s="57">
        <f t="shared" si="140"/>
        <v>1292368.5283333377</v>
      </c>
      <c r="BZ63" s="57">
        <f t="shared" si="140"/>
        <v>1288017.1183333378</v>
      </c>
      <c r="CA63" s="57">
        <f t="shared" si="140"/>
        <v>1283665.7083333379</v>
      </c>
      <c r="CB63" s="57">
        <f t="shared" si="140"/>
        <v>1279314.298333338</v>
      </c>
      <c r="CC63" s="57">
        <f t="shared" si="140"/>
        <v>1274962.8883333381</v>
      </c>
      <c r="CD63" s="57">
        <f t="shared" si="140"/>
        <v>1270611.4783333382</v>
      </c>
      <c r="CE63" s="57">
        <f t="shared" si="140"/>
        <v>1266260.0683333382</v>
      </c>
      <c r="CF63" s="57">
        <f t="shared" si="140"/>
        <v>1261908.6583333383</v>
      </c>
      <c r="CG63" s="57">
        <f t="shared" si="140"/>
        <v>1257557.2483333384</v>
      </c>
      <c r="CH63" s="57">
        <f t="shared" si="140"/>
        <v>1253205.8383333385</v>
      </c>
      <c r="CI63" s="60">
        <f t="shared" si="29"/>
        <v>28144.914563333434</v>
      </c>
      <c r="CJ63" s="57">
        <v>4351.4100000000008</v>
      </c>
      <c r="CK63" s="69">
        <f t="shared" si="117"/>
        <v>52216.920000000013</v>
      </c>
      <c r="CL63" s="57">
        <f t="shared" si="141"/>
        <v>1248854.4283333386</v>
      </c>
      <c r="CM63" s="57">
        <f t="shared" si="142"/>
        <v>1244503.0183333387</v>
      </c>
      <c r="CN63" s="57">
        <f t="shared" si="142"/>
        <v>1240151.6083333388</v>
      </c>
      <c r="CO63" s="57">
        <f t="shared" si="142"/>
        <v>1235800.1983333388</v>
      </c>
      <c r="CP63" s="57">
        <f t="shared" si="142"/>
        <v>1231448.7883333389</v>
      </c>
      <c r="CQ63" s="57">
        <f t="shared" si="142"/>
        <v>1227097.378333339</v>
      </c>
      <c r="CR63" s="57">
        <f t="shared" si="142"/>
        <v>1222745.9683333391</v>
      </c>
      <c r="CS63" s="57">
        <f t="shared" si="142"/>
        <v>1218394.5583333392</v>
      </c>
      <c r="CT63" s="57">
        <f t="shared" si="142"/>
        <v>1214043.1483333393</v>
      </c>
      <c r="CU63" s="57">
        <f t="shared" si="142"/>
        <v>1209691.7383333393</v>
      </c>
      <c r="CV63" s="57">
        <f t="shared" si="142"/>
        <v>1205340.3283333394</v>
      </c>
      <c r="CW63" s="57">
        <f t="shared" si="142"/>
        <v>1200988.9183333395</v>
      </c>
      <c r="CX63" s="60">
        <f t="shared" si="30"/>
        <v>26996.142323333457</v>
      </c>
    </row>
    <row r="64" spans="1:102" x14ac:dyDescent="0.2">
      <c r="A64" s="56" t="s">
        <v>1385</v>
      </c>
      <c r="B64" s="40" t="s">
        <v>1921</v>
      </c>
      <c r="C64" s="40" t="s">
        <v>793</v>
      </c>
      <c r="D64" s="40" t="s">
        <v>851</v>
      </c>
      <c r="E64" s="40" t="s">
        <v>2115</v>
      </c>
      <c r="F64" s="40" t="s">
        <v>1022</v>
      </c>
      <c r="G64" s="40">
        <v>180</v>
      </c>
      <c r="H64" s="57">
        <v>40883.46</v>
      </c>
      <c r="I64" s="57">
        <v>16126.234</v>
      </c>
      <c r="J64" s="57">
        <v>24757.225999999999</v>
      </c>
      <c r="K64" s="58">
        <v>1</v>
      </c>
      <c r="L64" s="57">
        <v>227.13000000000008</v>
      </c>
      <c r="M64" s="57"/>
      <c r="N64" s="57">
        <f t="shared" si="0"/>
        <v>2725.5600000000009</v>
      </c>
      <c r="O64" s="57">
        <f t="shared" si="12"/>
        <v>24530.095999999998</v>
      </c>
      <c r="P64" s="57">
        <f t="shared" si="120"/>
        <v>24302.965999999997</v>
      </c>
      <c r="Q64" s="57">
        <f t="shared" si="120"/>
        <v>24075.835999999996</v>
      </c>
      <c r="R64" s="57">
        <f t="shared" si="120"/>
        <v>23848.705999999995</v>
      </c>
      <c r="S64" s="57">
        <f t="shared" si="120"/>
        <v>23621.575999999994</v>
      </c>
      <c r="T64" s="57">
        <f t="shared" si="120"/>
        <v>23394.445999999993</v>
      </c>
      <c r="U64" s="57">
        <f t="shared" si="120"/>
        <v>23167.315999999992</v>
      </c>
      <c r="V64" s="57">
        <f t="shared" si="120"/>
        <v>22940.185999999991</v>
      </c>
      <c r="W64" s="57">
        <f t="shared" si="120"/>
        <v>22713.05599999999</v>
      </c>
      <c r="X64" s="57">
        <f t="shared" si="120"/>
        <v>22485.925999999989</v>
      </c>
      <c r="Y64" s="57">
        <f t="shared" si="120"/>
        <v>22258.795999999988</v>
      </c>
      <c r="Z64" s="57">
        <f t="shared" si="120"/>
        <v>22031.665999999987</v>
      </c>
      <c r="AA64" s="59">
        <f t="shared" si="143"/>
        <v>514.67781199999979</v>
      </c>
      <c r="AB64" s="57"/>
      <c r="AC64" s="57">
        <f t="shared" si="14"/>
        <v>2725.5600000000009</v>
      </c>
      <c r="AD64" s="57">
        <f t="shared" si="15"/>
        <v>21804.535999999986</v>
      </c>
      <c r="AE64" s="57">
        <f t="shared" si="137"/>
        <v>21577.405999999984</v>
      </c>
      <c r="AF64" s="57">
        <f t="shared" si="137"/>
        <v>21350.275999999983</v>
      </c>
      <c r="AG64" s="57">
        <f t="shared" si="137"/>
        <v>21123.145999999982</v>
      </c>
      <c r="AH64" s="57">
        <f t="shared" si="137"/>
        <v>20896.015999999981</v>
      </c>
      <c r="AI64" s="57">
        <f t="shared" si="137"/>
        <v>20668.88599999998</v>
      </c>
      <c r="AJ64" s="57">
        <f t="shared" si="137"/>
        <v>20441.755999999979</v>
      </c>
      <c r="AK64" s="57">
        <f t="shared" si="137"/>
        <v>20214.625999999978</v>
      </c>
      <c r="AL64" s="57">
        <f t="shared" si="137"/>
        <v>19987.495999999977</v>
      </c>
      <c r="AM64" s="57">
        <f t="shared" si="137"/>
        <v>19760.365999999976</v>
      </c>
      <c r="AN64" s="57">
        <f t="shared" si="137"/>
        <v>19533.235999999975</v>
      </c>
      <c r="AO64" s="57">
        <f t="shared" si="137"/>
        <v>19306.105999999974</v>
      </c>
      <c r="AP64" s="59">
        <f t="shared" si="3"/>
        <v>454.71549199999953</v>
      </c>
      <c r="AQ64" s="57">
        <v>227.13000000000008</v>
      </c>
      <c r="AR64" s="57">
        <f t="shared" si="129"/>
        <v>2725.5600000000009</v>
      </c>
      <c r="AS64" s="57">
        <f t="shared" si="130"/>
        <v>19078.975999999973</v>
      </c>
      <c r="AT64" s="57">
        <f t="shared" si="131"/>
        <v>18851.845999999972</v>
      </c>
      <c r="AU64" s="57">
        <f t="shared" si="131"/>
        <v>18624.715999999971</v>
      </c>
      <c r="AV64" s="57">
        <f t="shared" si="131"/>
        <v>18397.58599999997</v>
      </c>
      <c r="AW64" s="57">
        <f t="shared" si="131"/>
        <v>18170.455999999969</v>
      </c>
      <c r="AX64" s="57">
        <f t="shared" si="131"/>
        <v>17943.325999999968</v>
      </c>
      <c r="AY64" s="57">
        <f t="shared" si="131"/>
        <v>17716.195999999967</v>
      </c>
      <c r="AZ64" s="57">
        <f t="shared" si="131"/>
        <v>17489.065999999966</v>
      </c>
      <c r="BA64" s="57">
        <f t="shared" si="131"/>
        <v>17261.935999999965</v>
      </c>
      <c r="BB64" s="57">
        <f t="shared" si="131"/>
        <v>17034.805999999964</v>
      </c>
      <c r="BC64" s="57">
        <f t="shared" si="131"/>
        <v>16807.675999999963</v>
      </c>
      <c r="BD64" s="57">
        <f t="shared" si="131"/>
        <v>16580.545999999962</v>
      </c>
      <c r="BE64" s="60">
        <f t="shared" si="5"/>
        <v>394.75317199999921</v>
      </c>
      <c r="BF64" s="57">
        <v>227.13000000000008</v>
      </c>
      <c r="BG64" s="69">
        <f t="shared" si="111"/>
        <v>2725.5600000000009</v>
      </c>
      <c r="BH64" s="57">
        <f t="shared" si="112"/>
        <v>16353.415999999963</v>
      </c>
      <c r="BI64" s="57">
        <f t="shared" si="132"/>
        <v>16126.285999999964</v>
      </c>
      <c r="BJ64" s="57">
        <f t="shared" si="132"/>
        <v>15899.155999999964</v>
      </c>
      <c r="BK64" s="57">
        <f t="shared" si="132"/>
        <v>15672.025999999965</v>
      </c>
      <c r="BL64" s="57">
        <f t="shared" si="132"/>
        <v>15444.895999999966</v>
      </c>
      <c r="BM64" s="57">
        <f t="shared" si="132"/>
        <v>15217.765999999967</v>
      </c>
      <c r="BN64" s="57">
        <f t="shared" si="132"/>
        <v>14990.635999999968</v>
      </c>
      <c r="BO64" s="57">
        <f t="shared" si="132"/>
        <v>14763.505999999968</v>
      </c>
      <c r="BP64" s="57">
        <f t="shared" si="132"/>
        <v>14536.375999999969</v>
      </c>
      <c r="BQ64" s="57">
        <f t="shared" si="132"/>
        <v>14309.24599999997</v>
      </c>
      <c r="BR64" s="57">
        <f t="shared" si="132"/>
        <v>14082.115999999971</v>
      </c>
      <c r="BS64" s="57">
        <f t="shared" si="132"/>
        <v>13854.985999999972</v>
      </c>
      <c r="BT64" s="60">
        <f t="shared" si="28"/>
        <v>334.79085199999923</v>
      </c>
      <c r="BU64" s="57">
        <v>227.13000000000008</v>
      </c>
      <c r="BV64" s="69">
        <f t="shared" si="114"/>
        <v>2725.5600000000009</v>
      </c>
      <c r="BW64" s="57">
        <f t="shared" si="139"/>
        <v>13627.855999999972</v>
      </c>
      <c r="BX64" s="57">
        <f t="shared" si="140"/>
        <v>13400.725999999973</v>
      </c>
      <c r="BY64" s="57">
        <f t="shared" si="140"/>
        <v>13173.595999999974</v>
      </c>
      <c r="BZ64" s="57">
        <f t="shared" si="140"/>
        <v>12946.465999999975</v>
      </c>
      <c r="CA64" s="57">
        <f t="shared" si="140"/>
        <v>12719.335999999976</v>
      </c>
      <c r="CB64" s="57">
        <f t="shared" si="140"/>
        <v>12492.205999999976</v>
      </c>
      <c r="CC64" s="57">
        <f t="shared" si="140"/>
        <v>12265.075999999977</v>
      </c>
      <c r="CD64" s="57">
        <f t="shared" si="140"/>
        <v>12037.945999999978</v>
      </c>
      <c r="CE64" s="57">
        <f t="shared" si="140"/>
        <v>11810.815999999979</v>
      </c>
      <c r="CF64" s="57">
        <f t="shared" si="140"/>
        <v>11583.68599999998</v>
      </c>
      <c r="CG64" s="57">
        <f t="shared" si="140"/>
        <v>11356.55599999998</v>
      </c>
      <c r="CH64" s="57">
        <f t="shared" si="140"/>
        <v>11129.425999999981</v>
      </c>
      <c r="CI64" s="60">
        <f t="shared" si="29"/>
        <v>274.82853199999948</v>
      </c>
      <c r="CJ64" s="57">
        <v>227.13000000000008</v>
      </c>
      <c r="CK64" s="69">
        <f t="shared" si="117"/>
        <v>2725.5600000000009</v>
      </c>
      <c r="CL64" s="57">
        <f t="shared" si="141"/>
        <v>10902.295999999982</v>
      </c>
      <c r="CM64" s="57">
        <f t="shared" si="142"/>
        <v>10675.165999999983</v>
      </c>
      <c r="CN64" s="57">
        <f t="shared" si="142"/>
        <v>10448.035999999984</v>
      </c>
      <c r="CO64" s="57">
        <f t="shared" si="142"/>
        <v>10220.905999999984</v>
      </c>
      <c r="CP64" s="57">
        <f t="shared" si="142"/>
        <v>9993.7759999999853</v>
      </c>
      <c r="CQ64" s="57">
        <f t="shared" si="142"/>
        <v>9766.6459999999861</v>
      </c>
      <c r="CR64" s="57">
        <f t="shared" si="142"/>
        <v>9539.5159999999869</v>
      </c>
      <c r="CS64" s="57">
        <f t="shared" si="142"/>
        <v>9312.3859999999877</v>
      </c>
      <c r="CT64" s="57">
        <f t="shared" si="142"/>
        <v>9085.2559999999885</v>
      </c>
      <c r="CU64" s="57">
        <f t="shared" si="142"/>
        <v>8858.1259999999893</v>
      </c>
      <c r="CV64" s="57">
        <f t="shared" si="142"/>
        <v>8630.9959999999901</v>
      </c>
      <c r="CW64" s="57">
        <f t="shared" si="142"/>
        <v>8403.8659999999909</v>
      </c>
      <c r="CX64" s="60">
        <f t="shared" si="30"/>
        <v>214.86621199999968</v>
      </c>
    </row>
    <row r="65" spans="1:102" x14ac:dyDescent="0.2">
      <c r="A65" s="56" t="s">
        <v>1386</v>
      </c>
      <c r="B65" s="40" t="s">
        <v>1922</v>
      </c>
      <c r="C65" s="40" t="s">
        <v>793</v>
      </c>
      <c r="D65" s="40" t="s">
        <v>851</v>
      </c>
      <c r="E65" s="40" t="s">
        <v>2116</v>
      </c>
      <c r="F65" s="40" t="s">
        <v>1022</v>
      </c>
      <c r="G65" s="40">
        <v>180</v>
      </c>
      <c r="H65" s="57">
        <v>239099</v>
      </c>
      <c r="I65" s="57">
        <v>87669.753333333341</v>
      </c>
      <c r="J65" s="57">
        <v>151429.24666666664</v>
      </c>
      <c r="K65" s="58">
        <v>1</v>
      </c>
      <c r="L65" s="57">
        <v>1328.33</v>
      </c>
      <c r="M65" s="57"/>
      <c r="N65" s="57">
        <f t="shared" si="0"/>
        <v>15939.96</v>
      </c>
      <c r="O65" s="57">
        <f t="shared" si="12"/>
        <v>150100.91666666666</v>
      </c>
      <c r="P65" s="57">
        <f t="shared" si="120"/>
        <v>148772.58666666667</v>
      </c>
      <c r="Q65" s="57">
        <f t="shared" si="120"/>
        <v>147444.25666666668</v>
      </c>
      <c r="R65" s="57">
        <f t="shared" si="120"/>
        <v>146115.9266666667</v>
      </c>
      <c r="S65" s="57">
        <f t="shared" si="120"/>
        <v>144787.59666666671</v>
      </c>
      <c r="T65" s="57">
        <f t="shared" si="120"/>
        <v>143459.26666666672</v>
      </c>
      <c r="U65" s="57">
        <f t="shared" si="120"/>
        <v>142130.93666666673</v>
      </c>
      <c r="V65" s="57">
        <f t="shared" si="120"/>
        <v>140802.60666666675</v>
      </c>
      <c r="W65" s="57">
        <f t="shared" si="120"/>
        <v>139474.27666666676</v>
      </c>
      <c r="X65" s="57">
        <f t="shared" si="120"/>
        <v>138145.94666666677</v>
      </c>
      <c r="Y65" s="57">
        <f t="shared" si="120"/>
        <v>136817.61666666679</v>
      </c>
      <c r="Z65" s="57">
        <f t="shared" si="120"/>
        <v>135489.2866666668</v>
      </c>
      <c r="AA65" s="59">
        <f t="shared" si="143"/>
        <v>3156.1038666666677</v>
      </c>
      <c r="AB65" s="57"/>
      <c r="AC65" s="57">
        <f t="shared" si="14"/>
        <v>15939.96</v>
      </c>
      <c r="AD65" s="57">
        <f t="shared" si="15"/>
        <v>134160.95666666681</v>
      </c>
      <c r="AE65" s="57">
        <f t="shared" si="137"/>
        <v>132832.62666666682</v>
      </c>
      <c r="AF65" s="57">
        <f t="shared" si="137"/>
        <v>131504.29666666684</v>
      </c>
      <c r="AG65" s="57">
        <f t="shared" si="137"/>
        <v>130175.96666666683</v>
      </c>
      <c r="AH65" s="57">
        <f t="shared" si="137"/>
        <v>128847.63666666683</v>
      </c>
      <c r="AI65" s="57">
        <f t="shared" si="137"/>
        <v>127519.30666666683</v>
      </c>
      <c r="AJ65" s="57">
        <f t="shared" si="137"/>
        <v>126190.97666666683</v>
      </c>
      <c r="AK65" s="57">
        <f t="shared" si="137"/>
        <v>124862.64666666683</v>
      </c>
      <c r="AL65" s="57">
        <f t="shared" si="137"/>
        <v>123534.31666666683</v>
      </c>
      <c r="AM65" s="57">
        <f t="shared" si="137"/>
        <v>122205.98666666682</v>
      </c>
      <c r="AN65" s="57">
        <f t="shared" si="137"/>
        <v>120877.65666666682</v>
      </c>
      <c r="AO65" s="57">
        <f t="shared" si="137"/>
        <v>119549.32666666682</v>
      </c>
      <c r="AP65" s="59">
        <f t="shared" si="3"/>
        <v>2805.4247466666698</v>
      </c>
      <c r="AQ65" s="57">
        <v>1328.33</v>
      </c>
      <c r="AR65" s="57">
        <f t="shared" si="129"/>
        <v>15939.96</v>
      </c>
      <c r="AS65" s="57">
        <f t="shared" si="130"/>
        <v>118220.99666666682</v>
      </c>
      <c r="AT65" s="57">
        <f t="shared" si="131"/>
        <v>116892.66666666682</v>
      </c>
      <c r="AU65" s="57">
        <f t="shared" si="131"/>
        <v>115564.33666666682</v>
      </c>
      <c r="AV65" s="57">
        <f t="shared" si="131"/>
        <v>114236.00666666681</v>
      </c>
      <c r="AW65" s="57">
        <f t="shared" si="131"/>
        <v>112907.67666666681</v>
      </c>
      <c r="AX65" s="57">
        <f t="shared" si="131"/>
        <v>111579.34666666681</v>
      </c>
      <c r="AY65" s="57">
        <f t="shared" si="131"/>
        <v>110251.01666666681</v>
      </c>
      <c r="AZ65" s="57">
        <f t="shared" si="131"/>
        <v>108922.68666666681</v>
      </c>
      <c r="BA65" s="57">
        <f t="shared" si="131"/>
        <v>107594.3566666668</v>
      </c>
      <c r="BB65" s="57">
        <f t="shared" si="131"/>
        <v>106266.0266666668</v>
      </c>
      <c r="BC65" s="57">
        <f t="shared" si="131"/>
        <v>104937.6966666668</v>
      </c>
      <c r="BD65" s="57">
        <f t="shared" si="131"/>
        <v>103609.3666666668</v>
      </c>
      <c r="BE65" s="60">
        <f t="shared" si="5"/>
        <v>2454.7456266666695</v>
      </c>
      <c r="BF65" s="57">
        <v>1328.33</v>
      </c>
      <c r="BG65" s="69">
        <f t="shared" si="111"/>
        <v>15939.96</v>
      </c>
      <c r="BH65" s="57">
        <f t="shared" si="112"/>
        <v>102281.0366666668</v>
      </c>
      <c r="BI65" s="57">
        <f t="shared" si="132"/>
        <v>100952.7066666668</v>
      </c>
      <c r="BJ65" s="57">
        <f t="shared" si="132"/>
        <v>99624.376666666794</v>
      </c>
      <c r="BK65" s="57">
        <f t="shared" si="132"/>
        <v>98296.046666666793</v>
      </c>
      <c r="BL65" s="57">
        <f t="shared" si="132"/>
        <v>96967.716666666791</v>
      </c>
      <c r="BM65" s="57">
        <f t="shared" si="132"/>
        <v>95639.386666666789</v>
      </c>
      <c r="BN65" s="57">
        <f t="shared" si="132"/>
        <v>94311.056666666787</v>
      </c>
      <c r="BO65" s="57">
        <f t="shared" si="132"/>
        <v>92982.726666666786</v>
      </c>
      <c r="BP65" s="57">
        <f t="shared" si="132"/>
        <v>91654.396666666784</v>
      </c>
      <c r="BQ65" s="57">
        <f t="shared" si="132"/>
        <v>90326.066666666782</v>
      </c>
      <c r="BR65" s="57">
        <f t="shared" si="132"/>
        <v>88997.73666666678</v>
      </c>
      <c r="BS65" s="57">
        <f t="shared" si="132"/>
        <v>87669.406666666779</v>
      </c>
      <c r="BT65" s="60">
        <f t="shared" si="28"/>
        <v>2104.0665066666688</v>
      </c>
      <c r="BU65" s="57">
        <v>1328.33</v>
      </c>
      <c r="BV65" s="69">
        <f t="shared" si="114"/>
        <v>15939.96</v>
      </c>
      <c r="BW65" s="57">
        <f t="shared" si="139"/>
        <v>86341.076666666777</v>
      </c>
      <c r="BX65" s="57">
        <f t="shared" si="140"/>
        <v>85012.746666666775</v>
      </c>
      <c r="BY65" s="57">
        <f t="shared" si="140"/>
        <v>83684.416666666773</v>
      </c>
      <c r="BZ65" s="57">
        <f t="shared" si="140"/>
        <v>82356.086666666772</v>
      </c>
      <c r="CA65" s="57">
        <f t="shared" si="140"/>
        <v>81027.75666666677</v>
      </c>
      <c r="CB65" s="57">
        <f t="shared" si="140"/>
        <v>79699.426666666768</v>
      </c>
      <c r="CC65" s="57">
        <f t="shared" si="140"/>
        <v>78371.096666666766</v>
      </c>
      <c r="CD65" s="57">
        <f t="shared" si="140"/>
        <v>77042.766666666765</v>
      </c>
      <c r="CE65" s="57">
        <f t="shared" si="140"/>
        <v>75714.436666666763</v>
      </c>
      <c r="CF65" s="57">
        <f t="shared" si="140"/>
        <v>74386.106666666761</v>
      </c>
      <c r="CG65" s="57">
        <f t="shared" si="140"/>
        <v>73057.776666666759</v>
      </c>
      <c r="CH65" s="57">
        <f t="shared" si="140"/>
        <v>71729.446666666758</v>
      </c>
      <c r="CI65" s="60">
        <f t="shared" si="29"/>
        <v>1753.3873866666688</v>
      </c>
      <c r="CJ65" s="57">
        <v>1328.33</v>
      </c>
      <c r="CK65" s="69">
        <f t="shared" si="117"/>
        <v>15939.96</v>
      </c>
      <c r="CL65" s="57">
        <f t="shared" si="141"/>
        <v>70401.116666666756</v>
      </c>
      <c r="CM65" s="57">
        <f t="shared" si="142"/>
        <v>69072.786666666754</v>
      </c>
      <c r="CN65" s="57">
        <f t="shared" si="142"/>
        <v>67744.456666666752</v>
      </c>
      <c r="CO65" s="57">
        <f t="shared" si="142"/>
        <v>66416.126666666751</v>
      </c>
      <c r="CP65" s="57">
        <f t="shared" si="142"/>
        <v>65087.796666666749</v>
      </c>
      <c r="CQ65" s="57">
        <f t="shared" si="142"/>
        <v>63759.466666666747</v>
      </c>
      <c r="CR65" s="57">
        <f t="shared" si="142"/>
        <v>62431.136666666745</v>
      </c>
      <c r="CS65" s="57">
        <f t="shared" si="142"/>
        <v>61102.806666666744</v>
      </c>
      <c r="CT65" s="57">
        <f t="shared" si="142"/>
        <v>59774.476666666742</v>
      </c>
      <c r="CU65" s="57">
        <f t="shared" si="142"/>
        <v>58446.14666666674</v>
      </c>
      <c r="CV65" s="57">
        <f t="shared" si="142"/>
        <v>57117.816666666738</v>
      </c>
      <c r="CW65" s="57">
        <f t="shared" si="142"/>
        <v>55789.486666666737</v>
      </c>
      <c r="CX65" s="60">
        <f t="shared" si="30"/>
        <v>1402.7082666666681</v>
      </c>
    </row>
    <row r="66" spans="1:102" s="71" customFormat="1" x14ac:dyDescent="0.2">
      <c r="A66" s="45" t="s">
        <v>1386</v>
      </c>
      <c r="B66" s="71" t="s">
        <v>1923</v>
      </c>
      <c r="C66" s="71" t="s">
        <v>793</v>
      </c>
      <c r="D66" s="71" t="s">
        <v>851</v>
      </c>
      <c r="E66" s="71" t="s">
        <v>2116</v>
      </c>
      <c r="F66" s="71" t="s">
        <v>1022</v>
      </c>
      <c r="G66" s="71">
        <v>180</v>
      </c>
      <c r="H66" s="69">
        <v>87099</v>
      </c>
      <c r="I66" s="69">
        <v>31936.12</v>
      </c>
      <c r="J66" s="69">
        <v>55162.880000000005</v>
      </c>
      <c r="K66" s="72">
        <v>1</v>
      </c>
      <c r="L66" s="69">
        <v>483.88</v>
      </c>
      <c r="M66" s="69"/>
      <c r="N66" s="69">
        <f t="shared" si="0"/>
        <v>5806.5599999999995</v>
      </c>
      <c r="O66" s="57">
        <f t="shared" si="12"/>
        <v>54679.000000000007</v>
      </c>
      <c r="P66" s="57">
        <f t="shared" si="120"/>
        <v>54195.12000000001</v>
      </c>
      <c r="Q66" s="57">
        <f t="shared" si="120"/>
        <v>53711.240000000013</v>
      </c>
      <c r="R66" s="57">
        <f t="shared" si="120"/>
        <v>53227.360000000015</v>
      </c>
      <c r="S66" s="57">
        <f t="shared" si="120"/>
        <v>52743.480000000018</v>
      </c>
      <c r="T66" s="57">
        <f t="shared" si="120"/>
        <v>52259.60000000002</v>
      </c>
      <c r="U66" s="57">
        <f t="shared" si="120"/>
        <v>51775.720000000023</v>
      </c>
      <c r="V66" s="57">
        <f t="shared" si="120"/>
        <v>51291.840000000026</v>
      </c>
      <c r="W66" s="57">
        <f t="shared" si="120"/>
        <v>50807.960000000028</v>
      </c>
      <c r="X66" s="57">
        <f t="shared" si="120"/>
        <v>50324.080000000031</v>
      </c>
      <c r="Y66" s="57">
        <f t="shared" si="120"/>
        <v>49840.200000000033</v>
      </c>
      <c r="Z66" s="57">
        <f t="shared" si="120"/>
        <v>49356.320000000036</v>
      </c>
      <c r="AA66" s="59">
        <f t="shared" si="143"/>
        <v>1149.7112000000006</v>
      </c>
      <c r="AB66" s="57"/>
      <c r="AC66" s="57">
        <f t="shared" si="14"/>
        <v>5806.5599999999995</v>
      </c>
      <c r="AD66" s="57">
        <f t="shared" si="15"/>
        <v>48872.440000000039</v>
      </c>
      <c r="AE66" s="57">
        <f t="shared" si="137"/>
        <v>48388.560000000041</v>
      </c>
      <c r="AF66" s="57">
        <f t="shared" si="137"/>
        <v>47904.680000000044</v>
      </c>
      <c r="AG66" s="57">
        <f t="shared" si="137"/>
        <v>47420.800000000047</v>
      </c>
      <c r="AH66" s="57">
        <f t="shared" si="137"/>
        <v>46936.920000000049</v>
      </c>
      <c r="AI66" s="57">
        <f t="shared" si="137"/>
        <v>46453.040000000052</v>
      </c>
      <c r="AJ66" s="57">
        <f t="shared" si="137"/>
        <v>45969.160000000054</v>
      </c>
      <c r="AK66" s="57">
        <f t="shared" si="137"/>
        <v>45485.280000000057</v>
      </c>
      <c r="AL66" s="57">
        <f t="shared" si="137"/>
        <v>45001.40000000006</v>
      </c>
      <c r="AM66" s="57">
        <f t="shared" si="137"/>
        <v>44517.520000000062</v>
      </c>
      <c r="AN66" s="57">
        <f t="shared" si="137"/>
        <v>44033.640000000065</v>
      </c>
      <c r="AO66" s="57">
        <f t="shared" si="137"/>
        <v>43549.760000000068</v>
      </c>
      <c r="AP66" s="59">
        <f t="shared" si="3"/>
        <v>1021.9668800000011</v>
      </c>
      <c r="AQ66" s="57">
        <v>483.88</v>
      </c>
      <c r="AR66" s="57">
        <f t="shared" si="129"/>
        <v>5806.5599999999995</v>
      </c>
      <c r="AS66" s="57">
        <f t="shared" si="130"/>
        <v>43065.88000000007</v>
      </c>
      <c r="AT66" s="57">
        <f t="shared" si="131"/>
        <v>42582.000000000073</v>
      </c>
      <c r="AU66" s="57">
        <f t="shared" si="131"/>
        <v>42098.120000000075</v>
      </c>
      <c r="AV66" s="57">
        <f t="shared" si="131"/>
        <v>41614.240000000078</v>
      </c>
      <c r="AW66" s="57">
        <f t="shared" si="131"/>
        <v>41130.360000000081</v>
      </c>
      <c r="AX66" s="57">
        <f t="shared" si="131"/>
        <v>40646.480000000083</v>
      </c>
      <c r="AY66" s="57">
        <f t="shared" si="131"/>
        <v>40162.600000000086</v>
      </c>
      <c r="AZ66" s="57">
        <f t="shared" si="131"/>
        <v>39678.720000000088</v>
      </c>
      <c r="BA66" s="57">
        <f t="shared" si="131"/>
        <v>39194.840000000091</v>
      </c>
      <c r="BB66" s="57">
        <f t="shared" si="131"/>
        <v>38710.960000000094</v>
      </c>
      <c r="BC66" s="57">
        <f t="shared" si="131"/>
        <v>38227.080000000096</v>
      </c>
      <c r="BD66" s="57">
        <f t="shared" si="131"/>
        <v>37743.200000000099</v>
      </c>
      <c r="BE66" s="60">
        <f t="shared" si="5"/>
        <v>894.22256000000198</v>
      </c>
      <c r="BF66" s="57">
        <v>483.88</v>
      </c>
      <c r="BG66" s="69">
        <f t="shared" si="111"/>
        <v>5806.5599999999995</v>
      </c>
      <c r="BH66" s="57">
        <f t="shared" si="112"/>
        <v>37259.320000000102</v>
      </c>
      <c r="BI66" s="57">
        <f t="shared" si="132"/>
        <v>36775.440000000104</v>
      </c>
      <c r="BJ66" s="57">
        <f t="shared" si="132"/>
        <v>36291.560000000107</v>
      </c>
      <c r="BK66" s="57">
        <f t="shared" si="132"/>
        <v>35807.680000000109</v>
      </c>
      <c r="BL66" s="57">
        <f t="shared" si="132"/>
        <v>35323.800000000112</v>
      </c>
      <c r="BM66" s="57">
        <f t="shared" si="132"/>
        <v>34839.920000000115</v>
      </c>
      <c r="BN66" s="57">
        <f t="shared" si="132"/>
        <v>34356.040000000117</v>
      </c>
      <c r="BO66" s="57">
        <f t="shared" si="132"/>
        <v>33872.16000000012</v>
      </c>
      <c r="BP66" s="57">
        <f t="shared" si="132"/>
        <v>33388.280000000123</v>
      </c>
      <c r="BQ66" s="57">
        <f t="shared" si="132"/>
        <v>32904.400000000125</v>
      </c>
      <c r="BR66" s="57">
        <f t="shared" si="132"/>
        <v>32420.520000000124</v>
      </c>
      <c r="BS66" s="57">
        <f t="shared" si="132"/>
        <v>31936.640000000123</v>
      </c>
      <c r="BT66" s="60">
        <f t="shared" si="28"/>
        <v>766.47824000000264</v>
      </c>
      <c r="BU66" s="57">
        <v>483.88</v>
      </c>
      <c r="BV66" s="69">
        <f t="shared" si="114"/>
        <v>5806.5599999999995</v>
      </c>
      <c r="BW66" s="57">
        <f t="shared" si="139"/>
        <v>31452.760000000122</v>
      </c>
      <c r="BX66" s="57">
        <f t="shared" si="140"/>
        <v>30968.880000000121</v>
      </c>
      <c r="BY66" s="57">
        <f t="shared" si="140"/>
        <v>30485.00000000012</v>
      </c>
      <c r="BZ66" s="57">
        <f t="shared" si="140"/>
        <v>30001.120000000119</v>
      </c>
      <c r="CA66" s="57">
        <f t="shared" si="140"/>
        <v>29517.240000000118</v>
      </c>
      <c r="CB66" s="57">
        <f t="shared" si="140"/>
        <v>29033.360000000117</v>
      </c>
      <c r="CC66" s="57">
        <f t="shared" si="140"/>
        <v>28549.480000000116</v>
      </c>
      <c r="CD66" s="57">
        <f t="shared" si="140"/>
        <v>28065.600000000115</v>
      </c>
      <c r="CE66" s="57">
        <f t="shared" si="140"/>
        <v>27581.720000000114</v>
      </c>
      <c r="CF66" s="57">
        <f t="shared" si="140"/>
        <v>27097.840000000113</v>
      </c>
      <c r="CG66" s="57">
        <f t="shared" si="140"/>
        <v>26613.960000000112</v>
      </c>
      <c r="CH66" s="57">
        <f t="shared" si="140"/>
        <v>26130.080000000111</v>
      </c>
      <c r="CI66" s="60">
        <f t="shared" si="29"/>
        <v>638.73392000000263</v>
      </c>
      <c r="CJ66" s="57">
        <v>483.88</v>
      </c>
      <c r="CK66" s="69">
        <f t="shared" si="117"/>
        <v>5806.5599999999995</v>
      </c>
      <c r="CL66" s="57">
        <f t="shared" si="141"/>
        <v>25646.20000000011</v>
      </c>
      <c r="CM66" s="57">
        <f t="shared" si="142"/>
        <v>25162.320000000109</v>
      </c>
      <c r="CN66" s="57">
        <f t="shared" si="142"/>
        <v>24678.440000000108</v>
      </c>
      <c r="CO66" s="57">
        <f t="shared" si="142"/>
        <v>24194.560000000107</v>
      </c>
      <c r="CP66" s="57">
        <f t="shared" si="142"/>
        <v>23710.680000000106</v>
      </c>
      <c r="CQ66" s="57">
        <f t="shared" si="142"/>
        <v>23226.800000000105</v>
      </c>
      <c r="CR66" s="57">
        <f t="shared" si="142"/>
        <v>22742.920000000104</v>
      </c>
      <c r="CS66" s="57">
        <f t="shared" si="142"/>
        <v>22259.040000000103</v>
      </c>
      <c r="CT66" s="57">
        <f t="shared" si="142"/>
        <v>21775.160000000102</v>
      </c>
      <c r="CU66" s="57">
        <f t="shared" si="142"/>
        <v>21291.280000000101</v>
      </c>
      <c r="CV66" s="57">
        <f t="shared" si="142"/>
        <v>20807.4000000001</v>
      </c>
      <c r="CW66" s="57">
        <f t="shared" si="142"/>
        <v>20323.520000000099</v>
      </c>
      <c r="CX66" s="60">
        <f t="shared" si="30"/>
        <v>510.98960000000227</v>
      </c>
    </row>
    <row r="67" spans="1:102" x14ac:dyDescent="0.2">
      <c r="A67" s="56" t="s">
        <v>1387</v>
      </c>
      <c r="B67" s="40" t="s">
        <v>1924</v>
      </c>
      <c r="C67" s="40" t="s">
        <v>793</v>
      </c>
      <c r="D67" s="40" t="s">
        <v>851</v>
      </c>
      <c r="E67" s="40" t="s">
        <v>2117</v>
      </c>
      <c r="F67" s="40" t="s">
        <v>1022</v>
      </c>
      <c r="G67" s="40">
        <v>180</v>
      </c>
      <c r="H67" s="57">
        <v>25447</v>
      </c>
      <c r="I67" s="57">
        <v>9330.4466666666667</v>
      </c>
      <c r="J67" s="57">
        <v>16116.553333333333</v>
      </c>
      <c r="K67" s="58">
        <v>1</v>
      </c>
      <c r="L67" s="57">
        <v>141.37</v>
      </c>
      <c r="M67" s="57"/>
      <c r="N67" s="57">
        <f t="shared" si="0"/>
        <v>1696.44</v>
      </c>
      <c r="O67" s="57">
        <f t="shared" si="12"/>
        <v>15975.183333333332</v>
      </c>
      <c r="P67" s="57">
        <f t="shared" si="120"/>
        <v>15833.813333333332</v>
      </c>
      <c r="Q67" s="57">
        <f t="shared" si="120"/>
        <v>15692.443333333331</v>
      </c>
      <c r="R67" s="57">
        <f t="shared" si="120"/>
        <v>15551.07333333333</v>
      </c>
      <c r="S67" s="57">
        <f t="shared" si="120"/>
        <v>15409.703333333329</v>
      </c>
      <c r="T67" s="57">
        <f t="shared" si="120"/>
        <v>15268.333333333328</v>
      </c>
      <c r="U67" s="57">
        <f t="shared" si="120"/>
        <v>15126.963333333328</v>
      </c>
      <c r="V67" s="57">
        <f t="shared" si="120"/>
        <v>14985.593333333327</v>
      </c>
      <c r="W67" s="57">
        <f t="shared" si="120"/>
        <v>14844.223333333326</v>
      </c>
      <c r="X67" s="57">
        <f t="shared" si="120"/>
        <v>14702.853333333325</v>
      </c>
      <c r="Y67" s="57">
        <f t="shared" si="120"/>
        <v>14561.483333333324</v>
      </c>
      <c r="Z67" s="57">
        <f t="shared" si="120"/>
        <v>14420.113333333324</v>
      </c>
      <c r="AA67" s="59">
        <f t="shared" si="143"/>
        <v>335.90333333333325</v>
      </c>
      <c r="AB67" s="57"/>
      <c r="AC67" s="57">
        <f t="shared" si="14"/>
        <v>1696.44</v>
      </c>
      <c r="AD67" s="57">
        <f t="shared" si="15"/>
        <v>14278.743333333323</v>
      </c>
      <c r="AE67" s="57">
        <f t="shared" si="137"/>
        <v>14137.373333333322</v>
      </c>
      <c r="AF67" s="57">
        <f t="shared" si="137"/>
        <v>13996.003333333321</v>
      </c>
      <c r="AG67" s="57">
        <f t="shared" si="137"/>
        <v>13854.63333333332</v>
      </c>
      <c r="AH67" s="57">
        <f t="shared" si="137"/>
        <v>13713.26333333332</v>
      </c>
      <c r="AI67" s="57">
        <f t="shared" si="137"/>
        <v>13571.893333333319</v>
      </c>
      <c r="AJ67" s="57">
        <f t="shared" si="137"/>
        <v>13430.523333333318</v>
      </c>
      <c r="AK67" s="57">
        <f t="shared" si="137"/>
        <v>13289.153333333317</v>
      </c>
      <c r="AL67" s="57">
        <f t="shared" si="137"/>
        <v>13147.783333333316</v>
      </c>
      <c r="AM67" s="57">
        <f t="shared" si="137"/>
        <v>13006.413333333316</v>
      </c>
      <c r="AN67" s="57">
        <f t="shared" si="137"/>
        <v>12865.043333333315</v>
      </c>
      <c r="AO67" s="57">
        <f t="shared" si="137"/>
        <v>12723.673333333314</v>
      </c>
      <c r="AP67" s="59">
        <f t="shared" si="3"/>
        <v>298.58165333333289</v>
      </c>
      <c r="AQ67" s="57">
        <v>141.37</v>
      </c>
      <c r="AR67" s="57">
        <f t="shared" si="129"/>
        <v>1696.44</v>
      </c>
      <c r="AS67" s="57">
        <f t="shared" si="130"/>
        <v>12582.303333333313</v>
      </c>
      <c r="AT67" s="57">
        <f t="shared" si="131"/>
        <v>12440.933333333312</v>
      </c>
      <c r="AU67" s="57">
        <f t="shared" si="131"/>
        <v>12299.563333333312</v>
      </c>
      <c r="AV67" s="57">
        <f t="shared" si="131"/>
        <v>12158.193333333311</v>
      </c>
      <c r="AW67" s="57">
        <f t="shared" si="131"/>
        <v>12016.82333333331</v>
      </c>
      <c r="AX67" s="57">
        <f t="shared" si="131"/>
        <v>11875.453333333309</v>
      </c>
      <c r="AY67" s="57">
        <f t="shared" si="131"/>
        <v>11734.083333333308</v>
      </c>
      <c r="AZ67" s="57">
        <f t="shared" si="131"/>
        <v>11592.713333333308</v>
      </c>
      <c r="BA67" s="57">
        <f t="shared" si="131"/>
        <v>11451.343333333307</v>
      </c>
      <c r="BB67" s="57">
        <f t="shared" si="131"/>
        <v>11309.973333333306</v>
      </c>
      <c r="BC67" s="57">
        <f t="shared" si="131"/>
        <v>11168.603333333305</v>
      </c>
      <c r="BD67" s="57">
        <f t="shared" si="131"/>
        <v>11027.233333333304</v>
      </c>
      <c r="BE67" s="60">
        <f t="shared" si="5"/>
        <v>261.25997333333277</v>
      </c>
      <c r="BF67" s="57">
        <v>141.37</v>
      </c>
      <c r="BG67" s="69">
        <f t="shared" si="111"/>
        <v>1696.44</v>
      </c>
      <c r="BH67" s="57">
        <f t="shared" si="112"/>
        <v>10885.863333333304</v>
      </c>
      <c r="BI67" s="57">
        <f t="shared" si="132"/>
        <v>10744.493333333303</v>
      </c>
      <c r="BJ67" s="57">
        <f t="shared" si="132"/>
        <v>10603.123333333302</v>
      </c>
      <c r="BK67" s="57">
        <f t="shared" si="132"/>
        <v>10461.753333333301</v>
      </c>
      <c r="BL67" s="57">
        <f t="shared" si="132"/>
        <v>10320.3833333333</v>
      </c>
      <c r="BM67" s="57">
        <f t="shared" si="132"/>
        <v>10179.0133333333</v>
      </c>
      <c r="BN67" s="57">
        <f t="shared" si="132"/>
        <v>10037.643333333299</v>
      </c>
      <c r="BO67" s="57">
        <f t="shared" si="132"/>
        <v>9896.2733333332981</v>
      </c>
      <c r="BP67" s="57">
        <f t="shared" si="132"/>
        <v>9754.9033333332973</v>
      </c>
      <c r="BQ67" s="57">
        <f t="shared" si="132"/>
        <v>9613.5333333332965</v>
      </c>
      <c r="BR67" s="57">
        <f t="shared" si="132"/>
        <v>9472.1633333332957</v>
      </c>
      <c r="BS67" s="57">
        <f t="shared" si="132"/>
        <v>9330.7933333332949</v>
      </c>
      <c r="BT67" s="60">
        <f t="shared" si="28"/>
        <v>223.93829333333258</v>
      </c>
      <c r="BU67" s="57">
        <v>141.37</v>
      </c>
      <c r="BV67" s="69">
        <f t="shared" si="114"/>
        <v>1696.44</v>
      </c>
      <c r="BW67" s="57">
        <f t="shared" si="139"/>
        <v>9189.4233333332941</v>
      </c>
      <c r="BX67" s="57">
        <f t="shared" si="140"/>
        <v>9048.0533333332933</v>
      </c>
      <c r="BY67" s="57">
        <f t="shared" si="140"/>
        <v>8906.6833333332925</v>
      </c>
      <c r="BZ67" s="57">
        <f t="shared" si="140"/>
        <v>8765.3133333332917</v>
      </c>
      <c r="CA67" s="57">
        <f t="shared" si="140"/>
        <v>8623.9433333332909</v>
      </c>
      <c r="CB67" s="57">
        <f t="shared" si="140"/>
        <v>8482.5733333332901</v>
      </c>
      <c r="CC67" s="57">
        <f t="shared" si="140"/>
        <v>8341.2033333332893</v>
      </c>
      <c r="CD67" s="57">
        <f t="shared" si="140"/>
        <v>8199.8333333332885</v>
      </c>
      <c r="CE67" s="57">
        <f t="shared" si="140"/>
        <v>8058.4633333332886</v>
      </c>
      <c r="CF67" s="57">
        <f t="shared" si="140"/>
        <v>7917.0933333332887</v>
      </c>
      <c r="CG67" s="57">
        <f t="shared" si="140"/>
        <v>7775.7233333332888</v>
      </c>
      <c r="CH67" s="57">
        <f t="shared" si="140"/>
        <v>7634.3533333332889</v>
      </c>
      <c r="CI67" s="60">
        <f t="shared" si="29"/>
        <v>186.61661333333237</v>
      </c>
      <c r="CJ67" s="57">
        <v>141.37</v>
      </c>
      <c r="CK67" s="69">
        <f t="shared" si="117"/>
        <v>1696.44</v>
      </c>
      <c r="CL67" s="57">
        <f t="shared" si="141"/>
        <v>7492.983333333289</v>
      </c>
      <c r="CM67" s="57">
        <f t="shared" si="142"/>
        <v>7351.6133333332891</v>
      </c>
      <c r="CN67" s="57">
        <f t="shared" si="142"/>
        <v>7210.2433333332892</v>
      </c>
      <c r="CO67" s="57">
        <f t="shared" si="142"/>
        <v>7068.8733333332893</v>
      </c>
      <c r="CP67" s="57">
        <f t="shared" si="142"/>
        <v>6927.5033333332894</v>
      </c>
      <c r="CQ67" s="57">
        <f t="shared" si="142"/>
        <v>6786.1333333332896</v>
      </c>
      <c r="CR67" s="57">
        <f t="shared" si="142"/>
        <v>6644.7633333332897</v>
      </c>
      <c r="CS67" s="57">
        <f t="shared" si="142"/>
        <v>6503.3933333332898</v>
      </c>
      <c r="CT67" s="57">
        <f t="shared" si="142"/>
        <v>6362.0233333332899</v>
      </c>
      <c r="CU67" s="57">
        <f t="shared" si="142"/>
        <v>6220.65333333329</v>
      </c>
      <c r="CV67" s="57">
        <f t="shared" si="142"/>
        <v>6079.2833333332901</v>
      </c>
      <c r="CW67" s="57">
        <f t="shared" si="142"/>
        <v>5937.9133333332902</v>
      </c>
      <c r="CX67" s="60">
        <f t="shared" si="30"/>
        <v>149.29493333333235</v>
      </c>
    </row>
    <row r="68" spans="1:102" x14ac:dyDescent="0.2">
      <c r="A68" s="56" t="s">
        <v>1387</v>
      </c>
      <c r="B68" s="40" t="s">
        <v>1925</v>
      </c>
      <c r="C68" s="40" t="s">
        <v>793</v>
      </c>
      <c r="D68" s="40" t="s">
        <v>851</v>
      </c>
      <c r="E68" s="40" t="s">
        <v>2117</v>
      </c>
      <c r="F68" s="40" t="s">
        <v>1022</v>
      </c>
      <c r="G68" s="40">
        <v>180</v>
      </c>
      <c r="H68" s="57">
        <v>36352</v>
      </c>
      <c r="I68" s="57">
        <v>13329.306666666667</v>
      </c>
      <c r="J68" s="57">
        <v>23022.693333333333</v>
      </c>
      <c r="K68" s="58">
        <v>1</v>
      </c>
      <c r="L68" s="57">
        <v>201.96</v>
      </c>
      <c r="M68" s="57"/>
      <c r="N68" s="57">
        <f t="shared" ref="N68:N131" si="144">L68*12</f>
        <v>2423.52</v>
      </c>
      <c r="O68" s="57">
        <f t="shared" si="12"/>
        <v>22820.733333333334</v>
      </c>
      <c r="P68" s="57">
        <f t="shared" si="120"/>
        <v>22618.773333333334</v>
      </c>
      <c r="Q68" s="57">
        <f t="shared" si="120"/>
        <v>22416.813333333335</v>
      </c>
      <c r="R68" s="57">
        <f t="shared" si="120"/>
        <v>22214.853333333336</v>
      </c>
      <c r="S68" s="57">
        <f t="shared" si="120"/>
        <v>22012.893333333337</v>
      </c>
      <c r="T68" s="57">
        <f t="shared" si="120"/>
        <v>21810.933333333338</v>
      </c>
      <c r="U68" s="57">
        <f t="shared" si="120"/>
        <v>21608.973333333339</v>
      </c>
      <c r="V68" s="57">
        <f t="shared" si="120"/>
        <v>21407.01333333334</v>
      </c>
      <c r="W68" s="57">
        <f t="shared" si="120"/>
        <v>21205.053333333341</v>
      </c>
      <c r="X68" s="57">
        <f t="shared" si="120"/>
        <v>21003.093333333341</v>
      </c>
      <c r="Y68" s="57">
        <f t="shared" si="120"/>
        <v>20801.133333333342</v>
      </c>
      <c r="Z68" s="57">
        <f t="shared" si="120"/>
        <v>20599.173333333343</v>
      </c>
      <c r="AA68" s="59">
        <f t="shared" si="143"/>
        <v>479.8405333333335</v>
      </c>
      <c r="AB68" s="57"/>
      <c r="AC68" s="57">
        <f t="shared" si="14"/>
        <v>2423.52</v>
      </c>
      <c r="AD68" s="57">
        <f t="shared" si="15"/>
        <v>20397.213333333344</v>
      </c>
      <c r="AE68" s="57">
        <f t="shared" si="137"/>
        <v>20195.253333333345</v>
      </c>
      <c r="AF68" s="57">
        <f t="shared" si="137"/>
        <v>19993.293333333346</v>
      </c>
      <c r="AG68" s="57">
        <f t="shared" si="137"/>
        <v>19791.333333333347</v>
      </c>
      <c r="AH68" s="57">
        <f t="shared" si="137"/>
        <v>19589.373333333348</v>
      </c>
      <c r="AI68" s="57">
        <f t="shared" si="137"/>
        <v>19387.413333333348</v>
      </c>
      <c r="AJ68" s="57">
        <f t="shared" si="137"/>
        <v>19185.453333333349</v>
      </c>
      <c r="AK68" s="57">
        <f t="shared" si="137"/>
        <v>18983.49333333335</v>
      </c>
      <c r="AL68" s="57">
        <f t="shared" si="137"/>
        <v>18781.533333333351</v>
      </c>
      <c r="AM68" s="57">
        <f t="shared" si="137"/>
        <v>18579.573333333352</v>
      </c>
      <c r="AN68" s="57">
        <f t="shared" si="137"/>
        <v>18377.613333333353</v>
      </c>
      <c r="AO68" s="57">
        <f t="shared" si="137"/>
        <v>18175.653333333354</v>
      </c>
      <c r="AP68" s="59">
        <f t="shared" ref="AP68:AP121" si="145">IF(K68&lt;1,0,SUM(AD68:AO68,Z68)/13*$BE$1)</f>
        <v>426.52309333333363</v>
      </c>
      <c r="AQ68" s="57">
        <v>201.96</v>
      </c>
      <c r="AR68" s="57">
        <f t="shared" si="129"/>
        <v>2423.52</v>
      </c>
      <c r="AS68" s="57">
        <f t="shared" si="130"/>
        <v>17973.693333333355</v>
      </c>
      <c r="AT68" s="57">
        <f t="shared" si="131"/>
        <v>17771.733333333355</v>
      </c>
      <c r="AU68" s="57">
        <f t="shared" si="131"/>
        <v>17569.773333333356</v>
      </c>
      <c r="AV68" s="57">
        <f t="shared" si="131"/>
        <v>17367.813333333357</v>
      </c>
      <c r="AW68" s="57">
        <f t="shared" si="131"/>
        <v>17165.853333333358</v>
      </c>
      <c r="AX68" s="57">
        <f t="shared" si="131"/>
        <v>16963.893333333359</v>
      </c>
      <c r="AY68" s="57">
        <f t="shared" si="131"/>
        <v>16761.93333333336</v>
      </c>
      <c r="AZ68" s="57">
        <f t="shared" si="131"/>
        <v>16559.973333333361</v>
      </c>
      <c r="BA68" s="57">
        <f t="shared" si="131"/>
        <v>16358.013333333362</v>
      </c>
      <c r="BB68" s="57">
        <f t="shared" si="131"/>
        <v>16156.053333333362</v>
      </c>
      <c r="BC68" s="57">
        <f t="shared" si="131"/>
        <v>15954.093333333363</v>
      </c>
      <c r="BD68" s="57">
        <f t="shared" si="131"/>
        <v>15752.133333333364</v>
      </c>
      <c r="BE68" s="60">
        <f t="shared" ref="BE68:BE131" si="146">IF(K68&lt;1,0,SUM(AS68:BD68,AO68)/13*$BE$1)</f>
        <v>373.20565333333388</v>
      </c>
      <c r="BF68" s="57">
        <v>201.96</v>
      </c>
      <c r="BG68" s="69">
        <f t="shared" si="111"/>
        <v>2423.52</v>
      </c>
      <c r="BH68" s="57">
        <f t="shared" si="112"/>
        <v>15550.173333333365</v>
      </c>
      <c r="BI68" s="57">
        <f t="shared" si="132"/>
        <v>15348.213333333366</v>
      </c>
      <c r="BJ68" s="57">
        <f t="shared" si="132"/>
        <v>15146.253333333367</v>
      </c>
      <c r="BK68" s="57">
        <f t="shared" si="132"/>
        <v>14944.293333333368</v>
      </c>
      <c r="BL68" s="57">
        <f t="shared" si="132"/>
        <v>14742.333333333369</v>
      </c>
      <c r="BM68" s="57">
        <f t="shared" si="132"/>
        <v>14540.373333333369</v>
      </c>
      <c r="BN68" s="57">
        <f t="shared" si="132"/>
        <v>14338.41333333337</v>
      </c>
      <c r="BO68" s="57">
        <f t="shared" si="132"/>
        <v>14136.453333333371</v>
      </c>
      <c r="BP68" s="57">
        <f t="shared" si="132"/>
        <v>13934.493333333372</v>
      </c>
      <c r="BQ68" s="57">
        <f t="shared" si="132"/>
        <v>13732.533333333373</v>
      </c>
      <c r="BR68" s="57">
        <f t="shared" si="132"/>
        <v>13530.573333333374</v>
      </c>
      <c r="BS68" s="57">
        <f t="shared" si="132"/>
        <v>13328.613333333375</v>
      </c>
      <c r="BT68" s="60">
        <f t="shared" si="28"/>
        <v>319.88821333333414</v>
      </c>
      <c r="BU68" s="57">
        <v>201.96</v>
      </c>
      <c r="BV68" s="69">
        <f t="shared" si="114"/>
        <v>2423.52</v>
      </c>
      <c r="BW68" s="57">
        <f t="shared" si="139"/>
        <v>13126.653333333375</v>
      </c>
      <c r="BX68" s="57">
        <f t="shared" si="140"/>
        <v>12924.693333333376</v>
      </c>
      <c r="BY68" s="57">
        <f t="shared" si="140"/>
        <v>12722.733333333377</v>
      </c>
      <c r="BZ68" s="57">
        <f t="shared" si="140"/>
        <v>12520.773333333378</v>
      </c>
      <c r="CA68" s="57">
        <f t="shared" si="140"/>
        <v>12318.813333333379</v>
      </c>
      <c r="CB68" s="57">
        <f t="shared" si="140"/>
        <v>12116.85333333338</v>
      </c>
      <c r="CC68" s="57">
        <f t="shared" si="140"/>
        <v>11914.893333333381</v>
      </c>
      <c r="CD68" s="57">
        <f t="shared" si="140"/>
        <v>11712.933333333382</v>
      </c>
      <c r="CE68" s="57">
        <f t="shared" si="140"/>
        <v>11510.973333333382</v>
      </c>
      <c r="CF68" s="57">
        <f t="shared" si="140"/>
        <v>11309.013333333383</v>
      </c>
      <c r="CG68" s="57">
        <f t="shared" si="140"/>
        <v>11107.053333333384</v>
      </c>
      <c r="CH68" s="57">
        <f t="shared" si="140"/>
        <v>10905.093333333385</v>
      </c>
      <c r="CI68" s="60">
        <f t="shared" si="29"/>
        <v>266.57077333333433</v>
      </c>
      <c r="CJ68" s="57">
        <v>201.96</v>
      </c>
      <c r="CK68" s="69">
        <f t="shared" si="117"/>
        <v>2423.52</v>
      </c>
      <c r="CL68" s="57">
        <f t="shared" si="141"/>
        <v>10703.133333333386</v>
      </c>
      <c r="CM68" s="57">
        <f t="shared" si="142"/>
        <v>10501.173333333387</v>
      </c>
      <c r="CN68" s="57">
        <f t="shared" si="142"/>
        <v>10299.213333333388</v>
      </c>
      <c r="CO68" s="57">
        <f t="shared" si="142"/>
        <v>10097.253333333389</v>
      </c>
      <c r="CP68" s="57">
        <f t="shared" si="142"/>
        <v>9895.2933333333895</v>
      </c>
      <c r="CQ68" s="57">
        <f t="shared" si="142"/>
        <v>9693.3333333333903</v>
      </c>
      <c r="CR68" s="57">
        <f t="shared" si="142"/>
        <v>9491.3733333333912</v>
      </c>
      <c r="CS68" s="57">
        <f t="shared" si="142"/>
        <v>9289.4133333333921</v>
      </c>
      <c r="CT68" s="57">
        <f t="shared" si="142"/>
        <v>9087.4533333333929</v>
      </c>
      <c r="CU68" s="57">
        <f t="shared" si="142"/>
        <v>8885.4933333333938</v>
      </c>
      <c r="CV68" s="57">
        <f t="shared" si="142"/>
        <v>8683.5333333333947</v>
      </c>
      <c r="CW68" s="57">
        <f t="shared" si="142"/>
        <v>8481.5733333333956</v>
      </c>
      <c r="CX68" s="60">
        <f t="shared" si="30"/>
        <v>213.25333333333458</v>
      </c>
    </row>
    <row r="69" spans="1:102" x14ac:dyDescent="0.2">
      <c r="A69" s="56" t="s">
        <v>1388</v>
      </c>
      <c r="B69" s="40" t="s">
        <v>1926</v>
      </c>
      <c r="C69" s="40" t="s">
        <v>793</v>
      </c>
      <c r="D69" s="40" t="s">
        <v>851</v>
      </c>
      <c r="E69" s="40" t="s">
        <v>2115</v>
      </c>
      <c r="F69" s="40" t="s">
        <v>1022</v>
      </c>
      <c r="G69" s="40">
        <v>180</v>
      </c>
      <c r="H69" s="57">
        <v>347860.46</v>
      </c>
      <c r="I69" s="57">
        <v>137211.73733333332</v>
      </c>
      <c r="J69" s="57">
        <v>210648.7226666667</v>
      </c>
      <c r="K69" s="58">
        <v>1</v>
      </c>
      <c r="L69" s="57">
        <v>1932.56</v>
      </c>
      <c r="M69" s="57"/>
      <c r="N69" s="57">
        <f t="shared" si="144"/>
        <v>23190.720000000001</v>
      </c>
      <c r="O69" s="57">
        <f t="shared" ref="O69:O132" si="147">J69-$L69</f>
        <v>208716.1626666667</v>
      </c>
      <c r="P69" s="57">
        <f t="shared" ref="P69:Z84" si="148">O69-$L69</f>
        <v>206783.6026666667</v>
      </c>
      <c r="Q69" s="57">
        <f t="shared" si="148"/>
        <v>204851.0426666667</v>
      </c>
      <c r="R69" s="57">
        <f t="shared" si="148"/>
        <v>202918.48266666671</v>
      </c>
      <c r="S69" s="57">
        <f t="shared" si="148"/>
        <v>200985.92266666671</v>
      </c>
      <c r="T69" s="57">
        <f t="shared" si="148"/>
        <v>199053.36266666671</v>
      </c>
      <c r="U69" s="57">
        <f t="shared" si="148"/>
        <v>197120.80266666671</v>
      </c>
      <c r="V69" s="57">
        <f t="shared" si="148"/>
        <v>195188.24266666672</v>
      </c>
      <c r="W69" s="57">
        <f t="shared" si="148"/>
        <v>193255.68266666672</v>
      </c>
      <c r="X69" s="57">
        <f t="shared" si="148"/>
        <v>191323.12266666672</v>
      </c>
      <c r="Y69" s="57">
        <f t="shared" si="148"/>
        <v>189390.56266666672</v>
      </c>
      <c r="Z69" s="57">
        <f t="shared" si="148"/>
        <v>187458.00266666673</v>
      </c>
      <c r="AA69" s="59">
        <f t="shared" si="143"/>
        <v>4379.1739786666676</v>
      </c>
      <c r="AB69" s="57"/>
      <c r="AC69" s="57">
        <f t="shared" ref="AC69:AC132" si="149">L69*12</f>
        <v>23190.720000000001</v>
      </c>
      <c r="AD69" s="57">
        <f t="shared" ref="AD69:AD132" si="150">Z69-$L69</f>
        <v>185525.44266666673</v>
      </c>
      <c r="AE69" s="57">
        <f t="shared" si="137"/>
        <v>183592.88266666673</v>
      </c>
      <c r="AF69" s="57">
        <f t="shared" si="137"/>
        <v>181660.32266666673</v>
      </c>
      <c r="AG69" s="57">
        <f t="shared" si="137"/>
        <v>179727.76266666673</v>
      </c>
      <c r="AH69" s="57">
        <f t="shared" si="137"/>
        <v>177795.20266666674</v>
      </c>
      <c r="AI69" s="57">
        <f t="shared" si="137"/>
        <v>175862.64266666674</v>
      </c>
      <c r="AJ69" s="57">
        <f t="shared" si="137"/>
        <v>173930.08266666674</v>
      </c>
      <c r="AK69" s="57">
        <f t="shared" si="137"/>
        <v>171997.52266666674</v>
      </c>
      <c r="AL69" s="57">
        <f t="shared" si="137"/>
        <v>170064.96266666675</v>
      </c>
      <c r="AM69" s="57">
        <f t="shared" si="137"/>
        <v>168132.40266666675</v>
      </c>
      <c r="AN69" s="57">
        <f t="shared" si="137"/>
        <v>166199.84266666675</v>
      </c>
      <c r="AO69" s="57">
        <f t="shared" si="137"/>
        <v>164267.28266666675</v>
      </c>
      <c r="AP69" s="59">
        <f t="shared" si="145"/>
        <v>3868.9781386666682</v>
      </c>
      <c r="AQ69" s="57">
        <v>1932.56</v>
      </c>
      <c r="AR69" s="57">
        <f t="shared" si="129"/>
        <v>23190.720000000001</v>
      </c>
      <c r="AS69" s="57">
        <f t="shared" si="130"/>
        <v>162334.72266666676</v>
      </c>
      <c r="AT69" s="57">
        <f t="shared" si="131"/>
        <v>160402.16266666676</v>
      </c>
      <c r="AU69" s="57">
        <f t="shared" si="131"/>
        <v>158469.60266666676</v>
      </c>
      <c r="AV69" s="57">
        <f t="shared" si="131"/>
        <v>156537.04266666676</v>
      </c>
      <c r="AW69" s="57">
        <f t="shared" si="131"/>
        <v>154604.48266666676</v>
      </c>
      <c r="AX69" s="57">
        <f t="shared" si="131"/>
        <v>152671.92266666677</v>
      </c>
      <c r="AY69" s="57">
        <f t="shared" si="131"/>
        <v>150739.36266666677</v>
      </c>
      <c r="AZ69" s="57">
        <f t="shared" si="131"/>
        <v>148806.80266666677</v>
      </c>
      <c r="BA69" s="57">
        <f t="shared" si="131"/>
        <v>146874.24266666677</v>
      </c>
      <c r="BB69" s="57">
        <f t="shared" si="131"/>
        <v>144941.68266666678</v>
      </c>
      <c r="BC69" s="57">
        <f t="shared" si="131"/>
        <v>143009.12266666678</v>
      </c>
      <c r="BD69" s="57">
        <f t="shared" si="131"/>
        <v>141076.56266666678</v>
      </c>
      <c r="BE69" s="60">
        <f t="shared" si="146"/>
        <v>3358.7822986666688</v>
      </c>
      <c r="BF69" s="57">
        <v>1932.56</v>
      </c>
      <c r="BG69" s="69">
        <f t="shared" si="111"/>
        <v>23190.720000000001</v>
      </c>
      <c r="BH69" s="57">
        <f t="shared" si="112"/>
        <v>139144.00266666678</v>
      </c>
      <c r="BI69" s="57">
        <f t="shared" si="132"/>
        <v>137211.44266666679</v>
      </c>
      <c r="BJ69" s="57">
        <f t="shared" si="132"/>
        <v>135278.88266666679</v>
      </c>
      <c r="BK69" s="57">
        <f t="shared" si="132"/>
        <v>133346.32266666679</v>
      </c>
      <c r="BL69" s="57">
        <f t="shared" si="132"/>
        <v>131413.76266666679</v>
      </c>
      <c r="BM69" s="57">
        <f t="shared" si="132"/>
        <v>129481.2026666668</v>
      </c>
      <c r="BN69" s="57">
        <f t="shared" si="132"/>
        <v>127548.6426666668</v>
      </c>
      <c r="BO69" s="57">
        <f t="shared" si="132"/>
        <v>125616.0826666668</v>
      </c>
      <c r="BP69" s="57">
        <f t="shared" si="132"/>
        <v>123683.5226666668</v>
      </c>
      <c r="BQ69" s="57">
        <f t="shared" si="132"/>
        <v>121750.9626666668</v>
      </c>
      <c r="BR69" s="57">
        <f t="shared" si="132"/>
        <v>119818.40266666681</v>
      </c>
      <c r="BS69" s="57">
        <f t="shared" si="132"/>
        <v>117885.84266666681</v>
      </c>
      <c r="BT69" s="60">
        <f t="shared" si="28"/>
        <v>2848.5864586666694</v>
      </c>
      <c r="BU69" s="57">
        <v>1932.56</v>
      </c>
      <c r="BV69" s="69">
        <f t="shared" si="114"/>
        <v>23190.720000000001</v>
      </c>
      <c r="BW69" s="57">
        <f t="shared" si="139"/>
        <v>115953.28266666681</v>
      </c>
      <c r="BX69" s="57">
        <f t="shared" si="140"/>
        <v>114020.72266666681</v>
      </c>
      <c r="BY69" s="57">
        <f t="shared" si="140"/>
        <v>112088.16266666682</v>
      </c>
      <c r="BZ69" s="57">
        <f t="shared" si="140"/>
        <v>110155.60266666682</v>
      </c>
      <c r="CA69" s="57">
        <f t="shared" si="140"/>
        <v>108223.04266666682</v>
      </c>
      <c r="CB69" s="57">
        <f t="shared" si="140"/>
        <v>106290.48266666682</v>
      </c>
      <c r="CC69" s="57">
        <f t="shared" si="140"/>
        <v>104357.92266666683</v>
      </c>
      <c r="CD69" s="57">
        <f t="shared" si="140"/>
        <v>102425.36266666683</v>
      </c>
      <c r="CE69" s="57">
        <f t="shared" si="140"/>
        <v>100492.80266666683</v>
      </c>
      <c r="CF69" s="57">
        <f t="shared" si="140"/>
        <v>98560.242666666833</v>
      </c>
      <c r="CG69" s="57">
        <f t="shared" si="140"/>
        <v>96627.682666666835</v>
      </c>
      <c r="CH69" s="57">
        <f t="shared" si="140"/>
        <v>94695.122666666837</v>
      </c>
      <c r="CI69" s="60">
        <f t="shared" si="29"/>
        <v>2338.3906186666695</v>
      </c>
      <c r="CJ69" s="57">
        <v>1932.56</v>
      </c>
      <c r="CK69" s="69">
        <f t="shared" si="117"/>
        <v>23190.720000000001</v>
      </c>
      <c r="CL69" s="57">
        <f t="shared" si="141"/>
        <v>92762.56266666684</v>
      </c>
      <c r="CM69" s="57">
        <f t="shared" si="142"/>
        <v>90830.002666666842</v>
      </c>
      <c r="CN69" s="57">
        <f t="shared" si="142"/>
        <v>88897.442666666844</v>
      </c>
      <c r="CO69" s="57">
        <f t="shared" si="142"/>
        <v>86964.882666666846</v>
      </c>
      <c r="CP69" s="57">
        <f t="shared" si="142"/>
        <v>85032.322666666849</v>
      </c>
      <c r="CQ69" s="57">
        <f t="shared" si="142"/>
        <v>83099.762666666851</v>
      </c>
      <c r="CR69" s="57">
        <f t="shared" si="142"/>
        <v>81167.202666666853</v>
      </c>
      <c r="CS69" s="57">
        <f t="shared" si="142"/>
        <v>79234.642666666856</v>
      </c>
      <c r="CT69" s="57">
        <f t="shared" si="142"/>
        <v>77302.082666666858</v>
      </c>
      <c r="CU69" s="57">
        <f t="shared" si="142"/>
        <v>75369.52266666686</v>
      </c>
      <c r="CV69" s="57">
        <f t="shared" si="142"/>
        <v>73436.962666666863</v>
      </c>
      <c r="CW69" s="57">
        <f t="shared" si="142"/>
        <v>71504.402666666865</v>
      </c>
      <c r="CX69" s="60">
        <f t="shared" si="30"/>
        <v>1828.1947786666706</v>
      </c>
    </row>
    <row r="70" spans="1:102" x14ac:dyDescent="0.2">
      <c r="A70" s="56" t="s">
        <v>1388</v>
      </c>
      <c r="B70" s="40" t="s">
        <v>1927</v>
      </c>
      <c r="C70" s="40" t="s">
        <v>793</v>
      </c>
      <c r="D70" s="40" t="s">
        <v>851</v>
      </c>
      <c r="E70" s="40" t="s">
        <v>2115</v>
      </c>
      <c r="F70" s="40" t="s">
        <v>1022</v>
      </c>
      <c r="G70" s="40">
        <v>180</v>
      </c>
      <c r="H70" s="57">
        <v>65865.240000000005</v>
      </c>
      <c r="I70" s="57">
        <v>25980.295999999998</v>
      </c>
      <c r="J70" s="57">
        <v>39884.944000000003</v>
      </c>
      <c r="K70" s="58">
        <v>1</v>
      </c>
      <c r="L70" s="57">
        <v>365.92</v>
      </c>
      <c r="M70" s="57"/>
      <c r="N70" s="57">
        <f t="shared" si="144"/>
        <v>4391.04</v>
      </c>
      <c r="O70" s="57">
        <f t="shared" si="147"/>
        <v>39519.024000000005</v>
      </c>
      <c r="P70" s="57">
        <f t="shared" si="148"/>
        <v>39153.104000000007</v>
      </c>
      <c r="Q70" s="57">
        <f t="shared" si="148"/>
        <v>38787.184000000008</v>
      </c>
      <c r="R70" s="57">
        <f t="shared" si="148"/>
        <v>38421.26400000001</v>
      </c>
      <c r="S70" s="57">
        <f t="shared" si="148"/>
        <v>38055.344000000012</v>
      </c>
      <c r="T70" s="57">
        <f t="shared" si="148"/>
        <v>37689.424000000014</v>
      </c>
      <c r="U70" s="57">
        <f t="shared" si="148"/>
        <v>37323.504000000015</v>
      </c>
      <c r="V70" s="57">
        <f t="shared" si="148"/>
        <v>36957.584000000017</v>
      </c>
      <c r="W70" s="57">
        <f t="shared" si="148"/>
        <v>36591.664000000019</v>
      </c>
      <c r="X70" s="57">
        <f t="shared" si="148"/>
        <v>36225.744000000021</v>
      </c>
      <c r="Y70" s="57">
        <f t="shared" si="148"/>
        <v>35859.824000000022</v>
      </c>
      <c r="Z70" s="57">
        <f t="shared" si="148"/>
        <v>35493.904000000024</v>
      </c>
      <c r="AA70" s="59">
        <f t="shared" si="143"/>
        <v>829.16732800000023</v>
      </c>
      <c r="AB70" s="57"/>
      <c r="AC70" s="57">
        <f t="shared" si="149"/>
        <v>4391.04</v>
      </c>
      <c r="AD70" s="57">
        <f t="shared" si="150"/>
        <v>35127.984000000026</v>
      </c>
      <c r="AE70" s="57">
        <f t="shared" si="137"/>
        <v>34762.064000000028</v>
      </c>
      <c r="AF70" s="57">
        <f t="shared" si="137"/>
        <v>34396.144000000029</v>
      </c>
      <c r="AG70" s="57">
        <f t="shared" si="137"/>
        <v>34030.224000000031</v>
      </c>
      <c r="AH70" s="57">
        <f t="shared" si="137"/>
        <v>33664.304000000033</v>
      </c>
      <c r="AI70" s="57">
        <f t="shared" si="137"/>
        <v>33298.384000000035</v>
      </c>
      <c r="AJ70" s="57">
        <f t="shared" si="137"/>
        <v>32932.464000000036</v>
      </c>
      <c r="AK70" s="57">
        <f t="shared" si="137"/>
        <v>32566.544000000038</v>
      </c>
      <c r="AL70" s="57">
        <f t="shared" si="137"/>
        <v>32200.62400000004</v>
      </c>
      <c r="AM70" s="57">
        <f t="shared" si="137"/>
        <v>31834.704000000042</v>
      </c>
      <c r="AN70" s="57">
        <f t="shared" si="137"/>
        <v>31468.784000000043</v>
      </c>
      <c r="AO70" s="57">
        <f t="shared" si="137"/>
        <v>31102.864000000045</v>
      </c>
      <c r="AP70" s="59">
        <f t="shared" si="145"/>
        <v>732.56444800000077</v>
      </c>
      <c r="AQ70" s="57">
        <v>365.92</v>
      </c>
      <c r="AR70" s="57">
        <f t="shared" si="129"/>
        <v>4391.04</v>
      </c>
      <c r="AS70" s="57">
        <f t="shared" si="130"/>
        <v>30736.944000000047</v>
      </c>
      <c r="AT70" s="57">
        <f t="shared" si="131"/>
        <v>30371.024000000049</v>
      </c>
      <c r="AU70" s="57">
        <f t="shared" si="131"/>
        <v>30005.10400000005</v>
      </c>
      <c r="AV70" s="57">
        <f t="shared" si="131"/>
        <v>29639.184000000052</v>
      </c>
      <c r="AW70" s="57">
        <f t="shared" si="131"/>
        <v>29273.264000000054</v>
      </c>
      <c r="AX70" s="57">
        <f t="shared" si="131"/>
        <v>28907.344000000056</v>
      </c>
      <c r="AY70" s="57">
        <f t="shared" si="131"/>
        <v>28541.424000000057</v>
      </c>
      <c r="AZ70" s="57">
        <f t="shared" si="131"/>
        <v>28175.504000000059</v>
      </c>
      <c r="BA70" s="57">
        <f t="shared" si="131"/>
        <v>27809.584000000061</v>
      </c>
      <c r="BB70" s="57">
        <f t="shared" si="131"/>
        <v>27443.664000000063</v>
      </c>
      <c r="BC70" s="57">
        <f t="shared" si="131"/>
        <v>27077.744000000064</v>
      </c>
      <c r="BD70" s="57">
        <f t="shared" si="131"/>
        <v>26711.824000000066</v>
      </c>
      <c r="BE70" s="60">
        <f t="shared" si="146"/>
        <v>635.96156800000131</v>
      </c>
      <c r="BF70" s="57">
        <v>365.92</v>
      </c>
      <c r="BG70" s="69">
        <f t="shared" si="111"/>
        <v>4391.04</v>
      </c>
      <c r="BH70" s="57">
        <f t="shared" si="112"/>
        <v>26345.904000000068</v>
      </c>
      <c r="BI70" s="57">
        <f t="shared" si="132"/>
        <v>25979.984000000069</v>
      </c>
      <c r="BJ70" s="57">
        <f t="shared" si="132"/>
        <v>25614.064000000071</v>
      </c>
      <c r="BK70" s="57">
        <f t="shared" si="132"/>
        <v>25248.144000000073</v>
      </c>
      <c r="BL70" s="57">
        <f t="shared" si="132"/>
        <v>24882.224000000075</v>
      </c>
      <c r="BM70" s="57">
        <f t="shared" si="132"/>
        <v>24516.304000000076</v>
      </c>
      <c r="BN70" s="57">
        <f t="shared" si="132"/>
        <v>24150.384000000078</v>
      </c>
      <c r="BO70" s="57">
        <f t="shared" si="132"/>
        <v>23784.46400000008</v>
      </c>
      <c r="BP70" s="57">
        <f t="shared" si="132"/>
        <v>23418.544000000082</v>
      </c>
      <c r="BQ70" s="57">
        <f t="shared" si="132"/>
        <v>23052.624000000083</v>
      </c>
      <c r="BR70" s="57">
        <f t="shared" si="132"/>
        <v>22686.704000000085</v>
      </c>
      <c r="BS70" s="57">
        <f t="shared" si="132"/>
        <v>22320.784000000087</v>
      </c>
      <c r="BT70" s="60">
        <f t="shared" si="28"/>
        <v>539.35868800000173</v>
      </c>
      <c r="BU70" s="57">
        <v>365.92</v>
      </c>
      <c r="BV70" s="69">
        <f t="shared" si="114"/>
        <v>4391.04</v>
      </c>
      <c r="BW70" s="57">
        <f t="shared" si="139"/>
        <v>21954.864000000089</v>
      </c>
      <c r="BX70" s="57">
        <f t="shared" si="140"/>
        <v>21588.94400000009</v>
      </c>
      <c r="BY70" s="57">
        <f t="shared" si="140"/>
        <v>21223.024000000092</v>
      </c>
      <c r="BZ70" s="57">
        <f t="shared" si="140"/>
        <v>20857.104000000094</v>
      </c>
      <c r="CA70" s="57">
        <f t="shared" si="140"/>
        <v>20491.184000000096</v>
      </c>
      <c r="CB70" s="57">
        <f t="shared" si="140"/>
        <v>20125.264000000097</v>
      </c>
      <c r="CC70" s="57">
        <f t="shared" si="140"/>
        <v>19759.344000000099</v>
      </c>
      <c r="CD70" s="57">
        <f t="shared" si="140"/>
        <v>19393.424000000101</v>
      </c>
      <c r="CE70" s="57">
        <f t="shared" si="140"/>
        <v>19027.504000000103</v>
      </c>
      <c r="CF70" s="57">
        <f t="shared" si="140"/>
        <v>18661.584000000104</v>
      </c>
      <c r="CG70" s="57">
        <f t="shared" si="140"/>
        <v>18295.664000000106</v>
      </c>
      <c r="CH70" s="57">
        <f t="shared" si="140"/>
        <v>17929.744000000108</v>
      </c>
      <c r="CI70" s="60">
        <f t="shared" si="29"/>
        <v>442.75580800000222</v>
      </c>
      <c r="CJ70" s="57">
        <v>365.92</v>
      </c>
      <c r="CK70" s="69">
        <f t="shared" si="117"/>
        <v>4391.04</v>
      </c>
      <c r="CL70" s="57">
        <f t="shared" si="141"/>
        <v>17563.82400000011</v>
      </c>
      <c r="CM70" s="57">
        <f t="shared" si="142"/>
        <v>17197.904000000111</v>
      </c>
      <c r="CN70" s="57">
        <f t="shared" si="142"/>
        <v>16831.984000000113</v>
      </c>
      <c r="CO70" s="57">
        <f t="shared" si="142"/>
        <v>16466.064000000115</v>
      </c>
      <c r="CP70" s="57">
        <f t="shared" si="142"/>
        <v>16100.144000000115</v>
      </c>
      <c r="CQ70" s="57">
        <f t="shared" si="142"/>
        <v>15734.224000000115</v>
      </c>
      <c r="CR70" s="57">
        <f t="shared" si="142"/>
        <v>15368.304000000115</v>
      </c>
      <c r="CS70" s="57">
        <f t="shared" si="142"/>
        <v>15002.384000000115</v>
      </c>
      <c r="CT70" s="57">
        <f t="shared" si="142"/>
        <v>14636.464000000115</v>
      </c>
      <c r="CU70" s="57">
        <f t="shared" si="142"/>
        <v>14270.544000000114</v>
      </c>
      <c r="CV70" s="57">
        <f t="shared" si="142"/>
        <v>13904.624000000114</v>
      </c>
      <c r="CW70" s="57">
        <f t="shared" si="142"/>
        <v>13538.704000000114</v>
      </c>
      <c r="CX70" s="60">
        <f t="shared" si="30"/>
        <v>346.15292800000253</v>
      </c>
    </row>
    <row r="71" spans="1:102" ht="22.5" x14ac:dyDescent="0.2">
      <c r="A71" s="56" t="s">
        <v>1389</v>
      </c>
      <c r="B71" s="40" t="s">
        <v>1928</v>
      </c>
      <c r="C71" s="40" t="s">
        <v>793</v>
      </c>
      <c r="D71" s="40" t="s">
        <v>851</v>
      </c>
      <c r="E71" s="40" t="s">
        <v>2118</v>
      </c>
      <c r="F71" s="40" t="s">
        <v>1022</v>
      </c>
      <c r="G71" s="40">
        <v>360</v>
      </c>
      <c r="H71" s="57">
        <v>2193414</v>
      </c>
      <c r="I71" s="57">
        <v>261991.22000000003</v>
      </c>
      <c r="J71" s="57">
        <v>1931422.78</v>
      </c>
      <c r="K71" s="58">
        <v>1</v>
      </c>
      <c r="L71" s="57">
        <v>6092.82</v>
      </c>
      <c r="M71" s="57"/>
      <c r="N71" s="57">
        <f t="shared" si="144"/>
        <v>73113.84</v>
      </c>
      <c r="O71" s="57">
        <f t="shared" si="147"/>
        <v>1925329.96</v>
      </c>
      <c r="P71" s="57">
        <f t="shared" si="148"/>
        <v>1919237.14</v>
      </c>
      <c r="Q71" s="57">
        <f t="shared" si="148"/>
        <v>1913144.3199999998</v>
      </c>
      <c r="R71" s="57">
        <f t="shared" si="148"/>
        <v>1907051.4999999998</v>
      </c>
      <c r="S71" s="57">
        <f t="shared" si="148"/>
        <v>1900958.6799999997</v>
      </c>
      <c r="T71" s="57">
        <f t="shared" si="148"/>
        <v>1894865.8599999996</v>
      </c>
      <c r="U71" s="57">
        <f t="shared" si="148"/>
        <v>1888773.0399999996</v>
      </c>
      <c r="V71" s="57">
        <f t="shared" si="148"/>
        <v>1882680.2199999995</v>
      </c>
      <c r="W71" s="57">
        <f t="shared" si="148"/>
        <v>1876587.3999999994</v>
      </c>
      <c r="X71" s="57">
        <f t="shared" si="148"/>
        <v>1870494.5799999994</v>
      </c>
      <c r="Y71" s="57">
        <f t="shared" si="148"/>
        <v>1864401.7599999993</v>
      </c>
      <c r="Z71" s="57">
        <f t="shared" si="148"/>
        <v>1858308.9399999992</v>
      </c>
      <c r="AA71" s="59">
        <f t="shared" si="143"/>
        <v>41687.048919999987</v>
      </c>
      <c r="AB71" s="57"/>
      <c r="AC71" s="57">
        <f t="shared" si="149"/>
        <v>73113.84</v>
      </c>
      <c r="AD71" s="57">
        <f t="shared" si="150"/>
        <v>1852216.1199999992</v>
      </c>
      <c r="AE71" s="57">
        <f t="shared" si="137"/>
        <v>1846123.2999999991</v>
      </c>
      <c r="AF71" s="57">
        <f t="shared" si="137"/>
        <v>1840030.4799999991</v>
      </c>
      <c r="AG71" s="57">
        <f t="shared" si="137"/>
        <v>1833937.659999999</v>
      </c>
      <c r="AH71" s="57">
        <f t="shared" si="137"/>
        <v>1827844.8399999989</v>
      </c>
      <c r="AI71" s="57">
        <f t="shared" si="137"/>
        <v>1821752.0199999989</v>
      </c>
      <c r="AJ71" s="57">
        <f t="shared" si="137"/>
        <v>1815659.1999999988</v>
      </c>
      <c r="AK71" s="57">
        <f t="shared" si="137"/>
        <v>1809566.3799999987</v>
      </c>
      <c r="AL71" s="57">
        <f t="shared" si="137"/>
        <v>1803473.5599999987</v>
      </c>
      <c r="AM71" s="57">
        <f t="shared" si="137"/>
        <v>1797380.7399999986</v>
      </c>
      <c r="AN71" s="57">
        <f t="shared" si="137"/>
        <v>1791287.9199999985</v>
      </c>
      <c r="AO71" s="57">
        <f t="shared" si="137"/>
        <v>1785195.0999999985</v>
      </c>
      <c r="AP71" s="59">
        <f t="shared" si="145"/>
        <v>40078.544439999969</v>
      </c>
      <c r="AQ71" s="57">
        <v>6092.82</v>
      </c>
      <c r="AR71" s="57">
        <f t="shared" si="129"/>
        <v>73113.84</v>
      </c>
      <c r="AS71" s="57">
        <f t="shared" si="130"/>
        <v>1779102.2799999984</v>
      </c>
      <c r="AT71" s="57">
        <f t="shared" si="131"/>
        <v>1773009.4599999983</v>
      </c>
      <c r="AU71" s="57">
        <f t="shared" si="131"/>
        <v>1766916.6399999983</v>
      </c>
      <c r="AV71" s="57">
        <f t="shared" si="131"/>
        <v>1760823.8199999982</v>
      </c>
      <c r="AW71" s="57">
        <f t="shared" si="131"/>
        <v>1754730.9999999981</v>
      </c>
      <c r="AX71" s="57">
        <f t="shared" si="131"/>
        <v>1748638.1799999981</v>
      </c>
      <c r="AY71" s="57">
        <f t="shared" si="131"/>
        <v>1742545.359999998</v>
      </c>
      <c r="AZ71" s="57">
        <f t="shared" si="131"/>
        <v>1736452.5399999979</v>
      </c>
      <c r="BA71" s="57">
        <f t="shared" si="131"/>
        <v>1730359.7199999979</v>
      </c>
      <c r="BB71" s="57">
        <f t="shared" si="131"/>
        <v>1724266.8999999978</v>
      </c>
      <c r="BC71" s="57">
        <f t="shared" si="131"/>
        <v>1718174.0799999977</v>
      </c>
      <c r="BD71" s="57">
        <f t="shared" si="131"/>
        <v>1712081.2599999977</v>
      </c>
      <c r="BE71" s="60">
        <f t="shared" si="146"/>
        <v>38470.039959999958</v>
      </c>
      <c r="BF71" s="57">
        <v>6092.82</v>
      </c>
      <c r="BG71" s="69">
        <f t="shared" si="111"/>
        <v>73113.84</v>
      </c>
      <c r="BH71" s="57">
        <f t="shared" si="112"/>
        <v>1705988.4399999976</v>
      </c>
      <c r="BI71" s="57">
        <f t="shared" si="132"/>
        <v>1699895.6199999976</v>
      </c>
      <c r="BJ71" s="57">
        <f t="shared" si="132"/>
        <v>1693802.7999999975</v>
      </c>
      <c r="BK71" s="57">
        <f t="shared" si="132"/>
        <v>1687709.9799999974</v>
      </c>
      <c r="BL71" s="57">
        <f t="shared" si="132"/>
        <v>1681617.1599999974</v>
      </c>
      <c r="BM71" s="57">
        <f t="shared" si="132"/>
        <v>1675524.3399999973</v>
      </c>
      <c r="BN71" s="57">
        <f t="shared" si="132"/>
        <v>1669431.5199999972</v>
      </c>
      <c r="BO71" s="57">
        <f t="shared" si="132"/>
        <v>1663338.6999999972</v>
      </c>
      <c r="BP71" s="57">
        <f t="shared" si="132"/>
        <v>1657245.8799999971</v>
      </c>
      <c r="BQ71" s="57">
        <f t="shared" si="132"/>
        <v>1651153.059999997</v>
      </c>
      <c r="BR71" s="57">
        <f t="shared" si="132"/>
        <v>1645060.239999997</v>
      </c>
      <c r="BS71" s="57">
        <f t="shared" si="132"/>
        <v>1638967.4199999969</v>
      </c>
      <c r="BT71" s="60">
        <f t="shared" si="28"/>
        <v>36861.53547999994</v>
      </c>
      <c r="BU71" s="57">
        <v>6092.82</v>
      </c>
      <c r="BV71" s="69">
        <f t="shared" si="114"/>
        <v>73113.84</v>
      </c>
      <c r="BW71" s="57">
        <f t="shared" si="139"/>
        <v>1632874.5999999968</v>
      </c>
      <c r="BX71" s="57">
        <f t="shared" si="140"/>
        <v>1626781.7799999968</v>
      </c>
      <c r="BY71" s="57">
        <f t="shared" si="140"/>
        <v>1620688.9599999967</v>
      </c>
      <c r="BZ71" s="57">
        <f t="shared" si="140"/>
        <v>1614596.1399999966</v>
      </c>
      <c r="CA71" s="57">
        <f t="shared" si="140"/>
        <v>1608503.3199999966</v>
      </c>
      <c r="CB71" s="57">
        <f t="shared" si="140"/>
        <v>1602410.4999999965</v>
      </c>
      <c r="CC71" s="57">
        <f t="shared" si="140"/>
        <v>1596317.6799999964</v>
      </c>
      <c r="CD71" s="57">
        <f t="shared" si="140"/>
        <v>1590224.8599999964</v>
      </c>
      <c r="CE71" s="57">
        <f t="shared" si="140"/>
        <v>1584132.0399999963</v>
      </c>
      <c r="CF71" s="57">
        <f t="shared" si="140"/>
        <v>1578039.2199999962</v>
      </c>
      <c r="CG71" s="57">
        <f t="shared" si="140"/>
        <v>1571946.3999999962</v>
      </c>
      <c r="CH71" s="57">
        <f t="shared" si="140"/>
        <v>1565853.5799999961</v>
      </c>
      <c r="CI71" s="60">
        <f t="shared" si="29"/>
        <v>35253.030999999923</v>
      </c>
      <c r="CJ71" s="57">
        <v>6092.82</v>
      </c>
      <c r="CK71" s="69">
        <f t="shared" si="117"/>
        <v>73113.84</v>
      </c>
      <c r="CL71" s="57">
        <f t="shared" si="141"/>
        <v>1559760.7599999961</v>
      </c>
      <c r="CM71" s="57">
        <f t="shared" si="142"/>
        <v>1553667.939999996</v>
      </c>
      <c r="CN71" s="57">
        <f t="shared" si="142"/>
        <v>1547575.1199999959</v>
      </c>
      <c r="CO71" s="57">
        <f t="shared" si="142"/>
        <v>1541482.2999999959</v>
      </c>
      <c r="CP71" s="57">
        <f t="shared" si="142"/>
        <v>1535389.4799999958</v>
      </c>
      <c r="CQ71" s="57">
        <f t="shared" si="142"/>
        <v>1529296.6599999957</v>
      </c>
      <c r="CR71" s="57">
        <f t="shared" si="142"/>
        <v>1523203.8399999957</v>
      </c>
      <c r="CS71" s="57">
        <f t="shared" si="142"/>
        <v>1517111.0199999956</v>
      </c>
      <c r="CT71" s="57">
        <f t="shared" si="142"/>
        <v>1511018.1999999955</v>
      </c>
      <c r="CU71" s="57">
        <f t="shared" si="142"/>
        <v>1504925.3799999955</v>
      </c>
      <c r="CV71" s="57">
        <f t="shared" si="142"/>
        <v>1498832.5599999954</v>
      </c>
      <c r="CW71" s="57">
        <f t="shared" si="142"/>
        <v>1492739.7399999953</v>
      </c>
      <c r="CX71" s="60">
        <f t="shared" si="30"/>
        <v>33644.526519999898</v>
      </c>
    </row>
    <row r="72" spans="1:102" x14ac:dyDescent="0.2">
      <c r="A72" s="56" t="s">
        <v>1390</v>
      </c>
      <c r="B72" s="40" t="s">
        <v>1929</v>
      </c>
      <c r="C72" s="40" t="s">
        <v>793</v>
      </c>
      <c r="D72" s="40" t="s">
        <v>835</v>
      </c>
      <c r="E72" s="40" t="s">
        <v>2119</v>
      </c>
      <c r="F72" s="40" t="s">
        <v>848</v>
      </c>
      <c r="G72" s="40">
        <v>324</v>
      </c>
      <c r="H72" s="57">
        <v>5528</v>
      </c>
      <c r="I72" s="57">
        <v>5527.9990123456791</v>
      </c>
      <c r="J72" s="57">
        <v>9.876543208520161E-4</v>
      </c>
      <c r="K72" s="58">
        <v>0</v>
      </c>
      <c r="L72" s="57">
        <v>0</v>
      </c>
      <c r="M72" s="57"/>
      <c r="N72" s="57">
        <f t="shared" si="144"/>
        <v>0</v>
      </c>
      <c r="O72" s="57">
        <f t="shared" si="147"/>
        <v>9.876543208520161E-4</v>
      </c>
      <c r="P72" s="57">
        <f t="shared" si="148"/>
        <v>9.876543208520161E-4</v>
      </c>
      <c r="Q72" s="57">
        <f t="shared" si="148"/>
        <v>9.876543208520161E-4</v>
      </c>
      <c r="R72" s="57">
        <f t="shared" si="148"/>
        <v>9.876543208520161E-4</v>
      </c>
      <c r="S72" s="57">
        <f t="shared" si="148"/>
        <v>9.876543208520161E-4</v>
      </c>
      <c r="T72" s="57">
        <f t="shared" si="148"/>
        <v>9.876543208520161E-4</v>
      </c>
      <c r="U72" s="57">
        <f t="shared" si="148"/>
        <v>9.876543208520161E-4</v>
      </c>
      <c r="V72" s="57">
        <f t="shared" si="148"/>
        <v>9.876543208520161E-4</v>
      </c>
      <c r="W72" s="57">
        <f t="shared" si="148"/>
        <v>9.876543208520161E-4</v>
      </c>
      <c r="X72" s="57">
        <f t="shared" si="148"/>
        <v>9.876543208520161E-4</v>
      </c>
      <c r="Y72" s="57">
        <f t="shared" si="148"/>
        <v>9.876543208520161E-4</v>
      </c>
      <c r="Z72" s="57">
        <f t="shared" si="148"/>
        <v>9.876543208520161E-4</v>
      </c>
      <c r="AA72" s="59"/>
      <c r="AB72" s="57"/>
      <c r="AC72" s="57">
        <f t="shared" si="149"/>
        <v>0</v>
      </c>
      <c r="AD72" s="57">
        <f t="shared" si="150"/>
        <v>9.876543208520161E-4</v>
      </c>
      <c r="AE72" s="57">
        <f t="shared" si="137"/>
        <v>9.876543208520161E-4</v>
      </c>
      <c r="AF72" s="57">
        <f t="shared" si="137"/>
        <v>9.876543208520161E-4</v>
      </c>
      <c r="AG72" s="57">
        <f t="shared" si="137"/>
        <v>9.876543208520161E-4</v>
      </c>
      <c r="AH72" s="57">
        <f t="shared" si="137"/>
        <v>9.876543208520161E-4</v>
      </c>
      <c r="AI72" s="57">
        <f t="shared" si="137"/>
        <v>9.876543208520161E-4</v>
      </c>
      <c r="AJ72" s="57">
        <f t="shared" si="137"/>
        <v>9.876543208520161E-4</v>
      </c>
      <c r="AK72" s="57">
        <f t="shared" si="137"/>
        <v>9.876543208520161E-4</v>
      </c>
      <c r="AL72" s="57">
        <f t="shared" si="137"/>
        <v>9.876543208520161E-4</v>
      </c>
      <c r="AM72" s="57">
        <f t="shared" si="137"/>
        <v>9.876543208520161E-4</v>
      </c>
      <c r="AN72" s="57">
        <f t="shared" si="137"/>
        <v>9.876543208520161E-4</v>
      </c>
      <c r="AO72" s="57">
        <f t="shared" si="137"/>
        <v>9.876543208520161E-4</v>
      </c>
      <c r="AP72" s="59"/>
      <c r="AQ72" s="57">
        <v>0</v>
      </c>
      <c r="BE72" s="60">
        <f t="shared" si="146"/>
        <v>0</v>
      </c>
      <c r="BF72" s="57">
        <v>0</v>
      </c>
      <c r="BT72" s="60">
        <f t="shared" si="28"/>
        <v>0</v>
      </c>
      <c r="BU72" s="57">
        <v>0</v>
      </c>
      <c r="CI72" s="60">
        <f t="shared" si="29"/>
        <v>0</v>
      </c>
      <c r="CJ72" s="57">
        <v>0</v>
      </c>
      <c r="CX72" s="60">
        <f t="shared" si="30"/>
        <v>0</v>
      </c>
    </row>
    <row r="73" spans="1:102" x14ac:dyDescent="0.2">
      <c r="A73" s="56" t="s">
        <v>1391</v>
      </c>
      <c r="B73" s="40" t="s">
        <v>1930</v>
      </c>
      <c r="C73" s="40" t="s">
        <v>793</v>
      </c>
      <c r="D73" s="40" t="s">
        <v>851</v>
      </c>
      <c r="E73" s="40" t="s">
        <v>2102</v>
      </c>
      <c r="F73" s="40" t="s">
        <v>1022</v>
      </c>
      <c r="G73" s="40">
        <v>180</v>
      </c>
      <c r="H73" s="57">
        <v>1044745.03</v>
      </c>
      <c r="I73" s="57">
        <v>69649.668666666665</v>
      </c>
      <c r="J73" s="57">
        <v>975095.36133333342</v>
      </c>
      <c r="K73" s="58">
        <v>1</v>
      </c>
      <c r="L73" s="57">
        <v>5804.14</v>
      </c>
      <c r="M73" s="57"/>
      <c r="N73" s="57">
        <f t="shared" si="144"/>
        <v>69649.680000000008</v>
      </c>
      <c r="O73" s="57">
        <f t="shared" si="147"/>
        <v>969291.22133333341</v>
      </c>
      <c r="P73" s="57">
        <f t="shared" si="148"/>
        <v>963487.08133333339</v>
      </c>
      <c r="Q73" s="57">
        <f t="shared" si="148"/>
        <v>957682.94133333338</v>
      </c>
      <c r="R73" s="57">
        <f t="shared" si="148"/>
        <v>951878.80133333337</v>
      </c>
      <c r="S73" s="57">
        <f t="shared" si="148"/>
        <v>946074.66133333335</v>
      </c>
      <c r="T73" s="57">
        <f t="shared" si="148"/>
        <v>940270.52133333334</v>
      </c>
      <c r="U73" s="57">
        <f t="shared" si="148"/>
        <v>934466.38133333332</v>
      </c>
      <c r="V73" s="57">
        <f t="shared" si="148"/>
        <v>928662.24133333331</v>
      </c>
      <c r="W73" s="57">
        <f t="shared" si="148"/>
        <v>922858.1013333333</v>
      </c>
      <c r="X73" s="57">
        <f t="shared" si="148"/>
        <v>917053.96133333328</v>
      </c>
      <c r="Y73" s="57">
        <f t="shared" si="148"/>
        <v>911249.82133333327</v>
      </c>
      <c r="Z73" s="57">
        <f t="shared" si="148"/>
        <v>905445.68133333325</v>
      </c>
      <c r="AA73" s="59">
        <f>SUM(O73:Z73,J73)/13*$AA$1</f>
        <v>20685.951469333329</v>
      </c>
      <c r="AB73" s="57"/>
      <c r="AC73" s="57">
        <f t="shared" si="149"/>
        <v>69649.680000000008</v>
      </c>
      <c r="AD73" s="57">
        <f t="shared" si="150"/>
        <v>899641.54133333324</v>
      </c>
      <c r="AE73" s="57">
        <f t="shared" si="137"/>
        <v>893837.40133333323</v>
      </c>
      <c r="AF73" s="57">
        <f t="shared" si="137"/>
        <v>888033.26133333321</v>
      </c>
      <c r="AG73" s="57">
        <f t="shared" si="137"/>
        <v>882229.1213333332</v>
      </c>
      <c r="AH73" s="57">
        <f t="shared" si="137"/>
        <v>876424.98133333318</v>
      </c>
      <c r="AI73" s="57">
        <f t="shared" si="137"/>
        <v>870620.84133333317</v>
      </c>
      <c r="AJ73" s="57">
        <f t="shared" si="137"/>
        <v>864816.70133333316</v>
      </c>
      <c r="AK73" s="57">
        <f t="shared" si="137"/>
        <v>859012.56133333314</v>
      </c>
      <c r="AL73" s="57">
        <f t="shared" si="137"/>
        <v>853208.42133333313</v>
      </c>
      <c r="AM73" s="57">
        <f t="shared" si="137"/>
        <v>847404.28133333311</v>
      </c>
      <c r="AN73" s="57">
        <f t="shared" si="137"/>
        <v>841600.1413333331</v>
      </c>
      <c r="AO73" s="57">
        <f t="shared" si="137"/>
        <v>835796.00133333309</v>
      </c>
      <c r="AP73" s="59">
        <f t="shared" si="145"/>
        <v>19153.658509333331</v>
      </c>
      <c r="AQ73" s="57">
        <v>5804.14</v>
      </c>
      <c r="AR73" s="57">
        <f>L73*12</f>
        <v>69649.680000000008</v>
      </c>
      <c r="AS73" s="57">
        <f>AO73-$L73</f>
        <v>829991.86133333307</v>
      </c>
      <c r="AT73" s="57">
        <f>AS73-$L73</f>
        <v>824187.72133333306</v>
      </c>
      <c r="AU73" s="57">
        <f t="shared" ref="AU73:BD73" si="151">AT73-$L73</f>
        <v>818383.58133333304</v>
      </c>
      <c r="AV73" s="57">
        <f t="shared" si="151"/>
        <v>812579.44133333303</v>
      </c>
      <c r="AW73" s="57">
        <f t="shared" si="151"/>
        <v>806775.30133333302</v>
      </c>
      <c r="AX73" s="57">
        <f t="shared" si="151"/>
        <v>800971.161333333</v>
      </c>
      <c r="AY73" s="57">
        <f t="shared" si="151"/>
        <v>795167.02133333299</v>
      </c>
      <c r="AZ73" s="57">
        <f t="shared" si="151"/>
        <v>789362.88133333297</v>
      </c>
      <c r="BA73" s="57">
        <f t="shared" si="151"/>
        <v>783558.74133333296</v>
      </c>
      <c r="BB73" s="57">
        <f t="shared" si="151"/>
        <v>777754.60133333295</v>
      </c>
      <c r="BC73" s="57">
        <f t="shared" si="151"/>
        <v>771950.46133333293</v>
      </c>
      <c r="BD73" s="57">
        <f t="shared" si="151"/>
        <v>766146.32133333292</v>
      </c>
      <c r="BE73" s="60">
        <f t="shared" si="146"/>
        <v>17621.365549333328</v>
      </c>
      <c r="BF73" s="57">
        <v>5804.14</v>
      </c>
      <c r="BG73" s="69">
        <f t="shared" si="111"/>
        <v>69649.680000000008</v>
      </c>
      <c r="BH73" s="57">
        <f t="shared" si="112"/>
        <v>760342.1813333329</v>
      </c>
      <c r="BI73" s="57">
        <f>BH73-$L73</f>
        <v>754538.04133333289</v>
      </c>
      <c r="BJ73" s="57">
        <f t="shared" ref="BJ73:BS73" si="152">BI73-$L73</f>
        <v>748733.90133333288</v>
      </c>
      <c r="BK73" s="57">
        <f t="shared" si="152"/>
        <v>742929.76133333286</v>
      </c>
      <c r="BL73" s="57">
        <f t="shared" si="152"/>
        <v>737125.62133333285</v>
      </c>
      <c r="BM73" s="57">
        <f t="shared" si="152"/>
        <v>731321.48133333283</v>
      </c>
      <c r="BN73" s="57">
        <f t="shared" si="152"/>
        <v>725517.34133333282</v>
      </c>
      <c r="BO73" s="57">
        <f t="shared" si="152"/>
        <v>719713.20133333281</v>
      </c>
      <c r="BP73" s="57">
        <f t="shared" si="152"/>
        <v>713909.06133333279</v>
      </c>
      <c r="BQ73" s="57">
        <f t="shared" si="152"/>
        <v>708104.92133333278</v>
      </c>
      <c r="BR73" s="57">
        <f t="shared" si="152"/>
        <v>702300.78133333276</v>
      </c>
      <c r="BS73" s="57">
        <f t="shared" si="152"/>
        <v>696496.64133333275</v>
      </c>
      <c r="BT73" s="60">
        <f t="shared" si="28"/>
        <v>16089.072589333322</v>
      </c>
      <c r="BU73" s="57">
        <v>5804.14</v>
      </c>
      <c r="BV73" s="69">
        <f t="shared" si="114"/>
        <v>69649.680000000008</v>
      </c>
      <c r="BW73" s="57">
        <f t="shared" ref="BW73" si="153">BS73-BU73</f>
        <v>690692.50133333274</v>
      </c>
      <c r="BX73" s="57">
        <f>BW73-$L73</f>
        <v>684888.36133333272</v>
      </c>
      <c r="BY73" s="57">
        <f t="shared" ref="BY73:CH73" si="154">BX73-$L73</f>
        <v>679084.22133333271</v>
      </c>
      <c r="BZ73" s="57">
        <f t="shared" si="154"/>
        <v>673280.0813333327</v>
      </c>
      <c r="CA73" s="57">
        <f t="shared" si="154"/>
        <v>667475.94133333268</v>
      </c>
      <c r="CB73" s="57">
        <f t="shared" si="154"/>
        <v>661671.80133333267</v>
      </c>
      <c r="CC73" s="57">
        <f t="shared" si="154"/>
        <v>655867.66133333265</v>
      </c>
      <c r="CD73" s="57">
        <f t="shared" si="154"/>
        <v>650063.52133333264</v>
      </c>
      <c r="CE73" s="57">
        <f t="shared" si="154"/>
        <v>644259.38133333263</v>
      </c>
      <c r="CF73" s="57">
        <f t="shared" si="154"/>
        <v>638455.24133333261</v>
      </c>
      <c r="CG73" s="57">
        <f t="shared" si="154"/>
        <v>632651.1013333326</v>
      </c>
      <c r="CH73" s="57">
        <f t="shared" si="154"/>
        <v>626846.96133333258</v>
      </c>
      <c r="CI73" s="60">
        <f t="shared" si="29"/>
        <v>14556.779629333316</v>
      </c>
      <c r="CJ73" s="57">
        <v>5804.14</v>
      </c>
      <c r="CK73" s="69">
        <f t="shared" si="117"/>
        <v>69649.680000000008</v>
      </c>
      <c r="CL73" s="57">
        <f t="shared" ref="CL73" si="155">CH73-CJ73</f>
        <v>621042.82133333257</v>
      </c>
      <c r="CM73" s="57">
        <f>CL73-$L73</f>
        <v>615238.68133333256</v>
      </c>
      <c r="CN73" s="57">
        <f t="shared" ref="CN73:CW73" si="156">CM73-$L73</f>
        <v>609434.54133333254</v>
      </c>
      <c r="CO73" s="57">
        <f t="shared" si="156"/>
        <v>603630.40133333253</v>
      </c>
      <c r="CP73" s="57">
        <f t="shared" si="156"/>
        <v>597826.26133333251</v>
      </c>
      <c r="CQ73" s="57">
        <f t="shared" si="156"/>
        <v>592022.1213333325</v>
      </c>
      <c r="CR73" s="57">
        <f t="shared" si="156"/>
        <v>586217.98133333249</v>
      </c>
      <c r="CS73" s="57">
        <f t="shared" si="156"/>
        <v>580413.84133333247</v>
      </c>
      <c r="CT73" s="57">
        <f t="shared" si="156"/>
        <v>574609.70133333246</v>
      </c>
      <c r="CU73" s="57">
        <f t="shared" si="156"/>
        <v>568805.56133333244</v>
      </c>
      <c r="CV73" s="57">
        <f t="shared" si="156"/>
        <v>563001.42133333243</v>
      </c>
      <c r="CW73" s="57">
        <f t="shared" si="156"/>
        <v>557197.28133333242</v>
      </c>
      <c r="CX73" s="60">
        <f t="shared" si="30"/>
        <v>13024.486669333313</v>
      </c>
    </row>
    <row r="74" spans="1:102" ht="22.5" x14ac:dyDescent="0.2">
      <c r="A74" s="56" t="s">
        <v>1392</v>
      </c>
      <c r="B74" s="40" t="s">
        <v>1931</v>
      </c>
      <c r="C74" s="40" t="s">
        <v>793</v>
      </c>
      <c r="D74" s="40" t="s">
        <v>835</v>
      </c>
      <c r="E74" s="40" t="s">
        <v>2120</v>
      </c>
      <c r="F74" s="40" t="s">
        <v>1021</v>
      </c>
      <c r="G74" s="40">
        <v>84</v>
      </c>
      <c r="H74" s="57">
        <v>57245.760000000002</v>
      </c>
      <c r="I74" s="57">
        <v>57245.760000000002</v>
      </c>
      <c r="J74" s="57">
        <v>0</v>
      </c>
      <c r="K74" s="58">
        <v>0</v>
      </c>
      <c r="L74" s="57">
        <v>0</v>
      </c>
      <c r="M74" s="57"/>
      <c r="N74" s="57">
        <f t="shared" si="144"/>
        <v>0</v>
      </c>
      <c r="O74" s="57">
        <f t="shared" si="147"/>
        <v>0</v>
      </c>
      <c r="P74" s="57">
        <f t="shared" si="148"/>
        <v>0</v>
      </c>
      <c r="Q74" s="57">
        <f t="shared" si="148"/>
        <v>0</v>
      </c>
      <c r="R74" s="57">
        <f t="shared" si="148"/>
        <v>0</v>
      </c>
      <c r="S74" s="57">
        <f t="shared" si="148"/>
        <v>0</v>
      </c>
      <c r="T74" s="57">
        <f t="shared" si="148"/>
        <v>0</v>
      </c>
      <c r="U74" s="57">
        <f t="shared" si="148"/>
        <v>0</v>
      </c>
      <c r="V74" s="57">
        <f t="shared" si="148"/>
        <v>0</v>
      </c>
      <c r="W74" s="57">
        <f t="shared" si="148"/>
        <v>0</v>
      </c>
      <c r="X74" s="57">
        <f t="shared" si="148"/>
        <v>0</v>
      </c>
      <c r="Y74" s="57">
        <f t="shared" si="148"/>
        <v>0</v>
      </c>
      <c r="Z74" s="57">
        <f t="shared" si="148"/>
        <v>0</v>
      </c>
      <c r="AA74" s="59"/>
      <c r="AB74" s="57"/>
      <c r="AC74" s="57">
        <f t="shared" si="149"/>
        <v>0</v>
      </c>
      <c r="AD74" s="57">
        <f t="shared" si="150"/>
        <v>0</v>
      </c>
      <c r="AE74" s="57">
        <f t="shared" ref="AE74:AO89" si="157">AD74-$L74</f>
        <v>0</v>
      </c>
      <c r="AF74" s="57">
        <f t="shared" si="157"/>
        <v>0</v>
      </c>
      <c r="AG74" s="57">
        <f t="shared" si="157"/>
        <v>0</v>
      </c>
      <c r="AH74" s="57">
        <f t="shared" si="157"/>
        <v>0</v>
      </c>
      <c r="AI74" s="57">
        <f t="shared" si="157"/>
        <v>0</v>
      </c>
      <c r="AJ74" s="57">
        <f t="shared" si="157"/>
        <v>0</v>
      </c>
      <c r="AK74" s="57">
        <f t="shared" si="157"/>
        <v>0</v>
      </c>
      <c r="AL74" s="57">
        <f t="shared" si="157"/>
        <v>0</v>
      </c>
      <c r="AM74" s="57">
        <f t="shared" si="157"/>
        <v>0</v>
      </c>
      <c r="AN74" s="57">
        <f t="shared" si="157"/>
        <v>0</v>
      </c>
      <c r="AO74" s="57">
        <f t="shared" si="157"/>
        <v>0</v>
      </c>
      <c r="AP74" s="59"/>
      <c r="AQ74" s="57">
        <v>0</v>
      </c>
      <c r="BE74" s="60">
        <f t="shared" si="146"/>
        <v>0</v>
      </c>
      <c r="BF74" s="57">
        <v>0</v>
      </c>
      <c r="BT74" s="60">
        <f t="shared" ref="BT74:BT121" si="158">IF(Z74&lt;1,0,SUM(BH74:BS74,BD74)/13*$BE$1)</f>
        <v>0</v>
      </c>
      <c r="BU74" s="57">
        <v>0</v>
      </c>
      <c r="CI74" s="60">
        <f t="shared" ref="CI74:CI121" si="159">IF(AO74&lt;1,0,SUM(BW74:CH74,BS74)/13*$BE$1)</f>
        <v>0</v>
      </c>
      <c r="CJ74" s="57">
        <v>0</v>
      </c>
      <c r="CX74" s="60">
        <f t="shared" ref="CX74:CX121" si="160">IF(BD74&lt;1,0,SUM(CL74:CW74,CH74)/13*$BE$1)</f>
        <v>0</v>
      </c>
    </row>
    <row r="75" spans="1:102" ht="22.5" x14ac:dyDescent="0.2">
      <c r="A75" s="56" t="s">
        <v>1393</v>
      </c>
      <c r="B75" s="40" t="s">
        <v>1932</v>
      </c>
      <c r="C75" s="40" t="s">
        <v>793</v>
      </c>
      <c r="D75" s="40" t="s">
        <v>851</v>
      </c>
      <c r="E75" s="40" t="s">
        <v>2099</v>
      </c>
      <c r="F75" s="40" t="s">
        <v>848</v>
      </c>
      <c r="G75" s="40">
        <v>180</v>
      </c>
      <c r="H75" s="57">
        <v>3443108.29</v>
      </c>
      <c r="I75" s="57">
        <v>1377243.3526666667</v>
      </c>
      <c r="J75" s="57">
        <v>2065864.9373333333</v>
      </c>
      <c r="K75" s="58">
        <v>1</v>
      </c>
      <c r="L75" s="57">
        <v>19128.38</v>
      </c>
      <c r="M75" s="57"/>
      <c r="N75" s="57">
        <f t="shared" si="144"/>
        <v>229540.56</v>
      </c>
      <c r="O75" s="57">
        <f t="shared" si="147"/>
        <v>2046736.5573333334</v>
      </c>
      <c r="P75" s="57">
        <f t="shared" si="148"/>
        <v>2027608.1773333335</v>
      </c>
      <c r="Q75" s="57">
        <f t="shared" si="148"/>
        <v>2008479.7973333336</v>
      </c>
      <c r="R75" s="57">
        <f t="shared" si="148"/>
        <v>1989351.4173333338</v>
      </c>
      <c r="S75" s="57">
        <f t="shared" si="148"/>
        <v>1970223.0373333339</v>
      </c>
      <c r="T75" s="57">
        <f t="shared" si="148"/>
        <v>1951094.657333334</v>
      </c>
      <c r="U75" s="57">
        <f t="shared" si="148"/>
        <v>1931966.2773333341</v>
      </c>
      <c r="V75" s="57">
        <f t="shared" si="148"/>
        <v>1912837.8973333342</v>
      </c>
      <c r="W75" s="57">
        <f t="shared" si="148"/>
        <v>1893709.5173333343</v>
      </c>
      <c r="X75" s="57">
        <f t="shared" si="148"/>
        <v>1874581.1373333344</v>
      </c>
      <c r="Y75" s="57">
        <f t="shared" si="148"/>
        <v>1855452.7573333345</v>
      </c>
      <c r="Z75" s="57">
        <f t="shared" si="148"/>
        <v>1836324.3773333346</v>
      </c>
      <c r="AA75" s="59">
        <f t="shared" ref="AA75:AA80" si="161">SUM(O75:Z75,J75)/13*$AA$1</f>
        <v>42924.082461333346</v>
      </c>
      <c r="AB75" s="57"/>
      <c r="AC75" s="57">
        <f t="shared" si="149"/>
        <v>229540.56</v>
      </c>
      <c r="AD75" s="57">
        <f t="shared" si="150"/>
        <v>1817195.9973333348</v>
      </c>
      <c r="AE75" s="57">
        <f t="shared" si="157"/>
        <v>1798067.6173333349</v>
      </c>
      <c r="AF75" s="57">
        <f t="shared" si="157"/>
        <v>1778939.237333335</v>
      </c>
      <c r="AG75" s="57">
        <f t="shared" si="157"/>
        <v>1759810.8573333351</v>
      </c>
      <c r="AH75" s="57">
        <f t="shared" si="157"/>
        <v>1740682.4773333352</v>
      </c>
      <c r="AI75" s="57">
        <f t="shared" si="157"/>
        <v>1721554.0973333353</v>
      </c>
      <c r="AJ75" s="57">
        <f t="shared" si="157"/>
        <v>1702425.7173333354</v>
      </c>
      <c r="AK75" s="57">
        <f t="shared" si="157"/>
        <v>1683297.3373333355</v>
      </c>
      <c r="AL75" s="57">
        <f t="shared" si="157"/>
        <v>1664168.9573333357</v>
      </c>
      <c r="AM75" s="57">
        <f t="shared" si="157"/>
        <v>1645040.5773333358</v>
      </c>
      <c r="AN75" s="57">
        <f t="shared" si="157"/>
        <v>1625912.1973333359</v>
      </c>
      <c r="AO75" s="57">
        <f t="shared" si="157"/>
        <v>1606783.817333336</v>
      </c>
      <c r="AP75" s="59">
        <f t="shared" si="145"/>
        <v>37874.190141333384</v>
      </c>
      <c r="AQ75" s="57">
        <v>19128.38</v>
      </c>
      <c r="AR75" s="57">
        <f t="shared" ref="AR75:AR98" si="162">L75*12</f>
        <v>229540.56</v>
      </c>
      <c r="AS75" s="57">
        <f t="shared" ref="AS75:AS98" si="163">AO75-$L75</f>
        <v>1587655.4373333361</v>
      </c>
      <c r="AT75" s="57">
        <f t="shared" ref="AT75:BD90" si="164">AS75-$L75</f>
        <v>1568527.0573333362</v>
      </c>
      <c r="AU75" s="57">
        <f t="shared" si="164"/>
        <v>1549398.6773333363</v>
      </c>
      <c r="AV75" s="57">
        <f t="shared" si="164"/>
        <v>1530270.2973333364</v>
      </c>
      <c r="AW75" s="57">
        <f t="shared" si="164"/>
        <v>1511141.9173333365</v>
      </c>
      <c r="AX75" s="57">
        <f t="shared" si="164"/>
        <v>1492013.5373333367</v>
      </c>
      <c r="AY75" s="57">
        <f t="shared" si="164"/>
        <v>1472885.1573333368</v>
      </c>
      <c r="AZ75" s="57">
        <f t="shared" si="164"/>
        <v>1453756.7773333369</v>
      </c>
      <c r="BA75" s="57">
        <f t="shared" si="164"/>
        <v>1434628.397333337</v>
      </c>
      <c r="BB75" s="57">
        <f t="shared" si="164"/>
        <v>1415500.0173333371</v>
      </c>
      <c r="BC75" s="57">
        <f t="shared" si="164"/>
        <v>1396371.6373333372</v>
      </c>
      <c r="BD75" s="57">
        <f t="shared" si="164"/>
        <v>1377243.2573333373</v>
      </c>
      <c r="BE75" s="60">
        <f t="shared" si="146"/>
        <v>32824.297821333406</v>
      </c>
      <c r="BF75" s="57">
        <v>19128.38</v>
      </c>
      <c r="BG75" s="69">
        <f t="shared" si="111"/>
        <v>229540.56</v>
      </c>
      <c r="BH75" s="57">
        <f t="shared" si="112"/>
        <v>1358114.8773333374</v>
      </c>
      <c r="BI75" s="57">
        <f t="shared" ref="BI75:BS98" si="165">BH75-$L75</f>
        <v>1338986.4973333376</v>
      </c>
      <c r="BJ75" s="57">
        <f t="shared" si="165"/>
        <v>1319858.1173333377</v>
      </c>
      <c r="BK75" s="57">
        <f t="shared" si="165"/>
        <v>1300729.7373333378</v>
      </c>
      <c r="BL75" s="57">
        <f t="shared" si="165"/>
        <v>1281601.3573333379</v>
      </c>
      <c r="BM75" s="57">
        <f t="shared" si="165"/>
        <v>1262472.977333338</v>
      </c>
      <c r="BN75" s="57">
        <f t="shared" si="165"/>
        <v>1243344.5973333381</v>
      </c>
      <c r="BO75" s="57">
        <f t="shared" si="165"/>
        <v>1224216.2173333382</v>
      </c>
      <c r="BP75" s="57">
        <f t="shared" si="165"/>
        <v>1205087.8373333383</v>
      </c>
      <c r="BQ75" s="57">
        <f t="shared" si="165"/>
        <v>1185959.4573333384</v>
      </c>
      <c r="BR75" s="57">
        <f t="shared" si="165"/>
        <v>1166831.0773333386</v>
      </c>
      <c r="BS75" s="57">
        <f t="shared" si="165"/>
        <v>1147702.6973333387</v>
      </c>
      <c r="BT75" s="60">
        <f t="shared" si="158"/>
        <v>27774.40550133344</v>
      </c>
      <c r="BU75" s="57">
        <v>19128.38</v>
      </c>
      <c r="BV75" s="69">
        <f t="shared" si="114"/>
        <v>229540.56</v>
      </c>
      <c r="BW75" s="57">
        <f t="shared" ref="BW75:BW98" si="166">BS75-BU75</f>
        <v>1128574.3173333388</v>
      </c>
      <c r="BX75" s="57">
        <f t="shared" ref="BX75:CH98" si="167">BW75-$L75</f>
        <v>1109445.9373333389</v>
      </c>
      <c r="BY75" s="57">
        <f t="shared" si="167"/>
        <v>1090317.557333339</v>
      </c>
      <c r="BZ75" s="57">
        <f t="shared" si="167"/>
        <v>1071189.1773333391</v>
      </c>
      <c r="CA75" s="57">
        <f t="shared" si="167"/>
        <v>1052060.7973333392</v>
      </c>
      <c r="CB75" s="57">
        <f t="shared" si="167"/>
        <v>1032932.4173333392</v>
      </c>
      <c r="CC75" s="57">
        <f t="shared" si="167"/>
        <v>1013804.0373333392</v>
      </c>
      <c r="CD75" s="57">
        <f t="shared" si="167"/>
        <v>994675.65733333922</v>
      </c>
      <c r="CE75" s="57">
        <f t="shared" si="167"/>
        <v>975547.27733333921</v>
      </c>
      <c r="CF75" s="57">
        <f t="shared" si="167"/>
        <v>956418.89733333921</v>
      </c>
      <c r="CG75" s="57">
        <f t="shared" si="167"/>
        <v>937290.5173333392</v>
      </c>
      <c r="CH75" s="57">
        <f t="shared" si="167"/>
        <v>918162.1373333392</v>
      </c>
      <c r="CI75" s="60">
        <f t="shared" si="159"/>
        <v>22724.513181333463</v>
      </c>
      <c r="CJ75" s="57">
        <v>19128.38</v>
      </c>
      <c r="CK75" s="69">
        <f t="shared" si="117"/>
        <v>229540.56</v>
      </c>
      <c r="CL75" s="57">
        <f t="shared" ref="CL75:CL77" si="168">CH75-CJ75</f>
        <v>899033.75733333919</v>
      </c>
      <c r="CM75" s="57">
        <f t="shared" ref="CM75:CW77" si="169">CL75-$L75</f>
        <v>879905.37733333919</v>
      </c>
      <c r="CN75" s="57">
        <f t="shared" si="169"/>
        <v>860776.99733333918</v>
      </c>
      <c r="CO75" s="57">
        <f t="shared" si="169"/>
        <v>841648.61733333918</v>
      </c>
      <c r="CP75" s="57">
        <f t="shared" si="169"/>
        <v>822520.23733333917</v>
      </c>
      <c r="CQ75" s="57">
        <f t="shared" si="169"/>
        <v>803391.85733333917</v>
      </c>
      <c r="CR75" s="57">
        <f t="shared" si="169"/>
        <v>784263.47733333916</v>
      </c>
      <c r="CS75" s="57">
        <f t="shared" si="169"/>
        <v>765135.09733333916</v>
      </c>
      <c r="CT75" s="57">
        <f t="shared" si="169"/>
        <v>746006.71733333915</v>
      </c>
      <c r="CU75" s="57">
        <f t="shared" si="169"/>
        <v>726878.33733333915</v>
      </c>
      <c r="CV75" s="57">
        <f t="shared" si="169"/>
        <v>707749.95733333915</v>
      </c>
      <c r="CW75" s="57">
        <f t="shared" si="169"/>
        <v>688621.57733333914</v>
      </c>
      <c r="CX75" s="60">
        <f t="shared" si="160"/>
        <v>17674.620861333457</v>
      </c>
    </row>
    <row r="76" spans="1:102" x14ac:dyDescent="0.2">
      <c r="A76" s="56" t="s">
        <v>1394</v>
      </c>
      <c r="B76" s="40" t="s">
        <v>1933</v>
      </c>
      <c r="C76" s="40" t="s">
        <v>793</v>
      </c>
      <c r="D76" s="40" t="s">
        <v>913</v>
      </c>
      <c r="E76" s="40" t="s">
        <v>2121</v>
      </c>
      <c r="F76" s="40" t="s">
        <v>877</v>
      </c>
      <c r="G76" s="40">
        <v>480</v>
      </c>
      <c r="H76" s="57">
        <v>126170</v>
      </c>
      <c r="I76" s="57">
        <v>75704.62</v>
      </c>
      <c r="J76" s="57">
        <v>50465.380000000005</v>
      </c>
      <c r="K76" s="58">
        <v>1</v>
      </c>
      <c r="L76" s="57">
        <v>262.86</v>
      </c>
      <c r="M76" s="57"/>
      <c r="N76" s="57">
        <f t="shared" si="144"/>
        <v>3154.32</v>
      </c>
      <c r="O76" s="57">
        <f t="shared" si="147"/>
        <v>50202.520000000004</v>
      </c>
      <c r="P76" s="57">
        <f t="shared" si="148"/>
        <v>49939.66</v>
      </c>
      <c r="Q76" s="57">
        <f t="shared" si="148"/>
        <v>49676.800000000003</v>
      </c>
      <c r="R76" s="57">
        <f t="shared" si="148"/>
        <v>49413.94</v>
      </c>
      <c r="S76" s="57">
        <f t="shared" si="148"/>
        <v>49151.08</v>
      </c>
      <c r="T76" s="57">
        <f t="shared" si="148"/>
        <v>48888.22</v>
      </c>
      <c r="U76" s="57">
        <f t="shared" si="148"/>
        <v>48625.36</v>
      </c>
      <c r="V76" s="57">
        <f t="shared" si="148"/>
        <v>48362.5</v>
      </c>
      <c r="W76" s="57">
        <f t="shared" si="148"/>
        <v>48099.64</v>
      </c>
      <c r="X76" s="57">
        <f t="shared" si="148"/>
        <v>47836.78</v>
      </c>
      <c r="Y76" s="57">
        <f t="shared" si="148"/>
        <v>47573.919999999998</v>
      </c>
      <c r="Z76" s="57">
        <f t="shared" si="148"/>
        <v>47311.06</v>
      </c>
      <c r="AA76" s="59">
        <f t="shared" si="161"/>
        <v>1075.5408399999999</v>
      </c>
      <c r="AB76" s="57"/>
      <c r="AC76" s="57">
        <f t="shared" si="149"/>
        <v>3154.32</v>
      </c>
      <c r="AD76" s="57">
        <f t="shared" si="150"/>
        <v>47048.2</v>
      </c>
      <c r="AE76" s="57">
        <f t="shared" si="157"/>
        <v>46785.34</v>
      </c>
      <c r="AF76" s="57">
        <f t="shared" si="157"/>
        <v>46522.479999999996</v>
      </c>
      <c r="AG76" s="57">
        <f t="shared" si="157"/>
        <v>46259.619999999995</v>
      </c>
      <c r="AH76" s="57">
        <f t="shared" si="157"/>
        <v>45996.759999999995</v>
      </c>
      <c r="AI76" s="57">
        <f t="shared" si="157"/>
        <v>45733.899999999994</v>
      </c>
      <c r="AJ76" s="57">
        <f t="shared" si="157"/>
        <v>45471.039999999994</v>
      </c>
      <c r="AK76" s="57">
        <f t="shared" si="157"/>
        <v>45208.179999999993</v>
      </c>
      <c r="AL76" s="57">
        <f t="shared" si="157"/>
        <v>44945.319999999992</v>
      </c>
      <c r="AM76" s="57">
        <f t="shared" si="157"/>
        <v>44682.459999999992</v>
      </c>
      <c r="AN76" s="57">
        <f t="shared" si="157"/>
        <v>44419.599999999991</v>
      </c>
      <c r="AO76" s="57">
        <f t="shared" si="157"/>
        <v>44156.739999999991</v>
      </c>
      <c r="AP76" s="59">
        <f t="shared" si="145"/>
        <v>1006.1457999999998</v>
      </c>
      <c r="AQ76" s="57">
        <v>262.86</v>
      </c>
      <c r="AR76" s="57">
        <f t="shared" si="162"/>
        <v>3154.32</v>
      </c>
      <c r="AS76" s="57">
        <f t="shared" si="163"/>
        <v>43893.87999999999</v>
      </c>
      <c r="AT76" s="57">
        <f t="shared" si="164"/>
        <v>43631.01999999999</v>
      </c>
      <c r="AU76" s="57">
        <f t="shared" si="164"/>
        <v>43368.159999999989</v>
      </c>
      <c r="AV76" s="57">
        <f t="shared" si="164"/>
        <v>43105.299999999988</v>
      </c>
      <c r="AW76" s="57">
        <f t="shared" si="164"/>
        <v>42842.439999999988</v>
      </c>
      <c r="AX76" s="57">
        <f t="shared" si="164"/>
        <v>42579.579999999987</v>
      </c>
      <c r="AY76" s="57">
        <f t="shared" si="164"/>
        <v>42316.719999999987</v>
      </c>
      <c r="AZ76" s="57">
        <f t="shared" si="164"/>
        <v>42053.859999999986</v>
      </c>
      <c r="BA76" s="57">
        <f t="shared" si="164"/>
        <v>41790.999999999985</v>
      </c>
      <c r="BB76" s="57">
        <f t="shared" si="164"/>
        <v>41528.139999999985</v>
      </c>
      <c r="BC76" s="57">
        <f t="shared" si="164"/>
        <v>41265.279999999984</v>
      </c>
      <c r="BD76" s="57">
        <f t="shared" si="164"/>
        <v>41002.419999999984</v>
      </c>
      <c r="BE76" s="60">
        <f t="shared" si="146"/>
        <v>936.75075999999967</v>
      </c>
      <c r="BF76" s="57">
        <v>262.86</v>
      </c>
      <c r="BG76" s="69">
        <f t="shared" si="111"/>
        <v>3154.32</v>
      </c>
      <c r="BH76" s="57">
        <f t="shared" si="112"/>
        <v>40739.559999999983</v>
      </c>
      <c r="BI76" s="57">
        <f t="shared" si="165"/>
        <v>40476.699999999983</v>
      </c>
      <c r="BJ76" s="57">
        <f t="shared" si="165"/>
        <v>40213.839999999982</v>
      </c>
      <c r="BK76" s="57">
        <f t="shared" si="165"/>
        <v>39950.979999999981</v>
      </c>
      <c r="BL76" s="57">
        <f t="shared" si="165"/>
        <v>39688.119999999981</v>
      </c>
      <c r="BM76" s="57">
        <f t="shared" si="165"/>
        <v>39425.25999999998</v>
      </c>
      <c r="BN76" s="57">
        <f t="shared" si="165"/>
        <v>39162.39999999998</v>
      </c>
      <c r="BO76" s="57">
        <f t="shared" si="165"/>
        <v>38899.539999999979</v>
      </c>
      <c r="BP76" s="57">
        <f t="shared" si="165"/>
        <v>38636.679999999978</v>
      </c>
      <c r="BQ76" s="57">
        <f t="shared" si="165"/>
        <v>38373.819999999978</v>
      </c>
      <c r="BR76" s="57">
        <f t="shared" si="165"/>
        <v>38110.959999999977</v>
      </c>
      <c r="BS76" s="57">
        <f t="shared" si="165"/>
        <v>37848.099999999977</v>
      </c>
      <c r="BT76" s="60">
        <f t="shared" si="158"/>
        <v>867.35571999999956</v>
      </c>
      <c r="BU76" s="57">
        <v>262.86</v>
      </c>
      <c r="BV76" s="69">
        <f t="shared" si="114"/>
        <v>3154.32</v>
      </c>
      <c r="BW76" s="57">
        <f t="shared" si="166"/>
        <v>37585.239999999976</v>
      </c>
      <c r="BX76" s="57">
        <f t="shared" si="167"/>
        <v>37322.379999999976</v>
      </c>
      <c r="BY76" s="57">
        <f t="shared" si="167"/>
        <v>37059.519999999975</v>
      </c>
      <c r="BZ76" s="57">
        <f t="shared" si="167"/>
        <v>36796.659999999974</v>
      </c>
      <c r="CA76" s="57">
        <f t="shared" si="167"/>
        <v>36533.799999999974</v>
      </c>
      <c r="CB76" s="57">
        <f t="shared" si="167"/>
        <v>36270.939999999973</v>
      </c>
      <c r="CC76" s="57">
        <f t="shared" si="167"/>
        <v>36008.079999999973</v>
      </c>
      <c r="CD76" s="57">
        <f t="shared" si="167"/>
        <v>35745.219999999972</v>
      </c>
      <c r="CE76" s="57">
        <f t="shared" si="167"/>
        <v>35482.359999999971</v>
      </c>
      <c r="CF76" s="57">
        <f t="shared" si="167"/>
        <v>35219.499999999971</v>
      </c>
      <c r="CG76" s="57">
        <f t="shared" si="167"/>
        <v>34956.63999999997</v>
      </c>
      <c r="CH76" s="57">
        <f t="shared" si="167"/>
        <v>34693.77999999997</v>
      </c>
      <c r="CI76" s="60">
        <f t="shared" si="159"/>
        <v>797.96067999999934</v>
      </c>
      <c r="CJ76" s="57">
        <v>262.86</v>
      </c>
      <c r="CK76" s="69">
        <f t="shared" si="117"/>
        <v>3154.32</v>
      </c>
      <c r="CL76" s="57">
        <f t="shared" si="168"/>
        <v>34430.919999999969</v>
      </c>
      <c r="CM76" s="57">
        <f t="shared" si="169"/>
        <v>34168.059999999969</v>
      </c>
      <c r="CN76" s="57">
        <f t="shared" si="169"/>
        <v>33905.199999999968</v>
      </c>
      <c r="CO76" s="57">
        <f t="shared" si="169"/>
        <v>33642.339999999967</v>
      </c>
      <c r="CP76" s="57">
        <f t="shared" si="169"/>
        <v>33379.479999999967</v>
      </c>
      <c r="CQ76" s="57">
        <f t="shared" si="169"/>
        <v>33116.619999999966</v>
      </c>
      <c r="CR76" s="57">
        <f t="shared" si="169"/>
        <v>32853.759999999966</v>
      </c>
      <c r="CS76" s="57">
        <f t="shared" si="169"/>
        <v>32590.899999999965</v>
      </c>
      <c r="CT76" s="57">
        <f t="shared" si="169"/>
        <v>32328.039999999964</v>
      </c>
      <c r="CU76" s="57">
        <f t="shared" si="169"/>
        <v>32065.179999999964</v>
      </c>
      <c r="CV76" s="57">
        <f t="shared" si="169"/>
        <v>31802.319999999963</v>
      </c>
      <c r="CW76" s="57">
        <f t="shared" si="169"/>
        <v>31539.459999999963</v>
      </c>
      <c r="CX76" s="60">
        <f t="shared" si="160"/>
        <v>728.56563999999923</v>
      </c>
    </row>
    <row r="77" spans="1:102" x14ac:dyDescent="0.2">
      <c r="A77" s="56" t="s">
        <v>1395</v>
      </c>
      <c r="B77" s="40" t="s">
        <v>1934</v>
      </c>
      <c r="C77" s="40" t="s">
        <v>793</v>
      </c>
      <c r="D77" s="40" t="s">
        <v>913</v>
      </c>
      <c r="E77" s="40" t="s">
        <v>2122</v>
      </c>
      <c r="F77" s="40" t="s">
        <v>877</v>
      </c>
      <c r="G77" s="40">
        <v>300</v>
      </c>
      <c r="H77" s="57">
        <v>590228.09</v>
      </c>
      <c r="I77" s="57">
        <v>336430.49359999999</v>
      </c>
      <c r="J77" s="57">
        <v>253797.59639999998</v>
      </c>
      <c r="K77" s="58">
        <v>1</v>
      </c>
      <c r="L77" s="57">
        <v>1967.42</v>
      </c>
      <c r="M77" s="57"/>
      <c r="N77" s="57">
        <f t="shared" si="144"/>
        <v>23609.040000000001</v>
      </c>
      <c r="O77" s="57">
        <f t="shared" si="147"/>
        <v>251830.17639999997</v>
      </c>
      <c r="P77" s="57">
        <f t="shared" si="148"/>
        <v>249862.75639999995</v>
      </c>
      <c r="Q77" s="57">
        <f t="shared" si="148"/>
        <v>247895.33639999994</v>
      </c>
      <c r="R77" s="57">
        <f t="shared" si="148"/>
        <v>245927.91639999993</v>
      </c>
      <c r="S77" s="57">
        <f t="shared" si="148"/>
        <v>243960.49639999992</v>
      </c>
      <c r="T77" s="57">
        <f t="shared" si="148"/>
        <v>241993.0763999999</v>
      </c>
      <c r="U77" s="57">
        <f t="shared" si="148"/>
        <v>240025.65639999989</v>
      </c>
      <c r="V77" s="57">
        <f t="shared" si="148"/>
        <v>238058.23639999988</v>
      </c>
      <c r="W77" s="57">
        <f t="shared" si="148"/>
        <v>236090.81639999987</v>
      </c>
      <c r="X77" s="57">
        <f t="shared" si="148"/>
        <v>234123.39639999985</v>
      </c>
      <c r="Y77" s="57">
        <f t="shared" si="148"/>
        <v>232155.97639999984</v>
      </c>
      <c r="Z77" s="57">
        <f t="shared" si="148"/>
        <v>230188.55639999983</v>
      </c>
      <c r="AA77" s="59">
        <f t="shared" si="161"/>
        <v>5323.8476807999978</v>
      </c>
      <c r="AB77" s="57"/>
      <c r="AC77" s="57">
        <f t="shared" si="149"/>
        <v>23609.040000000001</v>
      </c>
      <c r="AD77" s="57">
        <f t="shared" si="150"/>
        <v>228221.13639999981</v>
      </c>
      <c r="AE77" s="57">
        <f t="shared" si="157"/>
        <v>226253.7163999998</v>
      </c>
      <c r="AF77" s="57">
        <f t="shared" si="157"/>
        <v>224286.29639999979</v>
      </c>
      <c r="AG77" s="57">
        <f t="shared" si="157"/>
        <v>222318.87639999978</v>
      </c>
      <c r="AH77" s="57">
        <f t="shared" si="157"/>
        <v>220351.45639999976</v>
      </c>
      <c r="AI77" s="57">
        <f t="shared" si="157"/>
        <v>218384.03639999975</v>
      </c>
      <c r="AJ77" s="57">
        <f t="shared" si="157"/>
        <v>216416.61639999974</v>
      </c>
      <c r="AK77" s="57">
        <f t="shared" si="157"/>
        <v>214449.19639999972</v>
      </c>
      <c r="AL77" s="57">
        <f t="shared" si="157"/>
        <v>212481.77639999971</v>
      </c>
      <c r="AM77" s="57">
        <f t="shared" si="157"/>
        <v>210514.3563999997</v>
      </c>
      <c r="AN77" s="57">
        <f t="shared" si="157"/>
        <v>208546.93639999969</v>
      </c>
      <c r="AO77" s="57">
        <f t="shared" si="157"/>
        <v>206579.51639999967</v>
      </c>
      <c r="AP77" s="59">
        <f t="shared" si="145"/>
        <v>4804.4488007999926</v>
      </c>
      <c r="AQ77" s="57">
        <v>1967.42</v>
      </c>
      <c r="AR77" s="57">
        <f t="shared" si="162"/>
        <v>23609.040000000001</v>
      </c>
      <c r="AS77" s="57">
        <f t="shared" si="163"/>
        <v>204612.09639999966</v>
      </c>
      <c r="AT77" s="57">
        <f t="shared" si="164"/>
        <v>202644.67639999965</v>
      </c>
      <c r="AU77" s="57">
        <f t="shared" si="164"/>
        <v>200677.25639999963</v>
      </c>
      <c r="AV77" s="57">
        <f t="shared" si="164"/>
        <v>198709.83639999962</v>
      </c>
      <c r="AW77" s="57">
        <f t="shared" si="164"/>
        <v>196742.41639999961</v>
      </c>
      <c r="AX77" s="57">
        <f t="shared" si="164"/>
        <v>194774.9963999996</v>
      </c>
      <c r="AY77" s="57">
        <f t="shared" si="164"/>
        <v>192807.57639999958</v>
      </c>
      <c r="AZ77" s="57">
        <f t="shared" si="164"/>
        <v>190840.15639999957</v>
      </c>
      <c r="BA77" s="57">
        <f t="shared" si="164"/>
        <v>188872.73639999956</v>
      </c>
      <c r="BB77" s="57">
        <f t="shared" si="164"/>
        <v>186905.31639999954</v>
      </c>
      <c r="BC77" s="57">
        <f t="shared" si="164"/>
        <v>184937.89639999953</v>
      </c>
      <c r="BD77" s="57">
        <f t="shared" si="164"/>
        <v>182970.47639999952</v>
      </c>
      <c r="BE77" s="60">
        <f t="shared" si="146"/>
        <v>4285.049920799991</v>
      </c>
      <c r="BF77" s="57">
        <v>1967.42</v>
      </c>
      <c r="BG77" s="69">
        <f t="shared" si="111"/>
        <v>23609.040000000001</v>
      </c>
      <c r="BH77" s="57">
        <f t="shared" si="112"/>
        <v>181003.05639999951</v>
      </c>
      <c r="BI77" s="57">
        <f t="shared" si="165"/>
        <v>179035.63639999949</v>
      </c>
      <c r="BJ77" s="57">
        <f t="shared" si="165"/>
        <v>177068.21639999948</v>
      </c>
      <c r="BK77" s="57">
        <f t="shared" si="165"/>
        <v>175100.79639999947</v>
      </c>
      <c r="BL77" s="57">
        <f t="shared" si="165"/>
        <v>173133.37639999946</v>
      </c>
      <c r="BM77" s="57">
        <f t="shared" si="165"/>
        <v>171165.95639999944</v>
      </c>
      <c r="BN77" s="57">
        <f t="shared" si="165"/>
        <v>169198.53639999943</v>
      </c>
      <c r="BO77" s="57">
        <f t="shared" si="165"/>
        <v>167231.11639999942</v>
      </c>
      <c r="BP77" s="57">
        <f t="shared" si="165"/>
        <v>165263.6963999994</v>
      </c>
      <c r="BQ77" s="57">
        <f t="shared" si="165"/>
        <v>163296.27639999939</v>
      </c>
      <c r="BR77" s="57">
        <f t="shared" si="165"/>
        <v>161328.85639999938</v>
      </c>
      <c r="BS77" s="57">
        <f t="shared" si="165"/>
        <v>159361.43639999937</v>
      </c>
      <c r="BT77" s="60">
        <f t="shared" si="158"/>
        <v>3765.6510407999867</v>
      </c>
      <c r="BU77" s="57">
        <v>1967.42</v>
      </c>
      <c r="BV77" s="69">
        <f t="shared" si="114"/>
        <v>23609.040000000001</v>
      </c>
      <c r="BW77" s="57">
        <f t="shared" si="166"/>
        <v>157394.01639999935</v>
      </c>
      <c r="BX77" s="57">
        <f t="shared" si="167"/>
        <v>155426.59639999934</v>
      </c>
      <c r="BY77" s="57">
        <f t="shared" si="167"/>
        <v>153459.17639999933</v>
      </c>
      <c r="BZ77" s="57">
        <f t="shared" si="167"/>
        <v>151491.75639999931</v>
      </c>
      <c r="CA77" s="57">
        <f t="shared" si="167"/>
        <v>149524.3363999993</v>
      </c>
      <c r="CB77" s="57">
        <f t="shared" si="167"/>
        <v>147556.91639999929</v>
      </c>
      <c r="CC77" s="57">
        <f t="shared" si="167"/>
        <v>145589.49639999928</v>
      </c>
      <c r="CD77" s="57">
        <f t="shared" si="167"/>
        <v>143622.07639999926</v>
      </c>
      <c r="CE77" s="57">
        <f t="shared" si="167"/>
        <v>141654.65639999925</v>
      </c>
      <c r="CF77" s="57">
        <f t="shared" si="167"/>
        <v>139687.23639999924</v>
      </c>
      <c r="CG77" s="57">
        <f t="shared" si="167"/>
        <v>137719.81639999922</v>
      </c>
      <c r="CH77" s="57">
        <f t="shared" si="167"/>
        <v>135752.39639999921</v>
      </c>
      <c r="CI77" s="60">
        <f t="shared" si="159"/>
        <v>3246.2521607999843</v>
      </c>
      <c r="CJ77" s="57">
        <v>1967.42</v>
      </c>
      <c r="CK77" s="69">
        <f t="shared" si="117"/>
        <v>23609.040000000001</v>
      </c>
      <c r="CL77" s="57">
        <f t="shared" si="168"/>
        <v>133784.9763999992</v>
      </c>
      <c r="CM77" s="57">
        <f t="shared" si="169"/>
        <v>131817.55639999919</v>
      </c>
      <c r="CN77" s="57">
        <f t="shared" si="169"/>
        <v>129850.13639999919</v>
      </c>
      <c r="CO77" s="57">
        <f t="shared" si="169"/>
        <v>127882.71639999919</v>
      </c>
      <c r="CP77" s="57">
        <f t="shared" si="169"/>
        <v>125915.29639999919</v>
      </c>
      <c r="CQ77" s="57">
        <f t="shared" si="169"/>
        <v>123947.87639999919</v>
      </c>
      <c r="CR77" s="57">
        <f t="shared" si="169"/>
        <v>121980.4563999992</v>
      </c>
      <c r="CS77" s="57">
        <f t="shared" si="169"/>
        <v>120013.0363999992</v>
      </c>
      <c r="CT77" s="57">
        <f t="shared" si="169"/>
        <v>118045.6163999992</v>
      </c>
      <c r="CU77" s="57">
        <f t="shared" si="169"/>
        <v>116078.1963999992</v>
      </c>
      <c r="CV77" s="57">
        <f t="shared" si="169"/>
        <v>114110.7763999992</v>
      </c>
      <c r="CW77" s="57">
        <f t="shared" si="169"/>
        <v>112143.3563999992</v>
      </c>
      <c r="CX77" s="60">
        <f t="shared" si="160"/>
        <v>2726.8532807999818</v>
      </c>
    </row>
    <row r="78" spans="1:102" x14ac:dyDescent="0.2">
      <c r="A78" s="56" t="s">
        <v>1396</v>
      </c>
      <c r="B78" s="40" t="s">
        <v>1935</v>
      </c>
      <c r="C78" s="40" t="s">
        <v>793</v>
      </c>
      <c r="D78" s="40" t="s">
        <v>913</v>
      </c>
      <c r="E78" s="40" t="s">
        <v>2123</v>
      </c>
      <c r="F78" s="40" t="s">
        <v>1021</v>
      </c>
      <c r="G78" s="40">
        <v>240</v>
      </c>
      <c r="H78" s="57">
        <v>55891.5</v>
      </c>
      <c r="I78" s="57">
        <v>45877.375</v>
      </c>
      <c r="J78" s="57">
        <v>10014.125</v>
      </c>
      <c r="K78" s="58">
        <v>1</v>
      </c>
      <c r="L78" s="57">
        <v>232.88000000000008</v>
      </c>
      <c r="M78" s="57"/>
      <c r="N78" s="57">
        <f t="shared" si="144"/>
        <v>2794.5600000000009</v>
      </c>
      <c r="O78" s="57">
        <f t="shared" si="147"/>
        <v>9781.2450000000008</v>
      </c>
      <c r="P78" s="57">
        <f t="shared" si="148"/>
        <v>9548.3650000000016</v>
      </c>
      <c r="Q78" s="57">
        <f t="shared" si="148"/>
        <v>9315.4850000000024</v>
      </c>
      <c r="R78" s="57">
        <f t="shared" si="148"/>
        <v>9082.6050000000032</v>
      </c>
      <c r="S78" s="57">
        <f t="shared" si="148"/>
        <v>8849.725000000004</v>
      </c>
      <c r="T78" s="57">
        <f t="shared" si="148"/>
        <v>8616.8450000000048</v>
      </c>
      <c r="U78" s="57">
        <f t="shared" si="148"/>
        <v>8383.9650000000056</v>
      </c>
      <c r="V78" s="57">
        <f t="shared" si="148"/>
        <v>8151.0850000000055</v>
      </c>
      <c r="W78" s="57">
        <f t="shared" si="148"/>
        <v>7918.2050000000054</v>
      </c>
      <c r="X78" s="57">
        <f t="shared" si="148"/>
        <v>7685.3250000000053</v>
      </c>
      <c r="Y78" s="57">
        <f t="shared" si="148"/>
        <v>7452.4450000000052</v>
      </c>
      <c r="Z78" s="57">
        <f t="shared" si="148"/>
        <v>7219.5650000000051</v>
      </c>
      <c r="AA78" s="59">
        <f t="shared" si="161"/>
        <v>189.57059000000007</v>
      </c>
      <c r="AB78" s="57"/>
      <c r="AC78" s="57">
        <f t="shared" si="149"/>
        <v>2794.5600000000009</v>
      </c>
      <c r="AD78" s="57">
        <f t="shared" si="150"/>
        <v>6986.6850000000049</v>
      </c>
      <c r="AE78" s="57">
        <f t="shared" si="157"/>
        <v>6753.8050000000048</v>
      </c>
      <c r="AF78" s="57">
        <f t="shared" si="157"/>
        <v>6520.9250000000047</v>
      </c>
      <c r="AG78" s="57">
        <f t="shared" si="157"/>
        <v>6288.0450000000046</v>
      </c>
      <c r="AH78" s="57">
        <f t="shared" si="157"/>
        <v>6055.1650000000045</v>
      </c>
      <c r="AI78" s="57">
        <f t="shared" si="157"/>
        <v>5822.2850000000044</v>
      </c>
      <c r="AJ78" s="57">
        <f t="shared" si="157"/>
        <v>5589.4050000000043</v>
      </c>
      <c r="AK78" s="57">
        <f t="shared" si="157"/>
        <v>5356.5250000000042</v>
      </c>
      <c r="AL78" s="57">
        <f t="shared" si="157"/>
        <v>5123.6450000000041</v>
      </c>
      <c r="AM78" s="57">
        <f t="shared" si="157"/>
        <v>4890.765000000004</v>
      </c>
      <c r="AN78" s="57">
        <f t="shared" si="157"/>
        <v>4657.8850000000039</v>
      </c>
      <c r="AO78" s="57">
        <f t="shared" si="157"/>
        <v>4425.0050000000037</v>
      </c>
      <c r="AP78" s="59">
        <f t="shared" si="145"/>
        <v>128.09027000000009</v>
      </c>
      <c r="AQ78" s="57">
        <v>232.88000000000008</v>
      </c>
      <c r="AR78" s="57">
        <f t="shared" si="162"/>
        <v>2794.5600000000009</v>
      </c>
      <c r="AS78" s="57">
        <f t="shared" si="163"/>
        <v>4192.1250000000036</v>
      </c>
      <c r="AT78" s="57">
        <f t="shared" si="164"/>
        <v>3959.2450000000035</v>
      </c>
      <c r="AU78" s="57">
        <f t="shared" si="164"/>
        <v>3726.3650000000034</v>
      </c>
      <c r="AV78" s="57">
        <f t="shared" si="164"/>
        <v>3493.4850000000033</v>
      </c>
      <c r="AW78" s="57">
        <f t="shared" si="164"/>
        <v>3260.6050000000032</v>
      </c>
      <c r="AX78" s="57">
        <f t="shared" si="164"/>
        <v>3027.7250000000031</v>
      </c>
      <c r="AY78" s="57">
        <f t="shared" si="164"/>
        <v>2794.845000000003</v>
      </c>
      <c r="AZ78" s="57">
        <f t="shared" si="164"/>
        <v>2561.9650000000029</v>
      </c>
      <c r="BA78" s="57">
        <f t="shared" si="164"/>
        <v>2329.0850000000028</v>
      </c>
      <c r="BB78" s="57">
        <f t="shared" si="164"/>
        <v>2096.2050000000027</v>
      </c>
      <c r="BC78" s="57">
        <f t="shared" si="164"/>
        <v>1863.3250000000025</v>
      </c>
      <c r="BD78" s="57">
        <f t="shared" si="164"/>
        <v>1630.4450000000024</v>
      </c>
      <c r="BE78" s="60">
        <f t="shared" si="146"/>
        <v>66.609950000000069</v>
      </c>
      <c r="BF78" s="57">
        <v>232.88000000000008</v>
      </c>
      <c r="BG78" s="69">
        <v>1630.45</v>
      </c>
      <c r="BH78" s="57">
        <f t="shared" si="112"/>
        <v>1397.5650000000023</v>
      </c>
      <c r="BI78" s="57">
        <f t="shared" si="165"/>
        <v>1164.6850000000022</v>
      </c>
      <c r="BJ78" s="57">
        <f t="shared" si="165"/>
        <v>931.80500000000211</v>
      </c>
      <c r="BK78" s="57">
        <f t="shared" si="165"/>
        <v>698.925000000002</v>
      </c>
      <c r="BL78" s="57">
        <f t="shared" si="165"/>
        <v>466.04500000000189</v>
      </c>
      <c r="BM78" s="57">
        <f t="shared" si="165"/>
        <v>233.16500000000181</v>
      </c>
      <c r="BN78" s="57">
        <f t="shared" si="165"/>
        <v>0.28500000000173031</v>
      </c>
      <c r="BO78" s="57"/>
      <c r="BP78" s="57"/>
      <c r="BQ78" s="57"/>
      <c r="BR78" s="57"/>
      <c r="BS78" s="57"/>
      <c r="BT78" s="60">
        <f t="shared" si="158"/>
        <v>11.03878769230772</v>
      </c>
      <c r="BU78" s="57">
        <v>232.88000000000008</v>
      </c>
      <c r="BV78" s="69"/>
      <c r="BW78" s="57"/>
      <c r="BX78" s="57"/>
      <c r="BY78" s="57"/>
      <c r="BZ78" s="57"/>
      <c r="CA78" s="57"/>
      <c r="CB78" s="57"/>
      <c r="CC78" s="57"/>
      <c r="CD78" s="57"/>
      <c r="CE78" s="57"/>
      <c r="CF78" s="57"/>
      <c r="CG78" s="57"/>
      <c r="CH78" s="57"/>
      <c r="CI78" s="60">
        <f t="shared" si="159"/>
        <v>0</v>
      </c>
      <c r="CJ78" s="57">
        <v>232.88000000000008</v>
      </c>
      <c r="CK78" s="69"/>
      <c r="CL78" s="57"/>
      <c r="CM78" s="57"/>
      <c r="CN78" s="57"/>
      <c r="CO78" s="57"/>
      <c r="CP78" s="57"/>
      <c r="CQ78" s="57"/>
      <c r="CR78" s="57"/>
      <c r="CS78" s="57"/>
      <c r="CT78" s="57"/>
      <c r="CU78" s="57"/>
      <c r="CV78" s="57"/>
      <c r="CW78" s="57"/>
      <c r="CX78" s="60">
        <f t="shared" si="160"/>
        <v>0</v>
      </c>
    </row>
    <row r="79" spans="1:102" x14ac:dyDescent="0.2">
      <c r="A79" s="56" t="s">
        <v>1397</v>
      </c>
      <c r="B79" s="40" t="s">
        <v>1936</v>
      </c>
      <c r="C79" s="40" t="s">
        <v>793</v>
      </c>
      <c r="D79" s="40" t="s">
        <v>913</v>
      </c>
      <c r="E79" s="40" t="s">
        <v>2102</v>
      </c>
      <c r="F79" s="40" t="s">
        <v>1022</v>
      </c>
      <c r="G79" s="40">
        <v>240</v>
      </c>
      <c r="H79" s="57">
        <v>2322997.36</v>
      </c>
      <c r="I79" s="57">
        <v>116149.86799999996</v>
      </c>
      <c r="J79" s="57">
        <v>2206847.4920000001</v>
      </c>
      <c r="K79" s="58">
        <v>1</v>
      </c>
      <c r="L79" s="57">
        <v>9679.1600000000017</v>
      </c>
      <c r="M79" s="57"/>
      <c r="N79" s="57">
        <f t="shared" si="144"/>
        <v>116149.92000000001</v>
      </c>
      <c r="O79" s="57">
        <f t="shared" si="147"/>
        <v>2197168.3319999999</v>
      </c>
      <c r="P79" s="57">
        <f t="shared" si="148"/>
        <v>2187489.1719999998</v>
      </c>
      <c r="Q79" s="57">
        <f t="shared" si="148"/>
        <v>2177810.0119999996</v>
      </c>
      <c r="R79" s="57">
        <f t="shared" si="148"/>
        <v>2168130.8519999995</v>
      </c>
      <c r="S79" s="57">
        <f t="shared" si="148"/>
        <v>2158451.6919999993</v>
      </c>
      <c r="T79" s="57">
        <f t="shared" si="148"/>
        <v>2148772.5319999992</v>
      </c>
      <c r="U79" s="57">
        <f t="shared" si="148"/>
        <v>2139093.371999999</v>
      </c>
      <c r="V79" s="57">
        <f t="shared" si="148"/>
        <v>2129414.2119999989</v>
      </c>
      <c r="W79" s="57">
        <f t="shared" si="148"/>
        <v>2119735.0519999987</v>
      </c>
      <c r="X79" s="57">
        <f t="shared" si="148"/>
        <v>2110055.8919999986</v>
      </c>
      <c r="Y79" s="57">
        <f t="shared" si="148"/>
        <v>2100376.7319999984</v>
      </c>
      <c r="Z79" s="57">
        <f t="shared" si="148"/>
        <v>2090697.5719999985</v>
      </c>
      <c r="AA79" s="59">
        <f t="shared" si="161"/>
        <v>47272.995703999972</v>
      </c>
      <c r="AB79" s="57"/>
      <c r="AC79" s="57">
        <f t="shared" si="149"/>
        <v>116149.92000000001</v>
      </c>
      <c r="AD79" s="57">
        <f t="shared" si="150"/>
        <v>2081018.4119999986</v>
      </c>
      <c r="AE79" s="57">
        <f t="shared" si="157"/>
        <v>2071339.2519999987</v>
      </c>
      <c r="AF79" s="57">
        <f t="shared" si="157"/>
        <v>2061660.0919999988</v>
      </c>
      <c r="AG79" s="57">
        <f t="shared" si="157"/>
        <v>2051980.9319999989</v>
      </c>
      <c r="AH79" s="57">
        <f t="shared" si="157"/>
        <v>2042301.7719999989</v>
      </c>
      <c r="AI79" s="57">
        <f t="shared" si="157"/>
        <v>2032622.611999999</v>
      </c>
      <c r="AJ79" s="57">
        <f t="shared" si="157"/>
        <v>2022943.4519999991</v>
      </c>
      <c r="AK79" s="57">
        <f t="shared" si="157"/>
        <v>2013264.2919999992</v>
      </c>
      <c r="AL79" s="57">
        <f t="shared" si="157"/>
        <v>2003585.1319999993</v>
      </c>
      <c r="AM79" s="57">
        <f t="shared" si="157"/>
        <v>1993905.9719999994</v>
      </c>
      <c r="AN79" s="57">
        <f t="shared" si="157"/>
        <v>1984226.8119999995</v>
      </c>
      <c r="AO79" s="57">
        <f t="shared" si="157"/>
        <v>1974547.6519999995</v>
      </c>
      <c r="AP79" s="59">
        <f t="shared" si="145"/>
        <v>44717.697463999968</v>
      </c>
      <c r="AQ79" s="57">
        <v>9679.1600000000017</v>
      </c>
      <c r="AR79" s="57">
        <f t="shared" si="162"/>
        <v>116149.92000000001</v>
      </c>
      <c r="AS79" s="57">
        <f t="shared" si="163"/>
        <v>1964868.4919999996</v>
      </c>
      <c r="AT79" s="57">
        <f t="shared" si="164"/>
        <v>1955189.3319999997</v>
      </c>
      <c r="AU79" s="57">
        <f t="shared" si="164"/>
        <v>1945510.1719999998</v>
      </c>
      <c r="AV79" s="57">
        <f t="shared" si="164"/>
        <v>1935831.0119999999</v>
      </c>
      <c r="AW79" s="57">
        <f t="shared" si="164"/>
        <v>1926151.852</v>
      </c>
      <c r="AX79" s="57">
        <f t="shared" si="164"/>
        <v>1916472.692</v>
      </c>
      <c r="AY79" s="57">
        <f t="shared" si="164"/>
        <v>1906793.5320000001</v>
      </c>
      <c r="AZ79" s="57">
        <f t="shared" si="164"/>
        <v>1897114.3720000002</v>
      </c>
      <c r="BA79" s="57">
        <f t="shared" si="164"/>
        <v>1887435.2120000003</v>
      </c>
      <c r="BB79" s="57">
        <f t="shared" si="164"/>
        <v>1877756.0520000004</v>
      </c>
      <c r="BC79" s="57">
        <f t="shared" si="164"/>
        <v>1868076.8920000005</v>
      </c>
      <c r="BD79" s="57">
        <f t="shared" si="164"/>
        <v>1858397.7320000005</v>
      </c>
      <c r="BE79" s="60">
        <f t="shared" si="146"/>
        <v>42162.399224000001</v>
      </c>
      <c r="BF79" s="57">
        <v>9679.1600000000017</v>
      </c>
      <c r="BG79" s="69">
        <f t="shared" si="111"/>
        <v>116149.92000000001</v>
      </c>
      <c r="BH79" s="57">
        <f t="shared" si="112"/>
        <v>1848718.5720000006</v>
      </c>
      <c r="BI79" s="57">
        <f t="shared" si="165"/>
        <v>1839039.4120000007</v>
      </c>
      <c r="BJ79" s="57">
        <f t="shared" si="165"/>
        <v>1829360.2520000008</v>
      </c>
      <c r="BK79" s="57">
        <f t="shared" si="165"/>
        <v>1819681.0920000009</v>
      </c>
      <c r="BL79" s="57">
        <f t="shared" si="165"/>
        <v>1810001.932000001</v>
      </c>
      <c r="BM79" s="57">
        <f t="shared" si="165"/>
        <v>1800322.772000001</v>
      </c>
      <c r="BN79" s="57">
        <f t="shared" si="165"/>
        <v>1790643.6120000011</v>
      </c>
      <c r="BO79" s="57">
        <f t="shared" si="165"/>
        <v>1780964.4520000012</v>
      </c>
      <c r="BP79" s="57">
        <f t="shared" si="165"/>
        <v>1771285.2920000013</v>
      </c>
      <c r="BQ79" s="57">
        <f t="shared" si="165"/>
        <v>1761606.1320000014</v>
      </c>
      <c r="BR79" s="57">
        <f t="shared" si="165"/>
        <v>1751926.9720000015</v>
      </c>
      <c r="BS79" s="57">
        <f t="shared" si="165"/>
        <v>1742247.8120000015</v>
      </c>
      <c r="BT79" s="60">
        <f t="shared" si="158"/>
        <v>39607.100984000026</v>
      </c>
      <c r="BU79" s="57">
        <v>9679.1600000000017</v>
      </c>
      <c r="BV79" s="69">
        <f t="shared" si="114"/>
        <v>116149.92000000001</v>
      </c>
      <c r="BW79" s="57">
        <f t="shared" si="166"/>
        <v>1732568.6520000016</v>
      </c>
      <c r="BX79" s="57">
        <f t="shared" si="167"/>
        <v>1722889.4920000017</v>
      </c>
      <c r="BY79" s="57">
        <f t="shared" si="167"/>
        <v>1713210.3320000018</v>
      </c>
      <c r="BZ79" s="57">
        <f t="shared" si="167"/>
        <v>1703531.1720000019</v>
      </c>
      <c r="CA79" s="57">
        <f t="shared" si="167"/>
        <v>1693852.012000002</v>
      </c>
      <c r="CB79" s="57">
        <f t="shared" si="167"/>
        <v>1684172.8520000021</v>
      </c>
      <c r="CC79" s="57">
        <f t="shared" si="167"/>
        <v>1674493.6920000021</v>
      </c>
      <c r="CD79" s="57">
        <f t="shared" si="167"/>
        <v>1664814.5320000022</v>
      </c>
      <c r="CE79" s="57">
        <f t="shared" si="167"/>
        <v>1655135.3720000023</v>
      </c>
      <c r="CF79" s="57">
        <f t="shared" si="167"/>
        <v>1645456.2120000024</v>
      </c>
      <c r="CG79" s="57">
        <f t="shared" si="167"/>
        <v>1635777.0520000025</v>
      </c>
      <c r="CH79" s="57">
        <f t="shared" si="167"/>
        <v>1626097.8920000026</v>
      </c>
      <c r="CI79" s="60">
        <f t="shared" si="159"/>
        <v>37051.802744000037</v>
      </c>
      <c r="CJ79" s="57">
        <v>9679.1600000000017</v>
      </c>
      <c r="CK79" s="69">
        <f t="shared" si="117"/>
        <v>116149.92000000001</v>
      </c>
      <c r="CL79" s="57">
        <f t="shared" ref="CL79:CL92" si="170">CH79-CJ79</f>
        <v>1616418.7320000026</v>
      </c>
      <c r="CM79" s="57">
        <f t="shared" ref="CM79:CW92" si="171">CL79-$L79</f>
        <v>1606739.5720000027</v>
      </c>
      <c r="CN79" s="57">
        <f t="shared" si="171"/>
        <v>1597060.4120000028</v>
      </c>
      <c r="CO79" s="57">
        <f t="shared" si="171"/>
        <v>1587381.2520000029</v>
      </c>
      <c r="CP79" s="57">
        <f t="shared" si="171"/>
        <v>1577702.092000003</v>
      </c>
      <c r="CQ79" s="57">
        <f t="shared" si="171"/>
        <v>1568022.9320000031</v>
      </c>
      <c r="CR79" s="57">
        <f t="shared" si="171"/>
        <v>1558343.7720000031</v>
      </c>
      <c r="CS79" s="57">
        <f t="shared" si="171"/>
        <v>1548664.6120000032</v>
      </c>
      <c r="CT79" s="57">
        <f t="shared" si="171"/>
        <v>1538985.4520000033</v>
      </c>
      <c r="CU79" s="57">
        <f t="shared" si="171"/>
        <v>1529306.2920000034</v>
      </c>
      <c r="CV79" s="57">
        <f t="shared" si="171"/>
        <v>1519627.1320000035</v>
      </c>
      <c r="CW79" s="57">
        <f t="shared" si="171"/>
        <v>1509947.9720000036</v>
      </c>
      <c r="CX79" s="60">
        <f t="shared" si="160"/>
        <v>34496.504504000062</v>
      </c>
    </row>
    <row r="80" spans="1:102" s="66" customFormat="1" x14ac:dyDescent="0.2">
      <c r="A80" s="65" t="s">
        <v>1398</v>
      </c>
      <c r="B80" s="66" t="s">
        <v>1937</v>
      </c>
      <c r="C80" s="66" t="s">
        <v>793</v>
      </c>
      <c r="D80" s="66" t="s">
        <v>913</v>
      </c>
      <c r="E80" s="66" t="s">
        <v>2124</v>
      </c>
      <c r="F80" s="66" t="s">
        <v>1021</v>
      </c>
      <c r="G80" s="66">
        <v>708</v>
      </c>
      <c r="H80" s="67">
        <v>182797.25</v>
      </c>
      <c r="I80" s="67">
        <v>50163.42689265537</v>
      </c>
      <c r="J80" s="67">
        <v>132633.82310734462</v>
      </c>
      <c r="K80" s="68">
        <v>1</v>
      </c>
      <c r="L80" s="67">
        <v>550.35</v>
      </c>
      <c r="M80" s="67"/>
      <c r="N80" s="67">
        <f>L80*12</f>
        <v>6604.2000000000007</v>
      </c>
      <c r="O80" s="57">
        <f t="shared" si="147"/>
        <v>132083.47310734462</v>
      </c>
      <c r="P80" s="57">
        <f t="shared" si="148"/>
        <v>131533.12310734461</v>
      </c>
      <c r="Q80" s="57">
        <f t="shared" si="148"/>
        <v>130982.7731073446</v>
      </c>
      <c r="R80" s="57">
        <f t="shared" si="148"/>
        <v>130432.4231073446</v>
      </c>
      <c r="S80" s="57">
        <f t="shared" si="148"/>
        <v>129882.07310734459</v>
      </c>
      <c r="T80" s="57">
        <f t="shared" si="148"/>
        <v>129331.72310734459</v>
      </c>
      <c r="U80" s="57">
        <f t="shared" si="148"/>
        <v>128781.37310734458</v>
      </c>
      <c r="V80" s="57">
        <f t="shared" si="148"/>
        <v>128231.02310734458</v>
      </c>
      <c r="W80" s="57">
        <f t="shared" si="148"/>
        <v>127680.67310734457</v>
      </c>
      <c r="X80" s="57">
        <f t="shared" si="148"/>
        <v>127130.32310734456</v>
      </c>
      <c r="Y80" s="57">
        <f t="shared" si="148"/>
        <v>126579.97310734456</v>
      </c>
      <c r="Z80" s="57">
        <f t="shared" si="148"/>
        <v>126029.62310734455</v>
      </c>
      <c r="AA80" s="59">
        <f t="shared" si="161"/>
        <v>2845.297908361581</v>
      </c>
      <c r="AB80" s="57"/>
      <c r="AC80" s="57">
        <f t="shared" si="149"/>
        <v>6604.2000000000007</v>
      </c>
      <c r="AD80" s="57">
        <f t="shared" si="150"/>
        <v>125479.27310734455</v>
      </c>
      <c r="AE80" s="57">
        <f t="shared" si="157"/>
        <v>124928.92310734454</v>
      </c>
      <c r="AF80" s="57">
        <f t="shared" si="157"/>
        <v>124378.57310734453</v>
      </c>
      <c r="AG80" s="57">
        <f t="shared" si="157"/>
        <v>123828.22310734453</v>
      </c>
      <c r="AH80" s="57">
        <f t="shared" si="157"/>
        <v>123277.87310734452</v>
      </c>
      <c r="AI80" s="57">
        <f t="shared" si="157"/>
        <v>122727.52310734452</v>
      </c>
      <c r="AJ80" s="57">
        <f t="shared" si="157"/>
        <v>122177.17310734451</v>
      </c>
      <c r="AK80" s="57">
        <f t="shared" si="157"/>
        <v>121626.82310734451</v>
      </c>
      <c r="AL80" s="57">
        <f t="shared" si="157"/>
        <v>121076.4731073445</v>
      </c>
      <c r="AM80" s="57">
        <f t="shared" si="157"/>
        <v>120526.12310734449</v>
      </c>
      <c r="AN80" s="57">
        <f t="shared" si="157"/>
        <v>119975.77310734449</v>
      </c>
      <c r="AO80" s="57">
        <f t="shared" si="157"/>
        <v>119425.42310734448</v>
      </c>
      <c r="AP80" s="59">
        <f t="shared" si="145"/>
        <v>2700.0055083615794</v>
      </c>
      <c r="AQ80" s="57">
        <v>550.35</v>
      </c>
      <c r="AR80" s="57">
        <f t="shared" si="162"/>
        <v>6604.2000000000007</v>
      </c>
      <c r="AS80" s="57">
        <f t="shared" si="163"/>
        <v>118875.07310734448</v>
      </c>
      <c r="AT80" s="57">
        <f t="shared" si="164"/>
        <v>118324.72310734447</v>
      </c>
      <c r="AU80" s="57">
        <f t="shared" si="164"/>
        <v>117774.37310734447</v>
      </c>
      <c r="AV80" s="57">
        <f t="shared" si="164"/>
        <v>117224.02310734446</v>
      </c>
      <c r="AW80" s="57">
        <f t="shared" si="164"/>
        <v>116673.67310734445</v>
      </c>
      <c r="AX80" s="57">
        <f t="shared" si="164"/>
        <v>116123.32310734445</v>
      </c>
      <c r="AY80" s="57">
        <f t="shared" si="164"/>
        <v>115572.97310734444</v>
      </c>
      <c r="AZ80" s="57">
        <f t="shared" si="164"/>
        <v>115022.62310734444</v>
      </c>
      <c r="BA80" s="57">
        <f t="shared" si="164"/>
        <v>114472.27310734443</v>
      </c>
      <c r="BB80" s="57">
        <f t="shared" si="164"/>
        <v>113921.92310734442</v>
      </c>
      <c r="BC80" s="57">
        <f t="shared" si="164"/>
        <v>113371.57310734442</v>
      </c>
      <c r="BD80" s="57">
        <f t="shared" si="164"/>
        <v>112821.22310734441</v>
      </c>
      <c r="BE80" s="60">
        <f t="shared" si="146"/>
        <v>2554.7131083615782</v>
      </c>
      <c r="BF80" s="57">
        <v>550.35</v>
      </c>
      <c r="BG80" s="69">
        <f t="shared" si="111"/>
        <v>6604.2000000000007</v>
      </c>
      <c r="BH80" s="57">
        <f t="shared" si="112"/>
        <v>112270.87310734441</v>
      </c>
      <c r="BI80" s="57">
        <f t="shared" si="165"/>
        <v>111720.5231073444</v>
      </c>
      <c r="BJ80" s="57">
        <f t="shared" si="165"/>
        <v>111170.1731073444</v>
      </c>
      <c r="BK80" s="57">
        <f t="shared" si="165"/>
        <v>110619.82310734439</v>
      </c>
      <c r="BL80" s="57">
        <f t="shared" si="165"/>
        <v>110069.47310734438</v>
      </c>
      <c r="BM80" s="57">
        <f t="shared" si="165"/>
        <v>109519.12310734438</v>
      </c>
      <c r="BN80" s="57">
        <f t="shared" si="165"/>
        <v>108968.77310734437</v>
      </c>
      <c r="BO80" s="57">
        <f t="shared" si="165"/>
        <v>108418.42310734437</v>
      </c>
      <c r="BP80" s="57">
        <f t="shared" si="165"/>
        <v>107868.07310734436</v>
      </c>
      <c r="BQ80" s="57">
        <f t="shared" si="165"/>
        <v>107317.72310734435</v>
      </c>
      <c r="BR80" s="57">
        <f t="shared" si="165"/>
        <v>106767.37310734435</v>
      </c>
      <c r="BS80" s="57">
        <f t="shared" si="165"/>
        <v>106217.02310734434</v>
      </c>
      <c r="BT80" s="60">
        <f t="shared" si="158"/>
        <v>2409.4207083615761</v>
      </c>
      <c r="BU80" s="57">
        <v>550.35</v>
      </c>
      <c r="BV80" s="69">
        <f t="shared" si="114"/>
        <v>6604.2000000000007</v>
      </c>
      <c r="BW80" s="57">
        <f t="shared" si="166"/>
        <v>105666.67310734434</v>
      </c>
      <c r="BX80" s="57">
        <f t="shared" si="167"/>
        <v>105116.32310734433</v>
      </c>
      <c r="BY80" s="57">
        <f t="shared" si="167"/>
        <v>104565.97310734433</v>
      </c>
      <c r="BZ80" s="57">
        <f t="shared" si="167"/>
        <v>104015.62310734432</v>
      </c>
      <c r="CA80" s="57">
        <f t="shared" si="167"/>
        <v>103465.27310734431</v>
      </c>
      <c r="CB80" s="57">
        <f t="shared" si="167"/>
        <v>102914.92310734431</v>
      </c>
      <c r="CC80" s="57">
        <f t="shared" si="167"/>
        <v>102364.5731073443</v>
      </c>
      <c r="CD80" s="57">
        <f t="shared" si="167"/>
        <v>101814.2231073443</v>
      </c>
      <c r="CE80" s="57">
        <f t="shared" si="167"/>
        <v>101263.87310734429</v>
      </c>
      <c r="CF80" s="57">
        <f t="shared" si="167"/>
        <v>100713.52310734428</v>
      </c>
      <c r="CG80" s="57">
        <f t="shared" si="167"/>
        <v>100163.17310734428</v>
      </c>
      <c r="CH80" s="57">
        <f t="shared" si="167"/>
        <v>99612.823107344273</v>
      </c>
      <c r="CI80" s="60">
        <f t="shared" si="159"/>
        <v>2264.1283083615749</v>
      </c>
      <c r="CJ80" s="57">
        <v>550.35</v>
      </c>
      <c r="CK80" s="69">
        <f t="shared" si="117"/>
        <v>6604.2000000000007</v>
      </c>
      <c r="CL80" s="57">
        <f t="shared" si="170"/>
        <v>99062.473107344267</v>
      </c>
      <c r="CM80" s="57">
        <f t="shared" si="171"/>
        <v>98512.123107344261</v>
      </c>
      <c r="CN80" s="57">
        <f t="shared" si="171"/>
        <v>97961.773107344256</v>
      </c>
      <c r="CO80" s="57">
        <f t="shared" si="171"/>
        <v>97411.42310734425</v>
      </c>
      <c r="CP80" s="57">
        <f t="shared" si="171"/>
        <v>96861.073107344244</v>
      </c>
      <c r="CQ80" s="57">
        <f t="shared" si="171"/>
        <v>96310.723107344238</v>
      </c>
      <c r="CR80" s="57">
        <f t="shared" si="171"/>
        <v>95760.373107344232</v>
      </c>
      <c r="CS80" s="57">
        <f t="shared" si="171"/>
        <v>95210.023107344226</v>
      </c>
      <c r="CT80" s="57">
        <f t="shared" si="171"/>
        <v>94659.673107344221</v>
      </c>
      <c r="CU80" s="57">
        <f t="shared" si="171"/>
        <v>94109.323107344215</v>
      </c>
      <c r="CV80" s="57">
        <f t="shared" si="171"/>
        <v>93558.973107344209</v>
      </c>
      <c r="CW80" s="57">
        <f t="shared" si="171"/>
        <v>93008.623107344203</v>
      </c>
      <c r="CX80" s="60">
        <f t="shared" si="160"/>
        <v>2118.8359083615733</v>
      </c>
    </row>
    <row r="81" spans="1:102" x14ac:dyDescent="0.2">
      <c r="A81" s="56" t="s">
        <v>1399</v>
      </c>
      <c r="B81" s="40" t="s">
        <v>1938</v>
      </c>
      <c r="C81" s="40" t="s">
        <v>793</v>
      </c>
      <c r="D81" s="40" t="s">
        <v>835</v>
      </c>
      <c r="E81" s="40" t="s">
        <v>2125</v>
      </c>
      <c r="F81" s="40" t="s">
        <v>877</v>
      </c>
      <c r="G81" s="40">
        <v>180</v>
      </c>
      <c r="H81" s="57">
        <v>145652.98000000001</v>
      </c>
      <c r="I81" s="57">
        <v>77681.318666666659</v>
      </c>
      <c r="J81" s="57">
        <v>67971.661333333352</v>
      </c>
      <c r="K81" s="58">
        <v>0</v>
      </c>
      <c r="L81" s="57">
        <v>809.19</v>
      </c>
      <c r="M81" s="57"/>
      <c r="N81" s="57">
        <f t="shared" si="144"/>
        <v>9710.2800000000007</v>
      </c>
      <c r="O81" s="57">
        <f t="shared" si="147"/>
        <v>67162.471333333349</v>
      </c>
      <c r="P81" s="57">
        <f t="shared" si="148"/>
        <v>66353.281333333347</v>
      </c>
      <c r="Q81" s="57">
        <f t="shared" si="148"/>
        <v>65544.091333333345</v>
      </c>
      <c r="R81" s="57">
        <f t="shared" si="148"/>
        <v>64734.901333333342</v>
      </c>
      <c r="S81" s="57">
        <f t="shared" si="148"/>
        <v>63925.71133333334</v>
      </c>
      <c r="T81" s="57">
        <f t="shared" si="148"/>
        <v>63116.521333333338</v>
      </c>
      <c r="U81" s="57">
        <f t="shared" si="148"/>
        <v>62307.331333333335</v>
      </c>
      <c r="V81" s="57">
        <f t="shared" si="148"/>
        <v>61498.141333333333</v>
      </c>
      <c r="W81" s="57">
        <f t="shared" si="148"/>
        <v>60688.951333333331</v>
      </c>
      <c r="X81" s="57">
        <f t="shared" si="148"/>
        <v>59879.761333333328</v>
      </c>
      <c r="Y81" s="57">
        <f t="shared" si="148"/>
        <v>59070.571333333326</v>
      </c>
      <c r="Z81" s="57">
        <f t="shared" si="148"/>
        <v>58261.381333333324</v>
      </c>
      <c r="AA81" s="59"/>
      <c r="AB81" s="57"/>
      <c r="AC81" s="57">
        <f t="shared" si="149"/>
        <v>9710.2800000000007</v>
      </c>
      <c r="AD81" s="57">
        <f t="shared" si="150"/>
        <v>57452.191333333321</v>
      </c>
      <c r="AE81" s="57">
        <f t="shared" si="157"/>
        <v>56643.001333333319</v>
      </c>
      <c r="AF81" s="57">
        <f t="shared" si="157"/>
        <v>55833.811333333317</v>
      </c>
      <c r="AG81" s="57">
        <f t="shared" si="157"/>
        <v>55024.621333333314</v>
      </c>
      <c r="AH81" s="57">
        <f t="shared" si="157"/>
        <v>54215.431333333312</v>
      </c>
      <c r="AI81" s="57">
        <f t="shared" si="157"/>
        <v>53406.24133333331</v>
      </c>
      <c r="AJ81" s="57">
        <f t="shared" si="157"/>
        <v>52597.051333333307</v>
      </c>
      <c r="AK81" s="57">
        <f t="shared" si="157"/>
        <v>51787.861333333305</v>
      </c>
      <c r="AL81" s="57">
        <f t="shared" si="157"/>
        <v>50978.671333333303</v>
      </c>
      <c r="AM81" s="57">
        <f t="shared" si="157"/>
        <v>50169.4813333333</v>
      </c>
      <c r="AN81" s="57">
        <f t="shared" si="157"/>
        <v>49360.291333333298</v>
      </c>
      <c r="AO81" s="57">
        <f t="shared" si="157"/>
        <v>48551.101333333296</v>
      </c>
      <c r="AP81" s="59"/>
      <c r="AQ81" s="57">
        <v>809.19</v>
      </c>
      <c r="AR81" s="57">
        <f t="shared" si="162"/>
        <v>9710.2800000000007</v>
      </c>
      <c r="AS81" s="57">
        <f t="shared" si="163"/>
        <v>47741.911333333293</v>
      </c>
      <c r="AT81" s="57">
        <f t="shared" si="164"/>
        <v>46932.721333333291</v>
      </c>
      <c r="AU81" s="57">
        <f t="shared" si="164"/>
        <v>46123.531333333289</v>
      </c>
      <c r="AV81" s="57">
        <f t="shared" si="164"/>
        <v>45314.341333333286</v>
      </c>
      <c r="AW81" s="57">
        <f t="shared" si="164"/>
        <v>44505.151333333284</v>
      </c>
      <c r="AX81" s="57">
        <f t="shared" si="164"/>
        <v>43695.961333333282</v>
      </c>
      <c r="AY81" s="57">
        <f t="shared" si="164"/>
        <v>42886.771333333279</v>
      </c>
      <c r="AZ81" s="57">
        <f t="shared" si="164"/>
        <v>42077.581333333277</v>
      </c>
      <c r="BA81" s="57">
        <f t="shared" si="164"/>
        <v>41268.391333333275</v>
      </c>
      <c r="BB81" s="57">
        <f t="shared" si="164"/>
        <v>40459.201333333272</v>
      </c>
      <c r="BC81" s="57">
        <f t="shared" si="164"/>
        <v>39650.01133333327</v>
      </c>
      <c r="BD81" s="57">
        <f t="shared" si="164"/>
        <v>38840.821333333268</v>
      </c>
      <c r="BE81" s="60">
        <f t="shared" si="146"/>
        <v>0</v>
      </c>
      <c r="BF81" s="57">
        <v>809.19</v>
      </c>
      <c r="BG81" s="69">
        <f t="shared" si="111"/>
        <v>9710.2800000000007</v>
      </c>
      <c r="BH81" s="57">
        <f t="shared" si="112"/>
        <v>38031.631333333266</v>
      </c>
      <c r="BI81" s="57">
        <f t="shared" si="165"/>
        <v>37222.441333333263</v>
      </c>
      <c r="BJ81" s="57">
        <f t="shared" si="165"/>
        <v>36413.251333333261</v>
      </c>
      <c r="BK81" s="57">
        <f t="shared" si="165"/>
        <v>35604.061333333259</v>
      </c>
      <c r="BL81" s="57">
        <f t="shared" si="165"/>
        <v>34794.871333333256</v>
      </c>
      <c r="BM81" s="57">
        <f t="shared" si="165"/>
        <v>33985.681333333254</v>
      </c>
      <c r="BN81" s="57">
        <f t="shared" si="165"/>
        <v>33176.491333333252</v>
      </c>
      <c r="BO81" s="57">
        <f t="shared" si="165"/>
        <v>32367.301333333253</v>
      </c>
      <c r="BP81" s="57">
        <f t="shared" si="165"/>
        <v>31558.111333333254</v>
      </c>
      <c r="BQ81" s="57">
        <f t="shared" si="165"/>
        <v>30748.921333333255</v>
      </c>
      <c r="BR81" s="57">
        <f t="shared" si="165"/>
        <v>29939.731333333257</v>
      </c>
      <c r="BS81" s="57">
        <f t="shared" si="165"/>
        <v>29130.541333333258</v>
      </c>
      <c r="BT81" s="60">
        <v>0</v>
      </c>
      <c r="BU81" s="57">
        <v>809.19</v>
      </c>
      <c r="BV81" s="69">
        <f t="shared" si="114"/>
        <v>9710.2800000000007</v>
      </c>
      <c r="BW81" s="57">
        <f t="shared" si="166"/>
        <v>28321.351333333259</v>
      </c>
      <c r="BX81" s="57">
        <f t="shared" si="167"/>
        <v>27512.161333333261</v>
      </c>
      <c r="BY81" s="57">
        <f t="shared" si="167"/>
        <v>26702.971333333262</v>
      </c>
      <c r="BZ81" s="57">
        <f t="shared" si="167"/>
        <v>25893.781333333263</v>
      </c>
      <c r="CA81" s="57">
        <f t="shared" si="167"/>
        <v>25084.591333333265</v>
      </c>
      <c r="CB81" s="57">
        <f t="shared" si="167"/>
        <v>24275.401333333266</v>
      </c>
      <c r="CC81" s="57">
        <f t="shared" si="167"/>
        <v>23466.211333333267</v>
      </c>
      <c r="CD81" s="57">
        <f t="shared" si="167"/>
        <v>22657.021333333269</v>
      </c>
      <c r="CE81" s="57">
        <f t="shared" si="167"/>
        <v>21847.83133333327</v>
      </c>
      <c r="CF81" s="57">
        <f t="shared" si="167"/>
        <v>21038.641333333271</v>
      </c>
      <c r="CG81" s="57">
        <f t="shared" si="167"/>
        <v>20229.451333333272</v>
      </c>
      <c r="CH81" s="57">
        <f t="shared" si="167"/>
        <v>19420.261333333274</v>
      </c>
      <c r="CI81" s="60">
        <v>0</v>
      </c>
      <c r="CJ81" s="57">
        <v>809.19</v>
      </c>
      <c r="CK81" s="69">
        <f t="shared" si="117"/>
        <v>9710.2800000000007</v>
      </c>
      <c r="CL81" s="57">
        <f t="shared" si="170"/>
        <v>18611.071333333275</v>
      </c>
      <c r="CM81" s="57">
        <f t="shared" si="171"/>
        <v>17801.881333333276</v>
      </c>
      <c r="CN81" s="57">
        <f t="shared" si="171"/>
        <v>16992.691333333278</v>
      </c>
      <c r="CO81" s="57">
        <f t="shared" si="171"/>
        <v>16183.501333333277</v>
      </c>
      <c r="CP81" s="57">
        <f t="shared" si="171"/>
        <v>15374.311333333277</v>
      </c>
      <c r="CQ81" s="57">
        <f t="shared" si="171"/>
        <v>14565.121333333276</v>
      </c>
      <c r="CR81" s="57">
        <f t="shared" si="171"/>
        <v>13755.931333333276</v>
      </c>
      <c r="CS81" s="57">
        <f t="shared" si="171"/>
        <v>12946.741333333275</v>
      </c>
      <c r="CT81" s="57">
        <f t="shared" si="171"/>
        <v>12137.551333333275</v>
      </c>
      <c r="CU81" s="57">
        <f t="shared" si="171"/>
        <v>11328.361333333274</v>
      </c>
      <c r="CV81" s="57">
        <f t="shared" si="171"/>
        <v>10519.171333333274</v>
      </c>
      <c r="CW81" s="57">
        <f t="shared" si="171"/>
        <v>9709.9813333332731</v>
      </c>
      <c r="CX81" s="60">
        <v>0</v>
      </c>
    </row>
    <row r="82" spans="1:102" x14ac:dyDescent="0.2">
      <c r="A82" s="56" t="s">
        <v>1400</v>
      </c>
      <c r="B82" s="40" t="s">
        <v>1939</v>
      </c>
      <c r="C82" s="40" t="s">
        <v>793</v>
      </c>
      <c r="D82" s="40" t="s">
        <v>835</v>
      </c>
      <c r="E82" s="40" t="s">
        <v>2125</v>
      </c>
      <c r="F82" s="40" t="s">
        <v>877</v>
      </c>
      <c r="G82" s="40">
        <v>180</v>
      </c>
      <c r="H82" s="57">
        <v>145652.98000000001</v>
      </c>
      <c r="I82" s="57">
        <v>77681.318666666659</v>
      </c>
      <c r="J82" s="57">
        <v>67971.661333333352</v>
      </c>
      <c r="K82" s="58">
        <v>0</v>
      </c>
      <c r="L82" s="57">
        <v>809.19</v>
      </c>
      <c r="M82" s="57"/>
      <c r="N82" s="57">
        <f t="shared" si="144"/>
        <v>9710.2800000000007</v>
      </c>
      <c r="O82" s="57">
        <f t="shared" si="147"/>
        <v>67162.471333333349</v>
      </c>
      <c r="P82" s="57">
        <f t="shared" si="148"/>
        <v>66353.281333333347</v>
      </c>
      <c r="Q82" s="57">
        <f t="shared" si="148"/>
        <v>65544.091333333345</v>
      </c>
      <c r="R82" s="57">
        <f t="shared" si="148"/>
        <v>64734.901333333342</v>
      </c>
      <c r="S82" s="57">
        <f t="shared" si="148"/>
        <v>63925.71133333334</v>
      </c>
      <c r="T82" s="57">
        <f t="shared" si="148"/>
        <v>63116.521333333338</v>
      </c>
      <c r="U82" s="57">
        <f t="shared" si="148"/>
        <v>62307.331333333335</v>
      </c>
      <c r="V82" s="57">
        <f t="shared" si="148"/>
        <v>61498.141333333333</v>
      </c>
      <c r="W82" s="57">
        <f t="shared" si="148"/>
        <v>60688.951333333331</v>
      </c>
      <c r="X82" s="57">
        <f t="shared" si="148"/>
        <v>59879.761333333328</v>
      </c>
      <c r="Y82" s="57">
        <f t="shared" si="148"/>
        <v>59070.571333333326</v>
      </c>
      <c r="Z82" s="57">
        <f t="shared" si="148"/>
        <v>58261.381333333324</v>
      </c>
      <c r="AA82" s="59"/>
      <c r="AB82" s="57"/>
      <c r="AC82" s="57">
        <f t="shared" si="149"/>
        <v>9710.2800000000007</v>
      </c>
      <c r="AD82" s="57">
        <f t="shared" si="150"/>
        <v>57452.191333333321</v>
      </c>
      <c r="AE82" s="57">
        <f t="shared" si="157"/>
        <v>56643.001333333319</v>
      </c>
      <c r="AF82" s="57">
        <f t="shared" si="157"/>
        <v>55833.811333333317</v>
      </c>
      <c r="AG82" s="57">
        <f t="shared" si="157"/>
        <v>55024.621333333314</v>
      </c>
      <c r="AH82" s="57">
        <f t="shared" si="157"/>
        <v>54215.431333333312</v>
      </c>
      <c r="AI82" s="57">
        <f t="shared" si="157"/>
        <v>53406.24133333331</v>
      </c>
      <c r="AJ82" s="57">
        <f t="shared" si="157"/>
        <v>52597.051333333307</v>
      </c>
      <c r="AK82" s="57">
        <f t="shared" si="157"/>
        <v>51787.861333333305</v>
      </c>
      <c r="AL82" s="57">
        <f t="shared" si="157"/>
        <v>50978.671333333303</v>
      </c>
      <c r="AM82" s="57">
        <f t="shared" si="157"/>
        <v>50169.4813333333</v>
      </c>
      <c r="AN82" s="57">
        <f t="shared" si="157"/>
        <v>49360.291333333298</v>
      </c>
      <c r="AO82" s="57">
        <f t="shared" si="157"/>
        <v>48551.101333333296</v>
      </c>
      <c r="AP82" s="59"/>
      <c r="AQ82" s="57">
        <v>809.19</v>
      </c>
      <c r="AR82" s="57">
        <f t="shared" si="162"/>
        <v>9710.2800000000007</v>
      </c>
      <c r="AS82" s="57">
        <f t="shared" si="163"/>
        <v>47741.911333333293</v>
      </c>
      <c r="AT82" s="57">
        <f t="shared" si="164"/>
        <v>46932.721333333291</v>
      </c>
      <c r="AU82" s="57">
        <f t="shared" si="164"/>
        <v>46123.531333333289</v>
      </c>
      <c r="AV82" s="57">
        <f t="shared" si="164"/>
        <v>45314.341333333286</v>
      </c>
      <c r="AW82" s="57">
        <f t="shared" si="164"/>
        <v>44505.151333333284</v>
      </c>
      <c r="AX82" s="57">
        <f t="shared" si="164"/>
        <v>43695.961333333282</v>
      </c>
      <c r="AY82" s="57">
        <f t="shared" si="164"/>
        <v>42886.771333333279</v>
      </c>
      <c r="AZ82" s="57">
        <f t="shared" si="164"/>
        <v>42077.581333333277</v>
      </c>
      <c r="BA82" s="57">
        <f t="shared" si="164"/>
        <v>41268.391333333275</v>
      </c>
      <c r="BB82" s="57">
        <f t="shared" si="164"/>
        <v>40459.201333333272</v>
      </c>
      <c r="BC82" s="57">
        <f t="shared" si="164"/>
        <v>39650.01133333327</v>
      </c>
      <c r="BD82" s="57">
        <f t="shared" si="164"/>
        <v>38840.821333333268</v>
      </c>
      <c r="BE82" s="60">
        <f t="shared" si="146"/>
        <v>0</v>
      </c>
      <c r="BF82" s="57">
        <v>809.19</v>
      </c>
      <c r="BG82" s="69">
        <f t="shared" si="111"/>
        <v>9710.2800000000007</v>
      </c>
      <c r="BH82" s="57">
        <f t="shared" si="112"/>
        <v>38031.631333333266</v>
      </c>
      <c r="BI82" s="57">
        <f t="shared" si="165"/>
        <v>37222.441333333263</v>
      </c>
      <c r="BJ82" s="57">
        <f t="shared" si="165"/>
        <v>36413.251333333261</v>
      </c>
      <c r="BK82" s="57">
        <f t="shared" si="165"/>
        <v>35604.061333333259</v>
      </c>
      <c r="BL82" s="57">
        <f t="shared" si="165"/>
        <v>34794.871333333256</v>
      </c>
      <c r="BM82" s="57">
        <f t="shared" si="165"/>
        <v>33985.681333333254</v>
      </c>
      <c r="BN82" s="57">
        <f t="shared" si="165"/>
        <v>33176.491333333252</v>
      </c>
      <c r="BO82" s="57">
        <f t="shared" si="165"/>
        <v>32367.301333333253</v>
      </c>
      <c r="BP82" s="57">
        <f t="shared" si="165"/>
        <v>31558.111333333254</v>
      </c>
      <c r="BQ82" s="57">
        <f t="shared" si="165"/>
        <v>30748.921333333255</v>
      </c>
      <c r="BR82" s="57">
        <f t="shared" si="165"/>
        <v>29939.731333333257</v>
      </c>
      <c r="BS82" s="57">
        <f t="shared" si="165"/>
        <v>29130.541333333258</v>
      </c>
      <c r="BT82" s="60">
        <v>0</v>
      </c>
      <c r="BU82" s="57">
        <v>809.19</v>
      </c>
      <c r="BV82" s="69">
        <f t="shared" si="114"/>
        <v>9710.2800000000007</v>
      </c>
      <c r="BW82" s="57">
        <f t="shared" si="166"/>
        <v>28321.351333333259</v>
      </c>
      <c r="BX82" s="57">
        <f t="shared" si="167"/>
        <v>27512.161333333261</v>
      </c>
      <c r="BY82" s="57">
        <f t="shared" si="167"/>
        <v>26702.971333333262</v>
      </c>
      <c r="BZ82" s="57">
        <f t="shared" si="167"/>
        <v>25893.781333333263</v>
      </c>
      <c r="CA82" s="57">
        <f t="shared" si="167"/>
        <v>25084.591333333265</v>
      </c>
      <c r="CB82" s="57">
        <f t="shared" si="167"/>
        <v>24275.401333333266</v>
      </c>
      <c r="CC82" s="57">
        <f t="shared" si="167"/>
        <v>23466.211333333267</v>
      </c>
      <c r="CD82" s="57">
        <f t="shared" si="167"/>
        <v>22657.021333333269</v>
      </c>
      <c r="CE82" s="57">
        <f t="shared" si="167"/>
        <v>21847.83133333327</v>
      </c>
      <c r="CF82" s="57">
        <f t="shared" si="167"/>
        <v>21038.641333333271</v>
      </c>
      <c r="CG82" s="57">
        <f t="shared" si="167"/>
        <v>20229.451333333272</v>
      </c>
      <c r="CH82" s="57">
        <f t="shared" si="167"/>
        <v>19420.261333333274</v>
      </c>
      <c r="CI82" s="60">
        <v>0</v>
      </c>
      <c r="CJ82" s="57">
        <v>809.19</v>
      </c>
      <c r="CK82" s="69">
        <f t="shared" si="117"/>
        <v>9710.2800000000007</v>
      </c>
      <c r="CL82" s="57">
        <f t="shared" si="170"/>
        <v>18611.071333333275</v>
      </c>
      <c r="CM82" s="57">
        <f t="shared" si="171"/>
        <v>17801.881333333276</v>
      </c>
      <c r="CN82" s="57">
        <f t="shared" si="171"/>
        <v>16992.691333333278</v>
      </c>
      <c r="CO82" s="57">
        <f t="shared" si="171"/>
        <v>16183.501333333277</v>
      </c>
      <c r="CP82" s="57">
        <f t="shared" si="171"/>
        <v>15374.311333333277</v>
      </c>
      <c r="CQ82" s="57">
        <f t="shared" si="171"/>
        <v>14565.121333333276</v>
      </c>
      <c r="CR82" s="57">
        <f t="shared" si="171"/>
        <v>13755.931333333276</v>
      </c>
      <c r="CS82" s="57">
        <f t="shared" si="171"/>
        <v>12946.741333333275</v>
      </c>
      <c r="CT82" s="57">
        <f t="shared" si="171"/>
        <v>12137.551333333275</v>
      </c>
      <c r="CU82" s="57">
        <f t="shared" si="171"/>
        <v>11328.361333333274</v>
      </c>
      <c r="CV82" s="57">
        <f t="shared" si="171"/>
        <v>10519.171333333274</v>
      </c>
      <c r="CW82" s="57">
        <f t="shared" si="171"/>
        <v>9709.9813333332731</v>
      </c>
      <c r="CX82" s="60">
        <v>0</v>
      </c>
    </row>
    <row r="83" spans="1:102" ht="22.5" x14ac:dyDescent="0.2">
      <c r="A83" s="56" t="s">
        <v>1401</v>
      </c>
      <c r="B83" s="40" t="s">
        <v>1940</v>
      </c>
      <c r="C83" s="40" t="s">
        <v>793</v>
      </c>
      <c r="D83" s="40" t="s">
        <v>835</v>
      </c>
      <c r="E83" s="40" t="s">
        <v>2126</v>
      </c>
      <c r="F83" s="40" t="s">
        <v>877</v>
      </c>
      <c r="G83" s="40">
        <v>180</v>
      </c>
      <c r="H83" s="57">
        <v>190397.71</v>
      </c>
      <c r="I83" s="57">
        <v>81448.23066666667</v>
      </c>
      <c r="J83" s="57">
        <v>108949.47933333332</v>
      </c>
      <c r="K83" s="58">
        <v>0</v>
      </c>
      <c r="L83" s="57">
        <v>1057.76</v>
      </c>
      <c r="M83" s="57"/>
      <c r="N83" s="57">
        <f t="shared" si="144"/>
        <v>12693.119999999999</v>
      </c>
      <c r="O83" s="57">
        <f t="shared" si="147"/>
        <v>107891.71933333333</v>
      </c>
      <c r="P83" s="57">
        <f t="shared" si="148"/>
        <v>106833.95933333333</v>
      </c>
      <c r="Q83" s="57">
        <f t="shared" si="148"/>
        <v>105776.19933333334</v>
      </c>
      <c r="R83" s="57">
        <f t="shared" si="148"/>
        <v>104718.43933333334</v>
      </c>
      <c r="S83" s="57">
        <f t="shared" si="148"/>
        <v>103660.67933333335</v>
      </c>
      <c r="T83" s="57">
        <f t="shared" si="148"/>
        <v>102602.91933333335</v>
      </c>
      <c r="U83" s="57">
        <f t="shared" si="148"/>
        <v>101545.15933333336</v>
      </c>
      <c r="V83" s="57">
        <f t="shared" si="148"/>
        <v>100487.39933333336</v>
      </c>
      <c r="W83" s="57">
        <f t="shared" si="148"/>
        <v>99429.639333333369</v>
      </c>
      <c r="X83" s="57">
        <f t="shared" si="148"/>
        <v>98371.879333333374</v>
      </c>
      <c r="Y83" s="57">
        <f t="shared" si="148"/>
        <v>97314.119333333379</v>
      </c>
      <c r="Z83" s="57">
        <f t="shared" si="148"/>
        <v>96256.359333333385</v>
      </c>
      <c r="AA83" s="59"/>
      <c r="AB83" s="57"/>
      <c r="AC83" s="57">
        <f t="shared" si="149"/>
        <v>12693.119999999999</v>
      </c>
      <c r="AD83" s="57">
        <f t="shared" si="150"/>
        <v>95198.59933333339</v>
      </c>
      <c r="AE83" s="57">
        <f t="shared" si="157"/>
        <v>94140.839333333395</v>
      </c>
      <c r="AF83" s="57">
        <f t="shared" si="157"/>
        <v>93083.0793333334</v>
      </c>
      <c r="AG83" s="57">
        <f t="shared" si="157"/>
        <v>92025.319333333406</v>
      </c>
      <c r="AH83" s="57">
        <f t="shared" si="157"/>
        <v>90967.559333333411</v>
      </c>
      <c r="AI83" s="57">
        <f t="shared" si="157"/>
        <v>89909.799333333416</v>
      </c>
      <c r="AJ83" s="57">
        <f t="shared" si="157"/>
        <v>88852.039333333421</v>
      </c>
      <c r="AK83" s="57">
        <f t="shared" si="157"/>
        <v>87794.279333333427</v>
      </c>
      <c r="AL83" s="57">
        <f t="shared" si="157"/>
        <v>86736.519333333432</v>
      </c>
      <c r="AM83" s="57">
        <f t="shared" si="157"/>
        <v>85678.759333333437</v>
      </c>
      <c r="AN83" s="57">
        <f t="shared" si="157"/>
        <v>84620.999333333442</v>
      </c>
      <c r="AO83" s="57">
        <f t="shared" si="157"/>
        <v>83563.239333333448</v>
      </c>
      <c r="AP83" s="59"/>
      <c r="AQ83" s="57">
        <v>1057.76</v>
      </c>
      <c r="AR83" s="57">
        <f t="shared" si="162"/>
        <v>12693.119999999999</v>
      </c>
      <c r="AS83" s="57">
        <f t="shared" si="163"/>
        <v>82505.479333333453</v>
      </c>
      <c r="AT83" s="57">
        <f t="shared" si="164"/>
        <v>81447.719333333458</v>
      </c>
      <c r="AU83" s="57">
        <f t="shared" si="164"/>
        <v>80389.959333333463</v>
      </c>
      <c r="AV83" s="57">
        <f t="shared" si="164"/>
        <v>79332.199333333469</v>
      </c>
      <c r="AW83" s="57">
        <f t="shared" si="164"/>
        <v>78274.439333333474</v>
      </c>
      <c r="AX83" s="57">
        <f t="shared" si="164"/>
        <v>77216.679333333479</v>
      </c>
      <c r="AY83" s="57">
        <f t="shared" si="164"/>
        <v>76158.919333333484</v>
      </c>
      <c r="AZ83" s="57">
        <f t="shared" si="164"/>
        <v>75101.159333333489</v>
      </c>
      <c r="BA83" s="57">
        <f t="shared" si="164"/>
        <v>74043.399333333495</v>
      </c>
      <c r="BB83" s="57">
        <f t="shared" si="164"/>
        <v>72985.6393333335</v>
      </c>
      <c r="BC83" s="57">
        <f t="shared" si="164"/>
        <v>71927.879333333505</v>
      </c>
      <c r="BD83" s="57">
        <f t="shared" si="164"/>
        <v>70870.11933333351</v>
      </c>
      <c r="BE83" s="60">
        <f t="shared" si="146"/>
        <v>0</v>
      </c>
      <c r="BF83" s="57">
        <v>1057.76</v>
      </c>
      <c r="BG83" s="69">
        <f t="shared" si="111"/>
        <v>12693.119999999999</v>
      </c>
      <c r="BH83" s="57">
        <f t="shared" si="112"/>
        <v>69812.359333333516</v>
      </c>
      <c r="BI83" s="57">
        <f t="shared" si="165"/>
        <v>68754.599333333521</v>
      </c>
      <c r="BJ83" s="57">
        <f t="shared" si="165"/>
        <v>67696.839333333526</v>
      </c>
      <c r="BK83" s="57">
        <f t="shared" si="165"/>
        <v>66639.079333333531</v>
      </c>
      <c r="BL83" s="57">
        <f t="shared" si="165"/>
        <v>65581.319333333537</v>
      </c>
      <c r="BM83" s="57">
        <f t="shared" si="165"/>
        <v>64523.559333333535</v>
      </c>
      <c r="BN83" s="57">
        <f t="shared" si="165"/>
        <v>63465.799333333533</v>
      </c>
      <c r="BO83" s="57">
        <f t="shared" si="165"/>
        <v>62408.039333333531</v>
      </c>
      <c r="BP83" s="57">
        <f t="shared" si="165"/>
        <v>61350.279333333528</v>
      </c>
      <c r="BQ83" s="57">
        <f t="shared" si="165"/>
        <v>60292.519333333526</v>
      </c>
      <c r="BR83" s="57">
        <f t="shared" si="165"/>
        <v>59234.759333333524</v>
      </c>
      <c r="BS83" s="57">
        <f t="shared" si="165"/>
        <v>58176.999333333522</v>
      </c>
      <c r="BT83" s="60">
        <v>0</v>
      </c>
      <c r="BU83" s="57">
        <v>1057.76</v>
      </c>
      <c r="BV83" s="69">
        <f t="shared" si="114"/>
        <v>12693.119999999999</v>
      </c>
      <c r="BW83" s="57">
        <f t="shared" si="166"/>
        <v>57119.23933333352</v>
      </c>
      <c r="BX83" s="57">
        <f t="shared" si="167"/>
        <v>56061.479333333518</v>
      </c>
      <c r="BY83" s="57">
        <f t="shared" si="167"/>
        <v>55003.719333333516</v>
      </c>
      <c r="BZ83" s="57">
        <f t="shared" si="167"/>
        <v>53945.959333333514</v>
      </c>
      <c r="CA83" s="57">
        <f t="shared" si="167"/>
        <v>52888.199333333512</v>
      </c>
      <c r="CB83" s="57">
        <f t="shared" si="167"/>
        <v>51830.43933333351</v>
      </c>
      <c r="CC83" s="57">
        <f t="shared" si="167"/>
        <v>50772.679333333508</v>
      </c>
      <c r="CD83" s="57">
        <f t="shared" si="167"/>
        <v>49714.919333333506</v>
      </c>
      <c r="CE83" s="57">
        <f t="shared" si="167"/>
        <v>48657.159333333504</v>
      </c>
      <c r="CF83" s="57">
        <f t="shared" si="167"/>
        <v>47599.399333333502</v>
      </c>
      <c r="CG83" s="57">
        <f t="shared" si="167"/>
        <v>46541.6393333335</v>
      </c>
      <c r="CH83" s="57">
        <f t="shared" si="167"/>
        <v>45483.879333333498</v>
      </c>
      <c r="CI83" s="60">
        <v>0</v>
      </c>
      <c r="CJ83" s="57">
        <v>1057.76</v>
      </c>
      <c r="CK83" s="69">
        <f t="shared" si="117"/>
        <v>12693.119999999999</v>
      </c>
      <c r="CL83" s="57">
        <f t="shared" si="170"/>
        <v>44426.119333333496</v>
      </c>
      <c r="CM83" s="57">
        <f t="shared" si="171"/>
        <v>43368.359333333494</v>
      </c>
      <c r="CN83" s="57">
        <f t="shared" si="171"/>
        <v>42310.599333333492</v>
      </c>
      <c r="CO83" s="57">
        <f t="shared" si="171"/>
        <v>41252.83933333349</v>
      </c>
      <c r="CP83" s="57">
        <f t="shared" si="171"/>
        <v>40195.079333333488</v>
      </c>
      <c r="CQ83" s="57">
        <f t="shared" si="171"/>
        <v>39137.319333333486</v>
      </c>
      <c r="CR83" s="57">
        <f t="shared" si="171"/>
        <v>38079.559333333484</v>
      </c>
      <c r="CS83" s="57">
        <f t="shared" si="171"/>
        <v>37021.799333333482</v>
      </c>
      <c r="CT83" s="57">
        <f t="shared" si="171"/>
        <v>35964.03933333348</v>
      </c>
      <c r="CU83" s="57">
        <f t="shared" si="171"/>
        <v>34906.279333333478</v>
      </c>
      <c r="CV83" s="57">
        <f t="shared" si="171"/>
        <v>33848.519333333476</v>
      </c>
      <c r="CW83" s="57">
        <f t="shared" si="171"/>
        <v>32790.759333333473</v>
      </c>
      <c r="CX83" s="60">
        <v>0</v>
      </c>
    </row>
    <row r="84" spans="1:102" x14ac:dyDescent="0.2">
      <c r="A84" s="56" t="s">
        <v>1402</v>
      </c>
      <c r="B84" s="40" t="s">
        <v>1941</v>
      </c>
      <c r="C84" s="40" t="s">
        <v>793</v>
      </c>
      <c r="D84" s="40" t="s">
        <v>835</v>
      </c>
      <c r="E84" s="40" t="s">
        <v>2125</v>
      </c>
      <c r="F84" s="40" t="s">
        <v>877</v>
      </c>
      <c r="G84" s="40">
        <v>180</v>
      </c>
      <c r="H84" s="57">
        <v>145653.01999999999</v>
      </c>
      <c r="I84" s="57">
        <v>77681.321333333326</v>
      </c>
      <c r="J84" s="57">
        <v>67971.698666666663</v>
      </c>
      <c r="K84" s="58">
        <v>0</v>
      </c>
      <c r="L84" s="57">
        <v>809.19</v>
      </c>
      <c r="M84" s="57"/>
      <c r="N84" s="57">
        <f t="shared" si="144"/>
        <v>9710.2800000000007</v>
      </c>
      <c r="O84" s="57">
        <f t="shared" si="147"/>
        <v>67162.508666666661</v>
      </c>
      <c r="P84" s="57">
        <f t="shared" si="148"/>
        <v>66353.318666666659</v>
      </c>
      <c r="Q84" s="57">
        <f t="shared" si="148"/>
        <v>65544.128666666656</v>
      </c>
      <c r="R84" s="57">
        <f t="shared" si="148"/>
        <v>64734.938666666654</v>
      </c>
      <c r="S84" s="57">
        <f t="shared" si="148"/>
        <v>63925.748666666652</v>
      </c>
      <c r="T84" s="57">
        <f t="shared" si="148"/>
        <v>63116.55866666665</v>
      </c>
      <c r="U84" s="57">
        <f t="shared" si="148"/>
        <v>62307.368666666647</v>
      </c>
      <c r="V84" s="57">
        <f t="shared" si="148"/>
        <v>61498.178666666645</v>
      </c>
      <c r="W84" s="57">
        <f t="shared" si="148"/>
        <v>60688.988666666643</v>
      </c>
      <c r="X84" s="57">
        <f t="shared" si="148"/>
        <v>59879.79866666664</v>
      </c>
      <c r="Y84" s="57">
        <f t="shared" si="148"/>
        <v>59070.608666666638</v>
      </c>
      <c r="Z84" s="57">
        <f t="shared" si="148"/>
        <v>58261.418666666636</v>
      </c>
      <c r="AA84" s="59"/>
      <c r="AB84" s="57"/>
      <c r="AC84" s="57">
        <f t="shared" si="149"/>
        <v>9710.2800000000007</v>
      </c>
      <c r="AD84" s="57">
        <f t="shared" si="150"/>
        <v>57452.228666666633</v>
      </c>
      <c r="AE84" s="57">
        <f t="shared" si="157"/>
        <v>56643.038666666631</v>
      </c>
      <c r="AF84" s="57">
        <f t="shared" si="157"/>
        <v>55833.848666666629</v>
      </c>
      <c r="AG84" s="57">
        <f t="shared" si="157"/>
        <v>55024.658666666626</v>
      </c>
      <c r="AH84" s="57">
        <f t="shared" si="157"/>
        <v>54215.468666666624</v>
      </c>
      <c r="AI84" s="57">
        <f t="shared" si="157"/>
        <v>53406.278666666622</v>
      </c>
      <c r="AJ84" s="57">
        <f t="shared" si="157"/>
        <v>52597.088666666619</v>
      </c>
      <c r="AK84" s="57">
        <f t="shared" si="157"/>
        <v>51787.898666666617</v>
      </c>
      <c r="AL84" s="57">
        <f t="shared" si="157"/>
        <v>50978.708666666615</v>
      </c>
      <c r="AM84" s="57">
        <f t="shared" si="157"/>
        <v>50169.518666666612</v>
      </c>
      <c r="AN84" s="57">
        <f t="shared" si="157"/>
        <v>49360.32866666661</v>
      </c>
      <c r="AO84" s="57">
        <f t="shared" si="157"/>
        <v>48551.138666666608</v>
      </c>
      <c r="AP84" s="59"/>
      <c r="AQ84" s="57">
        <v>809.19</v>
      </c>
      <c r="AR84" s="57">
        <f t="shared" si="162"/>
        <v>9710.2800000000007</v>
      </c>
      <c r="AS84" s="57">
        <f t="shared" si="163"/>
        <v>47741.948666666605</v>
      </c>
      <c r="AT84" s="57">
        <f t="shared" si="164"/>
        <v>46932.758666666603</v>
      </c>
      <c r="AU84" s="57">
        <f t="shared" si="164"/>
        <v>46123.568666666601</v>
      </c>
      <c r="AV84" s="57">
        <f t="shared" si="164"/>
        <v>45314.378666666598</v>
      </c>
      <c r="AW84" s="57">
        <f t="shared" si="164"/>
        <v>44505.188666666596</v>
      </c>
      <c r="AX84" s="57">
        <f t="shared" si="164"/>
        <v>43695.998666666594</v>
      </c>
      <c r="AY84" s="57">
        <f t="shared" si="164"/>
        <v>42886.808666666591</v>
      </c>
      <c r="AZ84" s="57">
        <f t="shared" si="164"/>
        <v>42077.618666666589</v>
      </c>
      <c r="BA84" s="57">
        <f t="shared" si="164"/>
        <v>41268.428666666587</v>
      </c>
      <c r="BB84" s="57">
        <f t="shared" si="164"/>
        <v>40459.238666666584</v>
      </c>
      <c r="BC84" s="57">
        <f t="shared" si="164"/>
        <v>39650.048666666582</v>
      </c>
      <c r="BD84" s="57">
        <f t="shared" si="164"/>
        <v>38840.85866666658</v>
      </c>
      <c r="BE84" s="60">
        <f t="shared" si="146"/>
        <v>0</v>
      </c>
      <c r="BF84" s="57">
        <v>809.19</v>
      </c>
      <c r="BG84" s="69">
        <f t="shared" si="111"/>
        <v>9710.2800000000007</v>
      </c>
      <c r="BH84" s="57">
        <f t="shared" si="112"/>
        <v>38031.668666666577</v>
      </c>
      <c r="BI84" s="57">
        <f t="shared" si="165"/>
        <v>37222.478666666575</v>
      </c>
      <c r="BJ84" s="57">
        <f t="shared" si="165"/>
        <v>36413.288666666573</v>
      </c>
      <c r="BK84" s="57">
        <f t="shared" si="165"/>
        <v>35604.09866666657</v>
      </c>
      <c r="BL84" s="57">
        <f t="shared" si="165"/>
        <v>34794.908666666568</v>
      </c>
      <c r="BM84" s="57">
        <f t="shared" si="165"/>
        <v>33985.718666666566</v>
      </c>
      <c r="BN84" s="57">
        <f t="shared" si="165"/>
        <v>33176.528666666563</v>
      </c>
      <c r="BO84" s="57">
        <f t="shared" si="165"/>
        <v>32367.338666666565</v>
      </c>
      <c r="BP84" s="57">
        <f t="shared" si="165"/>
        <v>31558.148666666566</v>
      </c>
      <c r="BQ84" s="57">
        <f t="shared" si="165"/>
        <v>30748.958666666567</v>
      </c>
      <c r="BR84" s="57">
        <f t="shared" si="165"/>
        <v>29939.768666666569</v>
      </c>
      <c r="BS84" s="57">
        <f t="shared" si="165"/>
        <v>29130.57866666657</v>
      </c>
      <c r="BT84" s="60">
        <v>0</v>
      </c>
      <c r="BU84" s="57">
        <v>809.19</v>
      </c>
      <c r="BV84" s="69">
        <f t="shared" si="114"/>
        <v>9710.2800000000007</v>
      </c>
      <c r="BW84" s="57">
        <f t="shared" si="166"/>
        <v>28321.388666666571</v>
      </c>
      <c r="BX84" s="57">
        <f t="shared" si="167"/>
        <v>27512.198666666573</v>
      </c>
      <c r="BY84" s="57">
        <f t="shared" si="167"/>
        <v>26703.008666666574</v>
      </c>
      <c r="BZ84" s="57">
        <f t="shared" si="167"/>
        <v>25893.818666666575</v>
      </c>
      <c r="CA84" s="57">
        <f t="shared" si="167"/>
        <v>25084.628666666576</v>
      </c>
      <c r="CB84" s="57">
        <f t="shared" si="167"/>
        <v>24275.438666666578</v>
      </c>
      <c r="CC84" s="57">
        <f t="shared" si="167"/>
        <v>23466.248666666579</v>
      </c>
      <c r="CD84" s="57">
        <f t="shared" si="167"/>
        <v>22657.05866666658</v>
      </c>
      <c r="CE84" s="57">
        <f t="shared" si="167"/>
        <v>21847.868666666582</v>
      </c>
      <c r="CF84" s="57">
        <f t="shared" si="167"/>
        <v>21038.678666666583</v>
      </c>
      <c r="CG84" s="57">
        <f t="shared" si="167"/>
        <v>20229.488666666584</v>
      </c>
      <c r="CH84" s="57">
        <f t="shared" si="167"/>
        <v>19420.298666666586</v>
      </c>
      <c r="CI84" s="60">
        <v>0</v>
      </c>
      <c r="CJ84" s="57">
        <v>809.19</v>
      </c>
      <c r="CK84" s="69">
        <f t="shared" si="117"/>
        <v>9710.2800000000007</v>
      </c>
      <c r="CL84" s="57">
        <f t="shared" si="170"/>
        <v>18611.108666666587</v>
      </c>
      <c r="CM84" s="57">
        <f t="shared" si="171"/>
        <v>17801.918666666588</v>
      </c>
      <c r="CN84" s="57">
        <f t="shared" si="171"/>
        <v>16992.72866666659</v>
      </c>
      <c r="CO84" s="57">
        <f t="shared" si="171"/>
        <v>16183.538666666589</v>
      </c>
      <c r="CP84" s="57">
        <f t="shared" si="171"/>
        <v>15374.348666666589</v>
      </c>
      <c r="CQ84" s="57">
        <f t="shared" si="171"/>
        <v>14565.158666666588</v>
      </c>
      <c r="CR84" s="57">
        <f t="shared" si="171"/>
        <v>13755.968666666588</v>
      </c>
      <c r="CS84" s="57">
        <f t="shared" si="171"/>
        <v>12946.778666666587</v>
      </c>
      <c r="CT84" s="57">
        <f t="shared" si="171"/>
        <v>12137.588666666587</v>
      </c>
      <c r="CU84" s="57">
        <f t="shared" si="171"/>
        <v>11328.398666666586</v>
      </c>
      <c r="CV84" s="57">
        <f t="shared" si="171"/>
        <v>10519.208666666585</v>
      </c>
      <c r="CW84" s="57">
        <f t="shared" si="171"/>
        <v>9710.018666666585</v>
      </c>
      <c r="CX84" s="60">
        <v>0</v>
      </c>
    </row>
    <row r="85" spans="1:102" x14ac:dyDescent="0.2">
      <c r="A85" s="56" t="s">
        <v>1403</v>
      </c>
      <c r="B85" s="40" t="s">
        <v>1942</v>
      </c>
      <c r="C85" s="40" t="s">
        <v>793</v>
      </c>
      <c r="D85" s="40" t="s">
        <v>835</v>
      </c>
      <c r="E85" s="40" t="s">
        <v>2125</v>
      </c>
      <c r="F85" s="40" t="s">
        <v>877</v>
      </c>
      <c r="G85" s="40">
        <v>180</v>
      </c>
      <c r="H85" s="57">
        <v>145652.98000000001</v>
      </c>
      <c r="I85" s="57">
        <v>77681.318666666659</v>
      </c>
      <c r="J85" s="57">
        <v>67971.661333333352</v>
      </c>
      <c r="K85" s="58">
        <v>0</v>
      </c>
      <c r="L85" s="57">
        <v>809.19</v>
      </c>
      <c r="M85" s="57"/>
      <c r="N85" s="57">
        <f t="shared" si="144"/>
        <v>9710.2800000000007</v>
      </c>
      <c r="O85" s="57">
        <f t="shared" si="147"/>
        <v>67162.471333333349</v>
      </c>
      <c r="P85" s="57">
        <f t="shared" ref="P85:Z100" si="172">O85-$L85</f>
        <v>66353.281333333347</v>
      </c>
      <c r="Q85" s="57">
        <f t="shared" si="172"/>
        <v>65544.091333333345</v>
      </c>
      <c r="R85" s="57">
        <f t="shared" si="172"/>
        <v>64734.901333333342</v>
      </c>
      <c r="S85" s="57">
        <f t="shared" si="172"/>
        <v>63925.71133333334</v>
      </c>
      <c r="T85" s="57">
        <f t="shared" si="172"/>
        <v>63116.521333333338</v>
      </c>
      <c r="U85" s="57">
        <f t="shared" si="172"/>
        <v>62307.331333333335</v>
      </c>
      <c r="V85" s="57">
        <f t="shared" si="172"/>
        <v>61498.141333333333</v>
      </c>
      <c r="W85" s="57">
        <f t="shared" si="172"/>
        <v>60688.951333333331</v>
      </c>
      <c r="X85" s="57">
        <f t="shared" si="172"/>
        <v>59879.761333333328</v>
      </c>
      <c r="Y85" s="57">
        <f t="shared" si="172"/>
        <v>59070.571333333326</v>
      </c>
      <c r="Z85" s="57">
        <f t="shared" si="172"/>
        <v>58261.381333333324</v>
      </c>
      <c r="AA85" s="59"/>
      <c r="AB85" s="57"/>
      <c r="AC85" s="57">
        <f t="shared" si="149"/>
        <v>9710.2800000000007</v>
      </c>
      <c r="AD85" s="57">
        <f t="shared" si="150"/>
        <v>57452.191333333321</v>
      </c>
      <c r="AE85" s="57">
        <f t="shared" si="157"/>
        <v>56643.001333333319</v>
      </c>
      <c r="AF85" s="57">
        <f t="shared" si="157"/>
        <v>55833.811333333317</v>
      </c>
      <c r="AG85" s="57">
        <f t="shared" si="157"/>
        <v>55024.621333333314</v>
      </c>
      <c r="AH85" s="57">
        <f t="shared" si="157"/>
        <v>54215.431333333312</v>
      </c>
      <c r="AI85" s="57">
        <f t="shared" si="157"/>
        <v>53406.24133333331</v>
      </c>
      <c r="AJ85" s="57">
        <f t="shared" si="157"/>
        <v>52597.051333333307</v>
      </c>
      <c r="AK85" s="57">
        <f t="shared" si="157"/>
        <v>51787.861333333305</v>
      </c>
      <c r="AL85" s="57">
        <f t="shared" si="157"/>
        <v>50978.671333333303</v>
      </c>
      <c r="AM85" s="57">
        <f t="shared" si="157"/>
        <v>50169.4813333333</v>
      </c>
      <c r="AN85" s="57">
        <f t="shared" si="157"/>
        <v>49360.291333333298</v>
      </c>
      <c r="AO85" s="57">
        <f t="shared" si="157"/>
        <v>48551.101333333296</v>
      </c>
      <c r="AP85" s="59"/>
      <c r="AQ85" s="57">
        <v>809.19</v>
      </c>
      <c r="AR85" s="57">
        <f t="shared" si="162"/>
        <v>9710.2800000000007</v>
      </c>
      <c r="AS85" s="57">
        <f t="shared" si="163"/>
        <v>47741.911333333293</v>
      </c>
      <c r="AT85" s="57">
        <f t="shared" si="164"/>
        <v>46932.721333333291</v>
      </c>
      <c r="AU85" s="57">
        <f t="shared" si="164"/>
        <v>46123.531333333289</v>
      </c>
      <c r="AV85" s="57">
        <f t="shared" si="164"/>
        <v>45314.341333333286</v>
      </c>
      <c r="AW85" s="57">
        <f t="shared" si="164"/>
        <v>44505.151333333284</v>
      </c>
      <c r="AX85" s="57">
        <f t="shared" si="164"/>
        <v>43695.961333333282</v>
      </c>
      <c r="AY85" s="57">
        <f t="shared" si="164"/>
        <v>42886.771333333279</v>
      </c>
      <c r="AZ85" s="57">
        <f t="shared" si="164"/>
        <v>42077.581333333277</v>
      </c>
      <c r="BA85" s="57">
        <f t="shared" si="164"/>
        <v>41268.391333333275</v>
      </c>
      <c r="BB85" s="57">
        <f t="shared" si="164"/>
        <v>40459.201333333272</v>
      </c>
      <c r="BC85" s="57">
        <f t="shared" si="164"/>
        <v>39650.01133333327</v>
      </c>
      <c r="BD85" s="57">
        <f t="shared" si="164"/>
        <v>38840.821333333268</v>
      </c>
      <c r="BE85" s="60">
        <f t="shared" si="146"/>
        <v>0</v>
      </c>
      <c r="BF85" s="57">
        <v>809.19</v>
      </c>
      <c r="BG85" s="69">
        <f t="shared" si="111"/>
        <v>9710.2800000000007</v>
      </c>
      <c r="BH85" s="57">
        <f t="shared" si="112"/>
        <v>38031.631333333266</v>
      </c>
      <c r="BI85" s="57">
        <f t="shared" si="165"/>
        <v>37222.441333333263</v>
      </c>
      <c r="BJ85" s="57">
        <f t="shared" si="165"/>
        <v>36413.251333333261</v>
      </c>
      <c r="BK85" s="57">
        <f t="shared" si="165"/>
        <v>35604.061333333259</v>
      </c>
      <c r="BL85" s="57">
        <f t="shared" si="165"/>
        <v>34794.871333333256</v>
      </c>
      <c r="BM85" s="57">
        <f t="shared" si="165"/>
        <v>33985.681333333254</v>
      </c>
      <c r="BN85" s="57">
        <f t="shared" si="165"/>
        <v>33176.491333333252</v>
      </c>
      <c r="BO85" s="57">
        <f t="shared" si="165"/>
        <v>32367.301333333253</v>
      </c>
      <c r="BP85" s="57">
        <f t="shared" si="165"/>
        <v>31558.111333333254</v>
      </c>
      <c r="BQ85" s="57">
        <f t="shared" si="165"/>
        <v>30748.921333333255</v>
      </c>
      <c r="BR85" s="57">
        <f t="shared" si="165"/>
        <v>29939.731333333257</v>
      </c>
      <c r="BS85" s="57">
        <f t="shared" si="165"/>
        <v>29130.541333333258</v>
      </c>
      <c r="BT85" s="60">
        <v>0</v>
      </c>
      <c r="BU85" s="57">
        <v>809.19</v>
      </c>
      <c r="BV85" s="69">
        <f t="shared" si="114"/>
        <v>9710.2800000000007</v>
      </c>
      <c r="BW85" s="57">
        <f t="shared" si="166"/>
        <v>28321.351333333259</v>
      </c>
      <c r="BX85" s="57">
        <f t="shared" si="167"/>
        <v>27512.161333333261</v>
      </c>
      <c r="BY85" s="57">
        <f t="shared" si="167"/>
        <v>26702.971333333262</v>
      </c>
      <c r="BZ85" s="57">
        <f t="shared" si="167"/>
        <v>25893.781333333263</v>
      </c>
      <c r="CA85" s="57">
        <f t="shared" si="167"/>
        <v>25084.591333333265</v>
      </c>
      <c r="CB85" s="57">
        <f t="shared" si="167"/>
        <v>24275.401333333266</v>
      </c>
      <c r="CC85" s="57">
        <f t="shared" si="167"/>
        <v>23466.211333333267</v>
      </c>
      <c r="CD85" s="57">
        <f t="shared" si="167"/>
        <v>22657.021333333269</v>
      </c>
      <c r="CE85" s="57">
        <f t="shared" si="167"/>
        <v>21847.83133333327</v>
      </c>
      <c r="CF85" s="57">
        <f t="shared" si="167"/>
        <v>21038.641333333271</v>
      </c>
      <c r="CG85" s="57">
        <f t="shared" si="167"/>
        <v>20229.451333333272</v>
      </c>
      <c r="CH85" s="57">
        <f t="shared" si="167"/>
        <v>19420.261333333274</v>
      </c>
      <c r="CI85" s="60">
        <v>0</v>
      </c>
      <c r="CJ85" s="57">
        <v>809.19</v>
      </c>
      <c r="CK85" s="69">
        <f t="shared" si="117"/>
        <v>9710.2800000000007</v>
      </c>
      <c r="CL85" s="57">
        <f t="shared" si="170"/>
        <v>18611.071333333275</v>
      </c>
      <c r="CM85" s="57">
        <f t="shared" si="171"/>
        <v>17801.881333333276</v>
      </c>
      <c r="CN85" s="57">
        <f t="shared" si="171"/>
        <v>16992.691333333278</v>
      </c>
      <c r="CO85" s="57">
        <f t="shared" si="171"/>
        <v>16183.501333333277</v>
      </c>
      <c r="CP85" s="57">
        <f t="shared" si="171"/>
        <v>15374.311333333277</v>
      </c>
      <c r="CQ85" s="57">
        <f t="shared" si="171"/>
        <v>14565.121333333276</v>
      </c>
      <c r="CR85" s="57">
        <f t="shared" si="171"/>
        <v>13755.931333333276</v>
      </c>
      <c r="CS85" s="57">
        <f t="shared" si="171"/>
        <v>12946.741333333275</v>
      </c>
      <c r="CT85" s="57">
        <f t="shared" si="171"/>
        <v>12137.551333333275</v>
      </c>
      <c r="CU85" s="57">
        <f t="shared" si="171"/>
        <v>11328.361333333274</v>
      </c>
      <c r="CV85" s="57">
        <f t="shared" si="171"/>
        <v>10519.171333333274</v>
      </c>
      <c r="CW85" s="57">
        <f t="shared" si="171"/>
        <v>9709.9813333332731</v>
      </c>
      <c r="CX85" s="60">
        <v>0</v>
      </c>
    </row>
    <row r="86" spans="1:102" x14ac:dyDescent="0.2">
      <c r="A86" s="56" t="s">
        <v>1404</v>
      </c>
      <c r="B86" s="40" t="s">
        <v>1943</v>
      </c>
      <c r="C86" s="40" t="s">
        <v>793</v>
      </c>
      <c r="D86" s="40" t="s">
        <v>835</v>
      </c>
      <c r="E86" s="40" t="s">
        <v>2125</v>
      </c>
      <c r="F86" s="40" t="s">
        <v>877</v>
      </c>
      <c r="G86" s="40">
        <v>180</v>
      </c>
      <c r="H86" s="57">
        <v>145652.98000000001</v>
      </c>
      <c r="I86" s="57">
        <v>77681.318666666659</v>
      </c>
      <c r="J86" s="57">
        <v>67971.661333333352</v>
      </c>
      <c r="K86" s="58">
        <v>0</v>
      </c>
      <c r="L86" s="57">
        <v>809.19</v>
      </c>
      <c r="M86" s="57"/>
      <c r="N86" s="57">
        <f t="shared" si="144"/>
        <v>9710.2800000000007</v>
      </c>
      <c r="O86" s="57">
        <f t="shared" si="147"/>
        <v>67162.471333333349</v>
      </c>
      <c r="P86" s="57">
        <f t="shared" si="172"/>
        <v>66353.281333333347</v>
      </c>
      <c r="Q86" s="57">
        <f t="shared" si="172"/>
        <v>65544.091333333345</v>
      </c>
      <c r="R86" s="57">
        <f t="shared" si="172"/>
        <v>64734.901333333342</v>
      </c>
      <c r="S86" s="57">
        <f t="shared" si="172"/>
        <v>63925.71133333334</v>
      </c>
      <c r="T86" s="57">
        <f t="shared" si="172"/>
        <v>63116.521333333338</v>
      </c>
      <c r="U86" s="57">
        <f t="shared" si="172"/>
        <v>62307.331333333335</v>
      </c>
      <c r="V86" s="57">
        <f t="shared" si="172"/>
        <v>61498.141333333333</v>
      </c>
      <c r="W86" s="57">
        <f t="shared" si="172"/>
        <v>60688.951333333331</v>
      </c>
      <c r="X86" s="57">
        <f t="shared" si="172"/>
        <v>59879.761333333328</v>
      </c>
      <c r="Y86" s="57">
        <f t="shared" si="172"/>
        <v>59070.571333333326</v>
      </c>
      <c r="Z86" s="57">
        <f t="shared" si="172"/>
        <v>58261.381333333324</v>
      </c>
      <c r="AA86" s="59"/>
      <c r="AB86" s="57"/>
      <c r="AC86" s="57">
        <f t="shared" si="149"/>
        <v>9710.2800000000007</v>
      </c>
      <c r="AD86" s="57">
        <f t="shared" si="150"/>
        <v>57452.191333333321</v>
      </c>
      <c r="AE86" s="57">
        <f t="shared" si="157"/>
        <v>56643.001333333319</v>
      </c>
      <c r="AF86" s="57">
        <f t="shared" si="157"/>
        <v>55833.811333333317</v>
      </c>
      <c r="AG86" s="57">
        <f t="shared" si="157"/>
        <v>55024.621333333314</v>
      </c>
      <c r="AH86" s="57">
        <f t="shared" si="157"/>
        <v>54215.431333333312</v>
      </c>
      <c r="AI86" s="57">
        <f t="shared" si="157"/>
        <v>53406.24133333331</v>
      </c>
      <c r="AJ86" s="57">
        <f t="shared" si="157"/>
        <v>52597.051333333307</v>
      </c>
      <c r="AK86" s="57">
        <f t="shared" si="157"/>
        <v>51787.861333333305</v>
      </c>
      <c r="AL86" s="57">
        <f t="shared" si="157"/>
        <v>50978.671333333303</v>
      </c>
      <c r="AM86" s="57">
        <f t="shared" si="157"/>
        <v>50169.4813333333</v>
      </c>
      <c r="AN86" s="57">
        <f t="shared" si="157"/>
        <v>49360.291333333298</v>
      </c>
      <c r="AO86" s="57">
        <f t="shared" si="157"/>
        <v>48551.101333333296</v>
      </c>
      <c r="AP86" s="59"/>
      <c r="AQ86" s="57">
        <v>809.19</v>
      </c>
      <c r="AR86" s="57">
        <f t="shared" si="162"/>
        <v>9710.2800000000007</v>
      </c>
      <c r="AS86" s="57">
        <f t="shared" si="163"/>
        <v>47741.911333333293</v>
      </c>
      <c r="AT86" s="57">
        <f t="shared" si="164"/>
        <v>46932.721333333291</v>
      </c>
      <c r="AU86" s="57">
        <f t="shared" si="164"/>
        <v>46123.531333333289</v>
      </c>
      <c r="AV86" s="57">
        <f t="shared" si="164"/>
        <v>45314.341333333286</v>
      </c>
      <c r="AW86" s="57">
        <f t="shared" si="164"/>
        <v>44505.151333333284</v>
      </c>
      <c r="AX86" s="57">
        <f t="shared" si="164"/>
        <v>43695.961333333282</v>
      </c>
      <c r="AY86" s="57">
        <f t="shared" si="164"/>
        <v>42886.771333333279</v>
      </c>
      <c r="AZ86" s="57">
        <f t="shared" si="164"/>
        <v>42077.581333333277</v>
      </c>
      <c r="BA86" s="57">
        <f t="shared" si="164"/>
        <v>41268.391333333275</v>
      </c>
      <c r="BB86" s="57">
        <f t="shared" si="164"/>
        <v>40459.201333333272</v>
      </c>
      <c r="BC86" s="57">
        <f t="shared" si="164"/>
        <v>39650.01133333327</v>
      </c>
      <c r="BD86" s="57">
        <f t="shared" si="164"/>
        <v>38840.821333333268</v>
      </c>
      <c r="BE86" s="60">
        <f t="shared" si="146"/>
        <v>0</v>
      </c>
      <c r="BF86" s="57">
        <v>809.19</v>
      </c>
      <c r="BG86" s="69">
        <f t="shared" si="111"/>
        <v>9710.2800000000007</v>
      </c>
      <c r="BH86" s="57">
        <f t="shared" si="112"/>
        <v>38031.631333333266</v>
      </c>
      <c r="BI86" s="57">
        <f t="shared" si="165"/>
        <v>37222.441333333263</v>
      </c>
      <c r="BJ86" s="57">
        <f t="shared" si="165"/>
        <v>36413.251333333261</v>
      </c>
      <c r="BK86" s="57">
        <f t="shared" si="165"/>
        <v>35604.061333333259</v>
      </c>
      <c r="BL86" s="57">
        <f t="shared" si="165"/>
        <v>34794.871333333256</v>
      </c>
      <c r="BM86" s="57">
        <f t="shared" si="165"/>
        <v>33985.681333333254</v>
      </c>
      <c r="BN86" s="57">
        <f t="shared" si="165"/>
        <v>33176.491333333252</v>
      </c>
      <c r="BO86" s="57">
        <f t="shared" si="165"/>
        <v>32367.301333333253</v>
      </c>
      <c r="BP86" s="57">
        <f t="shared" si="165"/>
        <v>31558.111333333254</v>
      </c>
      <c r="BQ86" s="57">
        <f t="shared" si="165"/>
        <v>30748.921333333255</v>
      </c>
      <c r="BR86" s="57">
        <f t="shared" si="165"/>
        <v>29939.731333333257</v>
      </c>
      <c r="BS86" s="57">
        <f t="shared" si="165"/>
        <v>29130.541333333258</v>
      </c>
      <c r="BT86" s="60">
        <v>0</v>
      </c>
      <c r="BU86" s="57">
        <v>809.19</v>
      </c>
      <c r="BV86" s="69">
        <f t="shared" si="114"/>
        <v>9710.2800000000007</v>
      </c>
      <c r="BW86" s="57">
        <f t="shared" si="166"/>
        <v>28321.351333333259</v>
      </c>
      <c r="BX86" s="57">
        <f t="shared" si="167"/>
        <v>27512.161333333261</v>
      </c>
      <c r="BY86" s="57">
        <f t="shared" si="167"/>
        <v>26702.971333333262</v>
      </c>
      <c r="BZ86" s="57">
        <f t="shared" si="167"/>
        <v>25893.781333333263</v>
      </c>
      <c r="CA86" s="57">
        <f t="shared" si="167"/>
        <v>25084.591333333265</v>
      </c>
      <c r="CB86" s="57">
        <f t="shared" si="167"/>
        <v>24275.401333333266</v>
      </c>
      <c r="CC86" s="57">
        <f t="shared" si="167"/>
        <v>23466.211333333267</v>
      </c>
      <c r="CD86" s="57">
        <f t="shared" si="167"/>
        <v>22657.021333333269</v>
      </c>
      <c r="CE86" s="57">
        <f t="shared" si="167"/>
        <v>21847.83133333327</v>
      </c>
      <c r="CF86" s="57">
        <f t="shared" si="167"/>
        <v>21038.641333333271</v>
      </c>
      <c r="CG86" s="57">
        <f t="shared" si="167"/>
        <v>20229.451333333272</v>
      </c>
      <c r="CH86" s="57">
        <f t="shared" si="167"/>
        <v>19420.261333333274</v>
      </c>
      <c r="CI86" s="60">
        <v>0</v>
      </c>
      <c r="CJ86" s="57">
        <v>809.19</v>
      </c>
      <c r="CK86" s="69">
        <f t="shared" si="117"/>
        <v>9710.2800000000007</v>
      </c>
      <c r="CL86" s="57">
        <f t="shared" si="170"/>
        <v>18611.071333333275</v>
      </c>
      <c r="CM86" s="57">
        <f t="shared" si="171"/>
        <v>17801.881333333276</v>
      </c>
      <c r="CN86" s="57">
        <f t="shared" si="171"/>
        <v>16992.691333333278</v>
      </c>
      <c r="CO86" s="57">
        <f t="shared" si="171"/>
        <v>16183.501333333277</v>
      </c>
      <c r="CP86" s="57">
        <f t="shared" si="171"/>
        <v>15374.311333333277</v>
      </c>
      <c r="CQ86" s="57">
        <f t="shared" si="171"/>
        <v>14565.121333333276</v>
      </c>
      <c r="CR86" s="57">
        <f t="shared" si="171"/>
        <v>13755.931333333276</v>
      </c>
      <c r="CS86" s="57">
        <f t="shared" si="171"/>
        <v>12946.741333333275</v>
      </c>
      <c r="CT86" s="57">
        <f t="shared" si="171"/>
        <v>12137.551333333275</v>
      </c>
      <c r="CU86" s="57">
        <f t="shared" si="171"/>
        <v>11328.361333333274</v>
      </c>
      <c r="CV86" s="57">
        <f t="shared" si="171"/>
        <v>10519.171333333274</v>
      </c>
      <c r="CW86" s="57">
        <f t="shared" si="171"/>
        <v>9709.9813333332731</v>
      </c>
      <c r="CX86" s="60">
        <v>0</v>
      </c>
    </row>
    <row r="87" spans="1:102" x14ac:dyDescent="0.2">
      <c r="A87" s="56" t="s">
        <v>1405</v>
      </c>
      <c r="B87" s="40" t="s">
        <v>1944</v>
      </c>
      <c r="C87" s="40" t="s">
        <v>793</v>
      </c>
      <c r="D87" s="40" t="s">
        <v>835</v>
      </c>
      <c r="E87" s="40" t="s">
        <v>2125</v>
      </c>
      <c r="F87" s="40" t="s">
        <v>877</v>
      </c>
      <c r="G87" s="40">
        <v>180</v>
      </c>
      <c r="H87" s="57">
        <v>145652.98000000001</v>
      </c>
      <c r="I87" s="57">
        <v>77681.318666666659</v>
      </c>
      <c r="J87" s="57">
        <v>67971.661333333352</v>
      </c>
      <c r="K87" s="58">
        <v>0</v>
      </c>
      <c r="L87" s="57">
        <v>809.19</v>
      </c>
      <c r="M87" s="57"/>
      <c r="N87" s="57">
        <f t="shared" si="144"/>
        <v>9710.2800000000007</v>
      </c>
      <c r="O87" s="57">
        <f t="shared" si="147"/>
        <v>67162.471333333349</v>
      </c>
      <c r="P87" s="57">
        <f t="shared" si="172"/>
        <v>66353.281333333347</v>
      </c>
      <c r="Q87" s="57">
        <f t="shared" si="172"/>
        <v>65544.091333333345</v>
      </c>
      <c r="R87" s="57">
        <f t="shared" si="172"/>
        <v>64734.901333333342</v>
      </c>
      <c r="S87" s="57">
        <f t="shared" si="172"/>
        <v>63925.71133333334</v>
      </c>
      <c r="T87" s="57">
        <f t="shared" si="172"/>
        <v>63116.521333333338</v>
      </c>
      <c r="U87" s="57">
        <f t="shared" si="172"/>
        <v>62307.331333333335</v>
      </c>
      <c r="V87" s="57">
        <f t="shared" si="172"/>
        <v>61498.141333333333</v>
      </c>
      <c r="W87" s="57">
        <f t="shared" si="172"/>
        <v>60688.951333333331</v>
      </c>
      <c r="X87" s="57">
        <f t="shared" si="172"/>
        <v>59879.761333333328</v>
      </c>
      <c r="Y87" s="57">
        <f t="shared" si="172"/>
        <v>59070.571333333326</v>
      </c>
      <c r="Z87" s="57">
        <f t="shared" si="172"/>
        <v>58261.381333333324</v>
      </c>
      <c r="AA87" s="59"/>
      <c r="AB87" s="57"/>
      <c r="AC87" s="57">
        <f t="shared" si="149"/>
        <v>9710.2800000000007</v>
      </c>
      <c r="AD87" s="57">
        <f t="shared" si="150"/>
        <v>57452.191333333321</v>
      </c>
      <c r="AE87" s="57">
        <f t="shared" si="157"/>
        <v>56643.001333333319</v>
      </c>
      <c r="AF87" s="57">
        <f t="shared" si="157"/>
        <v>55833.811333333317</v>
      </c>
      <c r="AG87" s="57">
        <f t="shared" si="157"/>
        <v>55024.621333333314</v>
      </c>
      <c r="AH87" s="57">
        <f t="shared" si="157"/>
        <v>54215.431333333312</v>
      </c>
      <c r="AI87" s="57">
        <f t="shared" si="157"/>
        <v>53406.24133333331</v>
      </c>
      <c r="AJ87" s="57">
        <f t="shared" si="157"/>
        <v>52597.051333333307</v>
      </c>
      <c r="AK87" s="57">
        <f t="shared" si="157"/>
        <v>51787.861333333305</v>
      </c>
      <c r="AL87" s="57">
        <f t="shared" si="157"/>
        <v>50978.671333333303</v>
      </c>
      <c r="AM87" s="57">
        <f t="shared" si="157"/>
        <v>50169.4813333333</v>
      </c>
      <c r="AN87" s="57">
        <f t="shared" si="157"/>
        <v>49360.291333333298</v>
      </c>
      <c r="AO87" s="57">
        <f t="shared" si="157"/>
        <v>48551.101333333296</v>
      </c>
      <c r="AP87" s="59"/>
      <c r="AQ87" s="57">
        <v>809.19</v>
      </c>
      <c r="AR87" s="57">
        <f t="shared" si="162"/>
        <v>9710.2800000000007</v>
      </c>
      <c r="AS87" s="57">
        <f t="shared" si="163"/>
        <v>47741.911333333293</v>
      </c>
      <c r="AT87" s="57">
        <f t="shared" si="164"/>
        <v>46932.721333333291</v>
      </c>
      <c r="AU87" s="57">
        <f t="shared" si="164"/>
        <v>46123.531333333289</v>
      </c>
      <c r="AV87" s="57">
        <f t="shared" si="164"/>
        <v>45314.341333333286</v>
      </c>
      <c r="AW87" s="57">
        <f t="shared" si="164"/>
        <v>44505.151333333284</v>
      </c>
      <c r="AX87" s="57">
        <f t="shared" si="164"/>
        <v>43695.961333333282</v>
      </c>
      <c r="AY87" s="57">
        <f t="shared" si="164"/>
        <v>42886.771333333279</v>
      </c>
      <c r="AZ87" s="57">
        <f t="shared" si="164"/>
        <v>42077.581333333277</v>
      </c>
      <c r="BA87" s="57">
        <f t="shared" si="164"/>
        <v>41268.391333333275</v>
      </c>
      <c r="BB87" s="57">
        <f t="shared" si="164"/>
        <v>40459.201333333272</v>
      </c>
      <c r="BC87" s="57">
        <f t="shared" si="164"/>
        <v>39650.01133333327</v>
      </c>
      <c r="BD87" s="57">
        <f t="shared" si="164"/>
        <v>38840.821333333268</v>
      </c>
      <c r="BE87" s="60">
        <f t="shared" si="146"/>
        <v>0</v>
      </c>
      <c r="BF87" s="57">
        <v>809.19</v>
      </c>
      <c r="BG87" s="69">
        <f t="shared" si="111"/>
        <v>9710.2800000000007</v>
      </c>
      <c r="BH87" s="57">
        <f t="shared" si="112"/>
        <v>38031.631333333266</v>
      </c>
      <c r="BI87" s="57">
        <f t="shared" si="165"/>
        <v>37222.441333333263</v>
      </c>
      <c r="BJ87" s="57">
        <f t="shared" si="165"/>
        <v>36413.251333333261</v>
      </c>
      <c r="BK87" s="57">
        <f t="shared" si="165"/>
        <v>35604.061333333259</v>
      </c>
      <c r="BL87" s="57">
        <f t="shared" si="165"/>
        <v>34794.871333333256</v>
      </c>
      <c r="BM87" s="57">
        <f t="shared" si="165"/>
        <v>33985.681333333254</v>
      </c>
      <c r="BN87" s="57">
        <f t="shared" si="165"/>
        <v>33176.491333333252</v>
      </c>
      <c r="BO87" s="57">
        <f t="shared" si="165"/>
        <v>32367.301333333253</v>
      </c>
      <c r="BP87" s="57">
        <f t="shared" si="165"/>
        <v>31558.111333333254</v>
      </c>
      <c r="BQ87" s="57">
        <f t="shared" si="165"/>
        <v>30748.921333333255</v>
      </c>
      <c r="BR87" s="57">
        <f t="shared" si="165"/>
        <v>29939.731333333257</v>
      </c>
      <c r="BS87" s="57">
        <f t="shared" si="165"/>
        <v>29130.541333333258</v>
      </c>
      <c r="BT87" s="60">
        <v>0</v>
      </c>
      <c r="BU87" s="57">
        <v>809.19</v>
      </c>
      <c r="BV87" s="69">
        <f t="shared" si="114"/>
        <v>9710.2800000000007</v>
      </c>
      <c r="BW87" s="57">
        <f t="shared" si="166"/>
        <v>28321.351333333259</v>
      </c>
      <c r="BX87" s="57">
        <f t="shared" si="167"/>
        <v>27512.161333333261</v>
      </c>
      <c r="BY87" s="57">
        <f t="shared" si="167"/>
        <v>26702.971333333262</v>
      </c>
      <c r="BZ87" s="57">
        <f t="shared" si="167"/>
        <v>25893.781333333263</v>
      </c>
      <c r="CA87" s="57">
        <f t="shared" si="167"/>
        <v>25084.591333333265</v>
      </c>
      <c r="CB87" s="57">
        <f t="shared" si="167"/>
        <v>24275.401333333266</v>
      </c>
      <c r="CC87" s="57">
        <f t="shared" si="167"/>
        <v>23466.211333333267</v>
      </c>
      <c r="CD87" s="57">
        <f t="shared" si="167"/>
        <v>22657.021333333269</v>
      </c>
      <c r="CE87" s="57">
        <f t="shared" si="167"/>
        <v>21847.83133333327</v>
      </c>
      <c r="CF87" s="57">
        <f t="shared" si="167"/>
        <v>21038.641333333271</v>
      </c>
      <c r="CG87" s="57">
        <f t="shared" si="167"/>
        <v>20229.451333333272</v>
      </c>
      <c r="CH87" s="57">
        <f t="shared" si="167"/>
        <v>19420.261333333274</v>
      </c>
      <c r="CI87" s="60">
        <v>0</v>
      </c>
      <c r="CJ87" s="57">
        <v>809.19</v>
      </c>
      <c r="CK87" s="69">
        <f t="shared" si="117"/>
        <v>9710.2800000000007</v>
      </c>
      <c r="CL87" s="57">
        <f t="shared" si="170"/>
        <v>18611.071333333275</v>
      </c>
      <c r="CM87" s="57">
        <f t="shared" si="171"/>
        <v>17801.881333333276</v>
      </c>
      <c r="CN87" s="57">
        <f t="shared" si="171"/>
        <v>16992.691333333278</v>
      </c>
      <c r="CO87" s="57">
        <f t="shared" si="171"/>
        <v>16183.501333333277</v>
      </c>
      <c r="CP87" s="57">
        <f t="shared" si="171"/>
        <v>15374.311333333277</v>
      </c>
      <c r="CQ87" s="57">
        <f t="shared" si="171"/>
        <v>14565.121333333276</v>
      </c>
      <c r="CR87" s="57">
        <f t="shared" si="171"/>
        <v>13755.931333333276</v>
      </c>
      <c r="CS87" s="57">
        <f t="shared" si="171"/>
        <v>12946.741333333275</v>
      </c>
      <c r="CT87" s="57">
        <f t="shared" si="171"/>
        <v>12137.551333333275</v>
      </c>
      <c r="CU87" s="57">
        <f t="shared" si="171"/>
        <v>11328.361333333274</v>
      </c>
      <c r="CV87" s="57">
        <f t="shared" si="171"/>
        <v>10519.171333333274</v>
      </c>
      <c r="CW87" s="57">
        <f t="shared" si="171"/>
        <v>9709.9813333332731</v>
      </c>
      <c r="CX87" s="60">
        <v>0</v>
      </c>
    </row>
    <row r="88" spans="1:102" x14ac:dyDescent="0.2">
      <c r="A88" s="56" t="s">
        <v>1406</v>
      </c>
      <c r="B88" s="40" t="s">
        <v>1945</v>
      </c>
      <c r="C88" s="40" t="s">
        <v>793</v>
      </c>
      <c r="D88" s="40" t="s">
        <v>835</v>
      </c>
      <c r="E88" s="40" t="s">
        <v>2125</v>
      </c>
      <c r="F88" s="40" t="s">
        <v>877</v>
      </c>
      <c r="G88" s="40">
        <v>180</v>
      </c>
      <c r="H88" s="57">
        <v>145652.98000000001</v>
      </c>
      <c r="I88" s="57">
        <v>77681.318666666659</v>
      </c>
      <c r="J88" s="57">
        <v>67971.661333333352</v>
      </c>
      <c r="K88" s="58">
        <v>0</v>
      </c>
      <c r="L88" s="57">
        <v>809.18000000000018</v>
      </c>
      <c r="M88" s="57"/>
      <c r="N88" s="57">
        <f t="shared" si="144"/>
        <v>9710.1600000000017</v>
      </c>
      <c r="O88" s="57">
        <f t="shared" si="147"/>
        <v>67162.481333333359</v>
      </c>
      <c r="P88" s="57">
        <f t="shared" si="172"/>
        <v>66353.301333333366</v>
      </c>
      <c r="Q88" s="57">
        <f t="shared" si="172"/>
        <v>65544.121333333373</v>
      </c>
      <c r="R88" s="57">
        <f t="shared" si="172"/>
        <v>64734.941333333372</v>
      </c>
      <c r="S88" s="57">
        <f t="shared" si="172"/>
        <v>63925.761333333372</v>
      </c>
      <c r="T88" s="57">
        <f t="shared" si="172"/>
        <v>63116.581333333372</v>
      </c>
      <c r="U88" s="57">
        <f t="shared" si="172"/>
        <v>62307.401333333371</v>
      </c>
      <c r="V88" s="57">
        <f t="shared" si="172"/>
        <v>61498.221333333371</v>
      </c>
      <c r="W88" s="57">
        <f t="shared" si="172"/>
        <v>60689.041333333371</v>
      </c>
      <c r="X88" s="57">
        <f t="shared" si="172"/>
        <v>59879.861333333371</v>
      </c>
      <c r="Y88" s="57">
        <f t="shared" si="172"/>
        <v>59070.68133333337</v>
      </c>
      <c r="Z88" s="57">
        <f t="shared" si="172"/>
        <v>58261.50133333337</v>
      </c>
      <c r="AA88" s="59"/>
      <c r="AB88" s="57"/>
      <c r="AC88" s="57">
        <f t="shared" si="149"/>
        <v>9710.1600000000017</v>
      </c>
      <c r="AD88" s="57">
        <f t="shared" si="150"/>
        <v>57452.32133333337</v>
      </c>
      <c r="AE88" s="57">
        <f t="shared" si="157"/>
        <v>56643.141333333369</v>
      </c>
      <c r="AF88" s="57">
        <f t="shared" si="157"/>
        <v>55833.961333333369</v>
      </c>
      <c r="AG88" s="57">
        <f t="shared" si="157"/>
        <v>55024.781333333369</v>
      </c>
      <c r="AH88" s="57">
        <f t="shared" si="157"/>
        <v>54215.601333333369</v>
      </c>
      <c r="AI88" s="57">
        <f t="shared" si="157"/>
        <v>53406.421333333368</v>
      </c>
      <c r="AJ88" s="57">
        <f t="shared" si="157"/>
        <v>52597.241333333368</v>
      </c>
      <c r="AK88" s="57">
        <f t="shared" si="157"/>
        <v>51788.061333333368</v>
      </c>
      <c r="AL88" s="57">
        <f t="shared" si="157"/>
        <v>50978.881333333367</v>
      </c>
      <c r="AM88" s="57">
        <f t="shared" si="157"/>
        <v>50169.701333333367</v>
      </c>
      <c r="AN88" s="57">
        <f t="shared" si="157"/>
        <v>49360.521333333367</v>
      </c>
      <c r="AO88" s="57">
        <f t="shared" si="157"/>
        <v>48551.341333333366</v>
      </c>
      <c r="AP88" s="59"/>
      <c r="AQ88" s="57">
        <v>809.18000000000018</v>
      </c>
      <c r="AR88" s="57">
        <f t="shared" si="162"/>
        <v>9710.1600000000017</v>
      </c>
      <c r="AS88" s="57">
        <f t="shared" si="163"/>
        <v>47742.161333333366</v>
      </c>
      <c r="AT88" s="57">
        <f t="shared" si="164"/>
        <v>46932.981333333366</v>
      </c>
      <c r="AU88" s="57">
        <f t="shared" si="164"/>
        <v>46123.801333333366</v>
      </c>
      <c r="AV88" s="57">
        <f t="shared" si="164"/>
        <v>45314.621333333365</v>
      </c>
      <c r="AW88" s="57">
        <f t="shared" si="164"/>
        <v>44505.441333333365</v>
      </c>
      <c r="AX88" s="57">
        <f t="shared" si="164"/>
        <v>43696.261333333365</v>
      </c>
      <c r="AY88" s="57">
        <f t="shared" si="164"/>
        <v>42887.081333333364</v>
      </c>
      <c r="AZ88" s="57">
        <f t="shared" si="164"/>
        <v>42077.901333333364</v>
      </c>
      <c r="BA88" s="57">
        <f t="shared" si="164"/>
        <v>41268.721333333364</v>
      </c>
      <c r="BB88" s="57">
        <f t="shared" si="164"/>
        <v>40459.541333333364</v>
      </c>
      <c r="BC88" s="57">
        <f t="shared" si="164"/>
        <v>39650.361333333363</v>
      </c>
      <c r="BD88" s="57">
        <f t="shared" si="164"/>
        <v>38841.181333333363</v>
      </c>
      <c r="BE88" s="60">
        <f t="shared" si="146"/>
        <v>0</v>
      </c>
      <c r="BF88" s="57">
        <v>809.18000000000018</v>
      </c>
      <c r="BG88" s="69">
        <f t="shared" si="111"/>
        <v>9710.1600000000017</v>
      </c>
      <c r="BH88" s="57">
        <f t="shared" si="112"/>
        <v>38032.001333333363</v>
      </c>
      <c r="BI88" s="57">
        <f t="shared" si="165"/>
        <v>37222.821333333362</v>
      </c>
      <c r="BJ88" s="57">
        <f t="shared" si="165"/>
        <v>36413.641333333362</v>
      </c>
      <c r="BK88" s="57">
        <f t="shared" si="165"/>
        <v>35604.461333333362</v>
      </c>
      <c r="BL88" s="57">
        <f t="shared" si="165"/>
        <v>34795.281333333362</v>
      </c>
      <c r="BM88" s="57">
        <f t="shared" si="165"/>
        <v>33986.101333333361</v>
      </c>
      <c r="BN88" s="57">
        <f t="shared" si="165"/>
        <v>33176.921333333361</v>
      </c>
      <c r="BO88" s="57">
        <f t="shared" si="165"/>
        <v>32367.741333333361</v>
      </c>
      <c r="BP88" s="57">
        <f t="shared" si="165"/>
        <v>31558.56133333336</v>
      </c>
      <c r="BQ88" s="57">
        <f t="shared" si="165"/>
        <v>30749.38133333336</v>
      </c>
      <c r="BR88" s="57">
        <f t="shared" si="165"/>
        <v>29940.20133333336</v>
      </c>
      <c r="BS88" s="57">
        <f t="shared" si="165"/>
        <v>29131.02133333336</v>
      </c>
      <c r="BT88" s="60">
        <v>0</v>
      </c>
      <c r="BU88" s="57">
        <v>809.18000000000018</v>
      </c>
      <c r="BV88" s="69">
        <f t="shared" si="114"/>
        <v>9710.1600000000017</v>
      </c>
      <c r="BW88" s="57">
        <f t="shared" si="166"/>
        <v>28321.841333333359</v>
      </c>
      <c r="BX88" s="57">
        <f t="shared" si="167"/>
        <v>27512.661333333359</v>
      </c>
      <c r="BY88" s="57">
        <f t="shared" si="167"/>
        <v>26703.481333333359</v>
      </c>
      <c r="BZ88" s="57">
        <f t="shared" si="167"/>
        <v>25894.301333333358</v>
      </c>
      <c r="CA88" s="57">
        <f t="shared" si="167"/>
        <v>25085.121333333358</v>
      </c>
      <c r="CB88" s="57">
        <f t="shared" si="167"/>
        <v>24275.941333333358</v>
      </c>
      <c r="CC88" s="57">
        <f t="shared" si="167"/>
        <v>23466.761333333357</v>
      </c>
      <c r="CD88" s="57">
        <f t="shared" si="167"/>
        <v>22657.581333333357</v>
      </c>
      <c r="CE88" s="57">
        <f t="shared" si="167"/>
        <v>21848.401333333357</v>
      </c>
      <c r="CF88" s="57">
        <f t="shared" si="167"/>
        <v>21039.221333333357</v>
      </c>
      <c r="CG88" s="57">
        <f t="shared" si="167"/>
        <v>20230.041333333356</v>
      </c>
      <c r="CH88" s="57">
        <f t="shared" si="167"/>
        <v>19420.861333333356</v>
      </c>
      <c r="CI88" s="60">
        <v>0</v>
      </c>
      <c r="CJ88" s="57">
        <v>809.18000000000018</v>
      </c>
      <c r="CK88" s="69">
        <f t="shared" si="117"/>
        <v>9710.1600000000017</v>
      </c>
      <c r="CL88" s="57">
        <f t="shared" si="170"/>
        <v>18611.681333333356</v>
      </c>
      <c r="CM88" s="57">
        <f t="shared" si="171"/>
        <v>17802.501333333355</v>
      </c>
      <c r="CN88" s="57">
        <f t="shared" si="171"/>
        <v>16993.321333333355</v>
      </c>
      <c r="CO88" s="57">
        <f t="shared" si="171"/>
        <v>16184.141333333355</v>
      </c>
      <c r="CP88" s="57">
        <f t="shared" si="171"/>
        <v>15374.961333333355</v>
      </c>
      <c r="CQ88" s="57">
        <f t="shared" si="171"/>
        <v>14565.781333333354</v>
      </c>
      <c r="CR88" s="57">
        <f t="shared" si="171"/>
        <v>13756.601333333354</v>
      </c>
      <c r="CS88" s="57">
        <f t="shared" si="171"/>
        <v>12947.421333333354</v>
      </c>
      <c r="CT88" s="57">
        <f t="shared" si="171"/>
        <v>12138.241333333353</v>
      </c>
      <c r="CU88" s="57">
        <f t="shared" si="171"/>
        <v>11329.061333333353</v>
      </c>
      <c r="CV88" s="57">
        <f t="shared" si="171"/>
        <v>10519.881333333353</v>
      </c>
      <c r="CW88" s="57">
        <f t="shared" si="171"/>
        <v>9710.7013333333525</v>
      </c>
      <c r="CX88" s="60">
        <v>0</v>
      </c>
    </row>
    <row r="89" spans="1:102" ht="22.5" x14ac:dyDescent="0.2">
      <c r="A89" s="56" t="s">
        <v>1407</v>
      </c>
      <c r="B89" s="40" t="s">
        <v>1946</v>
      </c>
      <c r="C89" s="40" t="s">
        <v>793</v>
      </c>
      <c r="D89" s="40" t="s">
        <v>835</v>
      </c>
      <c r="E89" s="40" t="s">
        <v>2127</v>
      </c>
      <c r="F89" s="40" t="s">
        <v>877</v>
      </c>
      <c r="G89" s="40">
        <v>180</v>
      </c>
      <c r="H89" s="57">
        <v>217362.39</v>
      </c>
      <c r="I89" s="57">
        <v>109888.856</v>
      </c>
      <c r="J89" s="57">
        <v>107473.53400000001</v>
      </c>
      <c r="K89" s="58">
        <v>0</v>
      </c>
      <c r="L89" s="57">
        <v>1207.57</v>
      </c>
      <c r="M89" s="57"/>
      <c r="N89" s="57">
        <f t="shared" si="144"/>
        <v>14490.84</v>
      </c>
      <c r="O89" s="57">
        <f t="shared" si="147"/>
        <v>106265.96400000001</v>
      </c>
      <c r="P89" s="57">
        <f t="shared" si="172"/>
        <v>105058.394</v>
      </c>
      <c r="Q89" s="57">
        <f t="shared" si="172"/>
        <v>103850.82399999999</v>
      </c>
      <c r="R89" s="57">
        <f t="shared" si="172"/>
        <v>102643.25399999999</v>
      </c>
      <c r="S89" s="57">
        <f t="shared" si="172"/>
        <v>101435.68399999998</v>
      </c>
      <c r="T89" s="57">
        <f t="shared" si="172"/>
        <v>100228.11399999997</v>
      </c>
      <c r="U89" s="57">
        <f t="shared" si="172"/>
        <v>99020.543999999965</v>
      </c>
      <c r="V89" s="57">
        <f t="shared" si="172"/>
        <v>97812.973999999958</v>
      </c>
      <c r="W89" s="57">
        <f t="shared" si="172"/>
        <v>96605.403999999951</v>
      </c>
      <c r="X89" s="57">
        <f t="shared" si="172"/>
        <v>95397.833999999944</v>
      </c>
      <c r="Y89" s="57">
        <f t="shared" si="172"/>
        <v>94190.263999999937</v>
      </c>
      <c r="Z89" s="57">
        <f t="shared" si="172"/>
        <v>92982.69399999993</v>
      </c>
      <c r="AA89" s="59"/>
      <c r="AB89" s="57"/>
      <c r="AC89" s="57">
        <f t="shared" si="149"/>
        <v>14490.84</v>
      </c>
      <c r="AD89" s="57">
        <f t="shared" si="150"/>
        <v>91775.123999999923</v>
      </c>
      <c r="AE89" s="57">
        <f t="shared" si="157"/>
        <v>90567.553999999916</v>
      </c>
      <c r="AF89" s="57">
        <f t="shared" si="157"/>
        <v>89359.983999999909</v>
      </c>
      <c r="AG89" s="57">
        <f t="shared" si="157"/>
        <v>88152.413999999902</v>
      </c>
      <c r="AH89" s="57">
        <f t="shared" si="157"/>
        <v>86944.843999999895</v>
      </c>
      <c r="AI89" s="57">
        <f t="shared" si="157"/>
        <v>85737.273999999888</v>
      </c>
      <c r="AJ89" s="57">
        <f t="shared" si="157"/>
        <v>84529.703999999881</v>
      </c>
      <c r="AK89" s="57">
        <f t="shared" si="157"/>
        <v>83322.133999999875</v>
      </c>
      <c r="AL89" s="57">
        <f t="shared" si="157"/>
        <v>82114.563999999868</v>
      </c>
      <c r="AM89" s="57">
        <f t="shared" si="157"/>
        <v>80906.993999999861</v>
      </c>
      <c r="AN89" s="57">
        <f t="shared" si="157"/>
        <v>79699.423999999854</v>
      </c>
      <c r="AO89" s="57">
        <f t="shared" si="157"/>
        <v>78491.853999999847</v>
      </c>
      <c r="AP89" s="59"/>
      <c r="AQ89" s="57">
        <v>1207.57</v>
      </c>
      <c r="AR89" s="57">
        <f t="shared" si="162"/>
        <v>14490.84</v>
      </c>
      <c r="AS89" s="57">
        <f t="shared" si="163"/>
        <v>77284.28399999984</v>
      </c>
      <c r="AT89" s="57">
        <f t="shared" si="164"/>
        <v>76076.713999999833</v>
      </c>
      <c r="AU89" s="57">
        <f t="shared" si="164"/>
        <v>74869.143999999826</v>
      </c>
      <c r="AV89" s="57">
        <f t="shared" si="164"/>
        <v>73661.573999999819</v>
      </c>
      <c r="AW89" s="57">
        <f t="shared" si="164"/>
        <v>72454.003999999812</v>
      </c>
      <c r="AX89" s="57">
        <f t="shared" si="164"/>
        <v>71246.433999999805</v>
      </c>
      <c r="AY89" s="57">
        <f t="shared" si="164"/>
        <v>70038.863999999798</v>
      </c>
      <c r="AZ89" s="57">
        <f t="shared" si="164"/>
        <v>68831.293999999791</v>
      </c>
      <c r="BA89" s="57">
        <f t="shared" si="164"/>
        <v>67623.723999999784</v>
      </c>
      <c r="BB89" s="57">
        <f t="shared" si="164"/>
        <v>66416.153999999777</v>
      </c>
      <c r="BC89" s="57">
        <f t="shared" si="164"/>
        <v>65208.583999999777</v>
      </c>
      <c r="BD89" s="57">
        <f t="shared" si="164"/>
        <v>64001.013999999777</v>
      </c>
      <c r="BE89" s="60">
        <f t="shared" si="146"/>
        <v>0</v>
      </c>
      <c r="BF89" s="57">
        <v>1207.57</v>
      </c>
      <c r="BG89" s="69">
        <f t="shared" si="111"/>
        <v>14490.84</v>
      </c>
      <c r="BH89" s="57">
        <f t="shared" si="112"/>
        <v>62793.443999999778</v>
      </c>
      <c r="BI89" s="57">
        <f t="shared" si="165"/>
        <v>61585.873999999778</v>
      </c>
      <c r="BJ89" s="57">
        <f t="shared" si="165"/>
        <v>60378.303999999778</v>
      </c>
      <c r="BK89" s="57">
        <f t="shared" si="165"/>
        <v>59170.733999999778</v>
      </c>
      <c r="BL89" s="57">
        <f t="shared" si="165"/>
        <v>57963.163999999779</v>
      </c>
      <c r="BM89" s="57">
        <f t="shared" si="165"/>
        <v>56755.593999999779</v>
      </c>
      <c r="BN89" s="57">
        <f t="shared" si="165"/>
        <v>55548.023999999779</v>
      </c>
      <c r="BO89" s="57">
        <f t="shared" si="165"/>
        <v>54340.45399999978</v>
      </c>
      <c r="BP89" s="57">
        <f t="shared" si="165"/>
        <v>53132.88399999978</v>
      </c>
      <c r="BQ89" s="57">
        <f t="shared" si="165"/>
        <v>51925.31399999978</v>
      </c>
      <c r="BR89" s="57">
        <f t="shared" si="165"/>
        <v>50717.74399999978</v>
      </c>
      <c r="BS89" s="57">
        <f t="shared" si="165"/>
        <v>49510.173999999781</v>
      </c>
      <c r="BT89" s="60">
        <v>0</v>
      </c>
      <c r="BU89" s="57">
        <v>1207.57</v>
      </c>
      <c r="BV89" s="69">
        <f t="shared" si="114"/>
        <v>14490.84</v>
      </c>
      <c r="BW89" s="57">
        <f t="shared" si="166"/>
        <v>48302.603999999781</v>
      </c>
      <c r="BX89" s="57">
        <f t="shared" si="167"/>
        <v>47095.033999999781</v>
      </c>
      <c r="BY89" s="57">
        <f t="shared" si="167"/>
        <v>45887.463999999782</v>
      </c>
      <c r="BZ89" s="57">
        <f t="shared" si="167"/>
        <v>44679.893999999782</v>
      </c>
      <c r="CA89" s="57">
        <f t="shared" si="167"/>
        <v>43472.323999999782</v>
      </c>
      <c r="CB89" s="57">
        <f t="shared" si="167"/>
        <v>42264.753999999783</v>
      </c>
      <c r="CC89" s="57">
        <f t="shared" si="167"/>
        <v>41057.183999999783</v>
      </c>
      <c r="CD89" s="57">
        <f t="shared" si="167"/>
        <v>39849.613999999783</v>
      </c>
      <c r="CE89" s="57">
        <f t="shared" si="167"/>
        <v>38642.043999999783</v>
      </c>
      <c r="CF89" s="57">
        <f t="shared" si="167"/>
        <v>37434.473999999784</v>
      </c>
      <c r="CG89" s="57">
        <f t="shared" si="167"/>
        <v>36226.903999999784</v>
      </c>
      <c r="CH89" s="57">
        <f t="shared" si="167"/>
        <v>35019.333999999784</v>
      </c>
      <c r="CI89" s="60">
        <v>0</v>
      </c>
      <c r="CJ89" s="57">
        <v>1207.57</v>
      </c>
      <c r="CK89" s="69">
        <f t="shared" si="117"/>
        <v>14490.84</v>
      </c>
      <c r="CL89" s="57">
        <f t="shared" si="170"/>
        <v>33811.763999999785</v>
      </c>
      <c r="CM89" s="57">
        <f t="shared" si="171"/>
        <v>32604.193999999785</v>
      </c>
      <c r="CN89" s="57">
        <f t="shared" si="171"/>
        <v>31396.623999999785</v>
      </c>
      <c r="CO89" s="57">
        <f t="shared" si="171"/>
        <v>30189.053999999785</v>
      </c>
      <c r="CP89" s="57">
        <f t="shared" si="171"/>
        <v>28981.483999999786</v>
      </c>
      <c r="CQ89" s="57">
        <f t="shared" si="171"/>
        <v>27773.913999999786</v>
      </c>
      <c r="CR89" s="57">
        <f t="shared" si="171"/>
        <v>26566.343999999786</v>
      </c>
      <c r="CS89" s="57">
        <f t="shared" si="171"/>
        <v>25358.773999999787</v>
      </c>
      <c r="CT89" s="57">
        <f t="shared" si="171"/>
        <v>24151.203999999787</v>
      </c>
      <c r="CU89" s="57">
        <f t="shared" si="171"/>
        <v>22943.633999999787</v>
      </c>
      <c r="CV89" s="57">
        <f t="shared" si="171"/>
        <v>21736.063999999787</v>
      </c>
      <c r="CW89" s="57">
        <f t="shared" si="171"/>
        <v>20528.493999999788</v>
      </c>
      <c r="CX89" s="60">
        <v>0</v>
      </c>
    </row>
    <row r="90" spans="1:102" x14ac:dyDescent="0.2">
      <c r="A90" s="56" t="s">
        <v>1408</v>
      </c>
      <c r="B90" s="40" t="s">
        <v>1947</v>
      </c>
      <c r="C90" s="40" t="s">
        <v>793</v>
      </c>
      <c r="D90" s="40" t="s">
        <v>835</v>
      </c>
      <c r="E90" s="40" t="s">
        <v>2128</v>
      </c>
      <c r="F90" s="40" t="s">
        <v>877</v>
      </c>
      <c r="G90" s="40">
        <v>180</v>
      </c>
      <c r="H90" s="57">
        <v>135158.97</v>
      </c>
      <c r="I90" s="57">
        <v>58568.678</v>
      </c>
      <c r="J90" s="57">
        <v>76590.292000000001</v>
      </c>
      <c r="K90" s="58">
        <v>0</v>
      </c>
      <c r="L90" s="57">
        <v>750.89</v>
      </c>
      <c r="M90" s="57"/>
      <c r="N90" s="57">
        <f t="shared" si="144"/>
        <v>9010.68</v>
      </c>
      <c r="O90" s="57">
        <f t="shared" si="147"/>
        <v>75839.402000000002</v>
      </c>
      <c r="P90" s="57">
        <f t="shared" si="172"/>
        <v>75088.512000000002</v>
      </c>
      <c r="Q90" s="57">
        <f t="shared" si="172"/>
        <v>74337.622000000003</v>
      </c>
      <c r="R90" s="57">
        <f t="shared" si="172"/>
        <v>73586.732000000004</v>
      </c>
      <c r="S90" s="57">
        <f t="shared" si="172"/>
        <v>72835.842000000004</v>
      </c>
      <c r="T90" s="57">
        <f t="shared" si="172"/>
        <v>72084.952000000005</v>
      </c>
      <c r="U90" s="57">
        <f t="shared" si="172"/>
        <v>71334.062000000005</v>
      </c>
      <c r="V90" s="57">
        <f t="shared" si="172"/>
        <v>70583.172000000006</v>
      </c>
      <c r="W90" s="57">
        <f t="shared" si="172"/>
        <v>69832.282000000007</v>
      </c>
      <c r="X90" s="57">
        <f t="shared" si="172"/>
        <v>69081.392000000007</v>
      </c>
      <c r="Y90" s="57">
        <f t="shared" si="172"/>
        <v>68330.502000000008</v>
      </c>
      <c r="Z90" s="57">
        <f t="shared" si="172"/>
        <v>67579.612000000008</v>
      </c>
      <c r="AA90" s="59"/>
      <c r="AB90" s="57"/>
      <c r="AC90" s="57">
        <f t="shared" si="149"/>
        <v>9010.68</v>
      </c>
      <c r="AD90" s="57">
        <f t="shared" si="150"/>
        <v>66828.722000000009</v>
      </c>
      <c r="AE90" s="57">
        <f t="shared" ref="AE90:AO98" si="173">AD90-$L90</f>
        <v>66077.832000000009</v>
      </c>
      <c r="AF90" s="57">
        <f t="shared" si="173"/>
        <v>65326.94200000001</v>
      </c>
      <c r="AG90" s="57">
        <f t="shared" si="173"/>
        <v>64576.052000000011</v>
      </c>
      <c r="AH90" s="57">
        <f t="shared" si="173"/>
        <v>63825.162000000011</v>
      </c>
      <c r="AI90" s="57">
        <f t="shared" si="173"/>
        <v>63074.272000000012</v>
      </c>
      <c r="AJ90" s="57">
        <f t="shared" si="173"/>
        <v>62323.382000000012</v>
      </c>
      <c r="AK90" s="57">
        <f t="shared" si="173"/>
        <v>61572.492000000013</v>
      </c>
      <c r="AL90" s="57">
        <f t="shared" si="173"/>
        <v>60821.602000000014</v>
      </c>
      <c r="AM90" s="57">
        <f t="shared" si="173"/>
        <v>60070.712000000014</v>
      </c>
      <c r="AN90" s="57">
        <f t="shared" si="173"/>
        <v>59319.822000000015</v>
      </c>
      <c r="AO90" s="57">
        <f t="shared" si="173"/>
        <v>58568.932000000015</v>
      </c>
      <c r="AP90" s="59"/>
      <c r="AQ90" s="57">
        <v>750.89</v>
      </c>
      <c r="AR90" s="57">
        <f t="shared" si="162"/>
        <v>9010.68</v>
      </c>
      <c r="AS90" s="57">
        <f t="shared" si="163"/>
        <v>57818.042000000016</v>
      </c>
      <c r="AT90" s="57">
        <f t="shared" si="164"/>
        <v>57067.152000000016</v>
      </c>
      <c r="AU90" s="57">
        <f t="shared" si="164"/>
        <v>56316.262000000017</v>
      </c>
      <c r="AV90" s="57">
        <f t="shared" si="164"/>
        <v>55565.372000000018</v>
      </c>
      <c r="AW90" s="57">
        <f t="shared" si="164"/>
        <v>54814.482000000018</v>
      </c>
      <c r="AX90" s="57">
        <f t="shared" si="164"/>
        <v>54063.592000000019</v>
      </c>
      <c r="AY90" s="57">
        <f t="shared" si="164"/>
        <v>53312.702000000019</v>
      </c>
      <c r="AZ90" s="57">
        <f t="shared" si="164"/>
        <v>52561.81200000002</v>
      </c>
      <c r="BA90" s="57">
        <f t="shared" si="164"/>
        <v>51810.92200000002</v>
      </c>
      <c r="BB90" s="57">
        <f t="shared" si="164"/>
        <v>51060.032000000021</v>
      </c>
      <c r="BC90" s="57">
        <f t="shared" si="164"/>
        <v>50309.142000000022</v>
      </c>
      <c r="BD90" s="57">
        <f t="shared" si="164"/>
        <v>49558.252000000022</v>
      </c>
      <c r="BE90" s="60">
        <f t="shared" si="146"/>
        <v>0</v>
      </c>
      <c r="BF90" s="57">
        <v>750.89</v>
      </c>
      <c r="BG90" s="69">
        <f t="shared" si="111"/>
        <v>9010.68</v>
      </c>
      <c r="BH90" s="57">
        <f t="shared" si="112"/>
        <v>48807.362000000023</v>
      </c>
      <c r="BI90" s="57">
        <f t="shared" si="165"/>
        <v>48056.472000000023</v>
      </c>
      <c r="BJ90" s="57">
        <f t="shared" si="165"/>
        <v>47305.582000000024</v>
      </c>
      <c r="BK90" s="57">
        <f t="shared" si="165"/>
        <v>46554.692000000025</v>
      </c>
      <c r="BL90" s="57">
        <f t="shared" si="165"/>
        <v>45803.802000000025</v>
      </c>
      <c r="BM90" s="57">
        <f t="shared" si="165"/>
        <v>45052.912000000026</v>
      </c>
      <c r="BN90" s="57">
        <f t="shared" si="165"/>
        <v>44302.022000000026</v>
      </c>
      <c r="BO90" s="57">
        <f t="shared" si="165"/>
        <v>43551.132000000027</v>
      </c>
      <c r="BP90" s="57">
        <f t="shared" si="165"/>
        <v>42800.242000000027</v>
      </c>
      <c r="BQ90" s="57">
        <f t="shared" si="165"/>
        <v>42049.352000000028</v>
      </c>
      <c r="BR90" s="57">
        <f t="shared" si="165"/>
        <v>41298.462000000029</v>
      </c>
      <c r="BS90" s="57">
        <f t="shared" si="165"/>
        <v>40547.572000000029</v>
      </c>
      <c r="BT90" s="60">
        <v>0</v>
      </c>
      <c r="BU90" s="57">
        <v>750.89</v>
      </c>
      <c r="BV90" s="69">
        <f t="shared" si="114"/>
        <v>9010.68</v>
      </c>
      <c r="BW90" s="57">
        <f t="shared" si="166"/>
        <v>39796.68200000003</v>
      </c>
      <c r="BX90" s="57">
        <f t="shared" si="167"/>
        <v>39045.79200000003</v>
      </c>
      <c r="BY90" s="57">
        <f t="shared" si="167"/>
        <v>38294.902000000031</v>
      </c>
      <c r="BZ90" s="57">
        <f t="shared" si="167"/>
        <v>37544.012000000032</v>
      </c>
      <c r="CA90" s="57">
        <f t="shared" si="167"/>
        <v>36793.122000000032</v>
      </c>
      <c r="CB90" s="57">
        <f t="shared" si="167"/>
        <v>36042.232000000033</v>
      </c>
      <c r="CC90" s="57">
        <f t="shared" si="167"/>
        <v>35291.342000000033</v>
      </c>
      <c r="CD90" s="57">
        <f t="shared" si="167"/>
        <v>34540.452000000034</v>
      </c>
      <c r="CE90" s="57">
        <f t="shared" si="167"/>
        <v>33789.562000000034</v>
      </c>
      <c r="CF90" s="57">
        <f t="shared" si="167"/>
        <v>33038.672000000035</v>
      </c>
      <c r="CG90" s="57">
        <f t="shared" si="167"/>
        <v>32287.782000000036</v>
      </c>
      <c r="CH90" s="57">
        <f t="shared" si="167"/>
        <v>31536.892000000036</v>
      </c>
      <c r="CI90" s="60">
        <v>0</v>
      </c>
      <c r="CJ90" s="57">
        <v>750.89</v>
      </c>
      <c r="CK90" s="69">
        <f t="shared" si="117"/>
        <v>9010.68</v>
      </c>
      <c r="CL90" s="57">
        <f t="shared" si="170"/>
        <v>30786.002000000037</v>
      </c>
      <c r="CM90" s="57">
        <f t="shared" si="171"/>
        <v>30035.112000000037</v>
      </c>
      <c r="CN90" s="57">
        <f t="shared" si="171"/>
        <v>29284.222000000038</v>
      </c>
      <c r="CO90" s="57">
        <f t="shared" si="171"/>
        <v>28533.332000000039</v>
      </c>
      <c r="CP90" s="57">
        <f t="shared" si="171"/>
        <v>27782.442000000039</v>
      </c>
      <c r="CQ90" s="57">
        <f t="shared" si="171"/>
        <v>27031.55200000004</v>
      </c>
      <c r="CR90" s="57">
        <f t="shared" si="171"/>
        <v>26280.66200000004</v>
      </c>
      <c r="CS90" s="57">
        <f t="shared" si="171"/>
        <v>25529.772000000041</v>
      </c>
      <c r="CT90" s="57">
        <f t="shared" si="171"/>
        <v>24778.882000000041</v>
      </c>
      <c r="CU90" s="57">
        <f t="shared" si="171"/>
        <v>24027.992000000042</v>
      </c>
      <c r="CV90" s="57">
        <f t="shared" si="171"/>
        <v>23277.102000000043</v>
      </c>
      <c r="CW90" s="57">
        <f t="shared" si="171"/>
        <v>22526.212000000043</v>
      </c>
      <c r="CX90" s="60">
        <v>0</v>
      </c>
    </row>
    <row r="91" spans="1:102" ht="22.5" x14ac:dyDescent="0.2">
      <c r="A91" s="56" t="s">
        <v>1409</v>
      </c>
      <c r="B91" s="40" t="s">
        <v>1948</v>
      </c>
      <c r="C91" s="40" t="s">
        <v>793</v>
      </c>
      <c r="D91" s="40" t="s">
        <v>851</v>
      </c>
      <c r="E91" s="40" t="s">
        <v>2129</v>
      </c>
      <c r="F91" s="40" t="s">
        <v>848</v>
      </c>
      <c r="G91" s="40">
        <v>120</v>
      </c>
      <c r="H91" s="57">
        <v>16224413.98</v>
      </c>
      <c r="I91" s="57">
        <v>3244882.7979999995</v>
      </c>
      <c r="J91" s="57">
        <v>12979531.182</v>
      </c>
      <c r="K91" s="58">
        <v>1</v>
      </c>
      <c r="L91" s="57">
        <v>135203.44999999998</v>
      </c>
      <c r="M91" s="57"/>
      <c r="N91" s="57">
        <f t="shared" si="144"/>
        <v>1622441.4</v>
      </c>
      <c r="O91" s="57">
        <f t="shared" si="147"/>
        <v>12844327.732000001</v>
      </c>
      <c r="P91" s="57">
        <f t="shared" si="172"/>
        <v>12709124.282000002</v>
      </c>
      <c r="Q91" s="57">
        <f t="shared" si="172"/>
        <v>12573920.832000002</v>
      </c>
      <c r="R91" s="57">
        <f t="shared" si="172"/>
        <v>12438717.382000003</v>
      </c>
      <c r="S91" s="57">
        <f t="shared" si="172"/>
        <v>12303513.932000004</v>
      </c>
      <c r="T91" s="57">
        <f t="shared" si="172"/>
        <v>12168310.482000005</v>
      </c>
      <c r="U91" s="57">
        <f t="shared" si="172"/>
        <v>12033107.032000005</v>
      </c>
      <c r="V91" s="57">
        <f t="shared" si="172"/>
        <v>11897903.582000006</v>
      </c>
      <c r="W91" s="57">
        <f t="shared" si="172"/>
        <v>11762700.132000007</v>
      </c>
      <c r="X91" s="57">
        <f t="shared" si="172"/>
        <v>11627496.682000007</v>
      </c>
      <c r="Y91" s="57">
        <f t="shared" si="172"/>
        <v>11492293.232000008</v>
      </c>
      <c r="Z91" s="57">
        <f t="shared" si="172"/>
        <v>11357089.782000009</v>
      </c>
      <c r="AA91" s="59">
        <f t="shared" ref="AA91:AA92" si="174">SUM(O91:Z91,J91)/13*$AA$1</f>
        <v>267702.83060400008</v>
      </c>
      <c r="AB91" s="57"/>
      <c r="AC91" s="57">
        <f t="shared" si="149"/>
        <v>1622441.4</v>
      </c>
      <c r="AD91" s="57">
        <f t="shared" si="150"/>
        <v>11221886.33200001</v>
      </c>
      <c r="AE91" s="57">
        <f t="shared" si="173"/>
        <v>11086682.88200001</v>
      </c>
      <c r="AF91" s="57">
        <f t="shared" si="173"/>
        <v>10951479.432000011</v>
      </c>
      <c r="AG91" s="57">
        <f t="shared" si="173"/>
        <v>10816275.982000012</v>
      </c>
      <c r="AH91" s="57">
        <f t="shared" si="173"/>
        <v>10681072.532000013</v>
      </c>
      <c r="AI91" s="57">
        <f t="shared" si="173"/>
        <v>10545869.082000013</v>
      </c>
      <c r="AJ91" s="57">
        <f t="shared" si="173"/>
        <v>10410665.632000014</v>
      </c>
      <c r="AK91" s="57">
        <f t="shared" si="173"/>
        <v>10275462.182000015</v>
      </c>
      <c r="AL91" s="57">
        <f t="shared" si="173"/>
        <v>10140258.732000016</v>
      </c>
      <c r="AM91" s="57">
        <f t="shared" si="173"/>
        <v>10005055.282000016</v>
      </c>
      <c r="AN91" s="57">
        <f t="shared" si="173"/>
        <v>9869851.8320000172</v>
      </c>
      <c r="AO91" s="57">
        <f t="shared" si="173"/>
        <v>9734648.3820000179</v>
      </c>
      <c r="AP91" s="59">
        <f t="shared" si="145"/>
        <v>232009.11980400028</v>
      </c>
      <c r="AQ91" s="57">
        <v>135203.44999999998</v>
      </c>
      <c r="AR91" s="57">
        <f t="shared" si="162"/>
        <v>1622441.4</v>
      </c>
      <c r="AS91" s="57">
        <f t="shared" si="163"/>
        <v>9599444.9320000187</v>
      </c>
      <c r="AT91" s="57">
        <f t="shared" ref="AT91:BD98" si="175">AS91-$L91</f>
        <v>9464241.4820000194</v>
      </c>
      <c r="AU91" s="57">
        <f t="shared" si="175"/>
        <v>9329038.0320000201</v>
      </c>
      <c r="AV91" s="57">
        <f t="shared" si="175"/>
        <v>9193834.5820000209</v>
      </c>
      <c r="AW91" s="57">
        <f t="shared" si="175"/>
        <v>9058631.1320000216</v>
      </c>
      <c r="AX91" s="57">
        <f t="shared" si="175"/>
        <v>8923427.6820000224</v>
      </c>
      <c r="AY91" s="57">
        <f t="shared" si="175"/>
        <v>8788224.2320000231</v>
      </c>
      <c r="AZ91" s="57">
        <f t="shared" si="175"/>
        <v>8653020.7820000239</v>
      </c>
      <c r="BA91" s="57">
        <f t="shared" si="175"/>
        <v>8517817.3320000246</v>
      </c>
      <c r="BB91" s="57">
        <f t="shared" si="175"/>
        <v>8382613.8820000244</v>
      </c>
      <c r="BC91" s="57">
        <f t="shared" si="175"/>
        <v>8247410.4320000242</v>
      </c>
      <c r="BD91" s="57">
        <f t="shared" si="175"/>
        <v>8112206.9820000241</v>
      </c>
      <c r="BE91" s="60">
        <f t="shared" si="146"/>
        <v>196315.40900400048</v>
      </c>
      <c r="BF91" s="57">
        <v>135203.44999999998</v>
      </c>
      <c r="BG91" s="69">
        <f t="shared" si="111"/>
        <v>1622441.4</v>
      </c>
      <c r="BH91" s="57">
        <f t="shared" si="112"/>
        <v>7977003.5320000239</v>
      </c>
      <c r="BI91" s="57">
        <f t="shared" si="165"/>
        <v>7841800.0820000237</v>
      </c>
      <c r="BJ91" s="57">
        <f t="shared" si="165"/>
        <v>7706596.6320000235</v>
      </c>
      <c r="BK91" s="57">
        <f t="shared" si="165"/>
        <v>7571393.1820000233</v>
      </c>
      <c r="BL91" s="57">
        <f t="shared" si="165"/>
        <v>7436189.7320000231</v>
      </c>
      <c r="BM91" s="57">
        <f t="shared" si="165"/>
        <v>7300986.2820000229</v>
      </c>
      <c r="BN91" s="57">
        <f t="shared" si="165"/>
        <v>7165782.8320000228</v>
      </c>
      <c r="BO91" s="57">
        <f t="shared" si="165"/>
        <v>7030579.3820000226</v>
      </c>
      <c r="BP91" s="57">
        <f t="shared" si="165"/>
        <v>6895375.9320000224</v>
      </c>
      <c r="BQ91" s="57">
        <f t="shared" si="165"/>
        <v>6760172.4820000222</v>
      </c>
      <c r="BR91" s="57">
        <f t="shared" si="165"/>
        <v>6624969.032000022</v>
      </c>
      <c r="BS91" s="57">
        <f t="shared" si="165"/>
        <v>6489765.5820000218</v>
      </c>
      <c r="BT91" s="60">
        <f t="shared" si="158"/>
        <v>160621.69820400048</v>
      </c>
      <c r="BU91" s="57">
        <v>135203.44999999998</v>
      </c>
      <c r="BV91" s="69">
        <f t="shared" si="114"/>
        <v>1622441.4</v>
      </c>
      <c r="BW91" s="57">
        <f t="shared" si="166"/>
        <v>6354562.1320000216</v>
      </c>
      <c r="BX91" s="57">
        <f t="shared" si="167"/>
        <v>6219358.6820000215</v>
      </c>
      <c r="BY91" s="57">
        <f t="shared" si="167"/>
        <v>6084155.2320000213</v>
      </c>
      <c r="BZ91" s="57">
        <f t="shared" si="167"/>
        <v>5948951.7820000211</v>
      </c>
      <c r="CA91" s="57">
        <f t="shared" si="167"/>
        <v>5813748.3320000209</v>
      </c>
      <c r="CB91" s="57">
        <f t="shared" si="167"/>
        <v>5678544.8820000207</v>
      </c>
      <c r="CC91" s="57">
        <f t="shared" si="167"/>
        <v>5543341.4320000205</v>
      </c>
      <c r="CD91" s="57">
        <f t="shared" si="167"/>
        <v>5408137.9820000203</v>
      </c>
      <c r="CE91" s="57">
        <f t="shared" si="167"/>
        <v>5272934.5320000201</v>
      </c>
      <c r="CF91" s="57">
        <f t="shared" si="167"/>
        <v>5137731.08200002</v>
      </c>
      <c r="CG91" s="57">
        <f t="shared" si="167"/>
        <v>5002527.6320000198</v>
      </c>
      <c r="CH91" s="57">
        <f t="shared" si="167"/>
        <v>4867324.1820000196</v>
      </c>
      <c r="CI91" s="60">
        <f t="shared" si="159"/>
        <v>124927.98740400042</v>
      </c>
      <c r="CJ91" s="57">
        <v>135203.44999999998</v>
      </c>
      <c r="CK91" s="69">
        <f t="shared" si="117"/>
        <v>1622441.4</v>
      </c>
      <c r="CL91" s="57">
        <f t="shared" si="170"/>
        <v>4732120.7320000194</v>
      </c>
      <c r="CM91" s="57">
        <f t="shared" si="171"/>
        <v>4596917.2820000192</v>
      </c>
      <c r="CN91" s="57">
        <f t="shared" si="171"/>
        <v>4461713.832000019</v>
      </c>
      <c r="CO91" s="57">
        <f t="shared" si="171"/>
        <v>4326510.3820000188</v>
      </c>
      <c r="CP91" s="57">
        <f t="shared" si="171"/>
        <v>4191306.9320000187</v>
      </c>
      <c r="CQ91" s="57">
        <f t="shared" si="171"/>
        <v>4056103.4820000185</v>
      </c>
      <c r="CR91" s="57">
        <f t="shared" si="171"/>
        <v>3920900.0320000183</v>
      </c>
      <c r="CS91" s="57">
        <f t="shared" si="171"/>
        <v>3785696.5820000181</v>
      </c>
      <c r="CT91" s="57">
        <f t="shared" si="171"/>
        <v>3650493.1320000179</v>
      </c>
      <c r="CU91" s="57">
        <f t="shared" si="171"/>
        <v>3515289.6820000177</v>
      </c>
      <c r="CV91" s="57">
        <f t="shared" si="171"/>
        <v>3380086.2320000175</v>
      </c>
      <c r="CW91" s="57">
        <f t="shared" si="171"/>
        <v>3244882.7820000174</v>
      </c>
      <c r="CX91" s="60">
        <f t="shared" si="160"/>
        <v>89234.276604000406</v>
      </c>
    </row>
    <row r="92" spans="1:102" x14ac:dyDescent="0.2">
      <c r="A92" s="56" t="s">
        <v>1410</v>
      </c>
      <c r="B92" s="40" t="s">
        <v>1949</v>
      </c>
      <c r="C92" s="40" t="s">
        <v>793</v>
      </c>
      <c r="D92" s="40" t="s">
        <v>851</v>
      </c>
      <c r="E92" s="40" t="s">
        <v>2102</v>
      </c>
      <c r="F92" s="40" t="s">
        <v>1022</v>
      </c>
      <c r="G92" s="40">
        <v>180</v>
      </c>
      <c r="H92" s="57">
        <v>688417.26</v>
      </c>
      <c r="I92" s="57">
        <v>45894.483999999997</v>
      </c>
      <c r="J92" s="57">
        <v>642522.77600000007</v>
      </c>
      <c r="K92" s="58">
        <v>1</v>
      </c>
      <c r="L92" s="57">
        <v>3824.5400000000004</v>
      </c>
      <c r="M92" s="57"/>
      <c r="N92" s="57">
        <f t="shared" si="144"/>
        <v>45894.48</v>
      </c>
      <c r="O92" s="57">
        <f t="shared" si="147"/>
        <v>638698.23600000003</v>
      </c>
      <c r="P92" s="57">
        <f t="shared" si="172"/>
        <v>634873.696</v>
      </c>
      <c r="Q92" s="57">
        <f t="shared" si="172"/>
        <v>631049.15599999996</v>
      </c>
      <c r="R92" s="57">
        <f t="shared" si="172"/>
        <v>627224.61599999992</v>
      </c>
      <c r="S92" s="57">
        <f t="shared" si="172"/>
        <v>623400.07599999988</v>
      </c>
      <c r="T92" s="57">
        <f t="shared" si="172"/>
        <v>619575.53599999985</v>
      </c>
      <c r="U92" s="57">
        <f t="shared" si="172"/>
        <v>615750.99599999981</v>
      </c>
      <c r="V92" s="57">
        <f t="shared" si="172"/>
        <v>611926.45599999977</v>
      </c>
      <c r="W92" s="57">
        <f t="shared" si="172"/>
        <v>608101.91599999974</v>
      </c>
      <c r="X92" s="57">
        <f t="shared" si="172"/>
        <v>604277.3759999997</v>
      </c>
      <c r="Y92" s="57">
        <f t="shared" si="172"/>
        <v>600452.83599999966</v>
      </c>
      <c r="Z92" s="57">
        <f t="shared" si="172"/>
        <v>596628.29599999962</v>
      </c>
      <c r="AA92" s="59">
        <f t="shared" si="174"/>
        <v>13630.661791999995</v>
      </c>
      <c r="AB92" s="57"/>
      <c r="AC92" s="57">
        <f t="shared" si="149"/>
        <v>45894.48</v>
      </c>
      <c r="AD92" s="57">
        <f t="shared" si="150"/>
        <v>592803.75599999959</v>
      </c>
      <c r="AE92" s="57">
        <f t="shared" si="173"/>
        <v>588979.21599999955</v>
      </c>
      <c r="AF92" s="57">
        <f t="shared" si="173"/>
        <v>585154.67599999951</v>
      </c>
      <c r="AG92" s="57">
        <f t="shared" si="173"/>
        <v>581330.13599999947</v>
      </c>
      <c r="AH92" s="57">
        <f t="shared" si="173"/>
        <v>577505.59599999944</v>
      </c>
      <c r="AI92" s="57">
        <f t="shared" si="173"/>
        <v>573681.0559999994</v>
      </c>
      <c r="AJ92" s="57">
        <f t="shared" si="173"/>
        <v>569856.51599999936</v>
      </c>
      <c r="AK92" s="57">
        <f t="shared" si="173"/>
        <v>566031.97599999933</v>
      </c>
      <c r="AL92" s="57">
        <f t="shared" si="173"/>
        <v>562207.43599999929</v>
      </c>
      <c r="AM92" s="57">
        <f t="shared" si="173"/>
        <v>558382.89599999925</v>
      </c>
      <c r="AN92" s="57">
        <f t="shared" si="173"/>
        <v>554558.35599999921</v>
      </c>
      <c r="AO92" s="57">
        <f t="shared" si="173"/>
        <v>550733.81599999918</v>
      </c>
      <c r="AP92" s="59">
        <f t="shared" si="145"/>
        <v>12620.983231999986</v>
      </c>
      <c r="AQ92" s="57">
        <v>3824.5400000000004</v>
      </c>
      <c r="AR92" s="57">
        <f t="shared" si="162"/>
        <v>45894.48</v>
      </c>
      <c r="AS92" s="57">
        <f t="shared" si="163"/>
        <v>546909.27599999914</v>
      </c>
      <c r="AT92" s="57">
        <f t="shared" si="175"/>
        <v>543084.7359999991</v>
      </c>
      <c r="AU92" s="57">
        <f t="shared" si="175"/>
        <v>539260.19599999906</v>
      </c>
      <c r="AV92" s="57">
        <f t="shared" si="175"/>
        <v>535435.65599999903</v>
      </c>
      <c r="AW92" s="57">
        <f t="shared" si="175"/>
        <v>531611.11599999899</v>
      </c>
      <c r="AX92" s="57">
        <f t="shared" si="175"/>
        <v>527786.57599999895</v>
      </c>
      <c r="AY92" s="57">
        <f t="shared" si="175"/>
        <v>523962.03599999897</v>
      </c>
      <c r="AZ92" s="57">
        <f t="shared" si="175"/>
        <v>520137.495999999</v>
      </c>
      <c r="BA92" s="57">
        <f t="shared" si="175"/>
        <v>516312.95599999902</v>
      </c>
      <c r="BB92" s="57">
        <f t="shared" si="175"/>
        <v>512488.41599999904</v>
      </c>
      <c r="BC92" s="57">
        <f t="shared" si="175"/>
        <v>508663.87599999906</v>
      </c>
      <c r="BD92" s="57">
        <f t="shared" si="175"/>
        <v>504839.33599999908</v>
      </c>
      <c r="BE92" s="60">
        <f t="shared" si="146"/>
        <v>11611.304671999982</v>
      </c>
      <c r="BF92" s="57">
        <v>3824.5400000000004</v>
      </c>
      <c r="BG92" s="69">
        <f t="shared" si="111"/>
        <v>45894.48</v>
      </c>
      <c r="BH92" s="57">
        <f t="shared" si="112"/>
        <v>501014.7959999991</v>
      </c>
      <c r="BI92" s="57">
        <f t="shared" si="165"/>
        <v>497190.25599999912</v>
      </c>
      <c r="BJ92" s="57">
        <f t="shared" si="165"/>
        <v>493365.71599999914</v>
      </c>
      <c r="BK92" s="57">
        <f t="shared" si="165"/>
        <v>489541.17599999916</v>
      </c>
      <c r="BL92" s="57">
        <f t="shared" si="165"/>
        <v>485716.63599999918</v>
      </c>
      <c r="BM92" s="57">
        <f t="shared" si="165"/>
        <v>481892.0959999992</v>
      </c>
      <c r="BN92" s="57">
        <f t="shared" si="165"/>
        <v>478067.55599999923</v>
      </c>
      <c r="BO92" s="57">
        <f t="shared" si="165"/>
        <v>474243.01599999925</v>
      </c>
      <c r="BP92" s="57">
        <f t="shared" si="165"/>
        <v>470418.47599999927</v>
      </c>
      <c r="BQ92" s="57">
        <f t="shared" si="165"/>
        <v>466593.93599999929</v>
      </c>
      <c r="BR92" s="57">
        <f t="shared" si="165"/>
        <v>462769.39599999931</v>
      </c>
      <c r="BS92" s="57">
        <f t="shared" si="165"/>
        <v>458944.85599999933</v>
      </c>
      <c r="BT92" s="60">
        <f t="shared" si="158"/>
        <v>10601.626111999982</v>
      </c>
      <c r="BU92" s="57">
        <v>3824.5400000000004</v>
      </c>
      <c r="BV92" s="69">
        <f t="shared" si="114"/>
        <v>45894.48</v>
      </c>
      <c r="BW92" s="57">
        <f t="shared" si="166"/>
        <v>455120.31599999935</v>
      </c>
      <c r="BX92" s="57">
        <f t="shared" si="167"/>
        <v>451295.77599999937</v>
      </c>
      <c r="BY92" s="57">
        <f t="shared" si="167"/>
        <v>447471.23599999939</v>
      </c>
      <c r="BZ92" s="57">
        <f t="shared" si="167"/>
        <v>443646.69599999941</v>
      </c>
      <c r="CA92" s="57">
        <f t="shared" si="167"/>
        <v>439822.15599999944</v>
      </c>
      <c r="CB92" s="57">
        <f t="shared" si="167"/>
        <v>435997.61599999946</v>
      </c>
      <c r="CC92" s="57">
        <f t="shared" si="167"/>
        <v>432173.07599999948</v>
      </c>
      <c r="CD92" s="57">
        <f t="shared" si="167"/>
        <v>428348.5359999995</v>
      </c>
      <c r="CE92" s="57">
        <f t="shared" si="167"/>
        <v>424523.99599999952</v>
      </c>
      <c r="CF92" s="57">
        <f t="shared" si="167"/>
        <v>420699.45599999954</v>
      </c>
      <c r="CG92" s="57">
        <f t="shared" si="167"/>
        <v>416874.91599999956</v>
      </c>
      <c r="CH92" s="57">
        <f t="shared" si="167"/>
        <v>413050.37599999958</v>
      </c>
      <c r="CI92" s="60">
        <f t="shared" si="159"/>
        <v>9591.9475519999869</v>
      </c>
      <c r="CJ92" s="57">
        <v>3824.5400000000004</v>
      </c>
      <c r="CK92" s="69">
        <f t="shared" si="117"/>
        <v>45894.48</v>
      </c>
      <c r="CL92" s="57">
        <f t="shared" si="170"/>
        <v>409225.8359999996</v>
      </c>
      <c r="CM92" s="57">
        <f t="shared" si="171"/>
        <v>405401.29599999962</v>
      </c>
      <c r="CN92" s="57">
        <f t="shared" si="171"/>
        <v>401576.75599999964</v>
      </c>
      <c r="CO92" s="57">
        <f t="shared" si="171"/>
        <v>397752.21599999967</v>
      </c>
      <c r="CP92" s="57">
        <f t="shared" si="171"/>
        <v>393927.67599999969</v>
      </c>
      <c r="CQ92" s="57">
        <f t="shared" si="171"/>
        <v>390103.13599999971</v>
      </c>
      <c r="CR92" s="57">
        <f t="shared" si="171"/>
        <v>386278.59599999973</v>
      </c>
      <c r="CS92" s="57">
        <f t="shared" si="171"/>
        <v>382454.05599999975</v>
      </c>
      <c r="CT92" s="57">
        <f t="shared" si="171"/>
        <v>378629.51599999977</v>
      </c>
      <c r="CU92" s="57">
        <f t="shared" si="171"/>
        <v>374804.97599999979</v>
      </c>
      <c r="CV92" s="57">
        <f t="shared" si="171"/>
        <v>370980.43599999981</v>
      </c>
      <c r="CW92" s="57">
        <f t="shared" si="171"/>
        <v>367155.89599999983</v>
      </c>
      <c r="CX92" s="60">
        <f t="shared" si="160"/>
        <v>8582.2689919999939</v>
      </c>
    </row>
    <row r="93" spans="1:102" x14ac:dyDescent="0.2">
      <c r="A93" s="56" t="s">
        <v>1411</v>
      </c>
      <c r="B93" s="40" t="s">
        <v>1950</v>
      </c>
      <c r="C93" s="40" t="s">
        <v>793</v>
      </c>
      <c r="D93" s="40" t="s">
        <v>835</v>
      </c>
      <c r="E93" s="40" t="s">
        <v>2080</v>
      </c>
      <c r="F93" s="40" t="s">
        <v>1021</v>
      </c>
      <c r="G93" s="40">
        <v>180</v>
      </c>
      <c r="H93" s="57">
        <v>310000</v>
      </c>
      <c r="I93" s="57">
        <v>242833.04666666666</v>
      </c>
      <c r="J93" s="57">
        <v>67166.953333333338</v>
      </c>
      <c r="K93" s="58">
        <v>0</v>
      </c>
      <c r="L93" s="57">
        <v>1722.23</v>
      </c>
      <c r="M93" s="57"/>
      <c r="N93" s="57">
        <f t="shared" si="144"/>
        <v>20666.760000000002</v>
      </c>
      <c r="O93" s="57">
        <f t="shared" si="147"/>
        <v>65444.723333333335</v>
      </c>
      <c r="P93" s="57">
        <f t="shared" si="172"/>
        <v>63722.493333333332</v>
      </c>
      <c r="Q93" s="57">
        <f t="shared" si="172"/>
        <v>62000.263333333329</v>
      </c>
      <c r="R93" s="57">
        <f t="shared" si="172"/>
        <v>60278.033333333326</v>
      </c>
      <c r="S93" s="57">
        <f t="shared" si="172"/>
        <v>58555.803333333322</v>
      </c>
      <c r="T93" s="57">
        <f t="shared" si="172"/>
        <v>56833.573333333319</v>
      </c>
      <c r="U93" s="57">
        <f t="shared" si="172"/>
        <v>55111.343333333316</v>
      </c>
      <c r="V93" s="57">
        <f t="shared" si="172"/>
        <v>53389.113333333313</v>
      </c>
      <c r="W93" s="57">
        <f t="shared" si="172"/>
        <v>51666.88333333331</v>
      </c>
      <c r="X93" s="57">
        <f t="shared" si="172"/>
        <v>49944.653333333306</v>
      </c>
      <c r="Y93" s="57">
        <f t="shared" si="172"/>
        <v>48222.423333333303</v>
      </c>
      <c r="Z93" s="57">
        <f t="shared" si="172"/>
        <v>46500.1933333333</v>
      </c>
      <c r="AA93" s="59"/>
      <c r="AB93" s="57"/>
      <c r="AC93" s="57">
        <f t="shared" si="149"/>
        <v>20666.760000000002</v>
      </c>
      <c r="AD93" s="57">
        <f t="shared" si="150"/>
        <v>44777.963333333297</v>
      </c>
      <c r="AE93" s="57">
        <f t="shared" si="173"/>
        <v>43055.733333333294</v>
      </c>
      <c r="AF93" s="57">
        <f t="shared" si="173"/>
        <v>41333.50333333329</v>
      </c>
      <c r="AG93" s="57">
        <f t="shared" si="173"/>
        <v>39611.273333333287</v>
      </c>
      <c r="AH93" s="57">
        <f t="shared" si="173"/>
        <v>37889.043333333284</v>
      </c>
      <c r="AI93" s="57">
        <f t="shared" si="173"/>
        <v>36166.813333333281</v>
      </c>
      <c r="AJ93" s="57">
        <f t="shared" si="173"/>
        <v>34444.583333333278</v>
      </c>
      <c r="AK93" s="57">
        <f t="shared" si="173"/>
        <v>32722.353333333278</v>
      </c>
      <c r="AL93" s="57">
        <f t="shared" si="173"/>
        <v>31000.123333333278</v>
      </c>
      <c r="AM93" s="57">
        <f t="shared" si="173"/>
        <v>29277.893333333279</v>
      </c>
      <c r="AN93" s="57">
        <f t="shared" si="173"/>
        <v>27555.663333333279</v>
      </c>
      <c r="AO93" s="57">
        <f t="shared" si="173"/>
        <v>25833.43333333328</v>
      </c>
      <c r="AP93" s="59"/>
      <c r="AQ93" s="57">
        <v>1722.23</v>
      </c>
      <c r="AR93" s="57">
        <f t="shared" si="162"/>
        <v>20666.760000000002</v>
      </c>
      <c r="AS93" s="57">
        <f t="shared" si="163"/>
        <v>24111.20333333328</v>
      </c>
      <c r="AT93" s="57">
        <f t="shared" si="175"/>
        <v>22388.973333333281</v>
      </c>
      <c r="AU93" s="57">
        <f t="shared" si="175"/>
        <v>20666.743333333281</v>
      </c>
      <c r="AV93" s="57">
        <f t="shared" si="175"/>
        <v>18944.513333333281</v>
      </c>
      <c r="AW93" s="57">
        <f t="shared" si="175"/>
        <v>17222.283333333282</v>
      </c>
      <c r="AX93" s="57">
        <f t="shared" si="175"/>
        <v>15500.053333333282</v>
      </c>
      <c r="AY93" s="57">
        <f t="shared" si="175"/>
        <v>13777.823333333283</v>
      </c>
      <c r="AZ93" s="57">
        <f t="shared" si="175"/>
        <v>12055.593333333283</v>
      </c>
      <c r="BA93" s="57">
        <f t="shared" si="175"/>
        <v>10333.363333333284</v>
      </c>
      <c r="BB93" s="57">
        <f t="shared" si="175"/>
        <v>8611.1333333332841</v>
      </c>
      <c r="BC93" s="57">
        <f t="shared" si="175"/>
        <v>6888.9033333332845</v>
      </c>
      <c r="BD93" s="57">
        <f t="shared" si="175"/>
        <v>5166.673333333285</v>
      </c>
      <c r="BE93" s="60">
        <f t="shared" si="146"/>
        <v>0</v>
      </c>
      <c r="BF93" s="57">
        <v>1722.23</v>
      </c>
      <c r="BG93" s="69">
        <v>5166.67</v>
      </c>
      <c r="BH93" s="57">
        <f t="shared" si="112"/>
        <v>3444.443333333285</v>
      </c>
      <c r="BI93" s="57">
        <f t="shared" si="165"/>
        <v>1722.2133333332849</v>
      </c>
      <c r="BJ93" s="57"/>
      <c r="BK93" s="57"/>
      <c r="BL93" s="57"/>
      <c r="BM93" s="57"/>
      <c r="BN93" s="57"/>
      <c r="BO93" s="57"/>
      <c r="BP93" s="57"/>
      <c r="BQ93" s="57"/>
      <c r="BR93" s="57"/>
      <c r="BS93" s="57"/>
      <c r="BT93" s="60">
        <v>0</v>
      </c>
      <c r="BU93" s="57">
        <v>1722.23</v>
      </c>
      <c r="BV93" s="69"/>
      <c r="BW93" s="57"/>
      <c r="BX93" s="57"/>
      <c r="BY93" s="57"/>
      <c r="BZ93" s="57"/>
      <c r="CA93" s="57"/>
      <c r="CB93" s="57"/>
      <c r="CC93" s="57"/>
      <c r="CD93" s="57"/>
      <c r="CE93" s="57"/>
      <c r="CF93" s="57"/>
      <c r="CG93" s="57"/>
      <c r="CH93" s="57"/>
      <c r="CI93" s="60">
        <v>0</v>
      </c>
      <c r="CJ93" s="57">
        <v>1722.23</v>
      </c>
      <c r="CK93" s="69"/>
      <c r="CL93" s="57"/>
      <c r="CM93" s="57"/>
      <c r="CN93" s="57"/>
      <c r="CO93" s="57"/>
      <c r="CP93" s="57"/>
      <c r="CQ93" s="57"/>
      <c r="CR93" s="57"/>
      <c r="CS93" s="57"/>
      <c r="CT93" s="57"/>
      <c r="CU93" s="57"/>
      <c r="CV93" s="57"/>
      <c r="CW93" s="57"/>
      <c r="CX93" s="60">
        <v>0</v>
      </c>
    </row>
    <row r="94" spans="1:102" ht="22.5" x14ac:dyDescent="0.2">
      <c r="A94" s="56" t="s">
        <v>1412</v>
      </c>
      <c r="B94" s="40" t="s">
        <v>1951</v>
      </c>
      <c r="C94" s="40" t="s">
        <v>793</v>
      </c>
      <c r="D94" s="40" t="s">
        <v>835</v>
      </c>
      <c r="E94" s="40" t="s">
        <v>2130</v>
      </c>
      <c r="F94" s="40" t="s">
        <v>877</v>
      </c>
      <c r="G94" s="40">
        <v>120</v>
      </c>
      <c r="H94" s="57">
        <v>88799.57</v>
      </c>
      <c r="I94" s="57">
        <v>55499.957000000002</v>
      </c>
      <c r="J94" s="57">
        <v>33299.613000000005</v>
      </c>
      <c r="K94" s="58">
        <v>0</v>
      </c>
      <c r="L94" s="57">
        <v>739.99</v>
      </c>
      <c r="M94" s="57"/>
      <c r="N94" s="57">
        <f t="shared" si="144"/>
        <v>8879.880000000001</v>
      </c>
      <c r="O94" s="57">
        <f t="shared" si="147"/>
        <v>32559.623000000003</v>
      </c>
      <c r="P94" s="57">
        <f t="shared" si="172"/>
        <v>31819.633000000002</v>
      </c>
      <c r="Q94" s="57">
        <f t="shared" si="172"/>
        <v>31079.643</v>
      </c>
      <c r="R94" s="57">
        <f t="shared" si="172"/>
        <v>30339.652999999998</v>
      </c>
      <c r="S94" s="57">
        <f t="shared" si="172"/>
        <v>29599.662999999997</v>
      </c>
      <c r="T94" s="57">
        <f t="shared" si="172"/>
        <v>28859.672999999995</v>
      </c>
      <c r="U94" s="57">
        <f t="shared" si="172"/>
        <v>28119.682999999994</v>
      </c>
      <c r="V94" s="57">
        <f t="shared" si="172"/>
        <v>27379.692999999992</v>
      </c>
      <c r="W94" s="57">
        <f t="shared" si="172"/>
        <v>26639.70299999999</v>
      </c>
      <c r="X94" s="57">
        <f t="shared" si="172"/>
        <v>25899.712999999989</v>
      </c>
      <c r="Y94" s="57">
        <f t="shared" si="172"/>
        <v>25159.722999999987</v>
      </c>
      <c r="Z94" s="57">
        <f t="shared" si="172"/>
        <v>24419.732999999986</v>
      </c>
      <c r="AA94" s="59"/>
      <c r="AB94" s="57"/>
      <c r="AC94" s="57">
        <f t="shared" si="149"/>
        <v>8879.880000000001</v>
      </c>
      <c r="AD94" s="57">
        <f t="shared" si="150"/>
        <v>23679.742999999984</v>
      </c>
      <c r="AE94" s="57">
        <f t="shared" si="173"/>
        <v>22939.752999999982</v>
      </c>
      <c r="AF94" s="57">
        <f t="shared" si="173"/>
        <v>22199.762999999981</v>
      </c>
      <c r="AG94" s="57">
        <f t="shared" si="173"/>
        <v>21459.772999999979</v>
      </c>
      <c r="AH94" s="57">
        <f t="shared" si="173"/>
        <v>20719.782999999978</v>
      </c>
      <c r="AI94" s="57">
        <f t="shared" si="173"/>
        <v>19979.792999999976</v>
      </c>
      <c r="AJ94" s="57">
        <f t="shared" si="173"/>
        <v>19239.802999999974</v>
      </c>
      <c r="AK94" s="57">
        <f t="shared" si="173"/>
        <v>18499.812999999973</v>
      </c>
      <c r="AL94" s="57">
        <f t="shared" si="173"/>
        <v>17759.822999999971</v>
      </c>
      <c r="AM94" s="57">
        <f t="shared" si="173"/>
        <v>17019.83299999997</v>
      </c>
      <c r="AN94" s="57">
        <f t="shared" si="173"/>
        <v>16279.84299999997</v>
      </c>
      <c r="AO94" s="57">
        <f t="shared" si="173"/>
        <v>15539.85299999997</v>
      </c>
      <c r="AP94" s="59"/>
      <c r="AQ94" s="57">
        <v>739.99</v>
      </c>
      <c r="AR94" s="57">
        <f t="shared" si="162"/>
        <v>8879.880000000001</v>
      </c>
      <c r="AS94" s="57">
        <f t="shared" si="163"/>
        <v>14799.86299999997</v>
      </c>
      <c r="AT94" s="57">
        <f t="shared" si="175"/>
        <v>14059.87299999997</v>
      </c>
      <c r="AU94" s="57">
        <f t="shared" si="175"/>
        <v>13319.882999999971</v>
      </c>
      <c r="AV94" s="57">
        <f t="shared" si="175"/>
        <v>12579.892999999971</v>
      </c>
      <c r="AW94" s="57">
        <f t="shared" si="175"/>
        <v>11839.902999999971</v>
      </c>
      <c r="AX94" s="57">
        <f t="shared" si="175"/>
        <v>11099.912999999971</v>
      </c>
      <c r="AY94" s="57">
        <f t="shared" si="175"/>
        <v>10359.922999999972</v>
      </c>
      <c r="AZ94" s="57">
        <f t="shared" si="175"/>
        <v>9619.9329999999718</v>
      </c>
      <c r="BA94" s="57">
        <f t="shared" si="175"/>
        <v>8879.942999999972</v>
      </c>
      <c r="BB94" s="57">
        <f t="shared" si="175"/>
        <v>8139.9529999999722</v>
      </c>
      <c r="BC94" s="57">
        <f t="shared" si="175"/>
        <v>7399.9629999999725</v>
      </c>
      <c r="BD94" s="57">
        <f t="shared" si="175"/>
        <v>6659.9729999999727</v>
      </c>
      <c r="BE94" s="60">
        <f t="shared" si="146"/>
        <v>0</v>
      </c>
      <c r="BF94" s="57">
        <v>739.99</v>
      </c>
      <c r="BG94" s="69">
        <v>6659.97</v>
      </c>
      <c r="BH94" s="57">
        <f t="shared" si="112"/>
        <v>5919.9829999999729</v>
      </c>
      <c r="BI94" s="57">
        <f t="shared" si="165"/>
        <v>5179.9929999999731</v>
      </c>
      <c r="BJ94" s="57">
        <f t="shared" si="165"/>
        <v>4440.0029999999733</v>
      </c>
      <c r="BK94" s="57">
        <f t="shared" si="165"/>
        <v>3700.0129999999735</v>
      </c>
      <c r="BL94" s="57">
        <f t="shared" si="165"/>
        <v>2960.0229999999738</v>
      </c>
      <c r="BM94" s="57">
        <f t="shared" si="165"/>
        <v>2220.032999999974</v>
      </c>
      <c r="BN94" s="57">
        <f t="shared" si="165"/>
        <v>1480.042999999974</v>
      </c>
      <c r="BO94" s="57">
        <f t="shared" si="165"/>
        <v>740.05299999997396</v>
      </c>
      <c r="BP94" s="57">
        <f t="shared" si="165"/>
        <v>6.2999999973953891E-2</v>
      </c>
      <c r="BQ94" s="57"/>
      <c r="BR94" s="57"/>
      <c r="BS94" s="57"/>
      <c r="BT94" s="60">
        <v>0</v>
      </c>
      <c r="BU94" s="57">
        <v>739.99</v>
      </c>
      <c r="BV94" s="69"/>
      <c r="BW94" s="57"/>
      <c r="BX94" s="57"/>
      <c r="BY94" s="57"/>
      <c r="BZ94" s="57"/>
      <c r="CA94" s="57"/>
      <c r="CB94" s="57"/>
      <c r="CC94" s="57"/>
      <c r="CD94" s="57"/>
      <c r="CE94" s="57"/>
      <c r="CF94" s="57"/>
      <c r="CG94" s="57"/>
      <c r="CH94" s="57"/>
      <c r="CI94" s="60">
        <v>0</v>
      </c>
      <c r="CJ94" s="57">
        <v>739.99</v>
      </c>
      <c r="CK94" s="69"/>
      <c r="CL94" s="57"/>
      <c r="CM94" s="57"/>
      <c r="CN94" s="57"/>
      <c r="CO94" s="57"/>
      <c r="CP94" s="57"/>
      <c r="CQ94" s="57"/>
      <c r="CR94" s="57"/>
      <c r="CS94" s="57"/>
      <c r="CT94" s="57"/>
      <c r="CU94" s="57"/>
      <c r="CV94" s="57"/>
      <c r="CW94" s="57"/>
      <c r="CX94" s="60">
        <v>0</v>
      </c>
    </row>
    <row r="95" spans="1:102" x14ac:dyDescent="0.2">
      <c r="A95" s="56" t="s">
        <v>1413</v>
      </c>
      <c r="B95" s="40" t="s">
        <v>1952</v>
      </c>
      <c r="C95" s="40" t="s">
        <v>793</v>
      </c>
      <c r="D95" s="40" t="s">
        <v>851</v>
      </c>
      <c r="E95" s="40" t="s">
        <v>2102</v>
      </c>
      <c r="F95" s="40" t="s">
        <v>1022</v>
      </c>
      <c r="G95" s="40">
        <v>180</v>
      </c>
      <c r="H95" s="57">
        <v>561601.46</v>
      </c>
      <c r="I95" s="57">
        <v>37440.097333333331</v>
      </c>
      <c r="J95" s="57">
        <v>524161.36266666662</v>
      </c>
      <c r="K95" s="58">
        <v>1</v>
      </c>
      <c r="L95" s="57">
        <v>3120.0100000000007</v>
      </c>
      <c r="M95" s="57"/>
      <c r="N95" s="57">
        <f t="shared" si="144"/>
        <v>37440.12000000001</v>
      </c>
      <c r="O95" s="57">
        <f t="shared" si="147"/>
        <v>521041.35266666661</v>
      </c>
      <c r="P95" s="57">
        <f t="shared" si="172"/>
        <v>517921.34266666661</v>
      </c>
      <c r="Q95" s="57">
        <f t="shared" si="172"/>
        <v>514801.3326666666</v>
      </c>
      <c r="R95" s="57">
        <f t="shared" si="172"/>
        <v>511681.32266666659</v>
      </c>
      <c r="S95" s="57">
        <f t="shared" si="172"/>
        <v>508561.31266666658</v>
      </c>
      <c r="T95" s="57">
        <f t="shared" si="172"/>
        <v>505441.30266666657</v>
      </c>
      <c r="U95" s="57">
        <f t="shared" si="172"/>
        <v>502321.29266666656</v>
      </c>
      <c r="V95" s="57">
        <f t="shared" si="172"/>
        <v>499201.28266666655</v>
      </c>
      <c r="W95" s="57">
        <f t="shared" si="172"/>
        <v>496081.27266666654</v>
      </c>
      <c r="X95" s="57">
        <f t="shared" si="172"/>
        <v>492961.26266666653</v>
      </c>
      <c r="Y95" s="57">
        <f t="shared" si="172"/>
        <v>489841.25266666652</v>
      </c>
      <c r="Z95" s="57">
        <f t="shared" si="172"/>
        <v>486721.24266666651</v>
      </c>
      <c r="AA95" s="59">
        <f>SUM(O95:Z95,J95)/13*$AA$1</f>
        <v>11119.708658666665</v>
      </c>
      <c r="AB95" s="57"/>
      <c r="AC95" s="57">
        <f t="shared" si="149"/>
        <v>37440.12000000001</v>
      </c>
      <c r="AD95" s="57">
        <f t="shared" si="150"/>
        <v>483601.2326666665</v>
      </c>
      <c r="AE95" s="57">
        <f t="shared" si="173"/>
        <v>480481.22266666649</v>
      </c>
      <c r="AF95" s="57">
        <f t="shared" si="173"/>
        <v>477361.21266666648</v>
      </c>
      <c r="AG95" s="57">
        <f t="shared" si="173"/>
        <v>474241.20266666648</v>
      </c>
      <c r="AH95" s="57">
        <f t="shared" si="173"/>
        <v>471121.19266666647</v>
      </c>
      <c r="AI95" s="57">
        <f t="shared" si="173"/>
        <v>468001.18266666646</v>
      </c>
      <c r="AJ95" s="57">
        <f t="shared" si="173"/>
        <v>464881.17266666645</v>
      </c>
      <c r="AK95" s="57">
        <f t="shared" si="173"/>
        <v>461761.16266666644</v>
      </c>
      <c r="AL95" s="57">
        <f t="shared" si="173"/>
        <v>458641.15266666643</v>
      </c>
      <c r="AM95" s="57">
        <f t="shared" si="173"/>
        <v>455521.14266666642</v>
      </c>
      <c r="AN95" s="57">
        <f t="shared" si="173"/>
        <v>452401.13266666641</v>
      </c>
      <c r="AO95" s="57">
        <f t="shared" si="173"/>
        <v>449281.1226666664</v>
      </c>
      <c r="AP95" s="59">
        <f t="shared" si="145"/>
        <v>10296.026018666662</v>
      </c>
      <c r="AQ95" s="57">
        <v>3120.0100000000007</v>
      </c>
      <c r="AR95" s="57">
        <f t="shared" si="162"/>
        <v>37440.12000000001</v>
      </c>
      <c r="AS95" s="57">
        <f t="shared" si="163"/>
        <v>446161.11266666639</v>
      </c>
      <c r="AT95" s="57">
        <f t="shared" si="175"/>
        <v>443041.10266666638</v>
      </c>
      <c r="AU95" s="57">
        <f t="shared" si="175"/>
        <v>439921.09266666637</v>
      </c>
      <c r="AV95" s="57">
        <f t="shared" si="175"/>
        <v>436801.08266666636</v>
      </c>
      <c r="AW95" s="57">
        <f t="shared" si="175"/>
        <v>433681.07266666635</v>
      </c>
      <c r="AX95" s="57">
        <f t="shared" si="175"/>
        <v>430561.06266666634</v>
      </c>
      <c r="AY95" s="57">
        <f t="shared" si="175"/>
        <v>427441.05266666634</v>
      </c>
      <c r="AZ95" s="57">
        <f t="shared" si="175"/>
        <v>424321.04266666633</v>
      </c>
      <c r="BA95" s="57">
        <f t="shared" si="175"/>
        <v>421201.03266666632</v>
      </c>
      <c r="BB95" s="57">
        <f t="shared" si="175"/>
        <v>418081.02266666631</v>
      </c>
      <c r="BC95" s="57">
        <f t="shared" si="175"/>
        <v>414961.0126666663</v>
      </c>
      <c r="BD95" s="57">
        <f t="shared" si="175"/>
        <v>411841.00266666629</v>
      </c>
      <c r="BE95" s="60">
        <f t="shared" si="146"/>
        <v>9472.3433786666592</v>
      </c>
      <c r="BF95" s="57">
        <v>3120.0100000000007</v>
      </c>
      <c r="BG95" s="69">
        <f t="shared" si="111"/>
        <v>37440.12000000001</v>
      </c>
      <c r="BH95" s="57">
        <f t="shared" si="112"/>
        <v>408720.99266666628</v>
      </c>
      <c r="BI95" s="57">
        <f t="shared" si="165"/>
        <v>405600.98266666627</v>
      </c>
      <c r="BJ95" s="57">
        <f t="shared" si="165"/>
        <v>402480.97266666626</v>
      </c>
      <c r="BK95" s="57">
        <f t="shared" si="165"/>
        <v>399360.96266666625</v>
      </c>
      <c r="BL95" s="57">
        <f t="shared" si="165"/>
        <v>396240.95266666624</v>
      </c>
      <c r="BM95" s="57">
        <f t="shared" si="165"/>
        <v>393120.94266666623</v>
      </c>
      <c r="BN95" s="57">
        <f t="shared" si="165"/>
        <v>390000.93266666622</v>
      </c>
      <c r="BO95" s="57">
        <f t="shared" si="165"/>
        <v>386880.92266666621</v>
      </c>
      <c r="BP95" s="57">
        <f t="shared" si="165"/>
        <v>383760.91266666621</v>
      </c>
      <c r="BQ95" s="57">
        <f t="shared" si="165"/>
        <v>380640.9026666662</v>
      </c>
      <c r="BR95" s="57">
        <f t="shared" si="165"/>
        <v>377520.89266666619</v>
      </c>
      <c r="BS95" s="57">
        <f t="shared" si="165"/>
        <v>374400.88266666618</v>
      </c>
      <c r="BT95" s="60">
        <f t="shared" si="158"/>
        <v>8648.6607386666565</v>
      </c>
      <c r="BU95" s="57">
        <v>3120.0100000000007</v>
      </c>
      <c r="BV95" s="69">
        <f t="shared" si="114"/>
        <v>37440.12000000001</v>
      </c>
      <c r="BW95" s="57">
        <f t="shared" si="166"/>
        <v>371280.87266666617</v>
      </c>
      <c r="BX95" s="57">
        <f t="shared" si="167"/>
        <v>368160.86266666616</v>
      </c>
      <c r="BY95" s="57">
        <f t="shared" si="167"/>
        <v>365040.85266666615</v>
      </c>
      <c r="BZ95" s="57">
        <f t="shared" si="167"/>
        <v>361920.84266666614</v>
      </c>
      <c r="CA95" s="57">
        <f t="shared" si="167"/>
        <v>358800.83266666613</v>
      </c>
      <c r="CB95" s="57">
        <f t="shared" si="167"/>
        <v>355680.82266666612</v>
      </c>
      <c r="CC95" s="57">
        <f t="shared" si="167"/>
        <v>352560.81266666611</v>
      </c>
      <c r="CD95" s="57">
        <f t="shared" si="167"/>
        <v>349440.8026666661</v>
      </c>
      <c r="CE95" s="57">
        <f t="shared" si="167"/>
        <v>346320.79266666609</v>
      </c>
      <c r="CF95" s="57">
        <f t="shared" si="167"/>
        <v>343200.78266666608</v>
      </c>
      <c r="CG95" s="57">
        <f t="shared" si="167"/>
        <v>340080.77266666607</v>
      </c>
      <c r="CH95" s="57">
        <f t="shared" si="167"/>
        <v>336960.76266666607</v>
      </c>
      <c r="CI95" s="60">
        <f t="shared" si="159"/>
        <v>7824.9780986666547</v>
      </c>
      <c r="CJ95" s="57">
        <v>3120.0100000000007</v>
      </c>
      <c r="CK95" s="69">
        <f t="shared" si="117"/>
        <v>37440.12000000001</v>
      </c>
      <c r="CL95" s="57">
        <f t="shared" ref="CL95:CL98" si="176">CH95-CJ95</f>
        <v>333840.75266666606</v>
      </c>
      <c r="CM95" s="57">
        <f t="shared" ref="CM95:CW98" si="177">CL95-$L95</f>
        <v>330720.74266666605</v>
      </c>
      <c r="CN95" s="57">
        <f t="shared" si="177"/>
        <v>327600.73266666604</v>
      </c>
      <c r="CO95" s="57">
        <f t="shared" si="177"/>
        <v>324480.72266666603</v>
      </c>
      <c r="CP95" s="57">
        <f t="shared" si="177"/>
        <v>321360.71266666602</v>
      </c>
      <c r="CQ95" s="57">
        <f t="shared" si="177"/>
        <v>318240.70266666601</v>
      </c>
      <c r="CR95" s="57">
        <f t="shared" si="177"/>
        <v>315120.692666666</v>
      </c>
      <c r="CS95" s="57">
        <f t="shared" si="177"/>
        <v>312000.68266666599</v>
      </c>
      <c r="CT95" s="57">
        <f t="shared" si="177"/>
        <v>308880.67266666598</v>
      </c>
      <c r="CU95" s="57">
        <f t="shared" si="177"/>
        <v>305760.66266666597</v>
      </c>
      <c r="CV95" s="57">
        <f t="shared" si="177"/>
        <v>302640.65266666596</v>
      </c>
      <c r="CW95" s="57">
        <f t="shared" si="177"/>
        <v>299520.64266666595</v>
      </c>
      <c r="CX95" s="60">
        <f t="shared" si="160"/>
        <v>7001.2954586666519</v>
      </c>
    </row>
    <row r="96" spans="1:102" ht="22.5" x14ac:dyDescent="0.2">
      <c r="A96" s="56" t="s">
        <v>1414</v>
      </c>
      <c r="B96" s="40" t="s">
        <v>1953</v>
      </c>
      <c r="C96" s="40" t="s">
        <v>793</v>
      </c>
      <c r="D96" s="40" t="s">
        <v>835</v>
      </c>
      <c r="E96" s="40" t="s">
        <v>2131</v>
      </c>
      <c r="F96" s="40" t="s">
        <v>1021</v>
      </c>
      <c r="G96" s="40">
        <v>120</v>
      </c>
      <c r="H96" s="57">
        <v>41333.14</v>
      </c>
      <c r="I96" s="57">
        <v>14810.954000000002</v>
      </c>
      <c r="J96" s="57">
        <v>26522.185999999998</v>
      </c>
      <c r="K96" s="58">
        <v>0</v>
      </c>
      <c r="L96" s="57">
        <v>344.44</v>
      </c>
      <c r="M96" s="57"/>
      <c r="N96" s="57">
        <f t="shared" si="144"/>
        <v>4133.28</v>
      </c>
      <c r="O96" s="57">
        <f t="shared" si="147"/>
        <v>26177.745999999999</v>
      </c>
      <c r="P96" s="57">
        <f t="shared" si="172"/>
        <v>25833.306</v>
      </c>
      <c r="Q96" s="57">
        <f t="shared" si="172"/>
        <v>25488.866000000002</v>
      </c>
      <c r="R96" s="57">
        <f t="shared" si="172"/>
        <v>25144.426000000003</v>
      </c>
      <c r="S96" s="57">
        <f t="shared" si="172"/>
        <v>24799.986000000004</v>
      </c>
      <c r="T96" s="57">
        <f t="shared" si="172"/>
        <v>24455.546000000006</v>
      </c>
      <c r="U96" s="57">
        <f t="shared" si="172"/>
        <v>24111.106000000007</v>
      </c>
      <c r="V96" s="57">
        <f t="shared" si="172"/>
        <v>23766.666000000008</v>
      </c>
      <c r="W96" s="57">
        <f t="shared" si="172"/>
        <v>23422.22600000001</v>
      </c>
      <c r="X96" s="57">
        <f t="shared" si="172"/>
        <v>23077.786000000011</v>
      </c>
      <c r="Y96" s="57">
        <f t="shared" si="172"/>
        <v>22733.346000000012</v>
      </c>
      <c r="Z96" s="57">
        <f t="shared" si="172"/>
        <v>22388.906000000014</v>
      </c>
      <c r="AA96" s="59"/>
      <c r="AB96" s="57"/>
      <c r="AC96" s="57">
        <f t="shared" si="149"/>
        <v>4133.28</v>
      </c>
      <c r="AD96" s="57">
        <f t="shared" si="150"/>
        <v>22044.466000000015</v>
      </c>
      <c r="AE96" s="57">
        <f t="shared" si="173"/>
        <v>21700.026000000016</v>
      </c>
      <c r="AF96" s="57">
        <f t="shared" si="173"/>
        <v>21355.586000000018</v>
      </c>
      <c r="AG96" s="57">
        <f t="shared" si="173"/>
        <v>21011.146000000019</v>
      </c>
      <c r="AH96" s="57">
        <f t="shared" si="173"/>
        <v>20666.70600000002</v>
      </c>
      <c r="AI96" s="57">
        <f t="shared" si="173"/>
        <v>20322.266000000021</v>
      </c>
      <c r="AJ96" s="57">
        <f t="shared" si="173"/>
        <v>19977.826000000023</v>
      </c>
      <c r="AK96" s="57">
        <f t="shared" si="173"/>
        <v>19633.386000000024</v>
      </c>
      <c r="AL96" s="57">
        <f t="shared" si="173"/>
        <v>19288.946000000025</v>
      </c>
      <c r="AM96" s="57">
        <f t="shared" si="173"/>
        <v>18944.506000000027</v>
      </c>
      <c r="AN96" s="57">
        <f t="shared" si="173"/>
        <v>18600.066000000028</v>
      </c>
      <c r="AO96" s="57">
        <f t="shared" si="173"/>
        <v>18255.626000000029</v>
      </c>
      <c r="AP96" s="59"/>
      <c r="AQ96" s="57">
        <v>344.44</v>
      </c>
      <c r="AR96" s="57">
        <f t="shared" si="162"/>
        <v>4133.28</v>
      </c>
      <c r="AS96" s="57">
        <f t="shared" si="163"/>
        <v>17911.186000000031</v>
      </c>
      <c r="AT96" s="57">
        <f t="shared" si="175"/>
        <v>17566.746000000032</v>
      </c>
      <c r="AU96" s="57">
        <f t="shared" si="175"/>
        <v>17222.306000000033</v>
      </c>
      <c r="AV96" s="57">
        <f t="shared" si="175"/>
        <v>16877.866000000035</v>
      </c>
      <c r="AW96" s="57">
        <f t="shared" si="175"/>
        <v>16533.426000000036</v>
      </c>
      <c r="AX96" s="57">
        <f t="shared" si="175"/>
        <v>16188.986000000035</v>
      </c>
      <c r="AY96" s="57">
        <f t="shared" si="175"/>
        <v>15844.546000000035</v>
      </c>
      <c r="AZ96" s="57">
        <f t="shared" si="175"/>
        <v>15500.106000000034</v>
      </c>
      <c r="BA96" s="57">
        <f t="shared" si="175"/>
        <v>15155.666000000034</v>
      </c>
      <c r="BB96" s="57">
        <f t="shared" si="175"/>
        <v>14811.226000000033</v>
      </c>
      <c r="BC96" s="57">
        <f t="shared" si="175"/>
        <v>14466.786000000033</v>
      </c>
      <c r="BD96" s="57">
        <f t="shared" si="175"/>
        <v>14122.346000000032</v>
      </c>
      <c r="BE96" s="60">
        <f t="shared" si="146"/>
        <v>0</v>
      </c>
      <c r="BF96" s="57">
        <v>344.44</v>
      </c>
      <c r="BG96" s="69">
        <f t="shared" si="111"/>
        <v>4133.28</v>
      </c>
      <c r="BH96" s="57">
        <f t="shared" si="112"/>
        <v>13777.906000000032</v>
      </c>
      <c r="BI96" s="57">
        <f t="shared" si="165"/>
        <v>13433.466000000031</v>
      </c>
      <c r="BJ96" s="57">
        <f t="shared" si="165"/>
        <v>13089.026000000031</v>
      </c>
      <c r="BK96" s="57">
        <f t="shared" si="165"/>
        <v>12744.58600000003</v>
      </c>
      <c r="BL96" s="57">
        <f t="shared" si="165"/>
        <v>12400.14600000003</v>
      </c>
      <c r="BM96" s="57">
        <f t="shared" si="165"/>
        <v>12055.706000000029</v>
      </c>
      <c r="BN96" s="57">
        <f t="shared" si="165"/>
        <v>11711.266000000029</v>
      </c>
      <c r="BO96" s="57">
        <f t="shared" si="165"/>
        <v>11366.826000000028</v>
      </c>
      <c r="BP96" s="57">
        <f t="shared" si="165"/>
        <v>11022.386000000028</v>
      </c>
      <c r="BQ96" s="57">
        <f t="shared" si="165"/>
        <v>10677.946000000027</v>
      </c>
      <c r="BR96" s="57">
        <f t="shared" si="165"/>
        <v>10333.506000000027</v>
      </c>
      <c r="BS96" s="57">
        <f t="shared" si="165"/>
        <v>9989.0660000000262</v>
      </c>
      <c r="BT96" s="60">
        <v>0</v>
      </c>
      <c r="BU96" s="57">
        <v>344.44</v>
      </c>
      <c r="BV96" s="69">
        <f t="shared" si="114"/>
        <v>4133.28</v>
      </c>
      <c r="BW96" s="57">
        <f t="shared" si="166"/>
        <v>9644.6260000000257</v>
      </c>
      <c r="BX96" s="57">
        <f t="shared" si="167"/>
        <v>9300.1860000000252</v>
      </c>
      <c r="BY96" s="57">
        <f t="shared" si="167"/>
        <v>8955.7460000000247</v>
      </c>
      <c r="BZ96" s="57">
        <f t="shared" si="167"/>
        <v>8611.3060000000241</v>
      </c>
      <c r="CA96" s="57">
        <f t="shared" si="167"/>
        <v>8266.8660000000236</v>
      </c>
      <c r="CB96" s="57">
        <f t="shared" si="167"/>
        <v>7922.426000000024</v>
      </c>
      <c r="CC96" s="57">
        <f t="shared" si="167"/>
        <v>7577.9860000000244</v>
      </c>
      <c r="CD96" s="57">
        <f t="shared" si="167"/>
        <v>7233.5460000000248</v>
      </c>
      <c r="CE96" s="57">
        <f t="shared" si="167"/>
        <v>6889.1060000000252</v>
      </c>
      <c r="CF96" s="57">
        <f t="shared" si="167"/>
        <v>6544.6660000000256</v>
      </c>
      <c r="CG96" s="57">
        <f t="shared" si="167"/>
        <v>6200.226000000026</v>
      </c>
      <c r="CH96" s="57">
        <f t="shared" si="167"/>
        <v>5855.7860000000264</v>
      </c>
      <c r="CI96" s="60">
        <v>0</v>
      </c>
      <c r="CJ96" s="57">
        <v>344.44</v>
      </c>
      <c r="CK96" s="69">
        <f t="shared" si="117"/>
        <v>4133.28</v>
      </c>
      <c r="CL96" s="57">
        <f t="shared" si="176"/>
        <v>5511.3460000000268</v>
      </c>
      <c r="CM96" s="57">
        <f t="shared" si="177"/>
        <v>5166.9060000000272</v>
      </c>
      <c r="CN96" s="57">
        <f t="shared" si="177"/>
        <v>4822.4660000000276</v>
      </c>
      <c r="CO96" s="57">
        <f t="shared" si="177"/>
        <v>4478.026000000028</v>
      </c>
      <c r="CP96" s="57">
        <f t="shared" si="177"/>
        <v>4133.5860000000284</v>
      </c>
      <c r="CQ96" s="57">
        <f t="shared" si="177"/>
        <v>3789.1460000000284</v>
      </c>
      <c r="CR96" s="57">
        <f t="shared" si="177"/>
        <v>3444.7060000000283</v>
      </c>
      <c r="CS96" s="57">
        <f t="shared" si="177"/>
        <v>3100.2660000000283</v>
      </c>
      <c r="CT96" s="57">
        <f t="shared" si="177"/>
        <v>2755.8260000000282</v>
      </c>
      <c r="CU96" s="57">
        <f t="shared" si="177"/>
        <v>2411.3860000000282</v>
      </c>
      <c r="CV96" s="57">
        <f t="shared" si="177"/>
        <v>2066.9460000000281</v>
      </c>
      <c r="CW96" s="57">
        <f t="shared" si="177"/>
        <v>1722.5060000000281</v>
      </c>
      <c r="CX96" s="60">
        <v>0</v>
      </c>
    </row>
    <row r="97" spans="1:102" s="66" customFormat="1" x14ac:dyDescent="0.2">
      <c r="A97" s="65" t="s">
        <v>1415</v>
      </c>
      <c r="B97" s="66" t="s">
        <v>1954</v>
      </c>
      <c r="C97" s="66" t="s">
        <v>793</v>
      </c>
      <c r="D97" s="66" t="s">
        <v>835</v>
      </c>
      <c r="E97" s="66" t="s">
        <v>2093</v>
      </c>
      <c r="F97" s="66" t="s">
        <v>1021</v>
      </c>
      <c r="G97" s="66">
        <v>303</v>
      </c>
      <c r="H97" s="67">
        <v>13444250.890000001</v>
      </c>
      <c r="I97" s="67">
        <v>12551237</v>
      </c>
      <c r="J97" s="67">
        <v>893013.8900000006</v>
      </c>
      <c r="K97" s="68">
        <v>0</v>
      </c>
      <c r="L97" s="67">
        <v>10506.040000000003</v>
      </c>
      <c r="M97" s="67"/>
      <c r="N97" s="67">
        <f t="shared" si="144"/>
        <v>126072.48000000004</v>
      </c>
      <c r="O97" s="57">
        <f t="shared" si="147"/>
        <v>882507.85000000056</v>
      </c>
      <c r="P97" s="57">
        <f t="shared" si="172"/>
        <v>872001.81000000052</v>
      </c>
      <c r="Q97" s="57">
        <f t="shared" si="172"/>
        <v>861495.77000000048</v>
      </c>
      <c r="R97" s="57">
        <f t="shared" si="172"/>
        <v>850989.73000000045</v>
      </c>
      <c r="S97" s="57">
        <f t="shared" si="172"/>
        <v>840483.69000000041</v>
      </c>
      <c r="T97" s="57">
        <f t="shared" si="172"/>
        <v>829977.65000000037</v>
      </c>
      <c r="U97" s="57">
        <f t="shared" si="172"/>
        <v>819471.61000000034</v>
      </c>
      <c r="V97" s="57">
        <f t="shared" si="172"/>
        <v>808965.5700000003</v>
      </c>
      <c r="W97" s="57">
        <f t="shared" si="172"/>
        <v>798459.53000000026</v>
      </c>
      <c r="X97" s="57">
        <f t="shared" si="172"/>
        <v>787953.49000000022</v>
      </c>
      <c r="Y97" s="57">
        <f t="shared" si="172"/>
        <v>777447.45000000019</v>
      </c>
      <c r="Z97" s="57">
        <f t="shared" si="172"/>
        <v>766941.41000000015</v>
      </c>
      <c r="AA97" s="59"/>
      <c r="AB97" s="57"/>
      <c r="AC97" s="57">
        <f t="shared" si="149"/>
        <v>126072.48000000004</v>
      </c>
      <c r="AD97" s="57">
        <f t="shared" si="150"/>
        <v>756435.37000000011</v>
      </c>
      <c r="AE97" s="57">
        <f t="shared" si="173"/>
        <v>745929.33000000007</v>
      </c>
      <c r="AF97" s="57">
        <f t="shared" si="173"/>
        <v>735423.29</v>
      </c>
      <c r="AG97" s="57">
        <f t="shared" si="173"/>
        <v>724917.25</v>
      </c>
      <c r="AH97" s="57">
        <f t="shared" si="173"/>
        <v>714411.21</v>
      </c>
      <c r="AI97" s="57">
        <f t="shared" si="173"/>
        <v>703905.16999999993</v>
      </c>
      <c r="AJ97" s="57">
        <f t="shared" si="173"/>
        <v>693399.12999999989</v>
      </c>
      <c r="AK97" s="57">
        <f t="shared" si="173"/>
        <v>682893.08999999985</v>
      </c>
      <c r="AL97" s="57">
        <f t="shared" si="173"/>
        <v>672387.04999999981</v>
      </c>
      <c r="AM97" s="57">
        <f t="shared" si="173"/>
        <v>661881.00999999978</v>
      </c>
      <c r="AN97" s="57">
        <f t="shared" si="173"/>
        <v>651374.96999999974</v>
      </c>
      <c r="AO97" s="57">
        <f t="shared" si="173"/>
        <v>640868.9299999997</v>
      </c>
      <c r="AP97" s="59"/>
      <c r="AQ97" s="57">
        <v>10506.040000000003</v>
      </c>
      <c r="AR97" s="57">
        <f t="shared" si="162"/>
        <v>126072.48000000004</v>
      </c>
      <c r="AS97" s="57">
        <f t="shared" si="163"/>
        <v>630362.88999999966</v>
      </c>
      <c r="AT97" s="57">
        <f t="shared" si="175"/>
        <v>619856.84999999963</v>
      </c>
      <c r="AU97" s="57">
        <f t="shared" si="175"/>
        <v>609350.80999999959</v>
      </c>
      <c r="AV97" s="57">
        <f t="shared" si="175"/>
        <v>598844.76999999955</v>
      </c>
      <c r="AW97" s="57">
        <f t="shared" si="175"/>
        <v>588338.72999999952</v>
      </c>
      <c r="AX97" s="57">
        <f t="shared" si="175"/>
        <v>577832.68999999948</v>
      </c>
      <c r="AY97" s="57">
        <f t="shared" si="175"/>
        <v>567326.64999999944</v>
      </c>
      <c r="AZ97" s="57">
        <f t="shared" si="175"/>
        <v>556820.6099999994</v>
      </c>
      <c r="BA97" s="57">
        <f t="shared" si="175"/>
        <v>546314.56999999937</v>
      </c>
      <c r="BB97" s="57">
        <f t="shared" si="175"/>
        <v>535808.52999999933</v>
      </c>
      <c r="BC97" s="57">
        <f t="shared" si="175"/>
        <v>525302.48999999929</v>
      </c>
      <c r="BD97" s="57">
        <f t="shared" si="175"/>
        <v>514796.44999999931</v>
      </c>
      <c r="BE97" s="60">
        <f t="shared" si="146"/>
        <v>0</v>
      </c>
      <c r="BF97" s="57">
        <v>10506.040000000003</v>
      </c>
      <c r="BG97" s="69">
        <f t="shared" si="111"/>
        <v>126072.48000000004</v>
      </c>
      <c r="BH97" s="57">
        <f t="shared" si="112"/>
        <v>504290.40999999933</v>
      </c>
      <c r="BI97" s="57">
        <f t="shared" si="165"/>
        <v>493784.36999999936</v>
      </c>
      <c r="BJ97" s="57">
        <f t="shared" si="165"/>
        <v>483278.32999999938</v>
      </c>
      <c r="BK97" s="57">
        <f t="shared" si="165"/>
        <v>472772.2899999994</v>
      </c>
      <c r="BL97" s="57">
        <f t="shared" si="165"/>
        <v>462266.24999999942</v>
      </c>
      <c r="BM97" s="57">
        <f t="shared" si="165"/>
        <v>451760.20999999944</v>
      </c>
      <c r="BN97" s="57">
        <f t="shared" si="165"/>
        <v>441254.16999999946</v>
      </c>
      <c r="BO97" s="57">
        <f t="shared" si="165"/>
        <v>430748.12999999948</v>
      </c>
      <c r="BP97" s="57">
        <f t="shared" si="165"/>
        <v>420242.0899999995</v>
      </c>
      <c r="BQ97" s="57">
        <f t="shared" si="165"/>
        <v>409736.04999999952</v>
      </c>
      <c r="BR97" s="57">
        <f t="shared" si="165"/>
        <v>399230.00999999954</v>
      </c>
      <c r="BS97" s="57">
        <f t="shared" si="165"/>
        <v>388723.96999999956</v>
      </c>
      <c r="BT97" s="60">
        <v>0</v>
      </c>
      <c r="BU97" s="57">
        <v>10506.040000000003</v>
      </c>
      <c r="BV97" s="69">
        <f t="shared" si="114"/>
        <v>126072.48000000004</v>
      </c>
      <c r="BW97" s="57">
        <f t="shared" si="166"/>
        <v>378217.92999999959</v>
      </c>
      <c r="BX97" s="57">
        <f t="shared" si="167"/>
        <v>367711.88999999961</v>
      </c>
      <c r="BY97" s="57">
        <f t="shared" si="167"/>
        <v>357205.84999999963</v>
      </c>
      <c r="BZ97" s="57">
        <f t="shared" si="167"/>
        <v>346699.80999999965</v>
      </c>
      <c r="CA97" s="57">
        <f t="shared" si="167"/>
        <v>336193.76999999967</v>
      </c>
      <c r="CB97" s="57">
        <f t="shared" si="167"/>
        <v>325687.72999999969</v>
      </c>
      <c r="CC97" s="57">
        <f t="shared" si="167"/>
        <v>315181.68999999971</v>
      </c>
      <c r="CD97" s="57">
        <f t="shared" si="167"/>
        <v>304675.64999999973</v>
      </c>
      <c r="CE97" s="57">
        <f t="shared" si="167"/>
        <v>294169.60999999975</v>
      </c>
      <c r="CF97" s="57">
        <f t="shared" si="167"/>
        <v>283663.56999999977</v>
      </c>
      <c r="CG97" s="57">
        <f t="shared" si="167"/>
        <v>273157.5299999998</v>
      </c>
      <c r="CH97" s="57">
        <f t="shared" si="167"/>
        <v>262651.48999999982</v>
      </c>
      <c r="CI97" s="60">
        <v>0</v>
      </c>
      <c r="CJ97" s="57">
        <v>10506.040000000003</v>
      </c>
      <c r="CK97" s="69">
        <f t="shared" si="117"/>
        <v>126072.48000000004</v>
      </c>
      <c r="CL97" s="57">
        <f t="shared" si="176"/>
        <v>252145.44999999981</v>
      </c>
      <c r="CM97" s="57">
        <f t="shared" si="177"/>
        <v>241639.4099999998</v>
      </c>
      <c r="CN97" s="57">
        <f t="shared" si="177"/>
        <v>231133.36999999979</v>
      </c>
      <c r="CO97" s="57">
        <f t="shared" si="177"/>
        <v>220627.32999999978</v>
      </c>
      <c r="CP97" s="57">
        <f t="shared" si="177"/>
        <v>210121.28999999978</v>
      </c>
      <c r="CQ97" s="57">
        <f t="shared" si="177"/>
        <v>199615.24999999977</v>
      </c>
      <c r="CR97" s="57">
        <f t="shared" si="177"/>
        <v>189109.20999999976</v>
      </c>
      <c r="CS97" s="57">
        <f t="shared" si="177"/>
        <v>178603.16999999975</v>
      </c>
      <c r="CT97" s="57">
        <f t="shared" si="177"/>
        <v>168097.12999999974</v>
      </c>
      <c r="CU97" s="57">
        <f t="shared" si="177"/>
        <v>157591.08999999973</v>
      </c>
      <c r="CV97" s="57">
        <f t="shared" si="177"/>
        <v>147085.04999999973</v>
      </c>
      <c r="CW97" s="57">
        <f t="shared" si="177"/>
        <v>136579.00999999972</v>
      </c>
      <c r="CX97" s="60">
        <v>0</v>
      </c>
    </row>
    <row r="98" spans="1:102" x14ac:dyDescent="0.2">
      <c r="A98" s="56" t="s">
        <v>1416</v>
      </c>
      <c r="B98" s="40" t="s">
        <v>1955</v>
      </c>
      <c r="C98" s="40" t="s">
        <v>793</v>
      </c>
      <c r="D98" s="40" t="s">
        <v>835</v>
      </c>
      <c r="E98" s="43">
        <v>44529</v>
      </c>
      <c r="F98" s="40" t="s">
        <v>848</v>
      </c>
      <c r="G98" s="40">
        <v>96</v>
      </c>
      <c r="H98" s="57">
        <v>535420.01</v>
      </c>
      <c r="I98" s="57">
        <v>5577.2917708333334</v>
      </c>
      <c r="J98" s="57">
        <v>529842.7182291667</v>
      </c>
      <c r="K98" s="58">
        <v>0</v>
      </c>
      <c r="L98" s="57">
        <v>5577.29</v>
      </c>
      <c r="M98" s="57"/>
      <c r="N98" s="57">
        <f t="shared" si="144"/>
        <v>66927.48</v>
      </c>
      <c r="O98" s="57">
        <f t="shared" si="147"/>
        <v>524265.42822916672</v>
      </c>
      <c r="P98" s="57">
        <f t="shared" si="172"/>
        <v>518688.13822916674</v>
      </c>
      <c r="Q98" s="57">
        <f t="shared" si="172"/>
        <v>513110.84822916676</v>
      </c>
      <c r="R98" s="57">
        <f t="shared" si="172"/>
        <v>507533.55822916678</v>
      </c>
      <c r="S98" s="57">
        <f t="shared" si="172"/>
        <v>501956.2682291668</v>
      </c>
      <c r="T98" s="57">
        <f t="shared" si="172"/>
        <v>496378.97822916682</v>
      </c>
      <c r="U98" s="57">
        <f t="shared" si="172"/>
        <v>490801.68822916684</v>
      </c>
      <c r="V98" s="57">
        <f t="shared" si="172"/>
        <v>485224.39822916687</v>
      </c>
      <c r="W98" s="57">
        <f t="shared" si="172"/>
        <v>479647.10822916689</v>
      </c>
      <c r="X98" s="57">
        <f t="shared" si="172"/>
        <v>474069.81822916691</v>
      </c>
      <c r="Y98" s="57">
        <f t="shared" si="172"/>
        <v>468492.52822916693</v>
      </c>
      <c r="Z98" s="57">
        <f t="shared" si="172"/>
        <v>462915.23822916695</v>
      </c>
      <c r="AA98" s="59"/>
      <c r="AB98" s="57"/>
      <c r="AC98" s="57">
        <f t="shared" si="149"/>
        <v>66927.48</v>
      </c>
      <c r="AD98" s="57">
        <f t="shared" si="150"/>
        <v>457337.94822916697</v>
      </c>
      <c r="AE98" s="57">
        <f t="shared" si="173"/>
        <v>451760.65822916699</v>
      </c>
      <c r="AF98" s="57">
        <f t="shared" si="173"/>
        <v>446183.36822916701</v>
      </c>
      <c r="AG98" s="57">
        <f t="shared" si="173"/>
        <v>440606.07822916703</v>
      </c>
      <c r="AH98" s="57">
        <f t="shared" si="173"/>
        <v>435028.78822916705</v>
      </c>
      <c r="AI98" s="57">
        <f t="shared" si="173"/>
        <v>429451.49822916707</v>
      </c>
      <c r="AJ98" s="57">
        <f t="shared" si="173"/>
        <v>423874.2082291671</v>
      </c>
      <c r="AK98" s="57">
        <f t="shared" si="173"/>
        <v>418296.91822916712</v>
      </c>
      <c r="AL98" s="57">
        <f t="shared" si="173"/>
        <v>412719.62822916714</v>
      </c>
      <c r="AM98" s="57">
        <f t="shared" si="173"/>
        <v>407142.33822916716</v>
      </c>
      <c r="AN98" s="57">
        <f t="shared" si="173"/>
        <v>401565.04822916718</v>
      </c>
      <c r="AO98" s="57">
        <f t="shared" si="173"/>
        <v>395987.7582291672</v>
      </c>
      <c r="AP98" s="59"/>
      <c r="AQ98" s="57">
        <v>5577.29</v>
      </c>
      <c r="AR98" s="57">
        <f t="shared" si="162"/>
        <v>66927.48</v>
      </c>
      <c r="AS98" s="57">
        <f t="shared" si="163"/>
        <v>390410.46822916722</v>
      </c>
      <c r="AT98" s="57">
        <f t="shared" si="175"/>
        <v>384833.17822916724</v>
      </c>
      <c r="AU98" s="57">
        <f t="shared" si="175"/>
        <v>379255.88822916726</v>
      </c>
      <c r="AV98" s="57">
        <f t="shared" si="175"/>
        <v>373678.59822916728</v>
      </c>
      <c r="AW98" s="57">
        <f t="shared" si="175"/>
        <v>368101.30822916731</v>
      </c>
      <c r="AX98" s="57">
        <f t="shared" si="175"/>
        <v>362524.01822916733</v>
      </c>
      <c r="AY98" s="57">
        <f t="shared" si="175"/>
        <v>356946.72822916735</v>
      </c>
      <c r="AZ98" s="57">
        <f t="shared" si="175"/>
        <v>351369.43822916737</v>
      </c>
      <c r="BA98" s="57">
        <f t="shared" si="175"/>
        <v>345792.14822916739</v>
      </c>
      <c r="BB98" s="57">
        <f t="shared" si="175"/>
        <v>340214.85822916741</v>
      </c>
      <c r="BC98" s="57">
        <f t="shared" si="175"/>
        <v>334637.56822916743</v>
      </c>
      <c r="BD98" s="57">
        <f t="shared" si="175"/>
        <v>329060.27822916745</v>
      </c>
      <c r="BE98" s="60">
        <f t="shared" si="146"/>
        <v>0</v>
      </c>
      <c r="BF98" s="57">
        <v>5577.29</v>
      </c>
      <c r="BG98" s="69">
        <f t="shared" si="111"/>
        <v>66927.48</v>
      </c>
      <c r="BH98" s="57">
        <f t="shared" si="112"/>
        <v>323482.98822916747</v>
      </c>
      <c r="BI98" s="57">
        <f t="shared" si="165"/>
        <v>317905.69822916749</v>
      </c>
      <c r="BJ98" s="57">
        <f t="shared" si="165"/>
        <v>312328.40822916751</v>
      </c>
      <c r="BK98" s="57">
        <f t="shared" si="165"/>
        <v>306751.11822916754</v>
      </c>
      <c r="BL98" s="57">
        <f t="shared" si="165"/>
        <v>301173.82822916756</v>
      </c>
      <c r="BM98" s="57">
        <f t="shared" si="165"/>
        <v>295596.53822916758</v>
      </c>
      <c r="BN98" s="57">
        <f t="shared" si="165"/>
        <v>290019.2482291676</v>
      </c>
      <c r="BO98" s="57">
        <f t="shared" si="165"/>
        <v>284441.95822916762</v>
      </c>
      <c r="BP98" s="57">
        <f t="shared" si="165"/>
        <v>278864.66822916764</v>
      </c>
      <c r="BQ98" s="57">
        <f t="shared" si="165"/>
        <v>273287.37822916766</v>
      </c>
      <c r="BR98" s="57">
        <f t="shared" si="165"/>
        <v>267710.08822916768</v>
      </c>
      <c r="BS98" s="57">
        <f t="shared" si="165"/>
        <v>262132.79822916767</v>
      </c>
      <c r="BT98" s="60">
        <v>0</v>
      </c>
      <c r="BU98" s="57">
        <v>5577.29</v>
      </c>
      <c r="BV98" s="69">
        <f t="shared" si="114"/>
        <v>66927.48</v>
      </c>
      <c r="BW98" s="57">
        <f t="shared" si="166"/>
        <v>256555.50822916767</v>
      </c>
      <c r="BX98" s="57">
        <f t="shared" si="167"/>
        <v>250978.21822916766</v>
      </c>
      <c r="BY98" s="57">
        <f t="shared" si="167"/>
        <v>245400.92822916765</v>
      </c>
      <c r="BZ98" s="57">
        <f t="shared" si="167"/>
        <v>239823.63822916764</v>
      </c>
      <c r="CA98" s="57">
        <f t="shared" si="167"/>
        <v>234246.34822916763</v>
      </c>
      <c r="CB98" s="57">
        <f t="shared" si="167"/>
        <v>228669.05822916763</v>
      </c>
      <c r="CC98" s="57">
        <f t="shared" si="167"/>
        <v>223091.76822916762</v>
      </c>
      <c r="CD98" s="57">
        <f t="shared" si="167"/>
        <v>217514.47822916761</v>
      </c>
      <c r="CE98" s="57">
        <f t="shared" si="167"/>
        <v>211937.1882291676</v>
      </c>
      <c r="CF98" s="57">
        <f t="shared" si="167"/>
        <v>206359.89822916759</v>
      </c>
      <c r="CG98" s="57">
        <f t="shared" si="167"/>
        <v>200782.60822916758</v>
      </c>
      <c r="CH98" s="57">
        <f t="shared" si="167"/>
        <v>195205.31822916758</v>
      </c>
      <c r="CI98" s="60">
        <v>0</v>
      </c>
      <c r="CJ98" s="57">
        <v>5577.29</v>
      </c>
      <c r="CK98" s="69">
        <f t="shared" si="117"/>
        <v>66927.48</v>
      </c>
      <c r="CL98" s="57">
        <f t="shared" si="176"/>
        <v>189628.02822916757</v>
      </c>
      <c r="CM98" s="57">
        <f t="shared" si="177"/>
        <v>184050.73822916756</v>
      </c>
      <c r="CN98" s="57">
        <f t="shared" si="177"/>
        <v>178473.44822916755</v>
      </c>
      <c r="CO98" s="57">
        <f t="shared" si="177"/>
        <v>172896.15822916754</v>
      </c>
      <c r="CP98" s="57">
        <f t="shared" si="177"/>
        <v>167318.86822916754</v>
      </c>
      <c r="CQ98" s="57">
        <f t="shared" si="177"/>
        <v>161741.57822916753</v>
      </c>
      <c r="CR98" s="57">
        <f t="shared" si="177"/>
        <v>156164.28822916752</v>
      </c>
      <c r="CS98" s="57">
        <f t="shared" si="177"/>
        <v>150586.99822916751</v>
      </c>
      <c r="CT98" s="57">
        <f t="shared" si="177"/>
        <v>145009.7082291675</v>
      </c>
      <c r="CU98" s="57">
        <f t="shared" si="177"/>
        <v>139432.4182291675</v>
      </c>
      <c r="CV98" s="57">
        <f t="shared" si="177"/>
        <v>133855.12822916749</v>
      </c>
      <c r="CW98" s="57">
        <f t="shared" si="177"/>
        <v>128277.83822916749</v>
      </c>
      <c r="CX98" s="60">
        <v>0</v>
      </c>
    </row>
    <row r="99" spans="1:102" s="66" customFormat="1" x14ac:dyDescent="0.2">
      <c r="A99" s="65" t="s">
        <v>1417</v>
      </c>
      <c r="B99" s="66" t="s">
        <v>1956</v>
      </c>
      <c r="C99" s="66" t="s">
        <v>793</v>
      </c>
      <c r="D99" s="66" t="s">
        <v>835</v>
      </c>
      <c r="E99" s="66" t="s">
        <v>2130</v>
      </c>
      <c r="F99" s="66" t="s">
        <v>1021</v>
      </c>
      <c r="G99" s="66">
        <v>84</v>
      </c>
      <c r="H99" s="67">
        <v>171157</v>
      </c>
      <c r="I99" s="67">
        <v>152818.53999999998</v>
      </c>
      <c r="J99" s="67">
        <v>18338.460000000021</v>
      </c>
      <c r="K99" s="68">
        <v>0</v>
      </c>
      <c r="L99" s="67">
        <v>2037.5800000000006</v>
      </c>
      <c r="M99" s="67"/>
      <c r="N99" s="67">
        <f>L99*9+0.24</f>
        <v>18338.460000000006</v>
      </c>
      <c r="O99" s="57">
        <f t="shared" si="147"/>
        <v>16300.880000000021</v>
      </c>
      <c r="P99" s="57">
        <f t="shared" si="172"/>
        <v>14263.300000000021</v>
      </c>
      <c r="Q99" s="57">
        <f t="shared" si="172"/>
        <v>12225.720000000021</v>
      </c>
      <c r="R99" s="57">
        <f t="shared" si="172"/>
        <v>10188.140000000021</v>
      </c>
      <c r="S99" s="57">
        <f t="shared" si="172"/>
        <v>8150.5600000000204</v>
      </c>
      <c r="T99" s="57">
        <f t="shared" si="172"/>
        <v>6112.9800000000196</v>
      </c>
      <c r="U99" s="57">
        <f t="shared" si="172"/>
        <v>4075.4000000000187</v>
      </c>
      <c r="V99" s="57">
        <f t="shared" si="172"/>
        <v>2037.8200000000181</v>
      </c>
      <c r="W99" s="57">
        <f t="shared" si="172"/>
        <v>0.24000000001751687</v>
      </c>
      <c r="X99" s="57">
        <f>W99-0.24</f>
        <v>1.7516876837930795E-11</v>
      </c>
      <c r="Y99" s="57">
        <f>X99-$L99*0</f>
        <v>1.7516876837930795E-11</v>
      </c>
      <c r="Z99" s="57">
        <f>Y99-$L99*0</f>
        <v>1.7516876837930795E-11</v>
      </c>
      <c r="AA99" s="59"/>
      <c r="AB99" s="57"/>
      <c r="AC99" s="57">
        <f>L99*0</f>
        <v>0</v>
      </c>
      <c r="AD99" s="57">
        <f>Z99-$L99*0</f>
        <v>1.7516876837930795E-11</v>
      </c>
      <c r="AE99" s="57">
        <f>AD99-$L99*0</f>
        <v>1.7516876837930795E-11</v>
      </c>
      <c r="AF99" s="57">
        <f t="shared" ref="AF99:AO99" si="178">AE99-$L99*0</f>
        <v>1.7516876837930795E-11</v>
      </c>
      <c r="AG99" s="57">
        <f t="shared" si="178"/>
        <v>1.7516876837930795E-11</v>
      </c>
      <c r="AH99" s="57">
        <f t="shared" si="178"/>
        <v>1.7516876837930795E-11</v>
      </c>
      <c r="AI99" s="57">
        <f t="shared" si="178"/>
        <v>1.7516876837930795E-11</v>
      </c>
      <c r="AJ99" s="57">
        <f t="shared" si="178"/>
        <v>1.7516876837930795E-11</v>
      </c>
      <c r="AK99" s="57">
        <f t="shared" si="178"/>
        <v>1.7516876837930795E-11</v>
      </c>
      <c r="AL99" s="57">
        <f t="shared" si="178"/>
        <v>1.7516876837930795E-11</v>
      </c>
      <c r="AM99" s="57">
        <f t="shared" si="178"/>
        <v>1.7516876837930795E-11</v>
      </c>
      <c r="AN99" s="57">
        <f t="shared" si="178"/>
        <v>1.7516876837930795E-11</v>
      </c>
      <c r="AO99" s="57">
        <f t="shared" si="178"/>
        <v>1.7516876837930795E-11</v>
      </c>
      <c r="AP99" s="59"/>
      <c r="AQ99" s="57">
        <v>2037.5800000000006</v>
      </c>
      <c r="AR99" s="40"/>
      <c r="AS99" s="40"/>
      <c r="AT99" s="40"/>
      <c r="AU99" s="40"/>
      <c r="AV99" s="40"/>
      <c r="AW99" s="40"/>
      <c r="AX99" s="40"/>
      <c r="AY99" s="40"/>
      <c r="AZ99" s="40"/>
      <c r="BA99" s="40"/>
      <c r="BB99" s="40"/>
      <c r="BC99" s="40"/>
      <c r="BD99" s="40"/>
      <c r="BE99" s="60">
        <f t="shared" si="146"/>
        <v>0</v>
      </c>
      <c r="BF99" s="57">
        <v>2037.5800000000006</v>
      </c>
      <c r="BG99" s="40"/>
      <c r="BH99" s="40"/>
      <c r="BI99" s="40"/>
      <c r="BJ99" s="40"/>
      <c r="BK99" s="40"/>
      <c r="BL99" s="40"/>
      <c r="BM99" s="40"/>
      <c r="BN99" s="40"/>
      <c r="BO99" s="40"/>
      <c r="BP99" s="40"/>
      <c r="BQ99" s="40"/>
      <c r="BR99" s="40"/>
      <c r="BS99" s="40"/>
      <c r="BT99" s="60">
        <f t="shared" si="158"/>
        <v>0</v>
      </c>
      <c r="BU99" s="57">
        <v>2037.5800000000006</v>
      </c>
      <c r="BV99" s="40"/>
      <c r="BW99" s="40"/>
      <c r="BX99" s="40"/>
      <c r="BY99" s="40"/>
      <c r="BZ99" s="40"/>
      <c r="CA99" s="40"/>
      <c r="CB99" s="40"/>
      <c r="CC99" s="40"/>
      <c r="CD99" s="40"/>
      <c r="CE99" s="40"/>
      <c r="CF99" s="40"/>
      <c r="CG99" s="40"/>
      <c r="CH99" s="40"/>
      <c r="CI99" s="60">
        <f t="shared" si="159"/>
        <v>0</v>
      </c>
      <c r="CJ99" s="57">
        <v>2037.5800000000006</v>
      </c>
      <c r="CK99" s="40"/>
      <c r="CL99" s="40"/>
      <c r="CM99" s="40"/>
      <c r="CN99" s="40"/>
      <c r="CO99" s="40"/>
      <c r="CP99" s="40"/>
      <c r="CQ99" s="40"/>
      <c r="CR99" s="40"/>
      <c r="CS99" s="40"/>
      <c r="CT99" s="40"/>
      <c r="CU99" s="40"/>
      <c r="CV99" s="40"/>
      <c r="CW99" s="40"/>
      <c r="CX99" s="60">
        <f t="shared" si="160"/>
        <v>0</v>
      </c>
    </row>
    <row r="100" spans="1:102" x14ac:dyDescent="0.2">
      <c r="A100" s="56" t="s">
        <v>1418</v>
      </c>
      <c r="B100" s="40" t="s">
        <v>1957</v>
      </c>
      <c r="C100" s="40" t="s">
        <v>793</v>
      </c>
      <c r="D100" s="40" t="s">
        <v>835</v>
      </c>
      <c r="E100" s="43">
        <v>44561</v>
      </c>
      <c r="F100" s="40" t="s">
        <v>1021</v>
      </c>
      <c r="G100" s="40">
        <v>120</v>
      </c>
      <c r="H100" s="57">
        <v>500000</v>
      </c>
      <c r="I100" s="57" t="e">
        <v>#REF!</v>
      </c>
      <c r="J100" s="57">
        <v>500000</v>
      </c>
      <c r="K100" s="58">
        <v>0</v>
      </c>
      <c r="L100" s="57">
        <v>4166.666666666667</v>
      </c>
      <c r="M100" s="57"/>
      <c r="N100" s="57">
        <f t="shared" si="144"/>
        <v>50000</v>
      </c>
      <c r="O100" s="57">
        <f t="shared" si="147"/>
        <v>495833.33333333331</v>
      </c>
      <c r="P100" s="57">
        <f t="shared" si="172"/>
        <v>491666.66666666663</v>
      </c>
      <c r="Q100" s="57">
        <f t="shared" si="172"/>
        <v>487499.99999999994</v>
      </c>
      <c r="R100" s="57">
        <f t="shared" si="172"/>
        <v>483333.33333333326</v>
      </c>
      <c r="S100" s="57">
        <f t="shared" si="172"/>
        <v>479166.66666666657</v>
      </c>
      <c r="T100" s="57">
        <f t="shared" si="172"/>
        <v>474999.99999999988</v>
      </c>
      <c r="U100" s="57">
        <f t="shared" si="172"/>
        <v>470833.3333333332</v>
      </c>
      <c r="V100" s="57">
        <f t="shared" si="172"/>
        <v>466666.66666666651</v>
      </c>
      <c r="W100" s="57">
        <f t="shared" si="172"/>
        <v>462499.99999999983</v>
      </c>
      <c r="X100" s="57">
        <f t="shared" si="172"/>
        <v>458333.33333333314</v>
      </c>
      <c r="Y100" s="57">
        <f t="shared" si="172"/>
        <v>454166.66666666645</v>
      </c>
      <c r="Z100" s="57">
        <f t="shared" si="172"/>
        <v>449999.99999999977</v>
      </c>
      <c r="AA100" s="59"/>
      <c r="AB100" s="57"/>
      <c r="AC100" s="57">
        <f t="shared" si="149"/>
        <v>50000</v>
      </c>
      <c r="AD100" s="57">
        <f t="shared" si="150"/>
        <v>445833.33333333308</v>
      </c>
      <c r="AE100" s="57">
        <f t="shared" ref="AE100:AO100" si="179">AD100-$L100</f>
        <v>441666.6666666664</v>
      </c>
      <c r="AF100" s="57">
        <f t="shared" si="179"/>
        <v>437499.99999999971</v>
      </c>
      <c r="AG100" s="57">
        <f t="shared" si="179"/>
        <v>433333.33333333302</v>
      </c>
      <c r="AH100" s="57">
        <f t="shared" si="179"/>
        <v>429166.66666666634</v>
      </c>
      <c r="AI100" s="57">
        <f t="shared" si="179"/>
        <v>424999.99999999965</v>
      </c>
      <c r="AJ100" s="57">
        <f t="shared" si="179"/>
        <v>420833.33333333296</v>
      </c>
      <c r="AK100" s="57">
        <f t="shared" si="179"/>
        <v>416666.66666666628</v>
      </c>
      <c r="AL100" s="57">
        <f t="shared" si="179"/>
        <v>412499.99999999959</v>
      </c>
      <c r="AM100" s="57">
        <f t="shared" si="179"/>
        <v>408333.33333333291</v>
      </c>
      <c r="AN100" s="57">
        <f t="shared" si="179"/>
        <v>404166.66666666622</v>
      </c>
      <c r="AO100" s="57">
        <f t="shared" si="179"/>
        <v>399999.99999999953</v>
      </c>
      <c r="AP100" s="59"/>
      <c r="AQ100" s="57">
        <v>4166.666666666667</v>
      </c>
      <c r="AR100" s="57">
        <f>L100*12</f>
        <v>50000</v>
      </c>
      <c r="AS100" s="57">
        <f>AO100-$L100</f>
        <v>395833.33333333285</v>
      </c>
      <c r="AT100" s="57">
        <f>AS100-$L100</f>
        <v>391666.66666666616</v>
      </c>
      <c r="AU100" s="57">
        <f t="shared" ref="AU100:BD100" si="180">AT100-$L100</f>
        <v>387499.99999999948</v>
      </c>
      <c r="AV100" s="57">
        <f t="shared" si="180"/>
        <v>383333.33333333279</v>
      </c>
      <c r="AW100" s="57">
        <f t="shared" si="180"/>
        <v>379166.6666666661</v>
      </c>
      <c r="AX100" s="57">
        <f t="shared" si="180"/>
        <v>374999.99999999942</v>
      </c>
      <c r="AY100" s="57">
        <f t="shared" si="180"/>
        <v>370833.33333333273</v>
      </c>
      <c r="AZ100" s="57">
        <f t="shared" si="180"/>
        <v>366666.66666666605</v>
      </c>
      <c r="BA100" s="57">
        <f t="shared" si="180"/>
        <v>362499.99999999936</v>
      </c>
      <c r="BB100" s="57">
        <f t="shared" si="180"/>
        <v>358333.33333333267</v>
      </c>
      <c r="BC100" s="57">
        <f t="shared" si="180"/>
        <v>354166.66666666599</v>
      </c>
      <c r="BD100" s="57">
        <f t="shared" si="180"/>
        <v>349999.9999999993</v>
      </c>
      <c r="BE100" s="60">
        <f t="shared" si="146"/>
        <v>0</v>
      </c>
      <c r="BF100" s="57">
        <v>4166.666666666667</v>
      </c>
      <c r="BG100" s="69">
        <f t="shared" si="111"/>
        <v>50000</v>
      </c>
      <c r="BH100" s="57">
        <f t="shared" si="112"/>
        <v>345833.33333333262</v>
      </c>
      <c r="BI100" s="57">
        <f>BH100-$L100</f>
        <v>341666.66666666593</v>
      </c>
      <c r="BJ100" s="57">
        <f t="shared" ref="BJ100:BS100" si="181">BI100-$L100</f>
        <v>337499.99999999924</v>
      </c>
      <c r="BK100" s="57">
        <f t="shared" si="181"/>
        <v>333333.33333333256</v>
      </c>
      <c r="BL100" s="57">
        <f t="shared" si="181"/>
        <v>329166.66666666587</v>
      </c>
      <c r="BM100" s="57">
        <f t="shared" si="181"/>
        <v>324999.99999999919</v>
      </c>
      <c r="BN100" s="57">
        <f t="shared" si="181"/>
        <v>320833.3333333325</v>
      </c>
      <c r="BO100" s="57">
        <f t="shared" si="181"/>
        <v>316666.66666666581</v>
      </c>
      <c r="BP100" s="57">
        <f t="shared" si="181"/>
        <v>312499.99999999913</v>
      </c>
      <c r="BQ100" s="57">
        <f t="shared" si="181"/>
        <v>308333.33333333244</v>
      </c>
      <c r="BR100" s="57">
        <f t="shared" si="181"/>
        <v>304166.66666666575</v>
      </c>
      <c r="BS100" s="57">
        <f t="shared" si="181"/>
        <v>299999.99999999907</v>
      </c>
      <c r="BT100" s="60">
        <v>0</v>
      </c>
      <c r="BU100" s="57">
        <v>4166.666666666667</v>
      </c>
      <c r="BV100" s="69">
        <f t="shared" si="114"/>
        <v>50000</v>
      </c>
      <c r="BW100" s="57">
        <f t="shared" ref="BW100" si="182">BS100-BU100</f>
        <v>295833.33333333238</v>
      </c>
      <c r="BX100" s="57">
        <f>BW100-$L100</f>
        <v>291666.6666666657</v>
      </c>
      <c r="BY100" s="57">
        <f t="shared" ref="BY100:CH100" si="183">BX100-$L100</f>
        <v>287499.99999999901</v>
      </c>
      <c r="BZ100" s="57">
        <f t="shared" si="183"/>
        <v>283333.33333333232</v>
      </c>
      <c r="CA100" s="57">
        <f t="shared" si="183"/>
        <v>279166.66666666564</v>
      </c>
      <c r="CB100" s="57">
        <f t="shared" si="183"/>
        <v>274999.99999999895</v>
      </c>
      <c r="CC100" s="57">
        <f t="shared" si="183"/>
        <v>270833.33333333227</v>
      </c>
      <c r="CD100" s="57">
        <f t="shared" si="183"/>
        <v>266666.66666666558</v>
      </c>
      <c r="CE100" s="57">
        <f t="shared" si="183"/>
        <v>262499.99999999889</v>
      </c>
      <c r="CF100" s="57">
        <f t="shared" si="183"/>
        <v>258333.33333333224</v>
      </c>
      <c r="CG100" s="57">
        <f t="shared" si="183"/>
        <v>254166.66666666558</v>
      </c>
      <c r="CH100" s="57">
        <f t="shared" si="183"/>
        <v>249999.99999999892</v>
      </c>
      <c r="CI100" s="60">
        <v>0</v>
      </c>
      <c r="CJ100" s="57">
        <v>4166.666666666667</v>
      </c>
      <c r="CK100" s="69">
        <f t="shared" si="117"/>
        <v>50000</v>
      </c>
      <c r="CL100" s="57">
        <f t="shared" ref="CL100" si="184">CH100-CJ100</f>
        <v>245833.33333333227</v>
      </c>
      <c r="CM100" s="57">
        <f>CL100-$L100</f>
        <v>241666.66666666561</v>
      </c>
      <c r="CN100" s="57">
        <f t="shared" ref="CN100:CW100" si="185">CM100-$L100</f>
        <v>237499.99999999895</v>
      </c>
      <c r="CO100" s="57">
        <f t="shared" si="185"/>
        <v>233333.3333333323</v>
      </c>
      <c r="CP100" s="57">
        <f t="shared" si="185"/>
        <v>229166.66666666564</v>
      </c>
      <c r="CQ100" s="57">
        <f t="shared" si="185"/>
        <v>224999.99999999898</v>
      </c>
      <c r="CR100" s="57">
        <f t="shared" si="185"/>
        <v>220833.33333333232</v>
      </c>
      <c r="CS100" s="57">
        <f t="shared" si="185"/>
        <v>216666.66666666567</v>
      </c>
      <c r="CT100" s="57">
        <f t="shared" si="185"/>
        <v>212499.99999999901</v>
      </c>
      <c r="CU100" s="57">
        <f t="shared" si="185"/>
        <v>208333.33333333235</v>
      </c>
      <c r="CV100" s="57">
        <f t="shared" si="185"/>
        <v>204166.6666666657</v>
      </c>
      <c r="CW100" s="57">
        <f t="shared" si="185"/>
        <v>199999.99999999904</v>
      </c>
      <c r="CX100" s="60">
        <v>0</v>
      </c>
    </row>
    <row r="101" spans="1:102" s="66" customFormat="1" x14ac:dyDescent="0.2">
      <c r="A101" s="65" t="s">
        <v>1419</v>
      </c>
      <c r="B101" s="66" t="s">
        <v>1958</v>
      </c>
      <c r="C101" s="66" t="s">
        <v>793</v>
      </c>
      <c r="D101" s="66" t="s">
        <v>2077</v>
      </c>
      <c r="E101" s="66" t="s">
        <v>2132</v>
      </c>
      <c r="F101" s="66" t="s">
        <v>848</v>
      </c>
      <c r="G101" s="66">
        <v>84</v>
      </c>
      <c r="H101" s="67">
        <v>601793.94999999995</v>
      </c>
      <c r="I101" s="67">
        <v>579527.52</v>
      </c>
      <c r="J101" s="67">
        <v>22266.429999999935</v>
      </c>
      <c r="K101" s="68">
        <v>0</v>
      </c>
      <c r="L101" s="67">
        <v>2226.64</v>
      </c>
      <c r="M101" s="67"/>
      <c r="N101" s="67">
        <f>L101*10+0.03</f>
        <v>22266.429999999997</v>
      </c>
      <c r="O101" s="57">
        <f t="shared" si="147"/>
        <v>20039.789999999935</v>
      </c>
      <c r="P101" s="57">
        <f t="shared" ref="P101:Z112" si="186">O101-$L101</f>
        <v>17813.149999999936</v>
      </c>
      <c r="Q101" s="57">
        <f t="shared" si="186"/>
        <v>15586.509999999937</v>
      </c>
      <c r="R101" s="57">
        <f t="shared" si="186"/>
        <v>13359.869999999937</v>
      </c>
      <c r="S101" s="57">
        <f t="shared" si="186"/>
        <v>11133.229999999938</v>
      </c>
      <c r="T101" s="57">
        <f t="shared" si="186"/>
        <v>8906.5899999999383</v>
      </c>
      <c r="U101" s="57">
        <f t="shared" si="186"/>
        <v>6679.9499999999389</v>
      </c>
      <c r="V101" s="57">
        <f t="shared" si="186"/>
        <v>4453.3099999999395</v>
      </c>
      <c r="W101" s="57">
        <f t="shared" si="186"/>
        <v>2226.6699999999396</v>
      </c>
      <c r="X101" s="57">
        <f t="shared" si="186"/>
        <v>2.9999999939718691E-2</v>
      </c>
      <c r="Y101" s="57">
        <f>X101-0.03</f>
        <v>-6.0281307723286659E-11</v>
      </c>
      <c r="Z101" s="57">
        <f>Y101-$L101*0</f>
        <v>-6.0281307723286659E-11</v>
      </c>
      <c r="AA101" s="59"/>
      <c r="AB101" s="57"/>
      <c r="AC101" s="57">
        <f>L101*0</f>
        <v>0</v>
      </c>
      <c r="AD101" s="57">
        <f>Z101-$L101*0</f>
        <v>-6.0281307723286659E-11</v>
      </c>
      <c r="AE101" s="57">
        <f>AD101-$L101*0</f>
        <v>-6.0281307723286659E-11</v>
      </c>
      <c r="AF101" s="57">
        <f t="shared" ref="AF101:AO101" si="187">AE101-$L101*0</f>
        <v>-6.0281307723286659E-11</v>
      </c>
      <c r="AG101" s="57">
        <f t="shared" si="187"/>
        <v>-6.0281307723286659E-11</v>
      </c>
      <c r="AH101" s="57">
        <f t="shared" si="187"/>
        <v>-6.0281307723286659E-11</v>
      </c>
      <c r="AI101" s="57">
        <f t="shared" si="187"/>
        <v>-6.0281307723286659E-11</v>
      </c>
      <c r="AJ101" s="57">
        <f t="shared" si="187"/>
        <v>-6.0281307723286659E-11</v>
      </c>
      <c r="AK101" s="57">
        <f t="shared" si="187"/>
        <v>-6.0281307723286659E-11</v>
      </c>
      <c r="AL101" s="57">
        <f t="shared" si="187"/>
        <v>-6.0281307723286659E-11</v>
      </c>
      <c r="AM101" s="57">
        <f t="shared" si="187"/>
        <v>-6.0281307723286659E-11</v>
      </c>
      <c r="AN101" s="57">
        <f t="shared" si="187"/>
        <v>-6.0281307723286659E-11</v>
      </c>
      <c r="AO101" s="57">
        <f t="shared" si="187"/>
        <v>-6.0281307723286659E-11</v>
      </c>
      <c r="AP101" s="59"/>
      <c r="AQ101" s="57">
        <v>0</v>
      </c>
      <c r="AR101" s="40"/>
      <c r="AS101" s="40"/>
      <c r="AT101" s="40"/>
      <c r="AU101" s="40"/>
      <c r="AV101" s="40"/>
      <c r="AW101" s="40"/>
      <c r="AX101" s="40"/>
      <c r="AY101" s="40"/>
      <c r="AZ101" s="40"/>
      <c r="BA101" s="40"/>
      <c r="BB101" s="40"/>
      <c r="BC101" s="40"/>
      <c r="BD101" s="40"/>
      <c r="BE101" s="60">
        <f t="shared" si="146"/>
        <v>0</v>
      </c>
      <c r="BF101" s="57">
        <v>0</v>
      </c>
      <c r="BG101" s="40"/>
      <c r="BH101" s="40"/>
      <c r="BI101" s="40"/>
      <c r="BJ101" s="40"/>
      <c r="BK101" s="40"/>
      <c r="BL101" s="40"/>
      <c r="BM101" s="40"/>
      <c r="BN101" s="40"/>
      <c r="BO101" s="40"/>
      <c r="BP101" s="40"/>
      <c r="BQ101" s="40"/>
      <c r="BR101" s="40"/>
      <c r="BS101" s="40"/>
      <c r="BT101" s="60">
        <f t="shared" si="158"/>
        <v>0</v>
      </c>
      <c r="BU101" s="57">
        <v>0</v>
      </c>
      <c r="BV101" s="40"/>
      <c r="BW101" s="40"/>
      <c r="BX101" s="40"/>
      <c r="BY101" s="40"/>
      <c r="BZ101" s="40"/>
      <c r="CA101" s="40"/>
      <c r="CB101" s="40"/>
      <c r="CC101" s="40"/>
      <c r="CD101" s="40"/>
      <c r="CE101" s="40"/>
      <c r="CF101" s="40"/>
      <c r="CG101" s="40"/>
      <c r="CH101" s="40"/>
      <c r="CI101" s="60">
        <f t="shared" si="159"/>
        <v>0</v>
      </c>
      <c r="CJ101" s="57">
        <v>0</v>
      </c>
      <c r="CK101" s="40"/>
      <c r="CL101" s="40"/>
      <c r="CM101" s="40"/>
      <c r="CN101" s="40"/>
      <c r="CO101" s="40"/>
      <c r="CP101" s="40"/>
      <c r="CQ101" s="40"/>
      <c r="CR101" s="40"/>
      <c r="CS101" s="40"/>
      <c r="CT101" s="40"/>
      <c r="CU101" s="40"/>
      <c r="CV101" s="40"/>
      <c r="CW101" s="40"/>
      <c r="CX101" s="60">
        <f t="shared" si="160"/>
        <v>0</v>
      </c>
    </row>
    <row r="102" spans="1:102" x14ac:dyDescent="0.2">
      <c r="A102" s="56" t="s">
        <v>1420</v>
      </c>
      <c r="B102" s="40" t="s">
        <v>1959</v>
      </c>
      <c r="C102" s="40" t="s">
        <v>793</v>
      </c>
      <c r="D102" s="40" t="s">
        <v>835</v>
      </c>
      <c r="E102" s="40" t="s">
        <v>2082</v>
      </c>
      <c r="F102" s="40" t="s">
        <v>877</v>
      </c>
      <c r="G102" s="40">
        <v>120</v>
      </c>
      <c r="H102" s="57">
        <v>338050.85</v>
      </c>
      <c r="I102" s="57">
        <v>149305.77499999999</v>
      </c>
      <c r="J102" s="57">
        <v>188745.07499999998</v>
      </c>
      <c r="K102" s="58">
        <v>0</v>
      </c>
      <c r="L102" s="57">
        <v>2817.09</v>
      </c>
      <c r="M102" s="57"/>
      <c r="N102" s="57">
        <f t="shared" si="144"/>
        <v>33805.08</v>
      </c>
      <c r="O102" s="57">
        <f t="shared" si="147"/>
        <v>185927.98499999999</v>
      </c>
      <c r="P102" s="57">
        <f t="shared" si="186"/>
        <v>183110.89499999999</v>
      </c>
      <c r="Q102" s="57">
        <f t="shared" si="186"/>
        <v>180293.80499999999</v>
      </c>
      <c r="R102" s="57">
        <f t="shared" si="186"/>
        <v>177476.715</v>
      </c>
      <c r="S102" s="57">
        <f t="shared" si="186"/>
        <v>174659.625</v>
      </c>
      <c r="T102" s="57">
        <f t="shared" si="186"/>
        <v>171842.535</v>
      </c>
      <c r="U102" s="57">
        <f t="shared" si="186"/>
        <v>169025.44500000001</v>
      </c>
      <c r="V102" s="57">
        <f t="shared" si="186"/>
        <v>166208.35500000001</v>
      </c>
      <c r="W102" s="57">
        <f t="shared" si="186"/>
        <v>163391.26500000001</v>
      </c>
      <c r="X102" s="57">
        <f t="shared" si="186"/>
        <v>160574.17500000002</v>
      </c>
      <c r="Y102" s="57">
        <f t="shared" si="186"/>
        <v>157757.08500000002</v>
      </c>
      <c r="Z102" s="57">
        <f t="shared" si="186"/>
        <v>154939.99500000002</v>
      </c>
      <c r="AA102" s="59"/>
      <c r="AB102" s="57"/>
      <c r="AC102" s="57">
        <f t="shared" si="149"/>
        <v>33805.08</v>
      </c>
      <c r="AD102" s="57">
        <f t="shared" si="150"/>
        <v>152122.90500000003</v>
      </c>
      <c r="AE102" s="57">
        <f t="shared" ref="AE102:AO112" si="188">AD102-$L102</f>
        <v>149305.81500000003</v>
      </c>
      <c r="AF102" s="57">
        <f t="shared" si="188"/>
        <v>146488.72500000003</v>
      </c>
      <c r="AG102" s="57">
        <f t="shared" si="188"/>
        <v>143671.63500000004</v>
      </c>
      <c r="AH102" s="57">
        <f t="shared" si="188"/>
        <v>140854.54500000004</v>
      </c>
      <c r="AI102" s="57">
        <f t="shared" si="188"/>
        <v>138037.45500000005</v>
      </c>
      <c r="AJ102" s="57">
        <f t="shared" si="188"/>
        <v>135220.36500000005</v>
      </c>
      <c r="AK102" s="57">
        <f t="shared" si="188"/>
        <v>132403.27500000005</v>
      </c>
      <c r="AL102" s="57">
        <f t="shared" si="188"/>
        <v>129586.18500000006</v>
      </c>
      <c r="AM102" s="57">
        <f t="shared" si="188"/>
        <v>126769.09500000006</v>
      </c>
      <c r="AN102" s="57">
        <f t="shared" si="188"/>
        <v>123952.00500000006</v>
      </c>
      <c r="AO102" s="57">
        <f t="shared" si="188"/>
        <v>121134.91500000007</v>
      </c>
      <c r="AP102" s="59"/>
      <c r="AQ102" s="57">
        <v>2817.09</v>
      </c>
      <c r="AR102" s="57">
        <f t="shared" ref="AR102:AR103" si="189">L102*12</f>
        <v>33805.08</v>
      </c>
      <c r="AS102" s="57">
        <f t="shared" ref="AS102:AS103" si="190">AO102-$L102</f>
        <v>118317.82500000007</v>
      </c>
      <c r="AT102" s="57">
        <f t="shared" ref="AT102:BD103" si="191">AS102-$L102</f>
        <v>115500.73500000007</v>
      </c>
      <c r="AU102" s="57">
        <f t="shared" si="191"/>
        <v>112683.64500000008</v>
      </c>
      <c r="AV102" s="57">
        <f t="shared" si="191"/>
        <v>109866.55500000008</v>
      </c>
      <c r="AW102" s="57">
        <f t="shared" si="191"/>
        <v>107049.46500000008</v>
      </c>
      <c r="AX102" s="57">
        <f t="shared" si="191"/>
        <v>104232.37500000009</v>
      </c>
      <c r="AY102" s="57">
        <f t="shared" si="191"/>
        <v>101415.28500000009</v>
      </c>
      <c r="AZ102" s="57">
        <f t="shared" si="191"/>
        <v>98598.195000000094</v>
      </c>
      <c r="BA102" s="57">
        <f t="shared" si="191"/>
        <v>95781.105000000098</v>
      </c>
      <c r="BB102" s="57">
        <f t="shared" si="191"/>
        <v>92964.015000000101</v>
      </c>
      <c r="BC102" s="57">
        <f t="shared" si="191"/>
        <v>90146.925000000105</v>
      </c>
      <c r="BD102" s="57">
        <f t="shared" si="191"/>
        <v>87329.835000000108</v>
      </c>
      <c r="BE102" s="60">
        <f t="shared" si="146"/>
        <v>0</v>
      </c>
      <c r="BF102" s="57">
        <v>2817.09</v>
      </c>
      <c r="BG102" s="69">
        <f t="shared" si="111"/>
        <v>33805.08</v>
      </c>
      <c r="BH102" s="57">
        <f t="shared" si="112"/>
        <v>84512.745000000112</v>
      </c>
      <c r="BI102" s="57">
        <f t="shared" ref="BI102:BS103" si="192">BH102-$L102</f>
        <v>81695.655000000115</v>
      </c>
      <c r="BJ102" s="57">
        <f t="shared" si="192"/>
        <v>78878.565000000119</v>
      </c>
      <c r="BK102" s="57">
        <f t="shared" si="192"/>
        <v>76061.475000000122</v>
      </c>
      <c r="BL102" s="57">
        <f t="shared" si="192"/>
        <v>73244.385000000126</v>
      </c>
      <c r="BM102" s="57">
        <f t="shared" si="192"/>
        <v>70427.295000000129</v>
      </c>
      <c r="BN102" s="57">
        <f t="shared" si="192"/>
        <v>67610.205000000133</v>
      </c>
      <c r="BO102" s="57">
        <f t="shared" si="192"/>
        <v>64793.115000000136</v>
      </c>
      <c r="BP102" s="57">
        <f t="shared" si="192"/>
        <v>61976.02500000014</v>
      </c>
      <c r="BQ102" s="57">
        <f t="shared" si="192"/>
        <v>59158.935000000143</v>
      </c>
      <c r="BR102" s="57">
        <f t="shared" si="192"/>
        <v>56341.845000000147</v>
      </c>
      <c r="BS102" s="57">
        <f t="shared" si="192"/>
        <v>53524.75500000015</v>
      </c>
      <c r="BT102" s="60">
        <v>0</v>
      </c>
      <c r="BU102" s="57">
        <v>2817.09</v>
      </c>
      <c r="BV102" s="69">
        <f t="shared" si="114"/>
        <v>33805.08</v>
      </c>
      <c r="BW102" s="57">
        <f t="shared" ref="BW102:BW103" si="193">BS102-BU102</f>
        <v>50707.665000000154</v>
      </c>
      <c r="BX102" s="57">
        <f t="shared" ref="BX102:CH103" si="194">BW102-$L102</f>
        <v>47890.575000000157</v>
      </c>
      <c r="BY102" s="57">
        <f t="shared" si="194"/>
        <v>45073.485000000161</v>
      </c>
      <c r="BZ102" s="57">
        <f t="shared" si="194"/>
        <v>42256.395000000164</v>
      </c>
      <c r="CA102" s="57">
        <f t="shared" si="194"/>
        <v>39439.305000000168</v>
      </c>
      <c r="CB102" s="57">
        <f t="shared" si="194"/>
        <v>36622.215000000171</v>
      </c>
      <c r="CC102" s="57">
        <f t="shared" si="194"/>
        <v>33805.125000000175</v>
      </c>
      <c r="CD102" s="57">
        <f t="shared" si="194"/>
        <v>30988.035000000174</v>
      </c>
      <c r="CE102" s="57">
        <f t="shared" si="194"/>
        <v>28170.945000000174</v>
      </c>
      <c r="CF102" s="57">
        <f t="shared" si="194"/>
        <v>25353.855000000174</v>
      </c>
      <c r="CG102" s="57">
        <f t="shared" si="194"/>
        <v>22536.765000000174</v>
      </c>
      <c r="CH102" s="57">
        <f t="shared" si="194"/>
        <v>19719.675000000174</v>
      </c>
      <c r="CI102" s="60">
        <v>0</v>
      </c>
      <c r="CJ102" s="57">
        <v>2817.09</v>
      </c>
      <c r="CK102" s="69">
        <f t="shared" si="117"/>
        <v>33805.08</v>
      </c>
      <c r="CL102" s="57">
        <f t="shared" ref="CL102:CL103" si="195">CH102-CJ102</f>
        <v>16902.585000000174</v>
      </c>
      <c r="CM102" s="57">
        <f t="shared" ref="CM102:CW103" si="196">CL102-$L102</f>
        <v>14085.495000000174</v>
      </c>
      <c r="CN102" s="57">
        <f t="shared" si="196"/>
        <v>11268.405000000173</v>
      </c>
      <c r="CO102" s="57">
        <f t="shared" si="196"/>
        <v>8451.3150000001733</v>
      </c>
      <c r="CP102" s="57">
        <f t="shared" si="196"/>
        <v>5634.2250000001732</v>
      </c>
      <c r="CQ102" s="57">
        <f t="shared" si="196"/>
        <v>2817.135000000173</v>
      </c>
      <c r="CR102" s="57">
        <f t="shared" si="196"/>
        <v>4.5000000172876753E-2</v>
      </c>
      <c r="CS102" s="57">
        <f t="shared" si="196"/>
        <v>-2817.0449999998273</v>
      </c>
      <c r="CT102" s="57">
        <f t="shared" si="196"/>
        <v>-5634.1349999998274</v>
      </c>
      <c r="CU102" s="57">
        <f t="shared" si="196"/>
        <v>-8451.2249999998276</v>
      </c>
      <c r="CV102" s="57">
        <f t="shared" si="196"/>
        <v>-11268.314999999828</v>
      </c>
      <c r="CW102" s="57">
        <f t="shared" si="196"/>
        <v>-14085.404999999828</v>
      </c>
      <c r="CX102" s="60">
        <v>0</v>
      </c>
    </row>
    <row r="103" spans="1:102" ht="22.5" x14ac:dyDescent="0.2">
      <c r="A103" s="56" t="s">
        <v>1421</v>
      </c>
      <c r="B103" s="40" t="s">
        <v>1960</v>
      </c>
      <c r="C103" s="40" t="s">
        <v>793</v>
      </c>
      <c r="D103" s="40" t="s">
        <v>835</v>
      </c>
      <c r="E103" s="40" t="s">
        <v>2133</v>
      </c>
      <c r="F103" s="40" t="s">
        <v>877</v>
      </c>
      <c r="G103" s="40">
        <v>120</v>
      </c>
      <c r="H103" s="57">
        <v>130271.88</v>
      </c>
      <c r="I103" s="57">
        <v>44509.588000000003</v>
      </c>
      <c r="J103" s="57">
        <v>85762.292000000001</v>
      </c>
      <c r="K103" s="58">
        <v>0</v>
      </c>
      <c r="L103" s="57">
        <v>1085.6000000000001</v>
      </c>
      <c r="M103" s="57"/>
      <c r="N103" s="57">
        <f t="shared" si="144"/>
        <v>13027.2</v>
      </c>
      <c r="O103" s="57">
        <f t="shared" si="147"/>
        <v>84676.691999999995</v>
      </c>
      <c r="P103" s="57">
        <f t="shared" si="186"/>
        <v>83591.09199999999</v>
      </c>
      <c r="Q103" s="57">
        <f t="shared" si="186"/>
        <v>82505.491999999984</v>
      </c>
      <c r="R103" s="57">
        <f t="shared" si="186"/>
        <v>81419.891999999978</v>
      </c>
      <c r="S103" s="57">
        <f t="shared" si="186"/>
        <v>80334.291999999972</v>
      </c>
      <c r="T103" s="57">
        <f t="shared" si="186"/>
        <v>79248.691999999966</v>
      </c>
      <c r="U103" s="57">
        <f t="shared" si="186"/>
        <v>78163.091999999961</v>
      </c>
      <c r="V103" s="57">
        <f t="shared" si="186"/>
        <v>77077.491999999955</v>
      </c>
      <c r="W103" s="57">
        <f t="shared" si="186"/>
        <v>75991.891999999949</v>
      </c>
      <c r="X103" s="57">
        <f t="shared" si="186"/>
        <v>74906.291999999943</v>
      </c>
      <c r="Y103" s="57">
        <f t="shared" si="186"/>
        <v>73820.691999999937</v>
      </c>
      <c r="Z103" s="57">
        <f t="shared" si="186"/>
        <v>72735.091999999931</v>
      </c>
      <c r="AA103" s="59"/>
      <c r="AB103" s="57"/>
      <c r="AC103" s="57">
        <f t="shared" si="149"/>
        <v>13027.2</v>
      </c>
      <c r="AD103" s="57">
        <f t="shared" si="150"/>
        <v>71649.491999999926</v>
      </c>
      <c r="AE103" s="57">
        <f t="shared" si="188"/>
        <v>70563.89199999992</v>
      </c>
      <c r="AF103" s="57">
        <f t="shared" si="188"/>
        <v>69478.291999999914</v>
      </c>
      <c r="AG103" s="57">
        <f t="shared" si="188"/>
        <v>68392.691999999908</v>
      </c>
      <c r="AH103" s="57">
        <f t="shared" si="188"/>
        <v>67307.091999999902</v>
      </c>
      <c r="AI103" s="57">
        <f t="shared" si="188"/>
        <v>66221.491999999897</v>
      </c>
      <c r="AJ103" s="57">
        <f t="shared" si="188"/>
        <v>65135.891999999898</v>
      </c>
      <c r="AK103" s="57">
        <f t="shared" si="188"/>
        <v>64050.291999999899</v>
      </c>
      <c r="AL103" s="57">
        <f t="shared" si="188"/>
        <v>62964.691999999901</v>
      </c>
      <c r="AM103" s="57">
        <f t="shared" si="188"/>
        <v>61879.091999999902</v>
      </c>
      <c r="AN103" s="57">
        <f t="shared" si="188"/>
        <v>60793.491999999904</v>
      </c>
      <c r="AO103" s="57">
        <f t="shared" si="188"/>
        <v>59707.891999999905</v>
      </c>
      <c r="AP103" s="59"/>
      <c r="AQ103" s="57">
        <v>1085.6000000000001</v>
      </c>
      <c r="AR103" s="57">
        <f t="shared" si="189"/>
        <v>13027.2</v>
      </c>
      <c r="AS103" s="57">
        <f t="shared" si="190"/>
        <v>58622.291999999907</v>
      </c>
      <c r="AT103" s="57">
        <f t="shared" si="191"/>
        <v>57536.691999999908</v>
      </c>
      <c r="AU103" s="57">
        <f t="shared" si="191"/>
        <v>56451.09199999991</v>
      </c>
      <c r="AV103" s="57">
        <f t="shared" si="191"/>
        <v>55365.491999999911</v>
      </c>
      <c r="AW103" s="57">
        <f t="shared" si="191"/>
        <v>54279.891999999913</v>
      </c>
      <c r="AX103" s="57">
        <f t="shared" si="191"/>
        <v>53194.291999999914</v>
      </c>
      <c r="AY103" s="57">
        <f t="shared" si="191"/>
        <v>52108.691999999915</v>
      </c>
      <c r="AZ103" s="57">
        <f t="shared" si="191"/>
        <v>51023.091999999917</v>
      </c>
      <c r="BA103" s="57">
        <f t="shared" si="191"/>
        <v>49937.491999999918</v>
      </c>
      <c r="BB103" s="57">
        <f t="shared" si="191"/>
        <v>48851.89199999992</v>
      </c>
      <c r="BC103" s="57">
        <f t="shared" si="191"/>
        <v>47766.291999999921</v>
      </c>
      <c r="BD103" s="57">
        <f t="shared" si="191"/>
        <v>46680.691999999923</v>
      </c>
      <c r="BE103" s="60">
        <f t="shared" si="146"/>
        <v>0</v>
      </c>
      <c r="BF103" s="57">
        <v>1085.6000000000001</v>
      </c>
      <c r="BG103" s="69">
        <f t="shared" si="111"/>
        <v>13027.2</v>
      </c>
      <c r="BH103" s="57">
        <f t="shared" si="112"/>
        <v>45595.091999999924</v>
      </c>
      <c r="BI103" s="57">
        <f t="shared" si="192"/>
        <v>44509.491999999926</v>
      </c>
      <c r="BJ103" s="57">
        <f t="shared" si="192"/>
        <v>43423.891999999927</v>
      </c>
      <c r="BK103" s="57">
        <f t="shared" si="192"/>
        <v>42338.291999999929</v>
      </c>
      <c r="BL103" s="57">
        <f t="shared" si="192"/>
        <v>41252.69199999993</v>
      </c>
      <c r="BM103" s="57">
        <f t="shared" si="192"/>
        <v>40167.091999999931</v>
      </c>
      <c r="BN103" s="57">
        <f t="shared" si="192"/>
        <v>39081.491999999933</v>
      </c>
      <c r="BO103" s="57">
        <f t="shared" si="192"/>
        <v>37995.891999999934</v>
      </c>
      <c r="BP103" s="57">
        <f t="shared" si="192"/>
        <v>36910.291999999936</v>
      </c>
      <c r="BQ103" s="57">
        <f t="shared" si="192"/>
        <v>35824.691999999937</v>
      </c>
      <c r="BR103" s="57">
        <f t="shared" si="192"/>
        <v>34739.091999999939</v>
      </c>
      <c r="BS103" s="57">
        <f t="shared" si="192"/>
        <v>33653.49199999994</v>
      </c>
      <c r="BT103" s="60">
        <v>0</v>
      </c>
      <c r="BU103" s="57">
        <v>1085.6000000000001</v>
      </c>
      <c r="BV103" s="69">
        <f t="shared" si="114"/>
        <v>13027.2</v>
      </c>
      <c r="BW103" s="57">
        <f t="shared" si="193"/>
        <v>32567.891999999942</v>
      </c>
      <c r="BX103" s="57">
        <f t="shared" si="194"/>
        <v>31482.291999999943</v>
      </c>
      <c r="BY103" s="57">
        <f t="shared" si="194"/>
        <v>30396.691999999945</v>
      </c>
      <c r="BZ103" s="57">
        <f t="shared" si="194"/>
        <v>29311.091999999946</v>
      </c>
      <c r="CA103" s="57">
        <f t="shared" si="194"/>
        <v>28225.491999999947</v>
      </c>
      <c r="CB103" s="57">
        <f t="shared" si="194"/>
        <v>27139.891999999949</v>
      </c>
      <c r="CC103" s="57">
        <f t="shared" si="194"/>
        <v>26054.29199999995</v>
      </c>
      <c r="CD103" s="57">
        <f t="shared" si="194"/>
        <v>24968.691999999952</v>
      </c>
      <c r="CE103" s="57">
        <f t="shared" si="194"/>
        <v>23883.091999999953</v>
      </c>
      <c r="CF103" s="57">
        <f t="shared" si="194"/>
        <v>22797.491999999955</v>
      </c>
      <c r="CG103" s="57">
        <f t="shared" si="194"/>
        <v>21711.891999999956</v>
      </c>
      <c r="CH103" s="57">
        <f t="shared" si="194"/>
        <v>20626.291999999958</v>
      </c>
      <c r="CI103" s="60">
        <v>0</v>
      </c>
      <c r="CJ103" s="57">
        <v>1085.6000000000001</v>
      </c>
      <c r="CK103" s="69">
        <f t="shared" si="117"/>
        <v>13027.2</v>
      </c>
      <c r="CL103" s="57">
        <f t="shared" si="195"/>
        <v>19540.691999999959</v>
      </c>
      <c r="CM103" s="57">
        <f t="shared" si="196"/>
        <v>18455.091999999961</v>
      </c>
      <c r="CN103" s="57">
        <f t="shared" si="196"/>
        <v>17369.491999999962</v>
      </c>
      <c r="CO103" s="57">
        <f t="shared" si="196"/>
        <v>16283.891999999962</v>
      </c>
      <c r="CP103" s="57">
        <f t="shared" si="196"/>
        <v>15198.291999999961</v>
      </c>
      <c r="CQ103" s="57">
        <f t="shared" si="196"/>
        <v>14112.691999999961</v>
      </c>
      <c r="CR103" s="57">
        <f t="shared" si="196"/>
        <v>13027.091999999961</v>
      </c>
      <c r="CS103" s="57">
        <f t="shared" si="196"/>
        <v>11941.49199999996</v>
      </c>
      <c r="CT103" s="57">
        <f t="shared" si="196"/>
        <v>10855.89199999996</v>
      </c>
      <c r="CU103" s="57">
        <f t="shared" si="196"/>
        <v>9770.2919999999594</v>
      </c>
      <c r="CV103" s="57">
        <f t="shared" si="196"/>
        <v>8684.6919999999591</v>
      </c>
      <c r="CW103" s="57">
        <f t="shared" si="196"/>
        <v>7599.0919999999587</v>
      </c>
      <c r="CX103" s="60">
        <v>0</v>
      </c>
    </row>
    <row r="104" spans="1:102" x14ac:dyDescent="0.2">
      <c r="A104" s="56" t="s">
        <v>1422</v>
      </c>
      <c r="B104" s="40" t="s">
        <v>1961</v>
      </c>
      <c r="C104" s="40" t="s">
        <v>793</v>
      </c>
      <c r="D104" s="40" t="s">
        <v>835</v>
      </c>
      <c r="E104" s="40" t="s">
        <v>2134</v>
      </c>
      <c r="F104" s="40" t="s">
        <v>877</v>
      </c>
      <c r="G104" s="40">
        <v>60</v>
      </c>
      <c r="H104" s="57">
        <v>92585.46</v>
      </c>
      <c r="I104" s="57">
        <v>70982.152000000002</v>
      </c>
      <c r="J104" s="57">
        <v>21603.308000000005</v>
      </c>
      <c r="K104" s="58">
        <v>0</v>
      </c>
      <c r="L104" s="57">
        <v>1543.09</v>
      </c>
      <c r="M104" s="57"/>
      <c r="N104" s="57">
        <f t="shared" si="144"/>
        <v>18517.079999999998</v>
      </c>
      <c r="O104" s="57">
        <f t="shared" si="147"/>
        <v>20060.218000000004</v>
      </c>
      <c r="P104" s="57">
        <f t="shared" si="186"/>
        <v>18517.128000000004</v>
      </c>
      <c r="Q104" s="57">
        <f t="shared" si="186"/>
        <v>16974.038000000004</v>
      </c>
      <c r="R104" s="57">
        <f t="shared" si="186"/>
        <v>15430.948000000004</v>
      </c>
      <c r="S104" s="57">
        <f t="shared" si="186"/>
        <v>13887.858000000004</v>
      </c>
      <c r="T104" s="57">
        <f t="shared" si="186"/>
        <v>12344.768000000004</v>
      </c>
      <c r="U104" s="57">
        <f t="shared" si="186"/>
        <v>10801.678000000004</v>
      </c>
      <c r="V104" s="57">
        <f t="shared" si="186"/>
        <v>9258.5880000000034</v>
      </c>
      <c r="W104" s="57">
        <f t="shared" si="186"/>
        <v>7715.4980000000032</v>
      </c>
      <c r="X104" s="57">
        <f t="shared" si="186"/>
        <v>6172.4080000000031</v>
      </c>
      <c r="Y104" s="57">
        <f t="shared" si="186"/>
        <v>4629.3180000000029</v>
      </c>
      <c r="Z104" s="57">
        <f t="shared" si="186"/>
        <v>3086.2280000000028</v>
      </c>
      <c r="AA104" s="59"/>
      <c r="AB104" s="57"/>
      <c r="AC104" s="57">
        <f>L104*2+0.05</f>
        <v>3086.23</v>
      </c>
      <c r="AD104" s="57">
        <f t="shared" si="150"/>
        <v>1543.1380000000029</v>
      </c>
      <c r="AE104" s="57">
        <f t="shared" si="188"/>
        <v>4.8000000002957677E-2</v>
      </c>
      <c r="AF104" s="57">
        <f>AE104-0.05</f>
        <v>-1.999999997042326E-3</v>
      </c>
      <c r="AG104" s="57">
        <f>AF104-$L104*0</f>
        <v>-1.999999997042326E-3</v>
      </c>
      <c r="AH104" s="57">
        <f t="shared" ref="AH104:AO104" si="197">AG104-$L104*0</f>
        <v>-1.999999997042326E-3</v>
      </c>
      <c r="AI104" s="57">
        <f t="shared" si="197"/>
        <v>-1.999999997042326E-3</v>
      </c>
      <c r="AJ104" s="57">
        <f t="shared" si="197"/>
        <v>-1.999999997042326E-3</v>
      </c>
      <c r="AK104" s="57">
        <f t="shared" si="197"/>
        <v>-1.999999997042326E-3</v>
      </c>
      <c r="AL104" s="57">
        <f t="shared" si="197"/>
        <v>-1.999999997042326E-3</v>
      </c>
      <c r="AM104" s="57">
        <f t="shared" si="197"/>
        <v>-1.999999997042326E-3</v>
      </c>
      <c r="AN104" s="57">
        <f t="shared" si="197"/>
        <v>-1.999999997042326E-3</v>
      </c>
      <c r="AO104" s="57">
        <f t="shared" si="197"/>
        <v>-1.999999997042326E-3</v>
      </c>
      <c r="AP104" s="59"/>
      <c r="AQ104" s="57">
        <v>0</v>
      </c>
      <c r="BE104" s="60">
        <f t="shared" si="146"/>
        <v>0</v>
      </c>
      <c r="BF104" s="57">
        <v>0</v>
      </c>
      <c r="BT104" s="60">
        <f t="shared" si="158"/>
        <v>0</v>
      </c>
      <c r="BU104" s="57">
        <v>0</v>
      </c>
      <c r="CI104" s="60">
        <f t="shared" si="159"/>
        <v>0</v>
      </c>
      <c r="CJ104" s="57">
        <v>0</v>
      </c>
      <c r="CX104" s="60">
        <f t="shared" si="160"/>
        <v>0</v>
      </c>
    </row>
    <row r="105" spans="1:102" x14ac:dyDescent="0.2">
      <c r="A105" s="56" t="s">
        <v>1423</v>
      </c>
      <c r="B105" s="40" t="s">
        <v>1962</v>
      </c>
      <c r="C105" s="40" t="s">
        <v>793</v>
      </c>
      <c r="D105" s="40" t="s">
        <v>851</v>
      </c>
      <c r="E105" s="40" t="s">
        <v>2135</v>
      </c>
      <c r="F105" s="40" t="s">
        <v>1021</v>
      </c>
      <c r="G105" s="40">
        <v>180</v>
      </c>
      <c r="H105" s="57">
        <v>1972995.34</v>
      </c>
      <c r="I105" s="57">
        <v>811120.60266666661</v>
      </c>
      <c r="J105" s="57">
        <v>1161874.7373333336</v>
      </c>
      <c r="K105" s="58">
        <v>1</v>
      </c>
      <c r="L105" s="57">
        <v>10961.08</v>
      </c>
      <c r="M105" s="57"/>
      <c r="N105" s="57">
        <f t="shared" si="144"/>
        <v>131532.96</v>
      </c>
      <c r="O105" s="57">
        <f t="shared" si="147"/>
        <v>1150913.6573333335</v>
      </c>
      <c r="P105" s="57">
        <f t="shared" si="186"/>
        <v>1139952.5773333334</v>
      </c>
      <c r="Q105" s="57">
        <f t="shared" si="186"/>
        <v>1128991.4973333334</v>
      </c>
      <c r="R105" s="57">
        <f t="shared" si="186"/>
        <v>1118030.4173333333</v>
      </c>
      <c r="S105" s="57">
        <f t="shared" si="186"/>
        <v>1107069.3373333332</v>
      </c>
      <c r="T105" s="57">
        <f t="shared" si="186"/>
        <v>1096108.2573333331</v>
      </c>
      <c r="U105" s="57">
        <f t="shared" si="186"/>
        <v>1085147.1773333331</v>
      </c>
      <c r="V105" s="57">
        <f t="shared" si="186"/>
        <v>1074186.097333333</v>
      </c>
      <c r="W105" s="57">
        <f t="shared" si="186"/>
        <v>1063225.0173333329</v>
      </c>
      <c r="X105" s="57">
        <f t="shared" si="186"/>
        <v>1052263.9373333328</v>
      </c>
      <c r="Y105" s="57">
        <f t="shared" si="186"/>
        <v>1041302.8573333329</v>
      </c>
      <c r="Z105" s="57">
        <f t="shared" si="186"/>
        <v>1030341.7773333329</v>
      </c>
      <c r="AA105" s="59">
        <f>SUM(O105:Z105,J105)/13*$AA$1</f>
        <v>24114.381661333322</v>
      </c>
      <c r="AB105" s="57"/>
      <c r="AC105" s="57">
        <f t="shared" si="149"/>
        <v>131532.96</v>
      </c>
      <c r="AD105" s="57">
        <f t="shared" si="150"/>
        <v>1019380.697333333</v>
      </c>
      <c r="AE105" s="57">
        <f t="shared" si="188"/>
        <v>1008419.617333333</v>
      </c>
      <c r="AF105" s="57">
        <f t="shared" si="188"/>
        <v>997458.53733333305</v>
      </c>
      <c r="AG105" s="57">
        <f t="shared" si="188"/>
        <v>986497.45733333309</v>
      </c>
      <c r="AH105" s="57">
        <f t="shared" si="188"/>
        <v>975536.37733333313</v>
      </c>
      <c r="AI105" s="57">
        <f t="shared" si="188"/>
        <v>964575.29733333318</v>
      </c>
      <c r="AJ105" s="57">
        <f t="shared" si="188"/>
        <v>953614.21733333322</v>
      </c>
      <c r="AK105" s="57">
        <f t="shared" si="188"/>
        <v>942653.13733333326</v>
      </c>
      <c r="AL105" s="57">
        <f t="shared" si="188"/>
        <v>931692.0573333333</v>
      </c>
      <c r="AM105" s="57">
        <f t="shared" si="188"/>
        <v>920730.97733333334</v>
      </c>
      <c r="AN105" s="57">
        <f t="shared" si="188"/>
        <v>909769.89733333339</v>
      </c>
      <c r="AO105" s="57">
        <f t="shared" si="188"/>
        <v>898808.81733333343</v>
      </c>
      <c r="AP105" s="59">
        <f t="shared" si="145"/>
        <v>21220.656541333326</v>
      </c>
      <c r="AQ105" s="57">
        <v>10961.08</v>
      </c>
      <c r="AR105" s="57">
        <f t="shared" ref="AR105:AR108" si="198">L105*12</f>
        <v>131532.96</v>
      </c>
      <c r="AS105" s="57">
        <f t="shared" ref="AS105:AS108" si="199">AO105-$L105</f>
        <v>887847.73733333347</v>
      </c>
      <c r="AT105" s="57">
        <f t="shared" ref="AT105:BD108" si="200">AS105-$L105</f>
        <v>876886.65733333351</v>
      </c>
      <c r="AU105" s="57">
        <f t="shared" si="200"/>
        <v>865925.57733333355</v>
      </c>
      <c r="AV105" s="57">
        <f t="shared" si="200"/>
        <v>854964.49733333359</v>
      </c>
      <c r="AW105" s="57">
        <f t="shared" si="200"/>
        <v>844003.41733333364</v>
      </c>
      <c r="AX105" s="57">
        <f t="shared" si="200"/>
        <v>833042.33733333368</v>
      </c>
      <c r="AY105" s="57">
        <f t="shared" si="200"/>
        <v>822081.25733333372</v>
      </c>
      <c r="AZ105" s="57">
        <f t="shared" si="200"/>
        <v>811120.17733333376</v>
      </c>
      <c r="BA105" s="57">
        <f t="shared" si="200"/>
        <v>800159.0973333338</v>
      </c>
      <c r="BB105" s="57">
        <f t="shared" si="200"/>
        <v>789198.01733333385</v>
      </c>
      <c r="BC105" s="57">
        <f t="shared" si="200"/>
        <v>778236.93733333389</v>
      </c>
      <c r="BD105" s="57">
        <f t="shared" si="200"/>
        <v>767275.85733333393</v>
      </c>
      <c r="BE105" s="60">
        <f t="shared" si="146"/>
        <v>18326.931421333338</v>
      </c>
      <c r="BF105" s="57">
        <v>10961.08</v>
      </c>
      <c r="BG105" s="69">
        <f t="shared" si="111"/>
        <v>131532.96</v>
      </c>
      <c r="BH105" s="57">
        <f t="shared" si="112"/>
        <v>756314.77733333397</v>
      </c>
      <c r="BI105" s="57">
        <f t="shared" ref="BI105:BS108" si="201">BH105-$L105</f>
        <v>745353.69733333401</v>
      </c>
      <c r="BJ105" s="57">
        <f t="shared" si="201"/>
        <v>734392.61733333406</v>
      </c>
      <c r="BK105" s="57">
        <f t="shared" si="201"/>
        <v>723431.5373333341</v>
      </c>
      <c r="BL105" s="57">
        <f t="shared" si="201"/>
        <v>712470.45733333414</v>
      </c>
      <c r="BM105" s="57">
        <f t="shared" si="201"/>
        <v>701509.37733333418</v>
      </c>
      <c r="BN105" s="57">
        <f t="shared" si="201"/>
        <v>690548.29733333422</v>
      </c>
      <c r="BO105" s="57">
        <f t="shared" si="201"/>
        <v>679587.21733333427</v>
      </c>
      <c r="BP105" s="57">
        <f t="shared" si="201"/>
        <v>668626.13733333431</v>
      </c>
      <c r="BQ105" s="57">
        <f t="shared" si="201"/>
        <v>657665.05733333435</v>
      </c>
      <c r="BR105" s="57">
        <f t="shared" si="201"/>
        <v>646703.97733333439</v>
      </c>
      <c r="BS105" s="57">
        <f t="shared" si="201"/>
        <v>635742.89733333443</v>
      </c>
      <c r="BT105" s="60">
        <f t="shared" si="158"/>
        <v>15433.206301333352</v>
      </c>
      <c r="BU105" s="57">
        <v>10961.08</v>
      </c>
      <c r="BV105" s="69">
        <f t="shared" si="114"/>
        <v>131532.96</v>
      </c>
      <c r="BW105" s="57">
        <f t="shared" ref="BW105:BW108" si="202">BS105-BU105</f>
        <v>624781.81733333447</v>
      </c>
      <c r="BX105" s="57">
        <f t="shared" ref="BX105:CH108" si="203">BW105-$L105</f>
        <v>613820.73733333452</v>
      </c>
      <c r="BY105" s="57">
        <f t="shared" si="203"/>
        <v>602859.65733333456</v>
      </c>
      <c r="BZ105" s="57">
        <f t="shared" si="203"/>
        <v>591898.5773333346</v>
      </c>
      <c r="CA105" s="57">
        <f t="shared" si="203"/>
        <v>580937.49733333464</v>
      </c>
      <c r="CB105" s="57">
        <f t="shared" si="203"/>
        <v>569976.41733333468</v>
      </c>
      <c r="CC105" s="57">
        <f t="shared" si="203"/>
        <v>559015.33733333473</v>
      </c>
      <c r="CD105" s="57">
        <f t="shared" si="203"/>
        <v>548054.25733333477</v>
      </c>
      <c r="CE105" s="57">
        <f t="shared" si="203"/>
        <v>537093.17733333481</v>
      </c>
      <c r="CF105" s="57">
        <f t="shared" si="203"/>
        <v>526132.09733333485</v>
      </c>
      <c r="CG105" s="57">
        <f t="shared" si="203"/>
        <v>515171.01733333484</v>
      </c>
      <c r="CH105" s="57">
        <f t="shared" si="203"/>
        <v>504209.93733333482</v>
      </c>
      <c r="CI105" s="60">
        <f t="shared" si="159"/>
        <v>12539.48118133336</v>
      </c>
      <c r="CJ105" s="57">
        <v>10961.08</v>
      </c>
      <c r="CK105" s="69">
        <f t="shared" si="117"/>
        <v>131532.96</v>
      </c>
      <c r="CL105" s="57">
        <f t="shared" ref="CL105:CL108" si="204">CH105-CJ105</f>
        <v>493248.8573333348</v>
      </c>
      <c r="CM105" s="57">
        <f t="shared" ref="CM105:CW108" si="205">CL105-$L105</f>
        <v>482287.77733333479</v>
      </c>
      <c r="CN105" s="57">
        <f t="shared" si="205"/>
        <v>471326.69733333477</v>
      </c>
      <c r="CO105" s="57">
        <f t="shared" si="205"/>
        <v>460365.61733333475</v>
      </c>
      <c r="CP105" s="57">
        <f t="shared" si="205"/>
        <v>449404.53733333474</v>
      </c>
      <c r="CQ105" s="57">
        <f t="shared" si="205"/>
        <v>438443.45733333472</v>
      </c>
      <c r="CR105" s="57">
        <f t="shared" si="205"/>
        <v>427482.37733333471</v>
      </c>
      <c r="CS105" s="57">
        <f t="shared" si="205"/>
        <v>416521.29733333469</v>
      </c>
      <c r="CT105" s="57">
        <f t="shared" si="205"/>
        <v>405560.21733333467</v>
      </c>
      <c r="CU105" s="57">
        <f t="shared" si="205"/>
        <v>394599.13733333466</v>
      </c>
      <c r="CV105" s="57">
        <f t="shared" si="205"/>
        <v>383638.05733333464</v>
      </c>
      <c r="CW105" s="57">
        <f t="shared" si="205"/>
        <v>372676.97733333462</v>
      </c>
      <c r="CX105" s="60">
        <f t="shared" si="160"/>
        <v>9645.7560613333626</v>
      </c>
    </row>
    <row r="106" spans="1:102" ht="33.75" x14ac:dyDescent="0.2">
      <c r="A106" s="56" t="s">
        <v>1424</v>
      </c>
      <c r="B106" s="40" t="s">
        <v>1963</v>
      </c>
      <c r="C106" s="40" t="s">
        <v>793</v>
      </c>
      <c r="D106" s="40" t="s">
        <v>835</v>
      </c>
      <c r="E106" s="40" t="s">
        <v>2136</v>
      </c>
      <c r="F106" s="40" t="s">
        <v>848</v>
      </c>
      <c r="G106" s="40">
        <v>180</v>
      </c>
      <c r="H106" s="57">
        <v>235520.27</v>
      </c>
      <c r="I106" s="57">
        <v>56263.301333333329</v>
      </c>
      <c r="J106" s="57">
        <v>179256.96866666665</v>
      </c>
      <c r="K106" s="58">
        <v>0</v>
      </c>
      <c r="L106" s="57">
        <v>1308.4416670000001</v>
      </c>
      <c r="M106" s="57"/>
      <c r="N106" s="57">
        <f t="shared" si="144"/>
        <v>15701.300004000001</v>
      </c>
      <c r="O106" s="57">
        <f t="shared" si="147"/>
        <v>177948.52699966665</v>
      </c>
      <c r="P106" s="57">
        <f t="shared" si="186"/>
        <v>176640.08533266664</v>
      </c>
      <c r="Q106" s="57">
        <f t="shared" si="186"/>
        <v>175331.64366566663</v>
      </c>
      <c r="R106" s="57">
        <f t="shared" si="186"/>
        <v>174023.20199866663</v>
      </c>
      <c r="S106" s="57">
        <f t="shared" si="186"/>
        <v>172714.76033166662</v>
      </c>
      <c r="T106" s="57">
        <f t="shared" si="186"/>
        <v>171406.31866466661</v>
      </c>
      <c r="U106" s="57">
        <f t="shared" si="186"/>
        <v>170097.87699766661</v>
      </c>
      <c r="V106" s="57">
        <f t="shared" si="186"/>
        <v>168789.4353306666</v>
      </c>
      <c r="W106" s="57">
        <f t="shared" si="186"/>
        <v>167480.9936636666</v>
      </c>
      <c r="X106" s="57">
        <f t="shared" si="186"/>
        <v>166172.55199666659</v>
      </c>
      <c r="Y106" s="57">
        <f t="shared" si="186"/>
        <v>164864.11032966658</v>
      </c>
      <c r="Z106" s="57">
        <f t="shared" si="186"/>
        <v>163555.66866266658</v>
      </c>
      <c r="AA106" s="59"/>
      <c r="AB106" s="57"/>
      <c r="AC106" s="57">
        <f t="shared" si="149"/>
        <v>15701.300004000001</v>
      </c>
      <c r="AD106" s="57">
        <f t="shared" si="150"/>
        <v>162247.22699566657</v>
      </c>
      <c r="AE106" s="57">
        <f t="shared" si="188"/>
        <v>160938.78532866656</v>
      </c>
      <c r="AF106" s="57">
        <f t="shared" si="188"/>
        <v>159630.34366166656</v>
      </c>
      <c r="AG106" s="57">
        <f t="shared" si="188"/>
        <v>158321.90199466655</v>
      </c>
      <c r="AH106" s="57">
        <f t="shared" si="188"/>
        <v>157013.46032766654</v>
      </c>
      <c r="AI106" s="57">
        <f t="shared" si="188"/>
        <v>155705.01866066654</v>
      </c>
      <c r="AJ106" s="57">
        <f t="shared" si="188"/>
        <v>154396.57699366653</v>
      </c>
      <c r="AK106" s="57">
        <f t="shared" si="188"/>
        <v>153088.13532666652</v>
      </c>
      <c r="AL106" s="57">
        <f t="shared" si="188"/>
        <v>151779.69365966652</v>
      </c>
      <c r="AM106" s="57">
        <f t="shared" si="188"/>
        <v>150471.25199266651</v>
      </c>
      <c r="AN106" s="57">
        <f t="shared" si="188"/>
        <v>149162.81032566651</v>
      </c>
      <c r="AO106" s="57">
        <f t="shared" si="188"/>
        <v>147854.3686586665</v>
      </c>
      <c r="AP106" s="59"/>
      <c r="AQ106" s="57">
        <v>1308.4416670000001</v>
      </c>
      <c r="AR106" s="57">
        <f t="shared" si="198"/>
        <v>15701.300004000001</v>
      </c>
      <c r="AS106" s="57">
        <f t="shared" si="199"/>
        <v>146545.92699166649</v>
      </c>
      <c r="AT106" s="57">
        <f t="shared" si="200"/>
        <v>145237.48532466649</v>
      </c>
      <c r="AU106" s="57">
        <f t="shared" si="200"/>
        <v>143929.04365766648</v>
      </c>
      <c r="AV106" s="57">
        <f t="shared" si="200"/>
        <v>142620.60199066647</v>
      </c>
      <c r="AW106" s="57">
        <f t="shared" si="200"/>
        <v>141312.16032366647</v>
      </c>
      <c r="AX106" s="57">
        <f t="shared" si="200"/>
        <v>140003.71865666646</v>
      </c>
      <c r="AY106" s="57">
        <f t="shared" si="200"/>
        <v>138695.27698966645</v>
      </c>
      <c r="AZ106" s="57">
        <f t="shared" si="200"/>
        <v>137386.83532266645</v>
      </c>
      <c r="BA106" s="57">
        <f t="shared" si="200"/>
        <v>136078.39365566644</v>
      </c>
      <c r="BB106" s="57">
        <f t="shared" si="200"/>
        <v>134769.95198866643</v>
      </c>
      <c r="BC106" s="57">
        <f t="shared" si="200"/>
        <v>133461.51032166643</v>
      </c>
      <c r="BD106" s="57">
        <f t="shared" si="200"/>
        <v>132153.06865466642</v>
      </c>
      <c r="BE106" s="60">
        <f t="shared" si="146"/>
        <v>0</v>
      </c>
      <c r="BF106" s="57">
        <v>1308.4416670000001</v>
      </c>
      <c r="BG106" s="69">
        <f t="shared" si="111"/>
        <v>15701.300004000001</v>
      </c>
      <c r="BH106" s="57">
        <f t="shared" si="112"/>
        <v>130844.62698766642</v>
      </c>
      <c r="BI106" s="57">
        <f t="shared" si="201"/>
        <v>129536.18532066641</v>
      </c>
      <c r="BJ106" s="57">
        <f t="shared" si="201"/>
        <v>128227.7436536664</v>
      </c>
      <c r="BK106" s="57">
        <f t="shared" si="201"/>
        <v>126919.3019866664</v>
      </c>
      <c r="BL106" s="57">
        <f t="shared" si="201"/>
        <v>125610.86031966639</v>
      </c>
      <c r="BM106" s="57">
        <f t="shared" si="201"/>
        <v>124302.41865266638</v>
      </c>
      <c r="BN106" s="57">
        <f t="shared" si="201"/>
        <v>122993.97698566638</v>
      </c>
      <c r="BO106" s="57">
        <f t="shared" si="201"/>
        <v>121685.53531866637</v>
      </c>
      <c r="BP106" s="57">
        <f t="shared" si="201"/>
        <v>120377.09365166636</v>
      </c>
      <c r="BQ106" s="57">
        <f t="shared" si="201"/>
        <v>119068.65198466636</v>
      </c>
      <c r="BR106" s="57">
        <f t="shared" si="201"/>
        <v>117760.21031766635</v>
      </c>
      <c r="BS106" s="57">
        <f t="shared" si="201"/>
        <v>116451.76865066634</v>
      </c>
      <c r="BT106" s="60">
        <v>0</v>
      </c>
      <c r="BU106" s="57">
        <v>1308.4416670000001</v>
      </c>
      <c r="BV106" s="69">
        <f t="shared" si="114"/>
        <v>15701.300004000001</v>
      </c>
      <c r="BW106" s="57">
        <f t="shared" si="202"/>
        <v>115143.32698366634</v>
      </c>
      <c r="BX106" s="57">
        <f t="shared" si="203"/>
        <v>113834.88531666633</v>
      </c>
      <c r="BY106" s="57">
        <f t="shared" si="203"/>
        <v>112526.44364966633</v>
      </c>
      <c r="BZ106" s="57">
        <f t="shared" si="203"/>
        <v>111218.00198266632</v>
      </c>
      <c r="CA106" s="57">
        <f t="shared" si="203"/>
        <v>109909.56031566631</v>
      </c>
      <c r="CB106" s="57">
        <f t="shared" si="203"/>
        <v>108601.11864866631</v>
      </c>
      <c r="CC106" s="57">
        <f t="shared" si="203"/>
        <v>107292.6769816663</v>
      </c>
      <c r="CD106" s="57">
        <f t="shared" si="203"/>
        <v>105984.23531466629</v>
      </c>
      <c r="CE106" s="57">
        <f t="shared" si="203"/>
        <v>104675.79364766629</v>
      </c>
      <c r="CF106" s="57">
        <f t="shared" si="203"/>
        <v>103367.35198066628</v>
      </c>
      <c r="CG106" s="57">
        <f t="shared" si="203"/>
        <v>102058.91031366627</v>
      </c>
      <c r="CH106" s="57">
        <f t="shared" si="203"/>
        <v>100750.46864666627</v>
      </c>
      <c r="CI106" s="60">
        <v>0</v>
      </c>
      <c r="CJ106" s="57">
        <v>1308.4416670000001</v>
      </c>
      <c r="CK106" s="69">
        <f t="shared" si="117"/>
        <v>15701.300004000001</v>
      </c>
      <c r="CL106" s="57">
        <f t="shared" si="204"/>
        <v>99442.026979666261</v>
      </c>
      <c r="CM106" s="57">
        <f t="shared" si="205"/>
        <v>98133.585312666255</v>
      </c>
      <c r="CN106" s="57">
        <f t="shared" si="205"/>
        <v>96825.143645666249</v>
      </c>
      <c r="CO106" s="57">
        <f t="shared" si="205"/>
        <v>95516.701978666242</v>
      </c>
      <c r="CP106" s="57">
        <f t="shared" si="205"/>
        <v>94208.260311666236</v>
      </c>
      <c r="CQ106" s="57">
        <f t="shared" si="205"/>
        <v>92899.818644666229</v>
      </c>
      <c r="CR106" s="57">
        <f t="shared" si="205"/>
        <v>91591.376977666223</v>
      </c>
      <c r="CS106" s="57">
        <f t="shared" si="205"/>
        <v>90282.935310666217</v>
      </c>
      <c r="CT106" s="57">
        <f t="shared" si="205"/>
        <v>88974.49364366621</v>
      </c>
      <c r="CU106" s="57">
        <f t="shared" si="205"/>
        <v>87666.051976666204</v>
      </c>
      <c r="CV106" s="57">
        <f t="shared" si="205"/>
        <v>86357.610309666197</v>
      </c>
      <c r="CW106" s="57">
        <f t="shared" si="205"/>
        <v>85049.168642666191</v>
      </c>
      <c r="CX106" s="60">
        <v>0</v>
      </c>
    </row>
    <row r="107" spans="1:102" ht="33.75" x14ac:dyDescent="0.2">
      <c r="A107" s="56" t="s">
        <v>1425</v>
      </c>
      <c r="B107" s="40" t="s">
        <v>1964</v>
      </c>
      <c r="C107" s="40" t="s">
        <v>793</v>
      </c>
      <c r="D107" s="40" t="s">
        <v>835</v>
      </c>
      <c r="E107" s="40" t="s">
        <v>2136</v>
      </c>
      <c r="F107" s="40" t="s">
        <v>877</v>
      </c>
      <c r="G107" s="40">
        <v>180</v>
      </c>
      <c r="H107" s="57">
        <v>41824.660000000003</v>
      </c>
      <c r="I107" s="57">
        <v>9991.470666666668</v>
      </c>
      <c r="J107" s="57">
        <v>31833.189333333336</v>
      </c>
      <c r="K107" s="58">
        <v>0</v>
      </c>
      <c r="L107" s="57">
        <v>232.3600000000001</v>
      </c>
      <c r="M107" s="57"/>
      <c r="N107" s="57">
        <f t="shared" si="144"/>
        <v>2788.3200000000011</v>
      </c>
      <c r="O107" s="57">
        <f t="shared" si="147"/>
        <v>31600.829333333335</v>
      </c>
      <c r="P107" s="57">
        <f t="shared" si="186"/>
        <v>31368.469333333334</v>
      </c>
      <c r="Q107" s="57">
        <f t="shared" si="186"/>
        <v>31136.109333333334</v>
      </c>
      <c r="R107" s="57">
        <f t="shared" si="186"/>
        <v>30903.749333333333</v>
      </c>
      <c r="S107" s="57">
        <f t="shared" si="186"/>
        <v>30671.389333333333</v>
      </c>
      <c r="T107" s="57">
        <f t="shared" si="186"/>
        <v>30439.029333333332</v>
      </c>
      <c r="U107" s="57">
        <f t="shared" si="186"/>
        <v>30206.669333333331</v>
      </c>
      <c r="V107" s="57">
        <f t="shared" si="186"/>
        <v>29974.309333333331</v>
      </c>
      <c r="W107" s="57">
        <f t="shared" si="186"/>
        <v>29741.94933333333</v>
      </c>
      <c r="X107" s="57">
        <f t="shared" si="186"/>
        <v>29509.58933333333</v>
      </c>
      <c r="Y107" s="57">
        <f t="shared" si="186"/>
        <v>29277.229333333329</v>
      </c>
      <c r="Z107" s="57">
        <f t="shared" si="186"/>
        <v>29044.869333333329</v>
      </c>
      <c r="AA107" s="59"/>
      <c r="AB107" s="57"/>
      <c r="AC107" s="57">
        <f t="shared" si="149"/>
        <v>2788.3200000000011</v>
      </c>
      <c r="AD107" s="57">
        <f t="shared" si="150"/>
        <v>28812.509333333328</v>
      </c>
      <c r="AE107" s="57">
        <f t="shared" si="188"/>
        <v>28580.149333333327</v>
      </c>
      <c r="AF107" s="57">
        <f t="shared" si="188"/>
        <v>28347.789333333327</v>
      </c>
      <c r="AG107" s="57">
        <f t="shared" si="188"/>
        <v>28115.429333333326</v>
      </c>
      <c r="AH107" s="57">
        <f t="shared" si="188"/>
        <v>27883.069333333326</v>
      </c>
      <c r="AI107" s="57">
        <f t="shared" si="188"/>
        <v>27650.709333333325</v>
      </c>
      <c r="AJ107" s="57">
        <f t="shared" si="188"/>
        <v>27418.349333333324</v>
      </c>
      <c r="AK107" s="57">
        <f t="shared" si="188"/>
        <v>27185.989333333324</v>
      </c>
      <c r="AL107" s="57">
        <f t="shared" si="188"/>
        <v>26953.629333333323</v>
      </c>
      <c r="AM107" s="57">
        <f t="shared" si="188"/>
        <v>26721.269333333323</v>
      </c>
      <c r="AN107" s="57">
        <f t="shared" si="188"/>
        <v>26488.909333333322</v>
      </c>
      <c r="AO107" s="57">
        <f t="shared" si="188"/>
        <v>26256.549333333322</v>
      </c>
      <c r="AP107" s="59"/>
      <c r="AQ107" s="57">
        <v>232.3600000000001</v>
      </c>
      <c r="AR107" s="57">
        <f t="shared" si="198"/>
        <v>2788.3200000000011</v>
      </c>
      <c r="AS107" s="57">
        <f t="shared" si="199"/>
        <v>26024.189333333321</v>
      </c>
      <c r="AT107" s="57">
        <f t="shared" si="200"/>
        <v>25791.82933333332</v>
      </c>
      <c r="AU107" s="57">
        <f t="shared" si="200"/>
        <v>25559.46933333332</v>
      </c>
      <c r="AV107" s="57">
        <f t="shared" si="200"/>
        <v>25327.109333333319</v>
      </c>
      <c r="AW107" s="57">
        <f t="shared" si="200"/>
        <v>25094.749333333319</v>
      </c>
      <c r="AX107" s="57">
        <f t="shared" si="200"/>
        <v>24862.389333333318</v>
      </c>
      <c r="AY107" s="57">
        <f t="shared" si="200"/>
        <v>24630.029333333317</v>
      </c>
      <c r="AZ107" s="57">
        <f t="shared" si="200"/>
        <v>24397.669333333317</v>
      </c>
      <c r="BA107" s="57">
        <f t="shared" si="200"/>
        <v>24165.309333333316</v>
      </c>
      <c r="BB107" s="57">
        <f t="shared" si="200"/>
        <v>23932.949333333316</v>
      </c>
      <c r="BC107" s="57">
        <f t="shared" si="200"/>
        <v>23700.589333333315</v>
      </c>
      <c r="BD107" s="57">
        <f t="shared" si="200"/>
        <v>23468.229333333315</v>
      </c>
      <c r="BE107" s="60">
        <f t="shared" si="146"/>
        <v>0</v>
      </c>
      <c r="BF107" s="57">
        <v>232.3600000000001</v>
      </c>
      <c r="BG107" s="69">
        <f t="shared" si="111"/>
        <v>2788.3200000000011</v>
      </c>
      <c r="BH107" s="57">
        <f t="shared" si="112"/>
        <v>23235.869333333314</v>
      </c>
      <c r="BI107" s="57">
        <f t="shared" si="201"/>
        <v>23003.509333333313</v>
      </c>
      <c r="BJ107" s="57">
        <f t="shared" si="201"/>
        <v>22771.149333333313</v>
      </c>
      <c r="BK107" s="57">
        <f t="shared" si="201"/>
        <v>22538.789333333312</v>
      </c>
      <c r="BL107" s="57">
        <f t="shared" si="201"/>
        <v>22306.429333333312</v>
      </c>
      <c r="BM107" s="57">
        <f t="shared" si="201"/>
        <v>22074.069333333311</v>
      </c>
      <c r="BN107" s="57">
        <f t="shared" si="201"/>
        <v>21841.70933333331</v>
      </c>
      <c r="BO107" s="57">
        <f t="shared" si="201"/>
        <v>21609.34933333331</v>
      </c>
      <c r="BP107" s="57">
        <f t="shared" si="201"/>
        <v>21376.989333333309</v>
      </c>
      <c r="BQ107" s="57">
        <f t="shared" si="201"/>
        <v>21144.629333333309</v>
      </c>
      <c r="BR107" s="57">
        <f t="shared" si="201"/>
        <v>20912.269333333308</v>
      </c>
      <c r="BS107" s="57">
        <f t="shared" si="201"/>
        <v>20679.909333333308</v>
      </c>
      <c r="BT107" s="60">
        <v>0</v>
      </c>
      <c r="BU107" s="57">
        <v>232.3600000000001</v>
      </c>
      <c r="BV107" s="69">
        <f t="shared" si="114"/>
        <v>2788.3200000000011</v>
      </c>
      <c r="BW107" s="57">
        <f t="shared" si="202"/>
        <v>20447.549333333307</v>
      </c>
      <c r="BX107" s="57">
        <f t="shared" si="203"/>
        <v>20215.189333333306</v>
      </c>
      <c r="BY107" s="57">
        <f t="shared" si="203"/>
        <v>19982.829333333306</v>
      </c>
      <c r="BZ107" s="57">
        <f t="shared" si="203"/>
        <v>19750.469333333305</v>
      </c>
      <c r="CA107" s="57">
        <f t="shared" si="203"/>
        <v>19518.109333333305</v>
      </c>
      <c r="CB107" s="57">
        <f t="shared" si="203"/>
        <v>19285.749333333304</v>
      </c>
      <c r="CC107" s="57">
        <f t="shared" si="203"/>
        <v>19053.389333333304</v>
      </c>
      <c r="CD107" s="57">
        <f t="shared" si="203"/>
        <v>18821.029333333303</v>
      </c>
      <c r="CE107" s="57">
        <f t="shared" si="203"/>
        <v>18588.669333333302</v>
      </c>
      <c r="CF107" s="57">
        <f t="shared" si="203"/>
        <v>18356.309333333302</v>
      </c>
      <c r="CG107" s="57">
        <f t="shared" si="203"/>
        <v>18123.949333333301</v>
      </c>
      <c r="CH107" s="57">
        <f t="shared" si="203"/>
        <v>17891.589333333301</v>
      </c>
      <c r="CI107" s="60">
        <v>0</v>
      </c>
      <c r="CJ107" s="57">
        <v>232.3600000000001</v>
      </c>
      <c r="CK107" s="69">
        <f t="shared" si="117"/>
        <v>2788.3200000000011</v>
      </c>
      <c r="CL107" s="57">
        <f t="shared" si="204"/>
        <v>17659.2293333333</v>
      </c>
      <c r="CM107" s="57">
        <f t="shared" si="205"/>
        <v>17426.869333333299</v>
      </c>
      <c r="CN107" s="57">
        <f t="shared" si="205"/>
        <v>17194.509333333299</v>
      </c>
      <c r="CO107" s="57">
        <f t="shared" si="205"/>
        <v>16962.149333333298</v>
      </c>
      <c r="CP107" s="57">
        <f t="shared" si="205"/>
        <v>16729.789333333298</v>
      </c>
      <c r="CQ107" s="57">
        <f t="shared" si="205"/>
        <v>16497.429333333297</v>
      </c>
      <c r="CR107" s="57">
        <f t="shared" si="205"/>
        <v>16265.069333333297</v>
      </c>
      <c r="CS107" s="57">
        <f t="shared" si="205"/>
        <v>16032.709333333296</v>
      </c>
      <c r="CT107" s="57">
        <f t="shared" si="205"/>
        <v>15800.349333333295</v>
      </c>
      <c r="CU107" s="57">
        <f t="shared" si="205"/>
        <v>15567.989333333295</v>
      </c>
      <c r="CV107" s="57">
        <f t="shared" si="205"/>
        <v>15335.629333333294</v>
      </c>
      <c r="CW107" s="57">
        <f t="shared" si="205"/>
        <v>15103.269333333294</v>
      </c>
      <c r="CX107" s="60">
        <v>0</v>
      </c>
    </row>
    <row r="108" spans="1:102" x14ac:dyDescent="0.2">
      <c r="A108" s="56" t="s">
        <v>1426</v>
      </c>
      <c r="B108" s="40" t="s">
        <v>1965</v>
      </c>
      <c r="C108" s="40" t="s">
        <v>793</v>
      </c>
      <c r="D108" s="40" t="s">
        <v>851</v>
      </c>
      <c r="E108" s="40" t="s">
        <v>2137</v>
      </c>
      <c r="F108" s="40" t="s">
        <v>848</v>
      </c>
      <c r="G108" s="40">
        <v>300</v>
      </c>
      <c r="H108" s="57">
        <v>56080</v>
      </c>
      <c r="I108" s="57">
        <v>25422.52</v>
      </c>
      <c r="J108" s="57">
        <v>30657.48</v>
      </c>
      <c r="K108" s="58">
        <v>1</v>
      </c>
      <c r="L108" s="57">
        <v>186.94</v>
      </c>
      <c r="M108" s="57"/>
      <c r="N108" s="57">
        <f t="shared" si="144"/>
        <v>2243.2799999999997</v>
      </c>
      <c r="O108" s="57">
        <f t="shared" si="147"/>
        <v>30470.54</v>
      </c>
      <c r="P108" s="57">
        <f t="shared" si="186"/>
        <v>30283.600000000002</v>
      </c>
      <c r="Q108" s="57">
        <f t="shared" si="186"/>
        <v>30096.660000000003</v>
      </c>
      <c r="R108" s="57">
        <f t="shared" si="186"/>
        <v>29909.720000000005</v>
      </c>
      <c r="S108" s="57">
        <f t="shared" si="186"/>
        <v>29722.780000000006</v>
      </c>
      <c r="T108" s="57">
        <f t="shared" si="186"/>
        <v>29535.840000000007</v>
      </c>
      <c r="U108" s="57">
        <f t="shared" si="186"/>
        <v>29348.900000000009</v>
      </c>
      <c r="V108" s="57">
        <f t="shared" si="186"/>
        <v>29161.96000000001</v>
      </c>
      <c r="W108" s="57">
        <f t="shared" si="186"/>
        <v>28975.020000000011</v>
      </c>
      <c r="X108" s="57">
        <f t="shared" si="186"/>
        <v>28788.080000000013</v>
      </c>
      <c r="Y108" s="57">
        <f t="shared" si="186"/>
        <v>28601.140000000014</v>
      </c>
      <c r="Z108" s="57">
        <f t="shared" si="186"/>
        <v>28414.200000000015</v>
      </c>
      <c r="AA108" s="59">
        <f>SUM(O108:Z108,J108)/13*$AA$1</f>
        <v>649.78848000000016</v>
      </c>
      <c r="AB108" s="57"/>
      <c r="AC108" s="57">
        <f t="shared" si="149"/>
        <v>2243.2799999999997</v>
      </c>
      <c r="AD108" s="57">
        <f t="shared" si="150"/>
        <v>28227.260000000017</v>
      </c>
      <c r="AE108" s="57">
        <f t="shared" si="188"/>
        <v>28040.320000000018</v>
      </c>
      <c r="AF108" s="57">
        <f t="shared" si="188"/>
        <v>27853.380000000019</v>
      </c>
      <c r="AG108" s="57">
        <f t="shared" si="188"/>
        <v>27666.440000000021</v>
      </c>
      <c r="AH108" s="57">
        <f t="shared" si="188"/>
        <v>27479.500000000022</v>
      </c>
      <c r="AI108" s="57">
        <f t="shared" si="188"/>
        <v>27292.560000000023</v>
      </c>
      <c r="AJ108" s="57">
        <f t="shared" si="188"/>
        <v>27105.620000000024</v>
      </c>
      <c r="AK108" s="57">
        <f t="shared" si="188"/>
        <v>26918.680000000026</v>
      </c>
      <c r="AL108" s="57">
        <f t="shared" si="188"/>
        <v>26731.740000000027</v>
      </c>
      <c r="AM108" s="57">
        <f t="shared" si="188"/>
        <v>26544.800000000028</v>
      </c>
      <c r="AN108" s="57">
        <f t="shared" si="188"/>
        <v>26357.86000000003</v>
      </c>
      <c r="AO108" s="57">
        <f t="shared" si="188"/>
        <v>26170.920000000031</v>
      </c>
      <c r="AP108" s="59">
        <f t="shared" si="145"/>
        <v>600.43632000000048</v>
      </c>
      <c r="AQ108" s="57">
        <v>186.94</v>
      </c>
      <c r="AR108" s="57">
        <f t="shared" si="198"/>
        <v>2243.2799999999997</v>
      </c>
      <c r="AS108" s="57">
        <f t="shared" si="199"/>
        <v>25983.980000000032</v>
      </c>
      <c r="AT108" s="57">
        <f t="shared" si="200"/>
        <v>25797.040000000034</v>
      </c>
      <c r="AU108" s="57">
        <f t="shared" si="200"/>
        <v>25610.100000000035</v>
      </c>
      <c r="AV108" s="57">
        <f t="shared" si="200"/>
        <v>25423.160000000036</v>
      </c>
      <c r="AW108" s="57">
        <f t="shared" si="200"/>
        <v>25236.220000000038</v>
      </c>
      <c r="AX108" s="57">
        <f t="shared" si="200"/>
        <v>25049.280000000039</v>
      </c>
      <c r="AY108" s="57">
        <f t="shared" si="200"/>
        <v>24862.34000000004</v>
      </c>
      <c r="AZ108" s="57">
        <f t="shared" si="200"/>
        <v>24675.400000000041</v>
      </c>
      <c r="BA108" s="57">
        <f t="shared" si="200"/>
        <v>24488.460000000043</v>
      </c>
      <c r="BB108" s="57">
        <f t="shared" si="200"/>
        <v>24301.520000000044</v>
      </c>
      <c r="BC108" s="57">
        <f t="shared" si="200"/>
        <v>24114.580000000045</v>
      </c>
      <c r="BD108" s="57">
        <f t="shared" si="200"/>
        <v>23927.640000000047</v>
      </c>
      <c r="BE108" s="60">
        <f t="shared" si="146"/>
        <v>551.08416000000091</v>
      </c>
      <c r="BF108" s="57">
        <v>186.94</v>
      </c>
      <c r="BG108" s="69">
        <f t="shared" si="111"/>
        <v>2243.2799999999997</v>
      </c>
      <c r="BH108" s="57">
        <f t="shared" si="112"/>
        <v>23740.700000000048</v>
      </c>
      <c r="BI108" s="57">
        <f t="shared" si="201"/>
        <v>23553.760000000049</v>
      </c>
      <c r="BJ108" s="57">
        <f t="shared" si="201"/>
        <v>23366.820000000051</v>
      </c>
      <c r="BK108" s="57">
        <f t="shared" si="201"/>
        <v>23179.880000000052</v>
      </c>
      <c r="BL108" s="57">
        <f t="shared" si="201"/>
        <v>22992.940000000053</v>
      </c>
      <c r="BM108" s="57">
        <f t="shared" si="201"/>
        <v>22806.000000000055</v>
      </c>
      <c r="BN108" s="57">
        <f t="shared" si="201"/>
        <v>22619.060000000056</v>
      </c>
      <c r="BO108" s="57">
        <f t="shared" si="201"/>
        <v>22432.120000000057</v>
      </c>
      <c r="BP108" s="57">
        <f t="shared" si="201"/>
        <v>22245.180000000058</v>
      </c>
      <c r="BQ108" s="57">
        <f t="shared" si="201"/>
        <v>22058.24000000006</v>
      </c>
      <c r="BR108" s="57">
        <f t="shared" si="201"/>
        <v>21871.300000000061</v>
      </c>
      <c r="BS108" s="57">
        <f t="shared" si="201"/>
        <v>21684.360000000062</v>
      </c>
      <c r="BT108" s="60">
        <f t="shared" si="158"/>
        <v>501.73200000000116</v>
      </c>
      <c r="BU108" s="57">
        <v>186.94</v>
      </c>
      <c r="BV108" s="69">
        <f t="shared" si="114"/>
        <v>2243.2799999999997</v>
      </c>
      <c r="BW108" s="57">
        <f t="shared" si="202"/>
        <v>21497.420000000064</v>
      </c>
      <c r="BX108" s="57">
        <f t="shared" si="203"/>
        <v>21310.480000000065</v>
      </c>
      <c r="BY108" s="57">
        <f t="shared" si="203"/>
        <v>21123.540000000066</v>
      </c>
      <c r="BZ108" s="57">
        <f t="shared" si="203"/>
        <v>20936.600000000068</v>
      </c>
      <c r="CA108" s="57">
        <f t="shared" si="203"/>
        <v>20749.660000000069</v>
      </c>
      <c r="CB108" s="57">
        <f t="shared" si="203"/>
        <v>20562.72000000007</v>
      </c>
      <c r="CC108" s="57">
        <f t="shared" si="203"/>
        <v>20375.780000000072</v>
      </c>
      <c r="CD108" s="57">
        <f t="shared" si="203"/>
        <v>20188.840000000073</v>
      </c>
      <c r="CE108" s="57">
        <f t="shared" si="203"/>
        <v>20001.900000000074</v>
      </c>
      <c r="CF108" s="57">
        <f t="shared" si="203"/>
        <v>19814.960000000076</v>
      </c>
      <c r="CG108" s="57">
        <f t="shared" si="203"/>
        <v>19628.020000000077</v>
      </c>
      <c r="CH108" s="57">
        <f t="shared" si="203"/>
        <v>19441.080000000078</v>
      </c>
      <c r="CI108" s="60">
        <f t="shared" si="159"/>
        <v>452.37984000000154</v>
      </c>
      <c r="CJ108" s="57">
        <v>186.94</v>
      </c>
      <c r="CK108" s="69">
        <f t="shared" si="117"/>
        <v>2243.2799999999997</v>
      </c>
      <c r="CL108" s="57">
        <f t="shared" si="204"/>
        <v>19254.140000000079</v>
      </c>
      <c r="CM108" s="57">
        <f t="shared" si="205"/>
        <v>19067.200000000081</v>
      </c>
      <c r="CN108" s="57">
        <f t="shared" si="205"/>
        <v>18880.260000000082</v>
      </c>
      <c r="CO108" s="57">
        <f t="shared" si="205"/>
        <v>18693.320000000083</v>
      </c>
      <c r="CP108" s="57">
        <f t="shared" si="205"/>
        <v>18506.380000000085</v>
      </c>
      <c r="CQ108" s="57">
        <f t="shared" si="205"/>
        <v>18319.440000000086</v>
      </c>
      <c r="CR108" s="57">
        <f t="shared" si="205"/>
        <v>18132.500000000087</v>
      </c>
      <c r="CS108" s="57">
        <f t="shared" si="205"/>
        <v>17945.560000000089</v>
      </c>
      <c r="CT108" s="57">
        <f t="shared" si="205"/>
        <v>17758.62000000009</v>
      </c>
      <c r="CU108" s="57">
        <f t="shared" si="205"/>
        <v>17571.680000000091</v>
      </c>
      <c r="CV108" s="57">
        <f t="shared" si="205"/>
        <v>17384.740000000093</v>
      </c>
      <c r="CW108" s="57">
        <f t="shared" si="205"/>
        <v>17197.800000000094</v>
      </c>
      <c r="CX108" s="60">
        <f t="shared" si="160"/>
        <v>403.02768000000179</v>
      </c>
    </row>
    <row r="109" spans="1:102" x14ac:dyDescent="0.2">
      <c r="A109" s="56" t="s">
        <v>1427</v>
      </c>
      <c r="B109" s="40" t="s">
        <v>1966</v>
      </c>
      <c r="C109" s="40" t="s">
        <v>793</v>
      </c>
      <c r="D109" s="40" t="s">
        <v>835</v>
      </c>
      <c r="E109" s="40" t="s">
        <v>2138</v>
      </c>
      <c r="F109" s="40" t="s">
        <v>848</v>
      </c>
      <c r="G109" s="40">
        <v>120</v>
      </c>
      <c r="H109" s="57">
        <v>163516.95000000001</v>
      </c>
      <c r="I109" s="57">
        <v>143077.215</v>
      </c>
      <c r="J109" s="57">
        <v>20439.735000000015</v>
      </c>
      <c r="K109" s="58">
        <v>0</v>
      </c>
      <c r="L109" s="57">
        <v>1362.6399999999999</v>
      </c>
      <c r="M109" s="57"/>
      <c r="N109" s="57">
        <f t="shared" si="144"/>
        <v>16351.679999999998</v>
      </c>
      <c r="O109" s="57">
        <f t="shared" si="147"/>
        <v>19077.095000000016</v>
      </c>
      <c r="P109" s="57">
        <f t="shared" si="186"/>
        <v>17714.455000000016</v>
      </c>
      <c r="Q109" s="57">
        <f t="shared" si="186"/>
        <v>16351.815000000017</v>
      </c>
      <c r="R109" s="57">
        <f t="shared" si="186"/>
        <v>14989.175000000017</v>
      </c>
      <c r="S109" s="57">
        <f t="shared" si="186"/>
        <v>13626.535000000018</v>
      </c>
      <c r="T109" s="57">
        <f t="shared" si="186"/>
        <v>12263.895000000019</v>
      </c>
      <c r="U109" s="57">
        <f t="shared" si="186"/>
        <v>10901.255000000019</v>
      </c>
      <c r="V109" s="57">
        <f t="shared" si="186"/>
        <v>9538.6150000000198</v>
      </c>
      <c r="W109" s="57">
        <f t="shared" si="186"/>
        <v>8175.9750000000204</v>
      </c>
      <c r="X109" s="57">
        <f t="shared" si="186"/>
        <v>6813.335000000021</v>
      </c>
      <c r="Y109" s="57">
        <f t="shared" si="186"/>
        <v>5450.6950000000215</v>
      </c>
      <c r="Z109" s="57">
        <f t="shared" si="186"/>
        <v>4088.0550000000217</v>
      </c>
      <c r="AA109" s="59"/>
      <c r="AB109" s="57"/>
      <c r="AC109" s="57">
        <f>L109*3+0.14</f>
        <v>4088.0599999999995</v>
      </c>
      <c r="AD109" s="57">
        <f t="shared" si="150"/>
        <v>2725.4150000000218</v>
      </c>
      <c r="AE109" s="57">
        <f t="shared" si="188"/>
        <v>1362.7750000000219</v>
      </c>
      <c r="AF109" s="57">
        <f t="shared" si="188"/>
        <v>0.13500000002204615</v>
      </c>
      <c r="AG109" s="57">
        <f>AF109-0.14</f>
        <v>-4.9999999779538618E-3</v>
      </c>
      <c r="AH109" s="57">
        <f t="shared" ref="AH109:AO110" si="206">AG109-$L109*0</f>
        <v>-4.9999999779538618E-3</v>
      </c>
      <c r="AI109" s="57">
        <f t="shared" si="206"/>
        <v>-4.9999999779538618E-3</v>
      </c>
      <c r="AJ109" s="57">
        <f t="shared" si="206"/>
        <v>-4.9999999779538618E-3</v>
      </c>
      <c r="AK109" s="57">
        <f t="shared" si="206"/>
        <v>-4.9999999779538618E-3</v>
      </c>
      <c r="AL109" s="57">
        <f t="shared" si="206"/>
        <v>-4.9999999779538618E-3</v>
      </c>
      <c r="AM109" s="57">
        <f t="shared" si="206"/>
        <v>-4.9999999779538618E-3</v>
      </c>
      <c r="AN109" s="57">
        <f t="shared" si="206"/>
        <v>-4.9999999779538618E-3</v>
      </c>
      <c r="AO109" s="57">
        <f t="shared" si="206"/>
        <v>-4.9999999779538618E-3</v>
      </c>
      <c r="AP109" s="59"/>
      <c r="AQ109" s="57">
        <v>0</v>
      </c>
      <c r="BE109" s="60">
        <f t="shared" si="146"/>
        <v>0</v>
      </c>
      <c r="BF109" s="57">
        <v>0</v>
      </c>
      <c r="BT109" s="60">
        <f t="shared" si="158"/>
        <v>0</v>
      </c>
      <c r="BU109" s="57">
        <v>0</v>
      </c>
      <c r="CI109" s="60">
        <f t="shared" si="159"/>
        <v>0</v>
      </c>
      <c r="CJ109" s="57">
        <v>0</v>
      </c>
      <c r="CX109" s="60">
        <f t="shared" si="160"/>
        <v>0</v>
      </c>
    </row>
    <row r="110" spans="1:102" x14ac:dyDescent="0.2">
      <c r="A110" s="56" t="s">
        <v>1428</v>
      </c>
      <c r="B110" s="40" t="s">
        <v>1967</v>
      </c>
      <c r="C110" s="40" t="s">
        <v>793</v>
      </c>
      <c r="D110" s="40" t="s">
        <v>2079</v>
      </c>
      <c r="E110" s="40" t="s">
        <v>2139</v>
      </c>
      <c r="F110" s="40" t="s">
        <v>877</v>
      </c>
      <c r="G110" s="40">
        <v>60</v>
      </c>
      <c r="H110" s="57">
        <v>49704</v>
      </c>
      <c r="I110" s="57">
        <v>34792.799999999996</v>
      </c>
      <c r="J110" s="57">
        <v>14911.200000000004</v>
      </c>
      <c r="K110" s="58">
        <v>0</v>
      </c>
      <c r="L110" s="57">
        <v>828.39999999999975</v>
      </c>
      <c r="M110" s="57"/>
      <c r="N110" s="57">
        <f t="shared" si="144"/>
        <v>9940.7999999999975</v>
      </c>
      <c r="O110" s="57">
        <f t="shared" si="147"/>
        <v>14082.800000000005</v>
      </c>
      <c r="P110" s="57">
        <f t="shared" si="186"/>
        <v>13254.400000000005</v>
      </c>
      <c r="Q110" s="57">
        <f t="shared" si="186"/>
        <v>12426.000000000005</v>
      </c>
      <c r="R110" s="57">
        <f t="shared" si="186"/>
        <v>11597.600000000006</v>
      </c>
      <c r="S110" s="57">
        <f t="shared" si="186"/>
        <v>10769.200000000006</v>
      </c>
      <c r="T110" s="57">
        <f t="shared" si="186"/>
        <v>9940.8000000000065</v>
      </c>
      <c r="U110" s="57">
        <f t="shared" si="186"/>
        <v>9112.4000000000069</v>
      </c>
      <c r="V110" s="57">
        <f t="shared" si="186"/>
        <v>8284.0000000000073</v>
      </c>
      <c r="W110" s="57">
        <f t="shared" si="186"/>
        <v>7455.6000000000076</v>
      </c>
      <c r="X110" s="57">
        <f t="shared" si="186"/>
        <v>6627.200000000008</v>
      </c>
      <c r="Y110" s="57">
        <f t="shared" si="186"/>
        <v>5798.8000000000084</v>
      </c>
      <c r="Z110" s="57">
        <f t="shared" si="186"/>
        <v>4970.4000000000087</v>
      </c>
      <c r="AA110" s="59"/>
      <c r="AB110" s="57"/>
      <c r="AC110" s="57">
        <f>L110*6</f>
        <v>4970.3999999999987</v>
      </c>
      <c r="AD110" s="57">
        <f t="shared" si="150"/>
        <v>4142.0000000000091</v>
      </c>
      <c r="AE110" s="57">
        <f t="shared" si="188"/>
        <v>3313.6000000000095</v>
      </c>
      <c r="AF110" s="57">
        <f t="shared" si="188"/>
        <v>2485.2000000000098</v>
      </c>
      <c r="AG110" s="57">
        <f t="shared" si="188"/>
        <v>1656.8000000000102</v>
      </c>
      <c r="AH110" s="57">
        <f t="shared" si="188"/>
        <v>828.40000000001044</v>
      </c>
      <c r="AI110" s="57">
        <f t="shared" si="188"/>
        <v>1.0686562745831907E-11</v>
      </c>
      <c r="AJ110" s="57">
        <f t="shared" si="206"/>
        <v>1.0686562745831907E-11</v>
      </c>
      <c r="AK110" s="57">
        <f t="shared" si="206"/>
        <v>1.0686562745831907E-11</v>
      </c>
      <c r="AL110" s="57">
        <f t="shared" si="206"/>
        <v>1.0686562745831907E-11</v>
      </c>
      <c r="AM110" s="57">
        <f t="shared" si="206"/>
        <v>1.0686562745831907E-11</v>
      </c>
      <c r="AN110" s="57">
        <f t="shared" si="206"/>
        <v>1.0686562745831907E-11</v>
      </c>
      <c r="AO110" s="57">
        <f t="shared" si="206"/>
        <v>1.0686562745831907E-11</v>
      </c>
      <c r="AP110" s="59"/>
      <c r="AQ110" s="57">
        <v>828.39999999999975</v>
      </c>
      <c r="BE110" s="60">
        <f t="shared" si="146"/>
        <v>0</v>
      </c>
      <c r="BF110" s="57">
        <v>828.39999999999975</v>
      </c>
      <c r="BT110" s="60">
        <f t="shared" si="158"/>
        <v>0</v>
      </c>
      <c r="BU110" s="57">
        <v>828.39999999999975</v>
      </c>
      <c r="CI110" s="60">
        <f t="shared" si="159"/>
        <v>0</v>
      </c>
      <c r="CJ110" s="57">
        <v>828.39999999999975</v>
      </c>
      <c r="CX110" s="60">
        <f t="shared" si="160"/>
        <v>0</v>
      </c>
    </row>
    <row r="111" spans="1:102" x14ac:dyDescent="0.2">
      <c r="A111" s="56" t="s">
        <v>1429</v>
      </c>
      <c r="B111" s="40" t="s">
        <v>1968</v>
      </c>
      <c r="C111" s="40" t="s">
        <v>793</v>
      </c>
      <c r="D111" s="40" t="s">
        <v>851</v>
      </c>
      <c r="E111" s="40" t="s">
        <v>2093</v>
      </c>
      <c r="F111" s="40" t="s">
        <v>1021</v>
      </c>
      <c r="G111" s="40">
        <v>240</v>
      </c>
      <c r="H111" s="57">
        <v>157899.6</v>
      </c>
      <c r="I111" s="57">
        <v>143426.5</v>
      </c>
      <c r="J111" s="57">
        <v>14473.100000000006</v>
      </c>
      <c r="K111" s="58">
        <v>1</v>
      </c>
      <c r="L111" s="57">
        <v>657.92</v>
      </c>
      <c r="M111" s="57"/>
      <c r="N111" s="57">
        <f t="shared" si="144"/>
        <v>7895.0399999999991</v>
      </c>
      <c r="O111" s="57">
        <f t="shared" si="147"/>
        <v>13815.180000000006</v>
      </c>
      <c r="P111" s="57">
        <f t="shared" si="186"/>
        <v>13157.260000000006</v>
      </c>
      <c r="Q111" s="57">
        <f t="shared" si="186"/>
        <v>12499.340000000006</v>
      </c>
      <c r="R111" s="57">
        <f t="shared" si="186"/>
        <v>11841.420000000006</v>
      </c>
      <c r="S111" s="57">
        <f t="shared" si="186"/>
        <v>11183.500000000005</v>
      </c>
      <c r="T111" s="57">
        <f t="shared" si="186"/>
        <v>10525.580000000005</v>
      </c>
      <c r="U111" s="57">
        <f t="shared" si="186"/>
        <v>9867.6600000000053</v>
      </c>
      <c r="V111" s="57">
        <f t="shared" si="186"/>
        <v>9209.7400000000052</v>
      </c>
      <c r="W111" s="57">
        <f t="shared" si="186"/>
        <v>8551.8200000000052</v>
      </c>
      <c r="X111" s="57">
        <f t="shared" si="186"/>
        <v>7893.9000000000051</v>
      </c>
      <c r="Y111" s="57">
        <f t="shared" si="186"/>
        <v>7235.980000000005</v>
      </c>
      <c r="Z111" s="57">
        <f t="shared" si="186"/>
        <v>6578.0600000000049</v>
      </c>
      <c r="AA111" s="59">
        <f t="shared" ref="AA111:AA112" si="207">SUM(O111:Z111,J111)/13*$AA$1</f>
        <v>231.56276000000011</v>
      </c>
      <c r="AB111" s="57"/>
      <c r="AC111" s="57">
        <f>L111*10-1.14</f>
        <v>6578.0599999999995</v>
      </c>
      <c r="AD111" s="57">
        <f t="shared" si="150"/>
        <v>5920.1400000000049</v>
      </c>
      <c r="AE111" s="57">
        <f t="shared" si="188"/>
        <v>5262.2200000000048</v>
      </c>
      <c r="AF111" s="57">
        <f t="shared" si="188"/>
        <v>4604.3000000000047</v>
      </c>
      <c r="AG111" s="57">
        <f t="shared" si="188"/>
        <v>3946.3800000000047</v>
      </c>
      <c r="AH111" s="57">
        <f t="shared" si="188"/>
        <v>3288.4600000000046</v>
      </c>
      <c r="AI111" s="57">
        <f t="shared" si="188"/>
        <v>2630.5400000000045</v>
      </c>
      <c r="AJ111" s="57">
        <f t="shared" si="188"/>
        <v>1972.6200000000044</v>
      </c>
      <c r="AK111" s="57">
        <f t="shared" si="188"/>
        <v>1314.7000000000044</v>
      </c>
      <c r="AL111" s="57">
        <f t="shared" si="188"/>
        <v>656.78000000000441</v>
      </c>
      <c r="AM111" s="57">
        <f>AL111-$L111+1.14</f>
        <v>4.4473313920434521E-12</v>
      </c>
      <c r="AN111" s="57">
        <f>AM111-$L111*0</f>
        <v>4.4473313920434521E-12</v>
      </c>
      <c r="AO111" s="57">
        <f>AN111-$L111*0</f>
        <v>4.4473313920434521E-12</v>
      </c>
      <c r="AP111" s="59">
        <f t="shared" si="145"/>
        <v>61.217876923077014</v>
      </c>
      <c r="AQ111" s="57">
        <v>657.92</v>
      </c>
      <c r="BE111" s="60">
        <f t="shared" si="146"/>
        <v>7.5262531249966101E-15</v>
      </c>
      <c r="BF111" s="57">
        <v>657.92</v>
      </c>
      <c r="BT111" s="60">
        <f t="shared" si="158"/>
        <v>0</v>
      </c>
      <c r="BU111" s="57">
        <v>657.92</v>
      </c>
      <c r="CI111" s="60">
        <f t="shared" si="159"/>
        <v>0</v>
      </c>
      <c r="CJ111" s="57">
        <v>657.92</v>
      </c>
      <c r="CX111" s="60">
        <f t="shared" si="160"/>
        <v>0</v>
      </c>
    </row>
    <row r="112" spans="1:102" x14ac:dyDescent="0.2">
      <c r="A112" s="56" t="s">
        <v>1430</v>
      </c>
      <c r="B112" s="40" t="s">
        <v>1969</v>
      </c>
      <c r="C112" s="40" t="s">
        <v>793</v>
      </c>
      <c r="D112" s="40" t="s">
        <v>851</v>
      </c>
      <c r="E112" s="40" t="s">
        <v>2102</v>
      </c>
      <c r="F112" s="40" t="s">
        <v>1022</v>
      </c>
      <c r="G112" s="40">
        <v>180</v>
      </c>
      <c r="H112" s="57">
        <v>570753.76</v>
      </c>
      <c r="I112" s="57">
        <v>38050.250666666674</v>
      </c>
      <c r="J112" s="57">
        <v>532703.50933333335</v>
      </c>
      <c r="K112" s="58">
        <v>1</v>
      </c>
      <c r="L112" s="57">
        <v>3170.849999999999</v>
      </c>
      <c r="M112" s="57"/>
      <c r="N112" s="57">
        <f t="shared" si="144"/>
        <v>38050.19999999999</v>
      </c>
      <c r="O112" s="57">
        <f t="shared" si="147"/>
        <v>529532.65933333337</v>
      </c>
      <c r="P112" s="57">
        <f t="shared" si="186"/>
        <v>526361.8093333334</v>
      </c>
      <c r="Q112" s="57">
        <f t="shared" si="186"/>
        <v>523190.95933333342</v>
      </c>
      <c r="R112" s="57">
        <f t="shared" si="186"/>
        <v>520020.10933333344</v>
      </c>
      <c r="S112" s="57">
        <f t="shared" si="186"/>
        <v>516849.25933333347</v>
      </c>
      <c r="T112" s="57">
        <f t="shared" si="186"/>
        <v>513678.40933333349</v>
      </c>
      <c r="U112" s="57">
        <f t="shared" si="186"/>
        <v>510507.55933333351</v>
      </c>
      <c r="V112" s="57">
        <f t="shared" si="186"/>
        <v>507336.70933333354</v>
      </c>
      <c r="W112" s="57">
        <f t="shared" si="186"/>
        <v>504165.85933333356</v>
      </c>
      <c r="X112" s="57">
        <f t="shared" si="186"/>
        <v>500995.00933333358</v>
      </c>
      <c r="Y112" s="57">
        <f t="shared" si="186"/>
        <v>497824.15933333361</v>
      </c>
      <c r="Z112" s="57">
        <f t="shared" si="186"/>
        <v>494653.30933333363</v>
      </c>
      <c r="AA112" s="59">
        <f t="shared" si="207"/>
        <v>11300.925005333334</v>
      </c>
      <c r="AB112" s="57"/>
      <c r="AC112" s="57">
        <f t="shared" si="149"/>
        <v>38050.19999999999</v>
      </c>
      <c r="AD112" s="57">
        <f t="shared" si="150"/>
        <v>491482.45933333365</v>
      </c>
      <c r="AE112" s="57">
        <f t="shared" si="188"/>
        <v>488311.60933333368</v>
      </c>
      <c r="AF112" s="57">
        <f t="shared" si="188"/>
        <v>485140.7593333337</v>
      </c>
      <c r="AG112" s="57">
        <f t="shared" si="188"/>
        <v>481969.90933333372</v>
      </c>
      <c r="AH112" s="57">
        <f t="shared" si="188"/>
        <v>478799.05933333375</v>
      </c>
      <c r="AI112" s="57">
        <f t="shared" si="188"/>
        <v>475628.20933333377</v>
      </c>
      <c r="AJ112" s="57">
        <f t="shared" si="188"/>
        <v>472457.35933333379</v>
      </c>
      <c r="AK112" s="57">
        <f t="shared" si="188"/>
        <v>469286.50933333382</v>
      </c>
      <c r="AL112" s="57">
        <f t="shared" si="188"/>
        <v>466115.65933333384</v>
      </c>
      <c r="AM112" s="57">
        <f t="shared" si="188"/>
        <v>462944.80933333386</v>
      </c>
      <c r="AN112" s="57">
        <f t="shared" si="188"/>
        <v>459773.95933333389</v>
      </c>
      <c r="AO112" s="57">
        <f t="shared" si="188"/>
        <v>456603.10933333391</v>
      </c>
      <c r="AP112" s="59">
        <f t="shared" si="145"/>
        <v>10463.820605333342</v>
      </c>
      <c r="AQ112" s="57">
        <v>3170.849999999999</v>
      </c>
      <c r="AR112" s="57">
        <f>L112*12</f>
        <v>38050.19999999999</v>
      </c>
      <c r="AS112" s="57">
        <f>AO112-$L112</f>
        <v>453432.25933333393</v>
      </c>
      <c r="AT112" s="57">
        <f>AS112-$L112</f>
        <v>450261.40933333396</v>
      </c>
      <c r="AU112" s="57">
        <f t="shared" ref="AU112:BD112" si="208">AT112-$L112</f>
        <v>447090.55933333398</v>
      </c>
      <c r="AV112" s="57">
        <f t="shared" si="208"/>
        <v>443919.709333334</v>
      </c>
      <c r="AW112" s="57">
        <f t="shared" si="208"/>
        <v>440748.85933333402</v>
      </c>
      <c r="AX112" s="57">
        <f t="shared" si="208"/>
        <v>437578.00933333405</v>
      </c>
      <c r="AY112" s="57">
        <f t="shared" si="208"/>
        <v>434407.15933333407</v>
      </c>
      <c r="AZ112" s="57">
        <f t="shared" si="208"/>
        <v>431236.30933333409</v>
      </c>
      <c r="BA112" s="57">
        <f t="shared" si="208"/>
        <v>428065.45933333412</v>
      </c>
      <c r="BB112" s="57">
        <f t="shared" si="208"/>
        <v>424894.60933333414</v>
      </c>
      <c r="BC112" s="57">
        <f t="shared" si="208"/>
        <v>421723.75933333416</v>
      </c>
      <c r="BD112" s="57">
        <f t="shared" si="208"/>
        <v>418552.90933333419</v>
      </c>
      <c r="BE112" s="60">
        <f t="shared" si="146"/>
        <v>9626.7162053333468</v>
      </c>
      <c r="BF112" s="57">
        <v>3170.849999999999</v>
      </c>
      <c r="BG112" s="69">
        <f t="shared" ref="BG112:BG122" si="209">BF112*12</f>
        <v>38050.19999999999</v>
      </c>
      <c r="BH112" s="57">
        <f t="shared" ref="BH112:BH143" si="210">BD112-BF112</f>
        <v>415382.05933333421</v>
      </c>
      <c r="BI112" s="57">
        <f>BH112-$L112</f>
        <v>412211.20933333423</v>
      </c>
      <c r="BJ112" s="57">
        <f t="shared" ref="BJ112:BS112" si="211">BI112-$L112</f>
        <v>409040.35933333426</v>
      </c>
      <c r="BK112" s="57">
        <f t="shared" si="211"/>
        <v>405869.50933333428</v>
      </c>
      <c r="BL112" s="57">
        <f t="shared" si="211"/>
        <v>402698.6593333343</v>
      </c>
      <c r="BM112" s="57">
        <f t="shared" si="211"/>
        <v>399527.80933333433</v>
      </c>
      <c r="BN112" s="57">
        <f t="shared" si="211"/>
        <v>396356.95933333435</v>
      </c>
      <c r="BO112" s="57">
        <f t="shared" si="211"/>
        <v>393186.10933333437</v>
      </c>
      <c r="BP112" s="57">
        <f t="shared" si="211"/>
        <v>390015.2593333344</v>
      </c>
      <c r="BQ112" s="57">
        <f t="shared" si="211"/>
        <v>386844.40933333442</v>
      </c>
      <c r="BR112" s="57">
        <f t="shared" si="211"/>
        <v>383673.55933333444</v>
      </c>
      <c r="BS112" s="57">
        <f t="shared" si="211"/>
        <v>380502.70933333447</v>
      </c>
      <c r="BT112" s="60">
        <f t="shared" si="158"/>
        <v>8789.6118053333539</v>
      </c>
      <c r="BU112" s="57">
        <v>3170.849999999999</v>
      </c>
      <c r="BV112" s="69">
        <f t="shared" ref="BV112:BV122" si="212">BU112*12</f>
        <v>38050.19999999999</v>
      </c>
      <c r="BW112" s="57">
        <f t="shared" ref="BW112" si="213">BS112-BU112</f>
        <v>377331.85933333449</v>
      </c>
      <c r="BX112" s="57">
        <f>BW112-$L112</f>
        <v>374161.00933333451</v>
      </c>
      <c r="BY112" s="57">
        <f t="shared" ref="BY112:CH112" si="214">BX112-$L112</f>
        <v>370990.15933333454</v>
      </c>
      <c r="BZ112" s="57">
        <f t="shared" si="214"/>
        <v>367819.30933333456</v>
      </c>
      <c r="CA112" s="57">
        <f t="shared" si="214"/>
        <v>364648.45933333458</v>
      </c>
      <c r="CB112" s="57">
        <f t="shared" si="214"/>
        <v>361477.60933333461</v>
      </c>
      <c r="CC112" s="57">
        <f t="shared" si="214"/>
        <v>358306.75933333463</v>
      </c>
      <c r="CD112" s="57">
        <f t="shared" si="214"/>
        <v>355135.90933333465</v>
      </c>
      <c r="CE112" s="57">
        <f t="shared" si="214"/>
        <v>351965.05933333468</v>
      </c>
      <c r="CF112" s="57">
        <f t="shared" si="214"/>
        <v>348794.2093333347</v>
      </c>
      <c r="CG112" s="57">
        <f t="shared" si="214"/>
        <v>345623.35933333472</v>
      </c>
      <c r="CH112" s="57">
        <f t="shared" si="214"/>
        <v>342452.50933333475</v>
      </c>
      <c r="CI112" s="60">
        <f t="shared" si="159"/>
        <v>7952.5074053333592</v>
      </c>
      <c r="CJ112" s="57">
        <v>3170.849999999999</v>
      </c>
      <c r="CK112" s="69">
        <f t="shared" ref="CK112:CK122" si="215">CJ112*12</f>
        <v>38050.19999999999</v>
      </c>
      <c r="CL112" s="57">
        <f t="shared" ref="CL112" si="216">CH112-CJ112</f>
        <v>339281.65933333477</v>
      </c>
      <c r="CM112" s="57">
        <f>CL112-$L112</f>
        <v>336110.80933333479</v>
      </c>
      <c r="CN112" s="57">
        <f t="shared" ref="CN112:CW112" si="217">CM112-$L112</f>
        <v>332939.95933333482</v>
      </c>
      <c r="CO112" s="57">
        <f t="shared" si="217"/>
        <v>329769.10933333484</v>
      </c>
      <c r="CP112" s="57">
        <f t="shared" si="217"/>
        <v>326598.25933333486</v>
      </c>
      <c r="CQ112" s="57">
        <f t="shared" si="217"/>
        <v>323427.40933333489</v>
      </c>
      <c r="CR112" s="57">
        <f t="shared" si="217"/>
        <v>320256.55933333491</v>
      </c>
      <c r="CS112" s="57">
        <f t="shared" si="217"/>
        <v>317085.70933333493</v>
      </c>
      <c r="CT112" s="57">
        <f t="shared" si="217"/>
        <v>313914.85933333496</v>
      </c>
      <c r="CU112" s="57">
        <f t="shared" si="217"/>
        <v>310744.00933333498</v>
      </c>
      <c r="CV112" s="57">
        <f t="shared" si="217"/>
        <v>307573.159333335</v>
      </c>
      <c r="CW112" s="57">
        <f t="shared" si="217"/>
        <v>304402.30933333503</v>
      </c>
      <c r="CX112" s="60">
        <f t="shared" si="160"/>
        <v>7115.4030053333672</v>
      </c>
    </row>
    <row r="113" spans="1:102" x14ac:dyDescent="0.2">
      <c r="A113" s="56" t="s">
        <v>1431</v>
      </c>
      <c r="B113" s="40" t="s">
        <v>1970</v>
      </c>
      <c r="C113" s="40" t="s">
        <v>793</v>
      </c>
      <c r="D113" s="40" t="s">
        <v>835</v>
      </c>
      <c r="E113" s="40" t="s">
        <v>2140</v>
      </c>
      <c r="F113" s="40" t="s">
        <v>848</v>
      </c>
      <c r="G113" s="40">
        <v>84</v>
      </c>
      <c r="H113" s="57">
        <v>0</v>
      </c>
      <c r="I113" s="57">
        <v>0</v>
      </c>
      <c r="J113" s="57">
        <v>0</v>
      </c>
      <c r="K113" s="58">
        <v>0</v>
      </c>
      <c r="L113" s="73" t="s">
        <v>827</v>
      </c>
      <c r="M113" s="73"/>
      <c r="N113" s="57">
        <v>0</v>
      </c>
      <c r="O113" s="57">
        <v>0</v>
      </c>
      <c r="P113" s="57">
        <v>0</v>
      </c>
      <c r="Q113" s="57">
        <v>0</v>
      </c>
      <c r="R113" s="57">
        <v>0</v>
      </c>
      <c r="S113" s="57">
        <v>0</v>
      </c>
      <c r="T113" s="57">
        <v>0</v>
      </c>
      <c r="U113" s="57">
        <v>0</v>
      </c>
      <c r="V113" s="57">
        <v>0</v>
      </c>
      <c r="W113" s="57">
        <v>0</v>
      </c>
      <c r="X113" s="57">
        <v>0</v>
      </c>
      <c r="Y113" s="57">
        <v>0</v>
      </c>
      <c r="Z113" s="57">
        <v>0</v>
      </c>
      <c r="AA113" s="59"/>
      <c r="AB113" s="57"/>
      <c r="AC113" s="57">
        <v>0</v>
      </c>
      <c r="AD113" s="57">
        <f>Z113-0</f>
        <v>0</v>
      </c>
      <c r="AE113" s="57">
        <f t="shared" ref="AE113:AO113" si="218">AA113-0</f>
        <v>0</v>
      </c>
      <c r="AF113" s="57">
        <f t="shared" si="218"/>
        <v>0</v>
      </c>
      <c r="AG113" s="57">
        <f t="shared" si="218"/>
        <v>0</v>
      </c>
      <c r="AH113" s="57">
        <f t="shared" si="218"/>
        <v>0</v>
      </c>
      <c r="AI113" s="57">
        <f t="shared" si="218"/>
        <v>0</v>
      </c>
      <c r="AJ113" s="57">
        <f t="shared" si="218"/>
        <v>0</v>
      </c>
      <c r="AK113" s="57">
        <f t="shared" si="218"/>
        <v>0</v>
      </c>
      <c r="AL113" s="57">
        <f t="shared" si="218"/>
        <v>0</v>
      </c>
      <c r="AM113" s="57">
        <f t="shared" si="218"/>
        <v>0</v>
      </c>
      <c r="AN113" s="57">
        <f t="shared" si="218"/>
        <v>0</v>
      </c>
      <c r="AO113" s="57">
        <f t="shared" si="218"/>
        <v>0</v>
      </c>
      <c r="AP113" s="59"/>
      <c r="AQ113" s="57">
        <v>0</v>
      </c>
      <c r="BE113" s="60">
        <f t="shared" si="146"/>
        <v>0</v>
      </c>
      <c r="BF113" s="57">
        <v>0</v>
      </c>
      <c r="BT113" s="60">
        <f t="shared" si="158"/>
        <v>0</v>
      </c>
      <c r="BU113" s="57">
        <v>0</v>
      </c>
      <c r="CI113" s="60">
        <f t="shared" si="159"/>
        <v>0</v>
      </c>
      <c r="CJ113" s="57">
        <v>0</v>
      </c>
      <c r="CX113" s="60">
        <f t="shared" si="160"/>
        <v>0</v>
      </c>
    </row>
    <row r="114" spans="1:102" x14ac:dyDescent="0.2">
      <c r="A114" s="56" t="s">
        <v>1432</v>
      </c>
      <c r="B114" s="40" t="s">
        <v>1971</v>
      </c>
      <c r="C114" s="40" t="s">
        <v>793</v>
      </c>
      <c r="D114" s="40" t="s">
        <v>851</v>
      </c>
      <c r="E114" s="40" t="s">
        <v>2106</v>
      </c>
      <c r="F114" s="40" t="s">
        <v>1022</v>
      </c>
      <c r="G114" s="40">
        <v>240</v>
      </c>
      <c r="H114" s="57">
        <v>2007810.99</v>
      </c>
      <c r="I114" s="57">
        <v>769660.9495000001</v>
      </c>
      <c r="J114" s="57">
        <v>1238150.0404999999</v>
      </c>
      <c r="K114" s="58">
        <v>1</v>
      </c>
      <c r="L114" s="57">
        <v>8365.880000000001</v>
      </c>
      <c r="M114" s="57"/>
      <c r="N114" s="57">
        <f t="shared" si="144"/>
        <v>100390.56000000001</v>
      </c>
      <c r="O114" s="57">
        <f t="shared" si="147"/>
        <v>1229784.1605</v>
      </c>
      <c r="P114" s="57">
        <f t="shared" ref="P114:Z129" si="219">O114-$L114</f>
        <v>1221418.2805000001</v>
      </c>
      <c r="Q114" s="57">
        <f t="shared" si="219"/>
        <v>1213052.4005000002</v>
      </c>
      <c r="R114" s="57">
        <f t="shared" si="219"/>
        <v>1204686.5205000003</v>
      </c>
      <c r="S114" s="57">
        <f t="shared" si="219"/>
        <v>1196320.6405000004</v>
      </c>
      <c r="T114" s="57">
        <f t="shared" si="219"/>
        <v>1187954.7605000006</v>
      </c>
      <c r="U114" s="57">
        <f t="shared" si="219"/>
        <v>1179588.8805000007</v>
      </c>
      <c r="V114" s="57">
        <f t="shared" si="219"/>
        <v>1171223.0005000008</v>
      </c>
      <c r="W114" s="57">
        <f t="shared" si="219"/>
        <v>1162857.1205000009</v>
      </c>
      <c r="X114" s="57">
        <f t="shared" si="219"/>
        <v>1154491.240500001</v>
      </c>
      <c r="Y114" s="57">
        <f t="shared" si="219"/>
        <v>1146125.3605000011</v>
      </c>
      <c r="Z114" s="57">
        <f t="shared" si="219"/>
        <v>1137759.4805000012</v>
      </c>
      <c r="AA114" s="59">
        <f>SUM(O114:Z114,J114)/13*$AA$1</f>
        <v>26135.004731000012</v>
      </c>
      <c r="AB114" s="57"/>
      <c r="AC114" s="57">
        <f t="shared" si="149"/>
        <v>100390.56000000001</v>
      </c>
      <c r="AD114" s="57">
        <f t="shared" si="150"/>
        <v>1129393.6005000013</v>
      </c>
      <c r="AE114" s="57">
        <f t="shared" ref="AE114:AO129" si="220">AD114-$L114</f>
        <v>1121027.7205000015</v>
      </c>
      <c r="AF114" s="57">
        <f t="shared" si="220"/>
        <v>1112661.8405000016</v>
      </c>
      <c r="AG114" s="57">
        <f t="shared" si="220"/>
        <v>1104295.9605000017</v>
      </c>
      <c r="AH114" s="57">
        <f t="shared" si="220"/>
        <v>1095930.0805000018</v>
      </c>
      <c r="AI114" s="57">
        <f t="shared" si="220"/>
        <v>1087564.2005000019</v>
      </c>
      <c r="AJ114" s="57">
        <f t="shared" si="220"/>
        <v>1079198.320500002</v>
      </c>
      <c r="AK114" s="57">
        <f t="shared" si="220"/>
        <v>1070832.4405000021</v>
      </c>
      <c r="AL114" s="57">
        <f t="shared" si="220"/>
        <v>1062466.5605000022</v>
      </c>
      <c r="AM114" s="57">
        <f t="shared" si="220"/>
        <v>1054100.6805000023</v>
      </c>
      <c r="AN114" s="57">
        <f t="shared" si="220"/>
        <v>1045734.8005000023</v>
      </c>
      <c r="AO114" s="57">
        <f t="shared" si="220"/>
        <v>1037368.9205000023</v>
      </c>
      <c r="AP114" s="59">
        <f t="shared" si="145"/>
        <v>23926.412411000041</v>
      </c>
      <c r="AQ114" s="57">
        <v>8365.880000000001</v>
      </c>
      <c r="AR114" s="57">
        <f>L114*12</f>
        <v>100390.56000000001</v>
      </c>
      <c r="AS114" s="57">
        <f>AO114-$L114</f>
        <v>1029003.0405000023</v>
      </c>
      <c r="AT114" s="57">
        <f>AS114-$L114</f>
        <v>1020637.1605000023</v>
      </c>
      <c r="AU114" s="57">
        <f t="shared" ref="AU114:BD114" si="221">AT114-$L114</f>
        <v>1012271.2805000023</v>
      </c>
      <c r="AV114" s="57">
        <f t="shared" si="221"/>
        <v>1003905.4005000023</v>
      </c>
      <c r="AW114" s="57">
        <f t="shared" si="221"/>
        <v>995539.52050000231</v>
      </c>
      <c r="AX114" s="57">
        <f t="shared" si="221"/>
        <v>987173.64050000231</v>
      </c>
      <c r="AY114" s="57">
        <f t="shared" si="221"/>
        <v>978807.7605000023</v>
      </c>
      <c r="AZ114" s="57">
        <f t="shared" si="221"/>
        <v>970441.8805000023</v>
      </c>
      <c r="BA114" s="57">
        <f t="shared" si="221"/>
        <v>962076.00050000229</v>
      </c>
      <c r="BB114" s="57">
        <f t="shared" si="221"/>
        <v>953710.12050000229</v>
      </c>
      <c r="BC114" s="57">
        <f t="shared" si="221"/>
        <v>945344.24050000228</v>
      </c>
      <c r="BD114" s="57">
        <f t="shared" si="221"/>
        <v>936978.36050000228</v>
      </c>
      <c r="BE114" s="60">
        <f t="shared" si="146"/>
        <v>21717.820091000052</v>
      </c>
      <c r="BF114" s="57">
        <v>8365.880000000001</v>
      </c>
      <c r="BG114" s="69">
        <f t="shared" si="209"/>
        <v>100390.56000000001</v>
      </c>
      <c r="BH114" s="57">
        <f t="shared" si="210"/>
        <v>928612.48050000228</v>
      </c>
      <c r="BI114" s="57">
        <f>BH114-$L114</f>
        <v>920246.60050000227</v>
      </c>
      <c r="BJ114" s="57">
        <f t="shared" ref="BJ114:BS114" si="222">BI114-$L114</f>
        <v>911880.72050000227</v>
      </c>
      <c r="BK114" s="57">
        <f t="shared" si="222"/>
        <v>903514.84050000226</v>
      </c>
      <c r="BL114" s="57">
        <f t="shared" si="222"/>
        <v>895148.96050000226</v>
      </c>
      <c r="BM114" s="57">
        <f t="shared" si="222"/>
        <v>886783.08050000225</v>
      </c>
      <c r="BN114" s="57">
        <f t="shared" si="222"/>
        <v>878417.20050000225</v>
      </c>
      <c r="BO114" s="57">
        <f t="shared" si="222"/>
        <v>870051.32050000224</v>
      </c>
      <c r="BP114" s="57">
        <f t="shared" si="222"/>
        <v>861685.44050000224</v>
      </c>
      <c r="BQ114" s="57">
        <f t="shared" si="222"/>
        <v>853319.56050000223</v>
      </c>
      <c r="BR114" s="57">
        <f t="shared" si="222"/>
        <v>844953.68050000223</v>
      </c>
      <c r="BS114" s="57">
        <f t="shared" si="222"/>
        <v>836587.80050000222</v>
      </c>
      <c r="BT114" s="60">
        <f t="shared" si="158"/>
        <v>19509.227771000049</v>
      </c>
      <c r="BU114" s="57">
        <v>8365.880000000001</v>
      </c>
      <c r="BV114" s="69">
        <f t="shared" si="212"/>
        <v>100390.56000000001</v>
      </c>
      <c r="BW114" s="57">
        <f t="shared" ref="BW114" si="223">BS114-BU114</f>
        <v>828221.92050000222</v>
      </c>
      <c r="BX114" s="57">
        <f>BW114-$L114</f>
        <v>819856.04050000221</v>
      </c>
      <c r="BY114" s="57">
        <f t="shared" ref="BY114:CH114" si="224">BX114-$L114</f>
        <v>811490.16050000221</v>
      </c>
      <c r="BZ114" s="57">
        <f t="shared" si="224"/>
        <v>803124.28050000221</v>
      </c>
      <c r="CA114" s="57">
        <f t="shared" si="224"/>
        <v>794758.4005000022</v>
      </c>
      <c r="CB114" s="57">
        <f t="shared" si="224"/>
        <v>786392.5205000022</v>
      </c>
      <c r="CC114" s="57">
        <f t="shared" si="224"/>
        <v>778026.64050000219</v>
      </c>
      <c r="CD114" s="57">
        <f t="shared" si="224"/>
        <v>769660.76050000219</v>
      </c>
      <c r="CE114" s="57">
        <f t="shared" si="224"/>
        <v>761294.88050000218</v>
      </c>
      <c r="CF114" s="57">
        <f t="shared" si="224"/>
        <v>752929.00050000218</v>
      </c>
      <c r="CG114" s="57">
        <f t="shared" si="224"/>
        <v>744563.12050000217</v>
      </c>
      <c r="CH114" s="57">
        <f t="shared" si="224"/>
        <v>736197.24050000217</v>
      </c>
      <c r="CI114" s="60">
        <f t="shared" si="159"/>
        <v>17300.635451000049</v>
      </c>
      <c r="CJ114" s="57">
        <v>8365.880000000001</v>
      </c>
      <c r="CK114" s="69">
        <f t="shared" si="215"/>
        <v>100390.56000000001</v>
      </c>
      <c r="CL114" s="57">
        <f t="shared" ref="CL114" si="225">CH114-CJ114</f>
        <v>727831.36050000216</v>
      </c>
      <c r="CM114" s="57">
        <f>CL114-$L114</f>
        <v>719465.48050000216</v>
      </c>
      <c r="CN114" s="57">
        <f t="shared" ref="CN114:CW114" si="226">CM114-$L114</f>
        <v>711099.60050000215</v>
      </c>
      <c r="CO114" s="57">
        <f t="shared" si="226"/>
        <v>702733.72050000215</v>
      </c>
      <c r="CP114" s="57">
        <f t="shared" si="226"/>
        <v>694367.84050000214</v>
      </c>
      <c r="CQ114" s="57">
        <f t="shared" si="226"/>
        <v>686001.96050000214</v>
      </c>
      <c r="CR114" s="57">
        <f t="shared" si="226"/>
        <v>677636.08050000214</v>
      </c>
      <c r="CS114" s="57">
        <f t="shared" si="226"/>
        <v>669270.20050000213</v>
      </c>
      <c r="CT114" s="57">
        <f t="shared" si="226"/>
        <v>660904.32050000213</v>
      </c>
      <c r="CU114" s="57">
        <f t="shared" si="226"/>
        <v>652538.44050000212</v>
      </c>
      <c r="CV114" s="57">
        <f t="shared" si="226"/>
        <v>644172.56050000212</v>
      </c>
      <c r="CW114" s="57">
        <f t="shared" si="226"/>
        <v>635806.68050000211</v>
      </c>
      <c r="CX114" s="60">
        <f t="shared" si="160"/>
        <v>15092.043131000046</v>
      </c>
    </row>
    <row r="115" spans="1:102" ht="22.5" x14ac:dyDescent="0.2">
      <c r="A115" s="56" t="s">
        <v>1433</v>
      </c>
      <c r="B115" s="40" t="s">
        <v>1972</v>
      </c>
      <c r="C115" s="40" t="s">
        <v>793</v>
      </c>
      <c r="D115" s="40" t="s">
        <v>835</v>
      </c>
      <c r="E115" s="40" t="s">
        <v>2103</v>
      </c>
      <c r="F115" s="40" t="s">
        <v>877</v>
      </c>
      <c r="G115" s="40">
        <v>120</v>
      </c>
      <c r="H115" s="57">
        <v>55250</v>
      </c>
      <c r="I115" s="57">
        <v>45581.54</v>
      </c>
      <c r="J115" s="57">
        <v>9668.4599999999991</v>
      </c>
      <c r="K115" s="58">
        <v>0</v>
      </c>
      <c r="L115" s="57">
        <v>460.42</v>
      </c>
      <c r="M115" s="57"/>
      <c r="N115" s="57">
        <f t="shared" si="144"/>
        <v>5525.04</v>
      </c>
      <c r="O115" s="57">
        <f t="shared" si="147"/>
        <v>9208.0399999999991</v>
      </c>
      <c r="P115" s="57">
        <f t="shared" si="219"/>
        <v>8747.619999999999</v>
      </c>
      <c r="Q115" s="57">
        <f t="shared" si="219"/>
        <v>8287.1999999999989</v>
      </c>
      <c r="R115" s="57">
        <f t="shared" si="219"/>
        <v>7826.7799999999988</v>
      </c>
      <c r="S115" s="57">
        <f t="shared" si="219"/>
        <v>7366.3599999999988</v>
      </c>
      <c r="T115" s="57">
        <f t="shared" si="219"/>
        <v>6905.9399999999987</v>
      </c>
      <c r="U115" s="57">
        <f t="shared" si="219"/>
        <v>6445.5199999999986</v>
      </c>
      <c r="V115" s="57">
        <f t="shared" si="219"/>
        <v>5985.0999999999985</v>
      </c>
      <c r="W115" s="57">
        <f t="shared" si="219"/>
        <v>5524.6799999999985</v>
      </c>
      <c r="X115" s="57">
        <f t="shared" si="219"/>
        <v>5064.2599999999984</v>
      </c>
      <c r="Y115" s="57">
        <f t="shared" si="219"/>
        <v>4603.8399999999983</v>
      </c>
      <c r="Z115" s="57">
        <f t="shared" si="219"/>
        <v>4143.4199999999983</v>
      </c>
      <c r="AA115" s="59"/>
      <c r="AB115" s="57"/>
      <c r="AC115" s="57">
        <f>L115*9-0.36</f>
        <v>4143.42</v>
      </c>
      <c r="AD115" s="57">
        <f t="shared" si="150"/>
        <v>3682.9999999999982</v>
      </c>
      <c r="AE115" s="57">
        <f t="shared" si="220"/>
        <v>3222.5799999999981</v>
      </c>
      <c r="AF115" s="57">
        <f t="shared" si="220"/>
        <v>2762.159999999998</v>
      </c>
      <c r="AG115" s="57">
        <f t="shared" si="220"/>
        <v>2301.739999999998</v>
      </c>
      <c r="AH115" s="57">
        <f t="shared" si="220"/>
        <v>1841.3199999999979</v>
      </c>
      <c r="AI115" s="57">
        <f t="shared" si="220"/>
        <v>1380.8999999999978</v>
      </c>
      <c r="AJ115" s="57">
        <f t="shared" si="220"/>
        <v>920.47999999999774</v>
      </c>
      <c r="AK115" s="57">
        <f t="shared" si="220"/>
        <v>460.05999999999773</v>
      </c>
      <c r="AL115" s="57">
        <f>AK115-$L115+0.36</f>
        <v>-2.28739249763521E-12</v>
      </c>
      <c r="AM115" s="57">
        <f>AL115-$L115*0</f>
        <v>-2.28739249763521E-12</v>
      </c>
      <c r="AN115" s="57">
        <f t="shared" ref="AN115:AO115" si="227">AM115-$L115*0</f>
        <v>-2.28739249763521E-12</v>
      </c>
      <c r="AO115" s="57">
        <f t="shared" si="227"/>
        <v>-2.28739249763521E-12</v>
      </c>
      <c r="AP115" s="59"/>
      <c r="AQ115" s="57">
        <v>0</v>
      </c>
      <c r="BE115" s="60">
        <f t="shared" si="146"/>
        <v>0</v>
      </c>
      <c r="BF115" s="57">
        <v>0</v>
      </c>
      <c r="BT115" s="60">
        <f t="shared" si="158"/>
        <v>0</v>
      </c>
      <c r="BU115" s="57">
        <v>0</v>
      </c>
      <c r="CI115" s="60">
        <f t="shared" si="159"/>
        <v>0</v>
      </c>
      <c r="CJ115" s="57">
        <v>0</v>
      </c>
      <c r="CX115" s="60">
        <f t="shared" si="160"/>
        <v>0</v>
      </c>
    </row>
    <row r="116" spans="1:102" x14ac:dyDescent="0.2">
      <c r="A116" s="56" t="s">
        <v>1434</v>
      </c>
      <c r="B116" s="40" t="s">
        <v>1973</v>
      </c>
      <c r="C116" s="40" t="s">
        <v>793</v>
      </c>
      <c r="D116" s="40" t="s">
        <v>835</v>
      </c>
      <c r="E116" s="40" t="s">
        <v>2080</v>
      </c>
      <c r="F116" s="40" t="s">
        <v>1021</v>
      </c>
      <c r="G116" s="40">
        <v>240</v>
      </c>
      <c r="H116" s="57">
        <v>957000</v>
      </c>
      <c r="I116" s="57">
        <v>562237.5</v>
      </c>
      <c r="J116" s="57">
        <v>394762.5</v>
      </c>
      <c r="K116" s="58">
        <v>0</v>
      </c>
      <c r="L116" s="57">
        <v>3987.5</v>
      </c>
      <c r="M116" s="57"/>
      <c r="N116" s="57">
        <f t="shared" si="144"/>
        <v>47850</v>
      </c>
      <c r="O116" s="57">
        <f t="shared" si="147"/>
        <v>390775</v>
      </c>
      <c r="P116" s="57">
        <f t="shared" si="219"/>
        <v>386787.5</v>
      </c>
      <c r="Q116" s="57">
        <f t="shared" si="219"/>
        <v>382800</v>
      </c>
      <c r="R116" s="57">
        <f t="shared" si="219"/>
        <v>378812.5</v>
      </c>
      <c r="S116" s="57">
        <f t="shared" si="219"/>
        <v>374825</v>
      </c>
      <c r="T116" s="57">
        <f t="shared" si="219"/>
        <v>370837.5</v>
      </c>
      <c r="U116" s="57">
        <f t="shared" si="219"/>
        <v>366850</v>
      </c>
      <c r="V116" s="57">
        <f t="shared" si="219"/>
        <v>362862.5</v>
      </c>
      <c r="W116" s="57">
        <f t="shared" si="219"/>
        <v>358875</v>
      </c>
      <c r="X116" s="57">
        <f t="shared" si="219"/>
        <v>354887.5</v>
      </c>
      <c r="Y116" s="57">
        <f t="shared" si="219"/>
        <v>350900</v>
      </c>
      <c r="Z116" s="57">
        <f t="shared" si="219"/>
        <v>346912.5</v>
      </c>
      <c r="AA116" s="59"/>
      <c r="AB116" s="57"/>
      <c r="AC116" s="57">
        <f t="shared" si="149"/>
        <v>47850</v>
      </c>
      <c r="AD116" s="57">
        <f t="shared" si="150"/>
        <v>342925</v>
      </c>
      <c r="AE116" s="57">
        <f t="shared" si="220"/>
        <v>338937.5</v>
      </c>
      <c r="AF116" s="57">
        <f t="shared" si="220"/>
        <v>334950</v>
      </c>
      <c r="AG116" s="57">
        <f t="shared" si="220"/>
        <v>330962.5</v>
      </c>
      <c r="AH116" s="57">
        <f t="shared" si="220"/>
        <v>326975</v>
      </c>
      <c r="AI116" s="57">
        <f t="shared" si="220"/>
        <v>322987.5</v>
      </c>
      <c r="AJ116" s="57">
        <f t="shared" si="220"/>
        <v>319000</v>
      </c>
      <c r="AK116" s="57">
        <f t="shared" si="220"/>
        <v>315012.5</v>
      </c>
      <c r="AL116" s="57">
        <f t="shared" si="220"/>
        <v>311025</v>
      </c>
      <c r="AM116" s="57">
        <f t="shared" si="220"/>
        <v>307037.5</v>
      </c>
      <c r="AN116" s="57">
        <f t="shared" si="220"/>
        <v>303050</v>
      </c>
      <c r="AO116" s="57">
        <f t="shared" si="220"/>
        <v>299062.5</v>
      </c>
      <c r="AP116" s="59"/>
      <c r="AQ116" s="57">
        <v>3987.5</v>
      </c>
      <c r="AR116" s="57">
        <f t="shared" ref="AR116:AR143" si="228">L116*12</f>
        <v>47850</v>
      </c>
      <c r="AS116" s="57">
        <f t="shared" ref="AS116:AS143" si="229">AO116-$L116</f>
        <v>295075</v>
      </c>
      <c r="AT116" s="57">
        <f t="shared" ref="AT116:BD131" si="230">AS116-$L116</f>
        <v>291087.5</v>
      </c>
      <c r="AU116" s="57">
        <f t="shared" si="230"/>
        <v>287100</v>
      </c>
      <c r="AV116" s="57">
        <f t="shared" si="230"/>
        <v>283112.5</v>
      </c>
      <c r="AW116" s="57">
        <f t="shared" si="230"/>
        <v>279125</v>
      </c>
      <c r="AX116" s="57">
        <f t="shared" si="230"/>
        <v>275137.5</v>
      </c>
      <c r="AY116" s="57">
        <f t="shared" si="230"/>
        <v>271150</v>
      </c>
      <c r="AZ116" s="57">
        <f t="shared" si="230"/>
        <v>267162.5</v>
      </c>
      <c r="BA116" s="57">
        <f t="shared" si="230"/>
        <v>263175</v>
      </c>
      <c r="BB116" s="57">
        <f t="shared" si="230"/>
        <v>259187.5</v>
      </c>
      <c r="BC116" s="57">
        <f t="shared" si="230"/>
        <v>255200</v>
      </c>
      <c r="BD116" s="57">
        <f t="shared" si="230"/>
        <v>251212.5</v>
      </c>
      <c r="BE116" s="60">
        <f t="shared" si="146"/>
        <v>0</v>
      </c>
      <c r="BF116" s="57">
        <v>3987.5</v>
      </c>
      <c r="BG116" s="69">
        <f t="shared" si="209"/>
        <v>47850</v>
      </c>
      <c r="BH116" s="57">
        <f t="shared" si="210"/>
        <v>247225</v>
      </c>
      <c r="BI116" s="57">
        <f t="shared" ref="BI116:BS117" si="231">BH116-$L116</f>
        <v>243237.5</v>
      </c>
      <c r="BJ116" s="57">
        <f t="shared" si="231"/>
        <v>239250</v>
      </c>
      <c r="BK116" s="57">
        <f t="shared" si="231"/>
        <v>235262.5</v>
      </c>
      <c r="BL116" s="57">
        <f t="shared" si="231"/>
        <v>231275</v>
      </c>
      <c r="BM116" s="57">
        <f t="shared" si="231"/>
        <v>227287.5</v>
      </c>
      <c r="BN116" s="57">
        <f t="shared" si="231"/>
        <v>223300</v>
      </c>
      <c r="BO116" s="57">
        <f t="shared" si="231"/>
        <v>219312.5</v>
      </c>
      <c r="BP116" s="57">
        <f t="shared" si="231"/>
        <v>215325</v>
      </c>
      <c r="BQ116" s="57">
        <f t="shared" si="231"/>
        <v>211337.5</v>
      </c>
      <c r="BR116" s="57">
        <f t="shared" si="231"/>
        <v>207350</v>
      </c>
      <c r="BS116" s="57">
        <f t="shared" si="231"/>
        <v>203362.5</v>
      </c>
      <c r="BT116" s="60">
        <v>0</v>
      </c>
      <c r="BU116" s="57">
        <v>3987.5</v>
      </c>
      <c r="BV116" s="69">
        <f t="shared" si="212"/>
        <v>47850</v>
      </c>
      <c r="BW116" s="57">
        <f t="shared" ref="BW116:BW122" si="232">BS116-BU116</f>
        <v>199375</v>
      </c>
      <c r="BX116" s="57">
        <f t="shared" ref="BX116:CH117" si="233">BW116-$L116</f>
        <v>195387.5</v>
      </c>
      <c r="BY116" s="57">
        <f t="shared" si="233"/>
        <v>191400</v>
      </c>
      <c r="BZ116" s="57">
        <f t="shared" si="233"/>
        <v>187412.5</v>
      </c>
      <c r="CA116" s="57">
        <f t="shared" si="233"/>
        <v>183425</v>
      </c>
      <c r="CB116" s="57">
        <f t="shared" si="233"/>
        <v>179437.5</v>
      </c>
      <c r="CC116" s="57">
        <f t="shared" si="233"/>
        <v>175450</v>
      </c>
      <c r="CD116" s="57">
        <f t="shared" si="233"/>
        <v>171462.5</v>
      </c>
      <c r="CE116" s="57">
        <f t="shared" si="233"/>
        <v>167475</v>
      </c>
      <c r="CF116" s="57">
        <f t="shared" si="233"/>
        <v>163487.5</v>
      </c>
      <c r="CG116" s="57">
        <f t="shared" si="233"/>
        <v>159500</v>
      </c>
      <c r="CH116" s="57">
        <f t="shared" si="233"/>
        <v>155512.5</v>
      </c>
      <c r="CI116" s="60">
        <v>0</v>
      </c>
      <c r="CJ116" s="57">
        <v>3987.5</v>
      </c>
      <c r="CK116" s="69">
        <f t="shared" si="215"/>
        <v>47850</v>
      </c>
      <c r="CL116" s="57">
        <f t="shared" ref="CL116:CL120" si="234">CH116-CJ116</f>
        <v>151525</v>
      </c>
      <c r="CM116" s="57">
        <f t="shared" ref="CM116:CW117" si="235">CL116-$L116</f>
        <v>147537.5</v>
      </c>
      <c r="CN116" s="57">
        <f t="shared" si="235"/>
        <v>143550</v>
      </c>
      <c r="CO116" s="57">
        <f t="shared" si="235"/>
        <v>139562.5</v>
      </c>
      <c r="CP116" s="57">
        <f t="shared" si="235"/>
        <v>135575</v>
      </c>
      <c r="CQ116" s="57">
        <f t="shared" si="235"/>
        <v>131587.5</v>
      </c>
      <c r="CR116" s="57">
        <f t="shared" si="235"/>
        <v>127600</v>
      </c>
      <c r="CS116" s="57">
        <f t="shared" si="235"/>
        <v>123612.5</v>
      </c>
      <c r="CT116" s="57">
        <f t="shared" si="235"/>
        <v>119625</v>
      </c>
      <c r="CU116" s="57">
        <f t="shared" si="235"/>
        <v>115637.5</v>
      </c>
      <c r="CV116" s="57">
        <f t="shared" si="235"/>
        <v>111650</v>
      </c>
      <c r="CW116" s="57">
        <f t="shared" si="235"/>
        <v>107662.5</v>
      </c>
      <c r="CX116" s="60">
        <v>0</v>
      </c>
    </row>
    <row r="117" spans="1:102" ht="22.5" x14ac:dyDescent="0.2">
      <c r="A117" s="56" t="s">
        <v>1435</v>
      </c>
      <c r="B117" s="40" t="s">
        <v>1974</v>
      </c>
      <c r="C117" s="40" t="s">
        <v>793</v>
      </c>
      <c r="D117" s="40" t="s">
        <v>913</v>
      </c>
      <c r="E117" s="40" t="s">
        <v>2118</v>
      </c>
      <c r="F117" s="40" t="s">
        <v>1022</v>
      </c>
      <c r="G117" s="40">
        <v>300</v>
      </c>
      <c r="H117" s="57">
        <v>6691539</v>
      </c>
      <c r="I117" s="57">
        <v>959120.59000000008</v>
      </c>
      <c r="J117" s="57">
        <v>5732418.4100000001</v>
      </c>
      <c r="K117" s="58">
        <v>1</v>
      </c>
      <c r="L117" s="57">
        <v>22305.13</v>
      </c>
      <c r="M117" s="57"/>
      <c r="N117" s="57">
        <f t="shared" si="144"/>
        <v>267661.56</v>
      </c>
      <c r="O117" s="57">
        <f t="shared" si="147"/>
        <v>5710113.2800000003</v>
      </c>
      <c r="P117" s="57">
        <f t="shared" si="219"/>
        <v>5687808.1500000004</v>
      </c>
      <c r="Q117" s="57">
        <f t="shared" si="219"/>
        <v>5665503.0200000005</v>
      </c>
      <c r="R117" s="57">
        <f t="shared" si="219"/>
        <v>5643197.8900000006</v>
      </c>
      <c r="S117" s="57">
        <f t="shared" si="219"/>
        <v>5620892.7600000007</v>
      </c>
      <c r="T117" s="57">
        <f t="shared" si="219"/>
        <v>5598587.6300000008</v>
      </c>
      <c r="U117" s="57">
        <f t="shared" si="219"/>
        <v>5576282.5000000009</v>
      </c>
      <c r="V117" s="57">
        <f t="shared" si="219"/>
        <v>5553977.370000001</v>
      </c>
      <c r="W117" s="57">
        <f t="shared" si="219"/>
        <v>5531672.2400000012</v>
      </c>
      <c r="X117" s="57">
        <f t="shared" si="219"/>
        <v>5509367.1100000013</v>
      </c>
      <c r="Y117" s="57">
        <f t="shared" si="219"/>
        <v>5487061.9800000014</v>
      </c>
      <c r="Z117" s="57">
        <f t="shared" si="219"/>
        <v>5464756.8500000015</v>
      </c>
      <c r="AA117" s="59">
        <f t="shared" ref="AA117:AA121" si="236">SUM(O117:Z117,J117)/13*$AA$1</f>
        <v>123168.92786000001</v>
      </c>
      <c r="AB117" s="57"/>
      <c r="AC117" s="57">
        <f t="shared" si="149"/>
        <v>267661.56</v>
      </c>
      <c r="AD117" s="57">
        <f t="shared" si="150"/>
        <v>5442451.7200000016</v>
      </c>
      <c r="AE117" s="57">
        <f t="shared" si="220"/>
        <v>5420146.5900000017</v>
      </c>
      <c r="AF117" s="57">
        <f t="shared" si="220"/>
        <v>5397841.4600000018</v>
      </c>
      <c r="AG117" s="57">
        <f t="shared" si="220"/>
        <v>5375536.3300000019</v>
      </c>
      <c r="AH117" s="57">
        <f t="shared" si="220"/>
        <v>5353231.200000002</v>
      </c>
      <c r="AI117" s="57">
        <f t="shared" si="220"/>
        <v>5330926.0700000022</v>
      </c>
      <c r="AJ117" s="57">
        <f t="shared" si="220"/>
        <v>5308620.9400000023</v>
      </c>
      <c r="AK117" s="57">
        <f t="shared" si="220"/>
        <v>5286315.8100000024</v>
      </c>
      <c r="AL117" s="57">
        <f t="shared" si="220"/>
        <v>5264010.6800000025</v>
      </c>
      <c r="AM117" s="57">
        <f t="shared" si="220"/>
        <v>5241705.5500000026</v>
      </c>
      <c r="AN117" s="57">
        <f t="shared" si="220"/>
        <v>5219400.4200000027</v>
      </c>
      <c r="AO117" s="57">
        <f t="shared" si="220"/>
        <v>5197095.2900000028</v>
      </c>
      <c r="AP117" s="59">
        <f t="shared" si="145"/>
        <v>117280.37354000004</v>
      </c>
      <c r="AQ117" s="57">
        <v>22305.13</v>
      </c>
      <c r="AR117" s="57">
        <f t="shared" si="228"/>
        <v>267661.56</v>
      </c>
      <c r="AS117" s="57">
        <f t="shared" si="229"/>
        <v>5174790.1600000029</v>
      </c>
      <c r="AT117" s="57">
        <f t="shared" si="230"/>
        <v>5152485.0300000031</v>
      </c>
      <c r="AU117" s="57">
        <f t="shared" si="230"/>
        <v>5130179.9000000032</v>
      </c>
      <c r="AV117" s="57">
        <f t="shared" si="230"/>
        <v>5107874.7700000033</v>
      </c>
      <c r="AW117" s="57">
        <f t="shared" si="230"/>
        <v>5085569.6400000034</v>
      </c>
      <c r="AX117" s="57">
        <f t="shared" si="230"/>
        <v>5063264.5100000035</v>
      </c>
      <c r="AY117" s="57">
        <f t="shared" si="230"/>
        <v>5040959.3800000036</v>
      </c>
      <c r="AZ117" s="57">
        <f t="shared" si="230"/>
        <v>5018654.2500000037</v>
      </c>
      <c r="BA117" s="57">
        <f t="shared" si="230"/>
        <v>4996349.1200000038</v>
      </c>
      <c r="BB117" s="57">
        <f t="shared" si="230"/>
        <v>4974043.9900000039</v>
      </c>
      <c r="BC117" s="57">
        <f t="shared" si="230"/>
        <v>4951738.8600000041</v>
      </c>
      <c r="BD117" s="57">
        <f t="shared" si="230"/>
        <v>4929433.7300000042</v>
      </c>
      <c r="BE117" s="60">
        <f t="shared" si="146"/>
        <v>111391.81922000009</v>
      </c>
      <c r="BF117" s="57">
        <v>22305.13</v>
      </c>
      <c r="BG117" s="69">
        <f t="shared" si="209"/>
        <v>267661.56</v>
      </c>
      <c r="BH117" s="57">
        <f t="shared" si="210"/>
        <v>4907128.6000000043</v>
      </c>
      <c r="BI117" s="57">
        <f t="shared" si="231"/>
        <v>4884823.4700000044</v>
      </c>
      <c r="BJ117" s="57">
        <f t="shared" si="231"/>
        <v>4862518.3400000045</v>
      </c>
      <c r="BK117" s="57">
        <f t="shared" si="231"/>
        <v>4840213.2100000046</v>
      </c>
      <c r="BL117" s="57">
        <f t="shared" si="231"/>
        <v>4817908.0800000047</v>
      </c>
      <c r="BM117" s="57">
        <f t="shared" si="231"/>
        <v>4795602.9500000048</v>
      </c>
      <c r="BN117" s="57">
        <f t="shared" si="231"/>
        <v>4773297.820000005</v>
      </c>
      <c r="BO117" s="57">
        <f t="shared" si="231"/>
        <v>4750992.6900000051</v>
      </c>
      <c r="BP117" s="57">
        <f t="shared" si="231"/>
        <v>4728687.5600000052</v>
      </c>
      <c r="BQ117" s="57">
        <f t="shared" si="231"/>
        <v>4706382.4300000053</v>
      </c>
      <c r="BR117" s="57">
        <f t="shared" si="231"/>
        <v>4684077.3000000054</v>
      </c>
      <c r="BS117" s="57">
        <f t="shared" si="231"/>
        <v>4661772.1700000055</v>
      </c>
      <c r="BT117" s="60">
        <f t="shared" si="158"/>
        <v>105503.2649000001</v>
      </c>
      <c r="BU117" s="57">
        <v>22305.13</v>
      </c>
      <c r="BV117" s="69">
        <f t="shared" si="212"/>
        <v>267661.56</v>
      </c>
      <c r="BW117" s="57">
        <f t="shared" si="232"/>
        <v>4639467.0400000056</v>
      </c>
      <c r="BX117" s="57">
        <f t="shared" si="233"/>
        <v>4617161.9100000057</v>
      </c>
      <c r="BY117" s="57">
        <f t="shared" si="233"/>
        <v>4594856.7800000058</v>
      </c>
      <c r="BZ117" s="57">
        <f t="shared" si="233"/>
        <v>4572551.650000006</v>
      </c>
      <c r="CA117" s="57">
        <f t="shared" si="233"/>
        <v>4550246.5200000061</v>
      </c>
      <c r="CB117" s="57">
        <f t="shared" si="233"/>
        <v>4527941.3900000062</v>
      </c>
      <c r="CC117" s="57">
        <f t="shared" si="233"/>
        <v>4505636.2600000063</v>
      </c>
      <c r="CD117" s="57">
        <f t="shared" si="233"/>
        <v>4483331.1300000064</v>
      </c>
      <c r="CE117" s="57">
        <f t="shared" si="233"/>
        <v>4461026.0000000065</v>
      </c>
      <c r="CF117" s="57">
        <f t="shared" si="233"/>
        <v>4438720.8700000066</v>
      </c>
      <c r="CG117" s="57">
        <f t="shared" si="233"/>
        <v>4416415.7400000067</v>
      </c>
      <c r="CH117" s="57">
        <f t="shared" si="233"/>
        <v>4394110.6100000069</v>
      </c>
      <c r="CI117" s="60">
        <f t="shared" si="159"/>
        <v>99614.71058000013</v>
      </c>
      <c r="CJ117" s="57">
        <v>22305.13</v>
      </c>
      <c r="CK117" s="69">
        <f t="shared" si="215"/>
        <v>267661.56</v>
      </c>
      <c r="CL117" s="57">
        <f t="shared" si="234"/>
        <v>4371805.480000007</v>
      </c>
      <c r="CM117" s="57">
        <f t="shared" si="235"/>
        <v>4349500.3500000071</v>
      </c>
      <c r="CN117" s="57">
        <f t="shared" si="235"/>
        <v>4327195.2200000072</v>
      </c>
      <c r="CO117" s="57">
        <f t="shared" si="235"/>
        <v>4304890.0900000073</v>
      </c>
      <c r="CP117" s="57">
        <f t="shared" si="235"/>
        <v>4282584.9600000074</v>
      </c>
      <c r="CQ117" s="57">
        <f t="shared" si="235"/>
        <v>4260279.8300000075</v>
      </c>
      <c r="CR117" s="57">
        <f t="shared" si="235"/>
        <v>4237974.7000000076</v>
      </c>
      <c r="CS117" s="57">
        <f t="shared" si="235"/>
        <v>4215669.5700000077</v>
      </c>
      <c r="CT117" s="57">
        <f t="shared" si="235"/>
        <v>4193364.4400000079</v>
      </c>
      <c r="CU117" s="57">
        <f t="shared" si="235"/>
        <v>4171059.310000008</v>
      </c>
      <c r="CV117" s="57">
        <f t="shared" si="235"/>
        <v>4148754.1800000081</v>
      </c>
      <c r="CW117" s="57">
        <f t="shared" si="235"/>
        <v>4126449.0500000082</v>
      </c>
      <c r="CX117" s="60">
        <f t="shared" si="160"/>
        <v>93726.156260000163</v>
      </c>
    </row>
    <row r="118" spans="1:102" s="71" customFormat="1" ht="22.5" x14ac:dyDescent="0.2">
      <c r="A118" s="45" t="s">
        <v>1436</v>
      </c>
      <c r="B118" s="71" t="s">
        <v>1975</v>
      </c>
      <c r="C118" s="71" t="s">
        <v>793</v>
      </c>
      <c r="D118" s="71" t="s">
        <v>851</v>
      </c>
      <c r="E118" s="71" t="s">
        <v>2141</v>
      </c>
      <c r="F118" s="71" t="s">
        <v>877</v>
      </c>
      <c r="G118" s="71">
        <v>180</v>
      </c>
      <c r="H118" s="69">
        <v>184257838.78</v>
      </c>
      <c r="I118" s="69">
        <v>106954325.58</v>
      </c>
      <c r="J118" s="69">
        <v>76782520.760000005</v>
      </c>
      <c r="K118" s="72">
        <v>1</v>
      </c>
      <c r="L118" s="69">
        <v>1023766.9399999996</v>
      </c>
      <c r="M118" s="69">
        <v>1028965.733056834</v>
      </c>
      <c r="N118" s="69">
        <f t="shared" si="144"/>
        <v>12285203.279999996</v>
      </c>
      <c r="O118" s="69">
        <f t="shared" si="147"/>
        <v>75758753.820000008</v>
      </c>
      <c r="P118" s="69">
        <f t="shared" si="219"/>
        <v>74734986.88000001</v>
      </c>
      <c r="Q118" s="69">
        <f t="shared" si="219"/>
        <v>73711219.940000013</v>
      </c>
      <c r="R118" s="69">
        <f t="shared" si="219"/>
        <v>72687453.000000015</v>
      </c>
      <c r="S118" s="69">
        <f t="shared" si="219"/>
        <v>71663686.060000017</v>
      </c>
      <c r="T118" s="69">
        <f t="shared" si="219"/>
        <v>70639919.12000002</v>
      </c>
      <c r="U118" s="69">
        <f t="shared" si="219"/>
        <v>69616152.180000022</v>
      </c>
      <c r="V118" s="69">
        <f>U118-$M$118</f>
        <v>68587186.446943194</v>
      </c>
      <c r="W118" s="69">
        <f t="shared" ref="W118:Z118" si="237">V118-$M$118</f>
        <v>67558220.713886365</v>
      </c>
      <c r="X118" s="69">
        <f t="shared" si="237"/>
        <v>66529254.980829529</v>
      </c>
      <c r="Y118" s="69">
        <f t="shared" si="237"/>
        <v>65500289.247772694</v>
      </c>
      <c r="Z118" s="69">
        <f t="shared" si="237"/>
        <v>64471323.514715858</v>
      </c>
      <c r="AA118" s="60">
        <f t="shared" si="236"/>
        <v>1553946.2512777885</v>
      </c>
      <c r="AB118" s="69"/>
      <c r="AC118" s="69">
        <f>M118*12</f>
        <v>12347588.796682008</v>
      </c>
      <c r="AD118" s="69">
        <f>Z118-$M118</f>
        <v>63442357.781659022</v>
      </c>
      <c r="AE118" s="69">
        <f>AD118-$M118</f>
        <v>62413392.048602186</v>
      </c>
      <c r="AF118" s="69">
        <f t="shared" ref="AF118:AN118" si="238">AE118-$M118</f>
        <v>61384426.31554535</v>
      </c>
      <c r="AG118" s="69">
        <f t="shared" si="238"/>
        <v>60355460.582488514</v>
      </c>
      <c r="AH118" s="69">
        <f t="shared" si="238"/>
        <v>59326494.849431679</v>
      </c>
      <c r="AI118" s="69">
        <f t="shared" si="238"/>
        <v>58297529.116374843</v>
      </c>
      <c r="AJ118" s="69">
        <f t="shared" si="238"/>
        <v>57268563.383318007</v>
      </c>
      <c r="AK118" s="69">
        <f t="shared" si="238"/>
        <v>56239597.650261171</v>
      </c>
      <c r="AL118" s="69">
        <f t="shared" si="238"/>
        <v>55210631.917204335</v>
      </c>
      <c r="AM118" s="69">
        <f t="shared" si="238"/>
        <v>54181666.1841475</v>
      </c>
      <c r="AN118" s="69">
        <f t="shared" si="238"/>
        <v>53152700.451090664</v>
      </c>
      <c r="AO118" s="69">
        <f>AN118-$M118</f>
        <v>52123734.718033828</v>
      </c>
      <c r="AP118" s="59">
        <f t="shared" si="145"/>
        <v>1282545.6405602465</v>
      </c>
      <c r="AQ118" s="69">
        <v>1028965.733056834</v>
      </c>
      <c r="AR118" s="69">
        <f>AQ118*12</f>
        <v>12347588.796682008</v>
      </c>
      <c r="AS118" s="69">
        <f>AO118-$M118</f>
        <v>51094768.984976992</v>
      </c>
      <c r="AT118" s="69">
        <f>AS118-$M118</f>
        <v>50065803.251920156</v>
      </c>
      <c r="AU118" s="69">
        <f t="shared" ref="AU118:BD118" si="239">AT118-$M118</f>
        <v>49036837.51886332</v>
      </c>
      <c r="AV118" s="69">
        <f t="shared" si="239"/>
        <v>48007871.785806485</v>
      </c>
      <c r="AW118" s="69">
        <f t="shared" si="239"/>
        <v>46978906.052749649</v>
      </c>
      <c r="AX118" s="69">
        <f t="shared" si="239"/>
        <v>45949940.319692813</v>
      </c>
      <c r="AY118" s="69">
        <f t="shared" si="239"/>
        <v>44920974.586635977</v>
      </c>
      <c r="AZ118" s="69">
        <f t="shared" si="239"/>
        <v>43892008.853579141</v>
      </c>
      <c r="BA118" s="69">
        <f t="shared" si="239"/>
        <v>42863043.120522305</v>
      </c>
      <c r="BB118" s="69">
        <f t="shared" si="239"/>
        <v>41834077.38746547</v>
      </c>
      <c r="BC118" s="69">
        <f t="shared" si="239"/>
        <v>40805111.654408634</v>
      </c>
      <c r="BD118" s="69">
        <f t="shared" si="239"/>
        <v>39776145.921351798</v>
      </c>
      <c r="BE118" s="60">
        <f t="shared" si="146"/>
        <v>1010898.6870332418</v>
      </c>
      <c r="BF118" s="69">
        <v>1028965.733056834</v>
      </c>
      <c r="BG118" s="69">
        <f t="shared" si="209"/>
        <v>12347588.796682008</v>
      </c>
      <c r="BH118" s="57">
        <f t="shared" si="210"/>
        <v>38747180.188294962</v>
      </c>
      <c r="BI118" s="69">
        <f>BH118-$M118</f>
        <v>37718214.455238126</v>
      </c>
      <c r="BJ118" s="69">
        <f t="shared" ref="BJ118:BS118" si="240">BI118-$M118</f>
        <v>36689248.72218129</v>
      </c>
      <c r="BK118" s="69">
        <f t="shared" si="240"/>
        <v>35660282.989124455</v>
      </c>
      <c r="BL118" s="69">
        <f t="shared" si="240"/>
        <v>34631317.256067619</v>
      </c>
      <c r="BM118" s="69">
        <f t="shared" si="240"/>
        <v>33602351.523010783</v>
      </c>
      <c r="BN118" s="69">
        <f t="shared" si="240"/>
        <v>32573385.789953947</v>
      </c>
      <c r="BO118" s="69">
        <f t="shared" si="240"/>
        <v>31544420.056897111</v>
      </c>
      <c r="BP118" s="69">
        <f t="shared" si="240"/>
        <v>30515454.323840275</v>
      </c>
      <c r="BQ118" s="69">
        <f t="shared" si="240"/>
        <v>29486488.59078344</v>
      </c>
      <c r="BR118" s="69">
        <f t="shared" si="240"/>
        <v>28457522.857726604</v>
      </c>
      <c r="BS118" s="69">
        <f t="shared" si="240"/>
        <v>27428557.124669768</v>
      </c>
      <c r="BT118" s="60">
        <f t="shared" si="158"/>
        <v>739251.73350623704</v>
      </c>
      <c r="BU118" s="69">
        <v>1028965.733056834</v>
      </c>
      <c r="BV118" s="69">
        <f t="shared" si="212"/>
        <v>12347588.796682008</v>
      </c>
      <c r="BW118" s="57">
        <f t="shared" si="232"/>
        <v>26399591.391612932</v>
      </c>
      <c r="BX118" s="69">
        <f>BW118-$M118</f>
        <v>25370625.658556096</v>
      </c>
      <c r="BY118" s="69">
        <f t="shared" ref="BY118:CH118" si="241">BX118-$M118</f>
        <v>24341659.92549926</v>
      </c>
      <c r="BZ118" s="69">
        <f t="shared" si="241"/>
        <v>23312694.192442425</v>
      </c>
      <c r="CA118" s="69">
        <f t="shared" si="241"/>
        <v>22283728.459385589</v>
      </c>
      <c r="CB118" s="69">
        <f t="shared" si="241"/>
        <v>21254762.726328753</v>
      </c>
      <c r="CC118" s="69">
        <f t="shared" si="241"/>
        <v>20225796.993271917</v>
      </c>
      <c r="CD118" s="69">
        <f t="shared" si="241"/>
        <v>19196831.260215081</v>
      </c>
      <c r="CE118" s="69">
        <f t="shared" si="241"/>
        <v>18167865.527158245</v>
      </c>
      <c r="CF118" s="69">
        <f t="shared" si="241"/>
        <v>17138899.79410141</v>
      </c>
      <c r="CG118" s="69">
        <f t="shared" si="241"/>
        <v>16109934.061044576</v>
      </c>
      <c r="CH118" s="69">
        <f t="shared" si="241"/>
        <v>15080968.327987742</v>
      </c>
      <c r="CI118" s="60">
        <f t="shared" si="159"/>
        <v>467604.77997923252</v>
      </c>
      <c r="CJ118" s="69">
        <v>1028965.733056834</v>
      </c>
      <c r="CK118" s="69">
        <f t="shared" si="215"/>
        <v>12347588.796682008</v>
      </c>
      <c r="CL118" s="57">
        <f t="shared" si="234"/>
        <v>14052002.594930908</v>
      </c>
      <c r="CM118" s="69">
        <f>CL118-$M118</f>
        <v>13023036.861874074</v>
      </c>
      <c r="CN118" s="69">
        <f t="shared" ref="CN118:CW118" si="242">CM118-$M118</f>
        <v>11994071.12881724</v>
      </c>
      <c r="CO118" s="69">
        <f t="shared" si="242"/>
        <v>10965105.395760406</v>
      </c>
      <c r="CP118" s="69">
        <f t="shared" si="242"/>
        <v>9936139.6627035718</v>
      </c>
      <c r="CQ118" s="69">
        <f t="shared" si="242"/>
        <v>8907173.9296467379</v>
      </c>
      <c r="CR118" s="69">
        <f t="shared" si="242"/>
        <v>7878208.1965899039</v>
      </c>
      <c r="CS118" s="69">
        <f t="shared" si="242"/>
        <v>6849242.4635330699</v>
      </c>
      <c r="CT118" s="69">
        <f t="shared" si="242"/>
        <v>5820276.730476236</v>
      </c>
      <c r="CU118" s="69">
        <f t="shared" si="242"/>
        <v>4791310.997419402</v>
      </c>
      <c r="CV118" s="69">
        <f t="shared" si="242"/>
        <v>3762345.264362568</v>
      </c>
      <c r="CW118" s="69">
        <f t="shared" si="242"/>
        <v>2733379.5313057341</v>
      </c>
      <c r="CX118" s="60">
        <f t="shared" si="160"/>
        <v>195957.82645222821</v>
      </c>
    </row>
    <row r="119" spans="1:102" x14ac:dyDescent="0.2">
      <c r="A119" s="56" t="s">
        <v>1437</v>
      </c>
      <c r="B119" s="40" t="s">
        <v>1976</v>
      </c>
      <c r="C119" s="40" t="s">
        <v>793</v>
      </c>
      <c r="D119" s="40" t="s">
        <v>851</v>
      </c>
      <c r="E119" s="40" t="s">
        <v>2142</v>
      </c>
      <c r="F119" s="40" t="s">
        <v>848</v>
      </c>
      <c r="G119" s="40">
        <v>300</v>
      </c>
      <c r="H119" s="57">
        <v>655887.52</v>
      </c>
      <c r="I119" s="57">
        <v>378228.19079999998</v>
      </c>
      <c r="J119" s="57">
        <v>277659.32920000004</v>
      </c>
      <c r="K119" s="58">
        <v>1</v>
      </c>
      <c r="L119" s="57">
        <v>2186.2900000000004</v>
      </c>
      <c r="M119" s="57"/>
      <c r="N119" s="57">
        <f t="shared" si="144"/>
        <v>26235.480000000003</v>
      </c>
      <c r="O119" s="57">
        <f t="shared" si="147"/>
        <v>275473.03920000006</v>
      </c>
      <c r="P119" s="57">
        <f t="shared" si="219"/>
        <v>273286.74920000008</v>
      </c>
      <c r="Q119" s="57">
        <f t="shared" si="219"/>
        <v>271100.4592000001</v>
      </c>
      <c r="R119" s="57">
        <f t="shared" si="219"/>
        <v>268914.16920000012</v>
      </c>
      <c r="S119" s="57">
        <f t="shared" si="219"/>
        <v>266727.87920000014</v>
      </c>
      <c r="T119" s="57">
        <f t="shared" si="219"/>
        <v>264541.58920000016</v>
      </c>
      <c r="U119" s="57">
        <f t="shared" si="219"/>
        <v>262355.29920000018</v>
      </c>
      <c r="V119" s="57">
        <f t="shared" si="219"/>
        <v>260169.00920000018</v>
      </c>
      <c r="W119" s="57">
        <f t="shared" si="219"/>
        <v>257982.71920000017</v>
      </c>
      <c r="X119" s="57">
        <f t="shared" si="219"/>
        <v>255796.42920000016</v>
      </c>
      <c r="Y119" s="57">
        <f t="shared" si="219"/>
        <v>253610.13920000015</v>
      </c>
      <c r="Z119" s="57">
        <f t="shared" si="219"/>
        <v>251423.84920000014</v>
      </c>
      <c r="AA119" s="59">
        <f t="shared" si="236"/>
        <v>5819.9149624000029</v>
      </c>
      <c r="AB119" s="57"/>
      <c r="AC119" s="57">
        <f t="shared" si="149"/>
        <v>26235.480000000003</v>
      </c>
      <c r="AD119" s="57">
        <f t="shared" si="150"/>
        <v>249237.55920000013</v>
      </c>
      <c r="AE119" s="57">
        <f t="shared" si="220"/>
        <v>247051.26920000013</v>
      </c>
      <c r="AF119" s="57">
        <f t="shared" si="220"/>
        <v>244864.97920000012</v>
      </c>
      <c r="AG119" s="57">
        <f t="shared" si="220"/>
        <v>242678.68920000011</v>
      </c>
      <c r="AH119" s="57">
        <f t="shared" si="220"/>
        <v>240492.3992000001</v>
      </c>
      <c r="AI119" s="57">
        <f t="shared" si="220"/>
        <v>238306.10920000009</v>
      </c>
      <c r="AJ119" s="57">
        <f t="shared" si="220"/>
        <v>236119.81920000009</v>
      </c>
      <c r="AK119" s="57">
        <f t="shared" si="220"/>
        <v>233933.52920000008</v>
      </c>
      <c r="AL119" s="57">
        <f t="shared" si="220"/>
        <v>231747.23920000007</v>
      </c>
      <c r="AM119" s="57">
        <f t="shared" si="220"/>
        <v>229560.94920000006</v>
      </c>
      <c r="AN119" s="57">
        <f t="shared" si="220"/>
        <v>227374.65920000005</v>
      </c>
      <c r="AO119" s="57">
        <f t="shared" si="220"/>
        <v>225188.36920000004</v>
      </c>
      <c r="AP119" s="59">
        <f t="shared" si="145"/>
        <v>5242.7344024000022</v>
      </c>
      <c r="AQ119" s="57">
        <v>2186.2900000000004</v>
      </c>
      <c r="AR119" s="57">
        <f t="shared" si="228"/>
        <v>26235.480000000003</v>
      </c>
      <c r="AS119" s="57">
        <f t="shared" si="229"/>
        <v>223002.07920000004</v>
      </c>
      <c r="AT119" s="57">
        <f t="shared" si="230"/>
        <v>220815.78920000003</v>
      </c>
      <c r="AU119" s="57">
        <f t="shared" si="230"/>
        <v>218629.49920000002</v>
      </c>
      <c r="AV119" s="57">
        <f t="shared" si="230"/>
        <v>216443.20920000001</v>
      </c>
      <c r="AW119" s="57">
        <f t="shared" si="230"/>
        <v>214256.9192</v>
      </c>
      <c r="AX119" s="57">
        <f t="shared" si="230"/>
        <v>212070.6292</v>
      </c>
      <c r="AY119" s="57">
        <f t="shared" si="230"/>
        <v>209884.33919999999</v>
      </c>
      <c r="AZ119" s="57">
        <f t="shared" si="230"/>
        <v>207698.04919999998</v>
      </c>
      <c r="BA119" s="57">
        <f t="shared" si="230"/>
        <v>205511.75919999997</v>
      </c>
      <c r="BB119" s="57">
        <f t="shared" si="230"/>
        <v>203325.46919999996</v>
      </c>
      <c r="BC119" s="57">
        <f t="shared" si="230"/>
        <v>201139.17919999996</v>
      </c>
      <c r="BD119" s="57">
        <f t="shared" si="230"/>
        <v>198952.88919999995</v>
      </c>
      <c r="BE119" s="60">
        <f t="shared" si="146"/>
        <v>4665.5538424000006</v>
      </c>
      <c r="BF119" s="57">
        <v>2186.2900000000004</v>
      </c>
      <c r="BG119" s="69">
        <f t="shared" si="209"/>
        <v>26235.480000000003</v>
      </c>
      <c r="BH119" s="57">
        <f t="shared" si="210"/>
        <v>196766.59919999994</v>
      </c>
      <c r="BI119" s="57">
        <f t="shared" ref="BI119:BS143" si="243">BH119-$L119</f>
        <v>194580.30919999993</v>
      </c>
      <c r="BJ119" s="57">
        <f t="shared" si="243"/>
        <v>192394.01919999992</v>
      </c>
      <c r="BK119" s="57">
        <f t="shared" si="243"/>
        <v>190207.72919999991</v>
      </c>
      <c r="BL119" s="57">
        <f t="shared" si="243"/>
        <v>188021.43919999991</v>
      </c>
      <c r="BM119" s="57">
        <f t="shared" si="243"/>
        <v>185835.1491999999</v>
      </c>
      <c r="BN119" s="57">
        <f t="shared" si="243"/>
        <v>183648.85919999989</v>
      </c>
      <c r="BO119" s="57">
        <f t="shared" si="243"/>
        <v>181462.56919999988</v>
      </c>
      <c r="BP119" s="57">
        <f t="shared" si="243"/>
        <v>179276.27919999987</v>
      </c>
      <c r="BQ119" s="57">
        <f t="shared" si="243"/>
        <v>177089.98919999987</v>
      </c>
      <c r="BR119" s="57">
        <f t="shared" si="243"/>
        <v>174903.69919999986</v>
      </c>
      <c r="BS119" s="57">
        <f t="shared" si="243"/>
        <v>172717.40919999985</v>
      </c>
      <c r="BT119" s="60">
        <f t="shared" si="158"/>
        <v>4088.3732823999976</v>
      </c>
      <c r="BU119" s="57">
        <v>2186.2900000000004</v>
      </c>
      <c r="BV119" s="69">
        <f t="shared" si="212"/>
        <v>26235.480000000003</v>
      </c>
      <c r="BW119" s="57">
        <f t="shared" si="232"/>
        <v>170531.11919999984</v>
      </c>
      <c r="BX119" s="57">
        <f t="shared" ref="BX119:CH122" si="244">BW119-$L119</f>
        <v>168344.82919999983</v>
      </c>
      <c r="BY119" s="57">
        <f t="shared" si="244"/>
        <v>166158.53919999982</v>
      </c>
      <c r="BZ119" s="57">
        <f t="shared" si="244"/>
        <v>163972.24919999982</v>
      </c>
      <c r="CA119" s="57">
        <f t="shared" si="244"/>
        <v>161785.95919999981</v>
      </c>
      <c r="CB119" s="57">
        <f t="shared" si="244"/>
        <v>159599.6691999998</v>
      </c>
      <c r="CC119" s="57">
        <f t="shared" si="244"/>
        <v>157413.37919999979</v>
      </c>
      <c r="CD119" s="57">
        <f t="shared" si="244"/>
        <v>155227.08919999978</v>
      </c>
      <c r="CE119" s="57">
        <f t="shared" si="244"/>
        <v>153040.79919999978</v>
      </c>
      <c r="CF119" s="57">
        <f t="shared" si="244"/>
        <v>150854.50919999977</v>
      </c>
      <c r="CG119" s="57">
        <f t="shared" si="244"/>
        <v>148668.21919999976</v>
      </c>
      <c r="CH119" s="57">
        <f t="shared" si="244"/>
        <v>146481.92919999975</v>
      </c>
      <c r="CI119" s="60">
        <f t="shared" si="159"/>
        <v>3511.1927223999946</v>
      </c>
      <c r="CJ119" s="57">
        <v>2186.2900000000004</v>
      </c>
      <c r="CK119" s="69">
        <f t="shared" si="215"/>
        <v>26235.480000000003</v>
      </c>
      <c r="CL119" s="57">
        <f t="shared" si="234"/>
        <v>144295.63919999974</v>
      </c>
      <c r="CM119" s="57">
        <f t="shared" ref="CM119:CW120" si="245">CL119-$L119</f>
        <v>142109.34919999973</v>
      </c>
      <c r="CN119" s="57">
        <f t="shared" si="245"/>
        <v>139923.05919999973</v>
      </c>
      <c r="CO119" s="57">
        <f t="shared" si="245"/>
        <v>137736.76919999972</v>
      </c>
      <c r="CP119" s="57">
        <f t="shared" si="245"/>
        <v>135550.47919999971</v>
      </c>
      <c r="CQ119" s="57">
        <f t="shared" si="245"/>
        <v>133364.1891999997</v>
      </c>
      <c r="CR119" s="57">
        <f t="shared" si="245"/>
        <v>131177.89919999969</v>
      </c>
      <c r="CS119" s="57">
        <f t="shared" si="245"/>
        <v>128991.6091999997</v>
      </c>
      <c r="CT119" s="57">
        <f t="shared" si="245"/>
        <v>126805.31919999971</v>
      </c>
      <c r="CU119" s="57">
        <f t="shared" si="245"/>
        <v>124619.02919999971</v>
      </c>
      <c r="CV119" s="57">
        <f t="shared" si="245"/>
        <v>122432.73919999972</v>
      </c>
      <c r="CW119" s="57">
        <f t="shared" si="245"/>
        <v>120246.44919999973</v>
      </c>
      <c r="CX119" s="60">
        <f t="shared" si="160"/>
        <v>2934.0121623999935</v>
      </c>
    </row>
    <row r="120" spans="1:102" x14ac:dyDescent="0.2">
      <c r="A120" s="56" t="s">
        <v>1438</v>
      </c>
      <c r="B120" s="40" t="s">
        <v>1977</v>
      </c>
      <c r="C120" s="40" t="s">
        <v>793</v>
      </c>
      <c r="D120" s="40" t="s">
        <v>851</v>
      </c>
      <c r="E120" s="40" t="s">
        <v>2143</v>
      </c>
      <c r="F120" s="40" t="s">
        <v>848</v>
      </c>
      <c r="G120" s="40">
        <v>300</v>
      </c>
      <c r="H120" s="57">
        <v>1101177.48</v>
      </c>
      <c r="I120" s="57">
        <v>583623.82920000004</v>
      </c>
      <c r="J120" s="57">
        <v>517553.65079999994</v>
      </c>
      <c r="K120" s="58">
        <v>1</v>
      </c>
      <c r="L120" s="57">
        <v>3670.5899999999988</v>
      </c>
      <c r="M120" s="57"/>
      <c r="N120" s="57">
        <f t="shared" si="144"/>
        <v>44047.079999999987</v>
      </c>
      <c r="O120" s="57">
        <f t="shared" si="147"/>
        <v>513883.06079999992</v>
      </c>
      <c r="P120" s="57">
        <f t="shared" si="219"/>
        <v>510212.47079999989</v>
      </c>
      <c r="Q120" s="57">
        <f t="shared" si="219"/>
        <v>506541.88079999987</v>
      </c>
      <c r="R120" s="57">
        <f t="shared" si="219"/>
        <v>502871.29079999984</v>
      </c>
      <c r="S120" s="57">
        <f t="shared" si="219"/>
        <v>499200.70079999982</v>
      </c>
      <c r="T120" s="57">
        <f t="shared" si="219"/>
        <v>495530.11079999979</v>
      </c>
      <c r="U120" s="57">
        <f t="shared" si="219"/>
        <v>491859.52079999977</v>
      </c>
      <c r="V120" s="57">
        <f t="shared" si="219"/>
        <v>488188.93079999974</v>
      </c>
      <c r="W120" s="57">
        <f t="shared" si="219"/>
        <v>484518.34079999971</v>
      </c>
      <c r="X120" s="57">
        <f t="shared" si="219"/>
        <v>480847.75079999969</v>
      </c>
      <c r="Y120" s="57">
        <f t="shared" si="219"/>
        <v>477177.16079999966</v>
      </c>
      <c r="Z120" s="57">
        <f t="shared" si="219"/>
        <v>473506.57079999964</v>
      </c>
      <c r="AA120" s="59">
        <f t="shared" si="236"/>
        <v>10901.662437599996</v>
      </c>
      <c r="AB120" s="57"/>
      <c r="AC120" s="57">
        <f t="shared" si="149"/>
        <v>44047.079999999987</v>
      </c>
      <c r="AD120" s="57">
        <f t="shared" si="150"/>
        <v>469835.98079999961</v>
      </c>
      <c r="AE120" s="57">
        <f t="shared" si="220"/>
        <v>466165.39079999959</v>
      </c>
      <c r="AF120" s="57">
        <f t="shared" si="220"/>
        <v>462494.80079999956</v>
      </c>
      <c r="AG120" s="57">
        <f t="shared" si="220"/>
        <v>458824.21079999954</v>
      </c>
      <c r="AH120" s="57">
        <f t="shared" si="220"/>
        <v>455153.62079999951</v>
      </c>
      <c r="AI120" s="57">
        <f t="shared" si="220"/>
        <v>451483.03079999948</v>
      </c>
      <c r="AJ120" s="57">
        <f t="shared" si="220"/>
        <v>447812.44079999946</v>
      </c>
      <c r="AK120" s="57">
        <f t="shared" si="220"/>
        <v>444141.85079999943</v>
      </c>
      <c r="AL120" s="57">
        <f t="shared" si="220"/>
        <v>440471.26079999941</v>
      </c>
      <c r="AM120" s="57">
        <f t="shared" si="220"/>
        <v>436800.67079999938</v>
      </c>
      <c r="AN120" s="57">
        <f t="shared" si="220"/>
        <v>433130.08079999936</v>
      </c>
      <c r="AO120" s="57">
        <f t="shared" si="220"/>
        <v>429459.49079999933</v>
      </c>
      <c r="AP120" s="59">
        <f t="shared" si="145"/>
        <v>9932.6266775999884</v>
      </c>
      <c r="AQ120" s="57">
        <v>3670.5899999999988</v>
      </c>
      <c r="AR120" s="57">
        <f t="shared" si="228"/>
        <v>44047.079999999987</v>
      </c>
      <c r="AS120" s="57">
        <f t="shared" si="229"/>
        <v>425788.9007999993</v>
      </c>
      <c r="AT120" s="57">
        <f t="shared" si="230"/>
        <v>422118.31079999928</v>
      </c>
      <c r="AU120" s="57">
        <f t="shared" si="230"/>
        <v>418447.72079999925</v>
      </c>
      <c r="AV120" s="57">
        <f t="shared" si="230"/>
        <v>414777.13079999923</v>
      </c>
      <c r="AW120" s="57">
        <f t="shared" si="230"/>
        <v>411106.5407999992</v>
      </c>
      <c r="AX120" s="57">
        <f t="shared" si="230"/>
        <v>407435.95079999918</v>
      </c>
      <c r="AY120" s="57">
        <f t="shared" si="230"/>
        <v>403765.36079999915</v>
      </c>
      <c r="AZ120" s="57">
        <f t="shared" si="230"/>
        <v>400094.77079999913</v>
      </c>
      <c r="BA120" s="57">
        <f t="shared" si="230"/>
        <v>396424.1807999991</v>
      </c>
      <c r="BB120" s="57">
        <f t="shared" si="230"/>
        <v>392753.59079999907</v>
      </c>
      <c r="BC120" s="57">
        <f t="shared" si="230"/>
        <v>389083.00079999905</v>
      </c>
      <c r="BD120" s="57">
        <f t="shared" si="230"/>
        <v>385412.41079999902</v>
      </c>
      <c r="BE120" s="60">
        <f t="shared" si="146"/>
        <v>8963.5909175999805</v>
      </c>
      <c r="BF120" s="57">
        <v>3670.5899999999988</v>
      </c>
      <c r="BG120" s="69">
        <f t="shared" si="209"/>
        <v>44047.079999999987</v>
      </c>
      <c r="BH120" s="57">
        <f t="shared" si="210"/>
        <v>381741.820799999</v>
      </c>
      <c r="BI120" s="57">
        <f t="shared" si="243"/>
        <v>378071.23079999897</v>
      </c>
      <c r="BJ120" s="57">
        <f t="shared" si="243"/>
        <v>374400.64079999895</v>
      </c>
      <c r="BK120" s="57">
        <f t="shared" si="243"/>
        <v>370730.05079999892</v>
      </c>
      <c r="BL120" s="57">
        <f t="shared" si="243"/>
        <v>367059.46079999889</v>
      </c>
      <c r="BM120" s="57">
        <f t="shared" si="243"/>
        <v>363388.87079999887</v>
      </c>
      <c r="BN120" s="57">
        <f t="shared" si="243"/>
        <v>359718.28079999884</v>
      </c>
      <c r="BO120" s="57">
        <f t="shared" si="243"/>
        <v>356047.69079999882</v>
      </c>
      <c r="BP120" s="57">
        <f t="shared" si="243"/>
        <v>352377.10079999879</v>
      </c>
      <c r="BQ120" s="57">
        <f t="shared" si="243"/>
        <v>348706.51079999877</v>
      </c>
      <c r="BR120" s="57">
        <f t="shared" si="243"/>
        <v>345035.92079999874</v>
      </c>
      <c r="BS120" s="57">
        <f t="shared" si="243"/>
        <v>341365.33079999872</v>
      </c>
      <c r="BT120" s="60">
        <f t="shared" si="158"/>
        <v>7994.5551575999734</v>
      </c>
      <c r="BU120" s="57">
        <v>3670.5899999999988</v>
      </c>
      <c r="BV120" s="69">
        <f t="shared" si="212"/>
        <v>44047.079999999987</v>
      </c>
      <c r="BW120" s="57">
        <f t="shared" si="232"/>
        <v>337694.74079999869</v>
      </c>
      <c r="BX120" s="57">
        <f t="shared" si="244"/>
        <v>334024.15079999866</v>
      </c>
      <c r="BY120" s="57">
        <f t="shared" si="244"/>
        <v>330353.56079999864</v>
      </c>
      <c r="BZ120" s="57">
        <f t="shared" si="244"/>
        <v>326682.97079999861</v>
      </c>
      <c r="CA120" s="57">
        <f t="shared" si="244"/>
        <v>323012.38079999859</v>
      </c>
      <c r="CB120" s="57">
        <f t="shared" si="244"/>
        <v>319341.79079999856</v>
      </c>
      <c r="CC120" s="57">
        <f t="shared" si="244"/>
        <v>315671.20079999854</v>
      </c>
      <c r="CD120" s="57">
        <f t="shared" si="244"/>
        <v>312000.61079999851</v>
      </c>
      <c r="CE120" s="57">
        <f t="shared" si="244"/>
        <v>308330.02079999849</v>
      </c>
      <c r="CF120" s="57">
        <f t="shared" si="244"/>
        <v>304659.43079999846</v>
      </c>
      <c r="CG120" s="57">
        <f t="shared" si="244"/>
        <v>300988.84079999843</v>
      </c>
      <c r="CH120" s="57">
        <f t="shared" si="244"/>
        <v>297318.25079999841</v>
      </c>
      <c r="CI120" s="60">
        <f t="shared" si="159"/>
        <v>7025.5193975999682</v>
      </c>
      <c r="CJ120" s="57">
        <v>3670.5899999999988</v>
      </c>
      <c r="CK120" s="69">
        <f t="shared" si="215"/>
        <v>44047.079999999987</v>
      </c>
      <c r="CL120" s="57">
        <f t="shared" si="234"/>
        <v>293647.66079999838</v>
      </c>
      <c r="CM120" s="57">
        <f t="shared" si="245"/>
        <v>289977.07079999836</v>
      </c>
      <c r="CN120" s="57">
        <f t="shared" si="245"/>
        <v>286306.48079999833</v>
      </c>
      <c r="CO120" s="57">
        <f t="shared" si="245"/>
        <v>282635.89079999831</v>
      </c>
      <c r="CP120" s="57">
        <f t="shared" si="245"/>
        <v>278965.30079999828</v>
      </c>
      <c r="CQ120" s="57">
        <f t="shared" si="245"/>
        <v>275294.71079999825</v>
      </c>
      <c r="CR120" s="57">
        <f t="shared" si="245"/>
        <v>271624.12079999823</v>
      </c>
      <c r="CS120" s="57">
        <f t="shared" si="245"/>
        <v>267953.5307999982</v>
      </c>
      <c r="CT120" s="57">
        <f t="shared" si="245"/>
        <v>264282.94079999818</v>
      </c>
      <c r="CU120" s="57">
        <f t="shared" si="245"/>
        <v>260612.35079999818</v>
      </c>
      <c r="CV120" s="57">
        <f t="shared" si="245"/>
        <v>256941.76079999818</v>
      </c>
      <c r="CW120" s="57">
        <f t="shared" si="245"/>
        <v>253271.17079999819</v>
      </c>
      <c r="CX120" s="60">
        <f t="shared" si="160"/>
        <v>6056.4836375999612</v>
      </c>
    </row>
    <row r="121" spans="1:102" s="66" customFormat="1" x14ac:dyDescent="0.2">
      <c r="A121" s="65" t="s">
        <v>1439</v>
      </c>
      <c r="B121" s="66" t="s">
        <v>1978</v>
      </c>
      <c r="C121" s="66" t="s">
        <v>793</v>
      </c>
      <c r="D121" s="66" t="s">
        <v>851</v>
      </c>
      <c r="E121" s="66" t="s">
        <v>2144</v>
      </c>
      <c r="F121" s="66" t="s">
        <v>848</v>
      </c>
      <c r="G121" s="66">
        <v>300</v>
      </c>
      <c r="H121" s="67">
        <v>2343174</v>
      </c>
      <c r="I121" s="67">
        <v>1690539.04</v>
      </c>
      <c r="J121" s="67">
        <v>652634.96</v>
      </c>
      <c r="K121" s="68">
        <v>1</v>
      </c>
      <c r="L121" s="67">
        <v>14832.619999999997</v>
      </c>
      <c r="M121" s="67"/>
      <c r="N121" s="67">
        <f t="shared" si="144"/>
        <v>177991.43999999997</v>
      </c>
      <c r="O121" s="57">
        <f t="shared" si="147"/>
        <v>637802.34</v>
      </c>
      <c r="P121" s="57">
        <f t="shared" si="219"/>
        <v>622969.72</v>
      </c>
      <c r="Q121" s="57">
        <f t="shared" si="219"/>
        <v>608137.1</v>
      </c>
      <c r="R121" s="57">
        <f t="shared" si="219"/>
        <v>593304.48</v>
      </c>
      <c r="S121" s="57">
        <f t="shared" si="219"/>
        <v>578471.86</v>
      </c>
      <c r="T121" s="57">
        <f t="shared" si="219"/>
        <v>563639.24</v>
      </c>
      <c r="U121" s="57">
        <f t="shared" si="219"/>
        <v>548806.62</v>
      </c>
      <c r="V121" s="57">
        <f t="shared" si="219"/>
        <v>533974</v>
      </c>
      <c r="W121" s="57">
        <f t="shared" si="219"/>
        <v>519141.38</v>
      </c>
      <c r="X121" s="57">
        <f t="shared" si="219"/>
        <v>504308.76</v>
      </c>
      <c r="Y121" s="57">
        <f t="shared" si="219"/>
        <v>489476.14</v>
      </c>
      <c r="Z121" s="57">
        <f t="shared" si="219"/>
        <v>474643.52</v>
      </c>
      <c r="AA121" s="59">
        <f t="shared" si="236"/>
        <v>12400.063279999998</v>
      </c>
      <c r="AB121" s="57"/>
      <c r="AC121" s="57">
        <f t="shared" si="149"/>
        <v>177991.43999999997</v>
      </c>
      <c r="AD121" s="57">
        <f t="shared" si="150"/>
        <v>459810.9</v>
      </c>
      <c r="AE121" s="57">
        <f t="shared" si="220"/>
        <v>444978.28</v>
      </c>
      <c r="AF121" s="57">
        <f t="shared" si="220"/>
        <v>430145.66000000003</v>
      </c>
      <c r="AG121" s="57">
        <f t="shared" si="220"/>
        <v>415313.04000000004</v>
      </c>
      <c r="AH121" s="57">
        <f t="shared" si="220"/>
        <v>400480.42000000004</v>
      </c>
      <c r="AI121" s="57">
        <f t="shared" si="220"/>
        <v>385647.80000000005</v>
      </c>
      <c r="AJ121" s="57">
        <f t="shared" si="220"/>
        <v>370815.18000000005</v>
      </c>
      <c r="AK121" s="57">
        <f t="shared" si="220"/>
        <v>355982.56000000006</v>
      </c>
      <c r="AL121" s="57">
        <f t="shared" si="220"/>
        <v>341149.94000000006</v>
      </c>
      <c r="AM121" s="57">
        <f t="shared" si="220"/>
        <v>326317.32000000007</v>
      </c>
      <c r="AN121" s="57">
        <f t="shared" si="220"/>
        <v>311484.70000000007</v>
      </c>
      <c r="AO121" s="57">
        <f t="shared" si="220"/>
        <v>296652.08000000007</v>
      </c>
      <c r="AP121" s="59">
        <f t="shared" si="145"/>
        <v>8484.2516000000014</v>
      </c>
      <c r="AQ121" s="57">
        <v>14832.619999999997</v>
      </c>
      <c r="AR121" s="57">
        <f t="shared" si="228"/>
        <v>177991.43999999997</v>
      </c>
      <c r="AS121" s="57">
        <f t="shared" si="229"/>
        <v>281819.46000000008</v>
      </c>
      <c r="AT121" s="57">
        <f t="shared" si="230"/>
        <v>266986.84000000008</v>
      </c>
      <c r="AU121" s="57">
        <f t="shared" si="230"/>
        <v>252154.22000000009</v>
      </c>
      <c r="AV121" s="57">
        <f t="shared" si="230"/>
        <v>237321.60000000009</v>
      </c>
      <c r="AW121" s="57">
        <f t="shared" si="230"/>
        <v>222488.9800000001</v>
      </c>
      <c r="AX121" s="57">
        <f t="shared" si="230"/>
        <v>207656.3600000001</v>
      </c>
      <c r="AY121" s="57">
        <f t="shared" si="230"/>
        <v>192823.74000000011</v>
      </c>
      <c r="AZ121" s="57">
        <f t="shared" si="230"/>
        <v>177991.12000000011</v>
      </c>
      <c r="BA121" s="57">
        <f t="shared" si="230"/>
        <v>163158.50000000012</v>
      </c>
      <c r="BB121" s="57">
        <f t="shared" si="230"/>
        <v>148325.88000000012</v>
      </c>
      <c r="BC121" s="57">
        <f t="shared" si="230"/>
        <v>133493.26000000013</v>
      </c>
      <c r="BD121" s="57">
        <f t="shared" si="230"/>
        <v>118660.64000000013</v>
      </c>
      <c r="BE121" s="60">
        <f t="shared" si="146"/>
        <v>4568.4399200000025</v>
      </c>
      <c r="BF121" s="57">
        <v>14832.619999999997</v>
      </c>
      <c r="BG121" s="69">
        <v>118660.64</v>
      </c>
      <c r="BH121" s="57">
        <f t="shared" si="210"/>
        <v>103828.02000000014</v>
      </c>
      <c r="BI121" s="57">
        <f t="shared" si="243"/>
        <v>88995.40000000014</v>
      </c>
      <c r="BJ121" s="57">
        <f t="shared" si="243"/>
        <v>74162.780000000144</v>
      </c>
      <c r="BK121" s="57">
        <f t="shared" si="243"/>
        <v>59330.160000000149</v>
      </c>
      <c r="BL121" s="57">
        <f t="shared" si="243"/>
        <v>44497.540000000154</v>
      </c>
      <c r="BM121" s="57">
        <f t="shared" si="243"/>
        <v>29664.920000000158</v>
      </c>
      <c r="BN121" s="57">
        <f t="shared" si="243"/>
        <v>14832.300000000161</v>
      </c>
      <c r="BO121" s="57"/>
      <c r="BP121" s="57"/>
      <c r="BQ121" s="57"/>
      <c r="BR121" s="57"/>
      <c r="BS121" s="57"/>
      <c r="BT121" s="60">
        <f t="shared" si="158"/>
        <v>903.64451692307875</v>
      </c>
      <c r="BU121" s="57">
        <v>14832.619999999997</v>
      </c>
      <c r="BV121" s="69"/>
      <c r="BW121" s="57"/>
      <c r="BX121" s="57"/>
      <c r="BY121" s="57"/>
      <c r="BZ121" s="57"/>
      <c r="CA121" s="57"/>
      <c r="CB121" s="57"/>
      <c r="CC121" s="57"/>
      <c r="CD121" s="57"/>
      <c r="CE121" s="57"/>
      <c r="CF121" s="57"/>
      <c r="CG121" s="57"/>
      <c r="CH121" s="57"/>
      <c r="CI121" s="60">
        <f t="shared" si="159"/>
        <v>0</v>
      </c>
      <c r="CJ121" s="57">
        <v>14832.619999999997</v>
      </c>
      <c r="CK121" s="69"/>
      <c r="CL121" s="57"/>
      <c r="CM121" s="57"/>
      <c r="CN121" s="57"/>
      <c r="CO121" s="57"/>
      <c r="CP121" s="57"/>
      <c r="CQ121" s="57"/>
      <c r="CR121" s="57"/>
      <c r="CS121" s="57"/>
      <c r="CT121" s="57"/>
      <c r="CU121" s="57"/>
      <c r="CV121" s="57"/>
      <c r="CW121" s="57"/>
      <c r="CX121" s="60">
        <f t="shared" si="160"/>
        <v>0</v>
      </c>
    </row>
    <row r="122" spans="1:102" x14ac:dyDescent="0.2">
      <c r="A122" s="56" t="s">
        <v>1440</v>
      </c>
      <c r="B122" s="40" t="s">
        <v>1979</v>
      </c>
      <c r="C122" s="40" t="s">
        <v>793</v>
      </c>
      <c r="D122" s="40" t="s">
        <v>2079</v>
      </c>
      <c r="E122" s="40" t="s">
        <v>2145</v>
      </c>
      <c r="F122" s="40" t="s">
        <v>1021</v>
      </c>
      <c r="G122" s="40">
        <v>180</v>
      </c>
      <c r="H122" s="57">
        <v>81666.67</v>
      </c>
      <c r="I122" s="57">
        <v>4083.3334999999993</v>
      </c>
      <c r="J122" s="57">
        <v>77583.336500000005</v>
      </c>
      <c r="K122" s="58">
        <v>0</v>
      </c>
      <c r="L122" s="57">
        <v>453.69999999999993</v>
      </c>
      <c r="M122" s="57"/>
      <c r="N122" s="57">
        <f t="shared" si="144"/>
        <v>5444.4</v>
      </c>
      <c r="O122" s="57">
        <f t="shared" si="147"/>
        <v>77129.636500000008</v>
      </c>
      <c r="P122" s="57">
        <f t="shared" si="219"/>
        <v>76675.936500000011</v>
      </c>
      <c r="Q122" s="57">
        <f t="shared" si="219"/>
        <v>76222.236500000014</v>
      </c>
      <c r="R122" s="57">
        <f t="shared" si="219"/>
        <v>75768.536500000017</v>
      </c>
      <c r="S122" s="57">
        <f t="shared" si="219"/>
        <v>75314.836500000019</v>
      </c>
      <c r="T122" s="57">
        <f t="shared" si="219"/>
        <v>74861.136500000022</v>
      </c>
      <c r="U122" s="57">
        <f t="shared" si="219"/>
        <v>74407.436500000025</v>
      </c>
      <c r="V122" s="57">
        <f t="shared" si="219"/>
        <v>73953.736500000028</v>
      </c>
      <c r="W122" s="57">
        <f t="shared" si="219"/>
        <v>73500.036500000031</v>
      </c>
      <c r="X122" s="57">
        <f t="shared" si="219"/>
        <v>73046.336500000034</v>
      </c>
      <c r="Y122" s="57">
        <f t="shared" si="219"/>
        <v>72592.636500000037</v>
      </c>
      <c r="Z122" s="57">
        <f t="shared" si="219"/>
        <v>72138.93650000004</v>
      </c>
      <c r="AA122" s="59"/>
      <c r="AB122" s="57"/>
      <c r="AC122" s="57">
        <f t="shared" si="149"/>
        <v>5444.4</v>
      </c>
      <c r="AD122" s="57">
        <f t="shared" si="150"/>
        <v>71685.236500000043</v>
      </c>
      <c r="AE122" s="57">
        <f t="shared" si="220"/>
        <v>71231.536500000046</v>
      </c>
      <c r="AF122" s="57">
        <f t="shared" si="220"/>
        <v>70777.836500000049</v>
      </c>
      <c r="AG122" s="57">
        <f t="shared" si="220"/>
        <v>70324.136500000051</v>
      </c>
      <c r="AH122" s="57">
        <f t="shared" si="220"/>
        <v>69870.436500000054</v>
      </c>
      <c r="AI122" s="57">
        <f t="shared" si="220"/>
        <v>69416.736500000057</v>
      </c>
      <c r="AJ122" s="57">
        <f t="shared" si="220"/>
        <v>68963.03650000006</v>
      </c>
      <c r="AK122" s="57">
        <f t="shared" si="220"/>
        <v>68509.336500000063</v>
      </c>
      <c r="AL122" s="57">
        <f t="shared" si="220"/>
        <v>68055.636500000066</v>
      </c>
      <c r="AM122" s="57">
        <f t="shared" si="220"/>
        <v>67601.936500000069</v>
      </c>
      <c r="AN122" s="57">
        <f t="shared" si="220"/>
        <v>67148.236500000072</v>
      </c>
      <c r="AO122" s="57">
        <f t="shared" si="220"/>
        <v>66694.536500000075</v>
      </c>
      <c r="AP122" s="59"/>
      <c r="AQ122" s="57">
        <v>453.69999999999993</v>
      </c>
      <c r="AR122" s="57">
        <f t="shared" si="228"/>
        <v>5444.4</v>
      </c>
      <c r="AS122" s="57">
        <f t="shared" si="229"/>
        <v>66240.836500000078</v>
      </c>
      <c r="AT122" s="57">
        <f t="shared" si="230"/>
        <v>65787.136500000081</v>
      </c>
      <c r="AU122" s="57">
        <f t="shared" si="230"/>
        <v>65333.436500000083</v>
      </c>
      <c r="AV122" s="57">
        <f t="shared" si="230"/>
        <v>64879.736500000086</v>
      </c>
      <c r="AW122" s="57">
        <f t="shared" si="230"/>
        <v>64426.036500000089</v>
      </c>
      <c r="AX122" s="57">
        <f t="shared" si="230"/>
        <v>63972.336500000092</v>
      </c>
      <c r="AY122" s="57">
        <f t="shared" si="230"/>
        <v>63518.636500000095</v>
      </c>
      <c r="AZ122" s="57">
        <f t="shared" si="230"/>
        <v>63064.936500000098</v>
      </c>
      <c r="BA122" s="57">
        <f t="shared" si="230"/>
        <v>62611.236500000101</v>
      </c>
      <c r="BB122" s="57">
        <f t="shared" si="230"/>
        <v>62157.536500000104</v>
      </c>
      <c r="BC122" s="57">
        <f t="shared" si="230"/>
        <v>61703.836500000107</v>
      </c>
      <c r="BD122" s="57">
        <f t="shared" si="230"/>
        <v>61250.13650000011</v>
      </c>
      <c r="BE122" s="60">
        <f t="shared" si="146"/>
        <v>0</v>
      </c>
      <c r="BF122" s="57">
        <v>453.69999999999993</v>
      </c>
      <c r="BG122" s="69">
        <f t="shared" si="209"/>
        <v>5444.4</v>
      </c>
      <c r="BH122" s="57">
        <f t="shared" si="210"/>
        <v>60796.436500000113</v>
      </c>
      <c r="BI122" s="57">
        <f t="shared" si="243"/>
        <v>60342.736500000115</v>
      </c>
      <c r="BJ122" s="57">
        <f t="shared" si="243"/>
        <v>59889.036500000118</v>
      </c>
      <c r="BK122" s="57">
        <f t="shared" si="243"/>
        <v>59435.336500000121</v>
      </c>
      <c r="BL122" s="57">
        <f t="shared" si="243"/>
        <v>58981.636500000124</v>
      </c>
      <c r="BM122" s="57">
        <f t="shared" si="243"/>
        <v>58527.936500000127</v>
      </c>
      <c r="BN122" s="57">
        <f t="shared" si="243"/>
        <v>58074.23650000013</v>
      </c>
      <c r="BO122" s="57">
        <f t="shared" si="243"/>
        <v>57620.536500000133</v>
      </c>
      <c r="BP122" s="57">
        <f t="shared" si="243"/>
        <v>57166.836500000136</v>
      </c>
      <c r="BQ122" s="57">
        <f t="shared" si="243"/>
        <v>56713.136500000139</v>
      </c>
      <c r="BR122" s="57">
        <f t="shared" si="243"/>
        <v>56259.436500000142</v>
      </c>
      <c r="BS122" s="57">
        <f t="shared" si="243"/>
        <v>55805.736500000145</v>
      </c>
      <c r="BT122" s="60">
        <v>0</v>
      </c>
      <c r="BU122" s="57">
        <v>453.69999999999993</v>
      </c>
      <c r="BV122" s="69">
        <f t="shared" si="212"/>
        <v>5444.4</v>
      </c>
      <c r="BW122" s="57">
        <f t="shared" si="232"/>
        <v>55352.036500000147</v>
      </c>
      <c r="BX122" s="57">
        <f t="shared" si="244"/>
        <v>54898.33650000015</v>
      </c>
      <c r="BY122" s="57">
        <f t="shared" si="244"/>
        <v>54444.636500000153</v>
      </c>
      <c r="BZ122" s="57">
        <f t="shared" si="244"/>
        <v>53990.936500000156</v>
      </c>
      <c r="CA122" s="57">
        <f t="shared" si="244"/>
        <v>53537.236500000159</v>
      </c>
      <c r="CB122" s="57">
        <f t="shared" si="244"/>
        <v>53083.536500000162</v>
      </c>
      <c r="CC122" s="57">
        <f t="shared" si="244"/>
        <v>52629.836500000165</v>
      </c>
      <c r="CD122" s="57">
        <f t="shared" si="244"/>
        <v>52176.136500000168</v>
      </c>
      <c r="CE122" s="57">
        <f t="shared" si="244"/>
        <v>51722.436500000171</v>
      </c>
      <c r="CF122" s="57">
        <f t="shared" si="244"/>
        <v>51268.736500000174</v>
      </c>
      <c r="CG122" s="57">
        <f t="shared" si="244"/>
        <v>50815.036500000177</v>
      </c>
      <c r="CH122" s="57">
        <f t="shared" si="244"/>
        <v>50361.33650000018</v>
      </c>
      <c r="CI122" s="60">
        <v>0</v>
      </c>
      <c r="CJ122" s="57">
        <v>453.69999999999993</v>
      </c>
      <c r="CK122" s="69">
        <f t="shared" si="215"/>
        <v>5444.4</v>
      </c>
      <c r="CL122" s="57">
        <f t="shared" ref="CL122" si="246">CH122-CJ122</f>
        <v>49907.636500000182</v>
      </c>
      <c r="CM122" s="57">
        <f t="shared" ref="CM122:CW122" si="247">CL122-$L122</f>
        <v>49453.936500000185</v>
      </c>
      <c r="CN122" s="57">
        <f t="shared" si="247"/>
        <v>49000.236500000188</v>
      </c>
      <c r="CO122" s="57">
        <f t="shared" si="247"/>
        <v>48546.536500000191</v>
      </c>
      <c r="CP122" s="57">
        <f t="shared" si="247"/>
        <v>48092.836500000194</v>
      </c>
      <c r="CQ122" s="57">
        <f t="shared" si="247"/>
        <v>47639.136500000197</v>
      </c>
      <c r="CR122" s="57">
        <f t="shared" si="247"/>
        <v>47185.4365000002</v>
      </c>
      <c r="CS122" s="57">
        <f t="shared" si="247"/>
        <v>46731.736500000203</v>
      </c>
      <c r="CT122" s="57">
        <f t="shared" si="247"/>
        <v>46278.036500000206</v>
      </c>
      <c r="CU122" s="57">
        <f t="shared" si="247"/>
        <v>45824.336500000209</v>
      </c>
      <c r="CV122" s="57">
        <f t="shared" si="247"/>
        <v>45370.636500000212</v>
      </c>
      <c r="CW122" s="57">
        <f t="shared" si="247"/>
        <v>44916.936500000214</v>
      </c>
      <c r="CX122" s="60">
        <v>0</v>
      </c>
    </row>
    <row r="123" spans="1:102" x14ac:dyDescent="0.2">
      <c r="A123" s="56" t="s">
        <v>1441</v>
      </c>
      <c r="B123" s="40" t="s">
        <v>1980</v>
      </c>
      <c r="C123" s="40" t="s">
        <v>793</v>
      </c>
      <c r="D123" s="40" t="s">
        <v>835</v>
      </c>
      <c r="E123" s="40" t="s">
        <v>2080</v>
      </c>
      <c r="F123" s="40" t="s">
        <v>1021</v>
      </c>
      <c r="G123" s="40">
        <v>180</v>
      </c>
      <c r="H123" s="57">
        <v>784644.95</v>
      </c>
      <c r="I123" s="57">
        <v>614638.72333333339</v>
      </c>
      <c r="J123" s="57">
        <v>170006.22666666657</v>
      </c>
      <c r="K123" s="58">
        <v>0</v>
      </c>
      <c r="L123" s="57">
        <v>4359.1400000000003</v>
      </c>
      <c r="M123" s="57"/>
      <c r="N123" s="57">
        <f t="shared" si="144"/>
        <v>52309.680000000008</v>
      </c>
      <c r="O123" s="57">
        <f t="shared" si="147"/>
        <v>165647.08666666655</v>
      </c>
      <c r="P123" s="57">
        <f t="shared" si="219"/>
        <v>161287.94666666654</v>
      </c>
      <c r="Q123" s="57">
        <f t="shared" si="219"/>
        <v>156928.80666666653</v>
      </c>
      <c r="R123" s="57">
        <f t="shared" si="219"/>
        <v>152569.66666666651</v>
      </c>
      <c r="S123" s="57">
        <f t="shared" si="219"/>
        <v>148210.5266666665</v>
      </c>
      <c r="T123" s="57">
        <f t="shared" si="219"/>
        <v>143851.38666666648</v>
      </c>
      <c r="U123" s="57">
        <f t="shared" si="219"/>
        <v>139492.24666666647</v>
      </c>
      <c r="V123" s="57">
        <f t="shared" si="219"/>
        <v>135133.10666666646</v>
      </c>
      <c r="W123" s="57">
        <f t="shared" si="219"/>
        <v>130773.96666666646</v>
      </c>
      <c r="X123" s="57">
        <f t="shared" si="219"/>
        <v>126414.82666666646</v>
      </c>
      <c r="Y123" s="57">
        <f t="shared" si="219"/>
        <v>122055.68666666646</v>
      </c>
      <c r="Z123" s="57">
        <f t="shared" si="219"/>
        <v>117696.54666666646</v>
      </c>
      <c r="AA123" s="59"/>
      <c r="AB123" s="57"/>
      <c r="AC123" s="57">
        <f t="shared" si="149"/>
        <v>52309.680000000008</v>
      </c>
      <c r="AD123" s="57">
        <f t="shared" si="150"/>
        <v>113337.40666666646</v>
      </c>
      <c r="AE123" s="57">
        <f t="shared" si="220"/>
        <v>108978.26666666646</v>
      </c>
      <c r="AF123" s="57">
        <f t="shared" si="220"/>
        <v>104619.12666666646</v>
      </c>
      <c r="AG123" s="57">
        <f t="shared" si="220"/>
        <v>100259.98666666646</v>
      </c>
      <c r="AH123" s="57">
        <f t="shared" si="220"/>
        <v>95900.846666666461</v>
      </c>
      <c r="AI123" s="57">
        <f t="shared" si="220"/>
        <v>91541.706666666461</v>
      </c>
      <c r="AJ123" s="57">
        <f t="shared" si="220"/>
        <v>87182.566666666462</v>
      </c>
      <c r="AK123" s="57">
        <f t="shared" si="220"/>
        <v>82823.426666666463</v>
      </c>
      <c r="AL123" s="57">
        <f t="shared" si="220"/>
        <v>78464.286666666463</v>
      </c>
      <c r="AM123" s="57">
        <f t="shared" si="220"/>
        <v>74105.146666666464</v>
      </c>
      <c r="AN123" s="57">
        <f t="shared" si="220"/>
        <v>69746.006666666464</v>
      </c>
      <c r="AO123" s="57">
        <f t="shared" si="220"/>
        <v>65386.866666666465</v>
      </c>
      <c r="AP123" s="59"/>
      <c r="AQ123" s="57">
        <v>4359.1400000000003</v>
      </c>
      <c r="AR123" s="57">
        <f t="shared" si="228"/>
        <v>52309.680000000008</v>
      </c>
      <c r="AS123" s="57">
        <f t="shared" si="229"/>
        <v>61027.726666666465</v>
      </c>
      <c r="AT123" s="57">
        <f t="shared" si="230"/>
        <v>56668.586666666466</v>
      </c>
      <c r="AU123" s="57">
        <f t="shared" si="230"/>
        <v>52309.446666666467</v>
      </c>
      <c r="AV123" s="57">
        <f t="shared" si="230"/>
        <v>47950.306666666467</v>
      </c>
      <c r="AW123" s="57">
        <f t="shared" si="230"/>
        <v>43591.166666666468</v>
      </c>
      <c r="AX123" s="57">
        <f t="shared" si="230"/>
        <v>39232.026666666468</v>
      </c>
      <c r="AY123" s="57">
        <f t="shared" si="230"/>
        <v>34872.886666666469</v>
      </c>
      <c r="AZ123" s="57">
        <f t="shared" si="230"/>
        <v>30513.74666666647</v>
      </c>
      <c r="BA123" s="57">
        <f t="shared" si="230"/>
        <v>26154.60666666647</v>
      </c>
      <c r="BB123" s="57">
        <f t="shared" si="230"/>
        <v>21795.466666666471</v>
      </c>
      <c r="BC123" s="57">
        <f t="shared" si="230"/>
        <v>17436.326666666471</v>
      </c>
      <c r="BD123" s="57">
        <f t="shared" si="230"/>
        <v>13077.186666666472</v>
      </c>
      <c r="BE123" s="60">
        <f t="shared" si="146"/>
        <v>0</v>
      </c>
      <c r="BF123" s="57">
        <v>4359.1400000000003</v>
      </c>
      <c r="BG123" s="69">
        <v>13077.19</v>
      </c>
      <c r="BH123" s="57">
        <f t="shared" si="210"/>
        <v>8718.0466666664724</v>
      </c>
      <c r="BI123" s="57">
        <f t="shared" si="243"/>
        <v>4358.9066666664721</v>
      </c>
      <c r="BJ123" s="57">
        <v>0</v>
      </c>
      <c r="BK123" s="57">
        <v>0</v>
      </c>
      <c r="BL123" s="57">
        <v>0</v>
      </c>
      <c r="BM123" s="57">
        <v>0</v>
      </c>
      <c r="BN123" s="57">
        <v>0</v>
      </c>
      <c r="BO123" s="57">
        <v>0</v>
      </c>
      <c r="BP123" s="57">
        <v>0</v>
      </c>
      <c r="BQ123" s="57">
        <v>0</v>
      </c>
      <c r="BR123" s="57">
        <v>0</v>
      </c>
      <c r="BS123" s="57">
        <v>0</v>
      </c>
      <c r="BT123" s="60">
        <v>0</v>
      </c>
      <c r="BU123" s="57">
        <v>4359.1400000000003</v>
      </c>
      <c r="BV123" s="69"/>
      <c r="BW123" s="57"/>
      <c r="BX123" s="57"/>
      <c r="BY123" s="57"/>
      <c r="BZ123" s="57"/>
      <c r="CA123" s="57"/>
      <c r="CB123" s="57"/>
      <c r="CC123" s="57"/>
      <c r="CD123" s="57"/>
      <c r="CE123" s="57"/>
      <c r="CF123" s="57"/>
      <c r="CG123" s="57"/>
      <c r="CH123" s="57"/>
      <c r="CI123" s="60">
        <v>0</v>
      </c>
      <c r="CJ123" s="57">
        <v>4359.1400000000003</v>
      </c>
      <c r="CK123" s="69"/>
      <c r="CL123" s="57"/>
      <c r="CM123" s="57"/>
      <c r="CN123" s="57"/>
      <c r="CO123" s="57"/>
      <c r="CP123" s="57"/>
      <c r="CQ123" s="57"/>
      <c r="CR123" s="57"/>
      <c r="CS123" s="57"/>
      <c r="CT123" s="57"/>
      <c r="CU123" s="57"/>
      <c r="CV123" s="57"/>
      <c r="CW123" s="57"/>
      <c r="CX123" s="60">
        <v>0</v>
      </c>
    </row>
    <row r="124" spans="1:102" x14ac:dyDescent="0.2">
      <c r="A124" s="56" t="s">
        <v>1442</v>
      </c>
      <c r="B124" s="40" t="s">
        <v>1981</v>
      </c>
      <c r="C124" s="40" t="s">
        <v>793</v>
      </c>
      <c r="D124" s="40" t="s">
        <v>835</v>
      </c>
      <c r="E124" s="40" t="s">
        <v>2080</v>
      </c>
      <c r="F124" s="40" t="s">
        <v>1021</v>
      </c>
      <c r="G124" s="40">
        <v>180</v>
      </c>
      <c r="H124" s="57">
        <v>784644.95</v>
      </c>
      <c r="I124" s="57">
        <v>614638.72333333339</v>
      </c>
      <c r="J124" s="57">
        <v>170006.22666666657</v>
      </c>
      <c r="K124" s="58">
        <v>0</v>
      </c>
      <c r="L124" s="57">
        <v>4359.1400000000003</v>
      </c>
      <c r="M124" s="57"/>
      <c r="N124" s="57">
        <f t="shared" si="144"/>
        <v>52309.680000000008</v>
      </c>
      <c r="O124" s="57">
        <f t="shared" si="147"/>
        <v>165647.08666666655</v>
      </c>
      <c r="P124" s="57">
        <f t="shared" si="219"/>
        <v>161287.94666666654</v>
      </c>
      <c r="Q124" s="57">
        <f t="shared" si="219"/>
        <v>156928.80666666653</v>
      </c>
      <c r="R124" s="57">
        <f t="shared" si="219"/>
        <v>152569.66666666651</v>
      </c>
      <c r="S124" s="57">
        <f t="shared" si="219"/>
        <v>148210.5266666665</v>
      </c>
      <c r="T124" s="57">
        <f t="shared" si="219"/>
        <v>143851.38666666648</v>
      </c>
      <c r="U124" s="57">
        <f t="shared" si="219"/>
        <v>139492.24666666647</v>
      </c>
      <c r="V124" s="57">
        <f t="shared" si="219"/>
        <v>135133.10666666646</v>
      </c>
      <c r="W124" s="57">
        <f t="shared" si="219"/>
        <v>130773.96666666646</v>
      </c>
      <c r="X124" s="57">
        <f t="shared" si="219"/>
        <v>126414.82666666646</v>
      </c>
      <c r="Y124" s="57">
        <f t="shared" si="219"/>
        <v>122055.68666666646</v>
      </c>
      <c r="Z124" s="57">
        <f t="shared" si="219"/>
        <v>117696.54666666646</v>
      </c>
      <c r="AA124" s="59"/>
      <c r="AB124" s="57"/>
      <c r="AC124" s="57">
        <f t="shared" si="149"/>
        <v>52309.680000000008</v>
      </c>
      <c r="AD124" s="57">
        <f t="shared" si="150"/>
        <v>113337.40666666646</v>
      </c>
      <c r="AE124" s="57">
        <f t="shared" si="220"/>
        <v>108978.26666666646</v>
      </c>
      <c r="AF124" s="57">
        <f t="shared" si="220"/>
        <v>104619.12666666646</v>
      </c>
      <c r="AG124" s="57">
        <f t="shared" si="220"/>
        <v>100259.98666666646</v>
      </c>
      <c r="AH124" s="57">
        <f t="shared" si="220"/>
        <v>95900.846666666461</v>
      </c>
      <c r="AI124" s="57">
        <f t="shared" si="220"/>
        <v>91541.706666666461</v>
      </c>
      <c r="AJ124" s="57">
        <f t="shared" si="220"/>
        <v>87182.566666666462</v>
      </c>
      <c r="AK124" s="57">
        <f t="shared" si="220"/>
        <v>82823.426666666463</v>
      </c>
      <c r="AL124" s="57">
        <f t="shared" si="220"/>
        <v>78464.286666666463</v>
      </c>
      <c r="AM124" s="57">
        <f t="shared" si="220"/>
        <v>74105.146666666464</v>
      </c>
      <c r="AN124" s="57">
        <f t="shared" si="220"/>
        <v>69746.006666666464</v>
      </c>
      <c r="AO124" s="57">
        <f t="shared" si="220"/>
        <v>65386.866666666465</v>
      </c>
      <c r="AP124" s="59"/>
      <c r="AQ124" s="57">
        <v>4359.1400000000003</v>
      </c>
      <c r="AR124" s="57">
        <f t="shared" si="228"/>
        <v>52309.680000000008</v>
      </c>
      <c r="AS124" s="57">
        <f t="shared" si="229"/>
        <v>61027.726666666465</v>
      </c>
      <c r="AT124" s="57">
        <f t="shared" si="230"/>
        <v>56668.586666666466</v>
      </c>
      <c r="AU124" s="57">
        <f t="shared" si="230"/>
        <v>52309.446666666467</v>
      </c>
      <c r="AV124" s="57">
        <f t="shared" si="230"/>
        <v>47950.306666666467</v>
      </c>
      <c r="AW124" s="57">
        <f t="shared" si="230"/>
        <v>43591.166666666468</v>
      </c>
      <c r="AX124" s="57">
        <f t="shared" si="230"/>
        <v>39232.026666666468</v>
      </c>
      <c r="AY124" s="57">
        <f t="shared" si="230"/>
        <v>34872.886666666469</v>
      </c>
      <c r="AZ124" s="57">
        <f t="shared" si="230"/>
        <v>30513.74666666647</v>
      </c>
      <c r="BA124" s="57">
        <f t="shared" si="230"/>
        <v>26154.60666666647</v>
      </c>
      <c r="BB124" s="57">
        <f t="shared" si="230"/>
        <v>21795.466666666471</v>
      </c>
      <c r="BC124" s="57">
        <f t="shared" si="230"/>
        <v>17436.326666666471</v>
      </c>
      <c r="BD124" s="57">
        <f t="shared" si="230"/>
        <v>13077.186666666472</v>
      </c>
      <c r="BE124" s="60">
        <f t="shared" si="146"/>
        <v>0</v>
      </c>
      <c r="BF124" s="57">
        <v>4359.1400000000003</v>
      </c>
      <c r="BG124" s="69">
        <v>13077.19</v>
      </c>
      <c r="BH124" s="57">
        <f t="shared" si="210"/>
        <v>8718.0466666664724</v>
      </c>
      <c r="BI124" s="57">
        <f t="shared" si="243"/>
        <v>4358.9066666664721</v>
      </c>
      <c r="BJ124" s="57">
        <v>0</v>
      </c>
      <c r="BK124" s="57">
        <v>0</v>
      </c>
      <c r="BL124" s="57">
        <v>0</v>
      </c>
      <c r="BM124" s="57">
        <v>0</v>
      </c>
      <c r="BN124" s="57">
        <v>0</v>
      </c>
      <c r="BO124" s="57">
        <v>0</v>
      </c>
      <c r="BP124" s="57">
        <v>0</v>
      </c>
      <c r="BQ124" s="57">
        <v>0</v>
      </c>
      <c r="BR124" s="57">
        <v>0</v>
      </c>
      <c r="BS124" s="57">
        <v>0</v>
      </c>
      <c r="BT124" s="60">
        <v>0</v>
      </c>
      <c r="BU124" s="57">
        <v>4359.1400000000003</v>
      </c>
      <c r="BV124" s="69"/>
      <c r="BW124" s="57"/>
      <c r="BX124" s="57"/>
      <c r="BY124" s="57"/>
      <c r="BZ124" s="57"/>
      <c r="CA124" s="57"/>
      <c r="CB124" s="57"/>
      <c r="CC124" s="57"/>
      <c r="CD124" s="57"/>
      <c r="CE124" s="57"/>
      <c r="CF124" s="57"/>
      <c r="CG124" s="57"/>
      <c r="CH124" s="57"/>
      <c r="CI124" s="60">
        <v>0</v>
      </c>
      <c r="CJ124" s="57">
        <v>4359.1400000000003</v>
      </c>
      <c r="CK124" s="69"/>
      <c r="CL124" s="57"/>
      <c r="CM124" s="57"/>
      <c r="CN124" s="57"/>
      <c r="CO124" s="57"/>
      <c r="CP124" s="57"/>
      <c r="CQ124" s="57"/>
      <c r="CR124" s="57"/>
      <c r="CS124" s="57"/>
      <c r="CT124" s="57"/>
      <c r="CU124" s="57"/>
      <c r="CV124" s="57"/>
      <c r="CW124" s="57"/>
      <c r="CX124" s="60">
        <v>0</v>
      </c>
    </row>
    <row r="125" spans="1:102" x14ac:dyDescent="0.2">
      <c r="A125" s="56" t="s">
        <v>1443</v>
      </c>
      <c r="B125" s="40" t="s">
        <v>1982</v>
      </c>
      <c r="C125" s="40" t="s">
        <v>793</v>
      </c>
      <c r="D125" s="40" t="s">
        <v>835</v>
      </c>
      <c r="E125" s="40" t="s">
        <v>2080</v>
      </c>
      <c r="F125" s="40" t="s">
        <v>1021</v>
      </c>
      <c r="G125" s="40">
        <v>180</v>
      </c>
      <c r="H125" s="57">
        <v>784644.95</v>
      </c>
      <c r="I125" s="57">
        <v>614638.72333333339</v>
      </c>
      <c r="J125" s="57">
        <v>170006.22666666657</v>
      </c>
      <c r="K125" s="58">
        <v>0</v>
      </c>
      <c r="L125" s="57">
        <v>4359.1400000000003</v>
      </c>
      <c r="M125" s="57"/>
      <c r="N125" s="57">
        <f t="shared" si="144"/>
        <v>52309.680000000008</v>
      </c>
      <c r="O125" s="57">
        <f t="shared" si="147"/>
        <v>165647.08666666655</v>
      </c>
      <c r="P125" s="57">
        <f t="shared" si="219"/>
        <v>161287.94666666654</v>
      </c>
      <c r="Q125" s="57">
        <f t="shared" si="219"/>
        <v>156928.80666666653</v>
      </c>
      <c r="R125" s="57">
        <f t="shared" si="219"/>
        <v>152569.66666666651</v>
      </c>
      <c r="S125" s="57">
        <f t="shared" si="219"/>
        <v>148210.5266666665</v>
      </c>
      <c r="T125" s="57">
        <f t="shared" si="219"/>
        <v>143851.38666666648</v>
      </c>
      <c r="U125" s="57">
        <f t="shared" si="219"/>
        <v>139492.24666666647</v>
      </c>
      <c r="V125" s="57">
        <f t="shared" si="219"/>
        <v>135133.10666666646</v>
      </c>
      <c r="W125" s="57">
        <f t="shared" si="219"/>
        <v>130773.96666666646</v>
      </c>
      <c r="X125" s="57">
        <f t="shared" si="219"/>
        <v>126414.82666666646</v>
      </c>
      <c r="Y125" s="57">
        <f t="shared" si="219"/>
        <v>122055.68666666646</v>
      </c>
      <c r="Z125" s="57">
        <f t="shared" si="219"/>
        <v>117696.54666666646</v>
      </c>
      <c r="AA125" s="59"/>
      <c r="AB125" s="57"/>
      <c r="AC125" s="57">
        <f t="shared" si="149"/>
        <v>52309.680000000008</v>
      </c>
      <c r="AD125" s="57">
        <f t="shared" si="150"/>
        <v>113337.40666666646</v>
      </c>
      <c r="AE125" s="57">
        <f t="shared" si="220"/>
        <v>108978.26666666646</v>
      </c>
      <c r="AF125" s="57">
        <f t="shared" si="220"/>
        <v>104619.12666666646</v>
      </c>
      <c r="AG125" s="57">
        <f t="shared" si="220"/>
        <v>100259.98666666646</v>
      </c>
      <c r="AH125" s="57">
        <f t="shared" si="220"/>
        <v>95900.846666666461</v>
      </c>
      <c r="AI125" s="57">
        <f t="shared" si="220"/>
        <v>91541.706666666461</v>
      </c>
      <c r="AJ125" s="57">
        <f t="shared" si="220"/>
        <v>87182.566666666462</v>
      </c>
      <c r="AK125" s="57">
        <f t="shared" si="220"/>
        <v>82823.426666666463</v>
      </c>
      <c r="AL125" s="57">
        <f t="shared" si="220"/>
        <v>78464.286666666463</v>
      </c>
      <c r="AM125" s="57">
        <f t="shared" si="220"/>
        <v>74105.146666666464</v>
      </c>
      <c r="AN125" s="57">
        <f t="shared" si="220"/>
        <v>69746.006666666464</v>
      </c>
      <c r="AO125" s="57">
        <f t="shared" si="220"/>
        <v>65386.866666666465</v>
      </c>
      <c r="AP125" s="59"/>
      <c r="AQ125" s="57">
        <v>4359.1400000000003</v>
      </c>
      <c r="AR125" s="57">
        <f t="shared" si="228"/>
        <v>52309.680000000008</v>
      </c>
      <c r="AS125" s="57">
        <f t="shared" si="229"/>
        <v>61027.726666666465</v>
      </c>
      <c r="AT125" s="57">
        <f t="shared" si="230"/>
        <v>56668.586666666466</v>
      </c>
      <c r="AU125" s="57">
        <f t="shared" si="230"/>
        <v>52309.446666666467</v>
      </c>
      <c r="AV125" s="57">
        <f t="shared" si="230"/>
        <v>47950.306666666467</v>
      </c>
      <c r="AW125" s="57">
        <f t="shared" si="230"/>
        <v>43591.166666666468</v>
      </c>
      <c r="AX125" s="57">
        <f t="shared" si="230"/>
        <v>39232.026666666468</v>
      </c>
      <c r="AY125" s="57">
        <f t="shared" si="230"/>
        <v>34872.886666666469</v>
      </c>
      <c r="AZ125" s="57">
        <f t="shared" si="230"/>
        <v>30513.74666666647</v>
      </c>
      <c r="BA125" s="57">
        <f t="shared" si="230"/>
        <v>26154.60666666647</v>
      </c>
      <c r="BB125" s="57">
        <f t="shared" si="230"/>
        <v>21795.466666666471</v>
      </c>
      <c r="BC125" s="57">
        <f t="shared" si="230"/>
        <v>17436.326666666471</v>
      </c>
      <c r="BD125" s="57">
        <f t="shared" si="230"/>
        <v>13077.186666666472</v>
      </c>
      <c r="BE125" s="60">
        <f t="shared" si="146"/>
        <v>0</v>
      </c>
      <c r="BF125" s="57">
        <v>4359.1400000000003</v>
      </c>
      <c r="BG125" s="69">
        <v>13077.19</v>
      </c>
      <c r="BH125" s="57">
        <f t="shared" si="210"/>
        <v>8718.0466666664724</v>
      </c>
      <c r="BI125" s="57">
        <f t="shared" si="243"/>
        <v>4358.9066666664721</v>
      </c>
      <c r="BJ125" s="57">
        <v>0</v>
      </c>
      <c r="BK125" s="57">
        <v>0</v>
      </c>
      <c r="BL125" s="57">
        <v>0</v>
      </c>
      <c r="BM125" s="57">
        <v>0</v>
      </c>
      <c r="BN125" s="57">
        <v>0</v>
      </c>
      <c r="BO125" s="57">
        <v>0</v>
      </c>
      <c r="BP125" s="57">
        <v>0</v>
      </c>
      <c r="BQ125" s="57">
        <v>0</v>
      </c>
      <c r="BR125" s="57">
        <v>0</v>
      </c>
      <c r="BS125" s="57">
        <v>0</v>
      </c>
      <c r="BT125" s="60">
        <v>0</v>
      </c>
      <c r="BU125" s="57">
        <v>4359.1400000000003</v>
      </c>
      <c r="BV125" s="69"/>
      <c r="BW125" s="57"/>
      <c r="BX125" s="57"/>
      <c r="BY125" s="57"/>
      <c r="BZ125" s="57"/>
      <c r="CA125" s="57"/>
      <c r="CB125" s="57"/>
      <c r="CC125" s="57"/>
      <c r="CD125" s="57"/>
      <c r="CE125" s="57"/>
      <c r="CF125" s="57"/>
      <c r="CG125" s="57"/>
      <c r="CH125" s="57"/>
      <c r="CI125" s="60">
        <v>0</v>
      </c>
      <c r="CJ125" s="57">
        <v>4359.1400000000003</v>
      </c>
      <c r="CK125" s="69"/>
      <c r="CL125" s="57"/>
      <c r="CM125" s="57"/>
      <c r="CN125" s="57"/>
      <c r="CO125" s="57"/>
      <c r="CP125" s="57"/>
      <c r="CQ125" s="57"/>
      <c r="CR125" s="57"/>
      <c r="CS125" s="57"/>
      <c r="CT125" s="57"/>
      <c r="CU125" s="57"/>
      <c r="CV125" s="57"/>
      <c r="CW125" s="57"/>
      <c r="CX125" s="60">
        <v>0</v>
      </c>
    </row>
    <row r="126" spans="1:102" x14ac:dyDescent="0.2">
      <c r="A126" s="56" t="s">
        <v>1444</v>
      </c>
      <c r="B126" s="40" t="s">
        <v>1983</v>
      </c>
      <c r="C126" s="40" t="s">
        <v>793</v>
      </c>
      <c r="D126" s="40" t="s">
        <v>835</v>
      </c>
      <c r="E126" s="40" t="s">
        <v>2080</v>
      </c>
      <c r="F126" s="40" t="s">
        <v>1021</v>
      </c>
      <c r="G126" s="40">
        <v>180</v>
      </c>
      <c r="H126" s="57">
        <v>784644.95</v>
      </c>
      <c r="I126" s="57">
        <v>614638.72333333339</v>
      </c>
      <c r="J126" s="57">
        <v>170006.22666666657</v>
      </c>
      <c r="K126" s="58">
        <v>0</v>
      </c>
      <c r="L126" s="57">
        <v>4359.1400000000003</v>
      </c>
      <c r="M126" s="57"/>
      <c r="N126" s="57">
        <f t="shared" si="144"/>
        <v>52309.680000000008</v>
      </c>
      <c r="O126" s="57">
        <f t="shared" si="147"/>
        <v>165647.08666666655</v>
      </c>
      <c r="P126" s="57">
        <f t="shared" si="219"/>
        <v>161287.94666666654</v>
      </c>
      <c r="Q126" s="57">
        <f t="shared" si="219"/>
        <v>156928.80666666653</v>
      </c>
      <c r="R126" s="57">
        <f t="shared" si="219"/>
        <v>152569.66666666651</v>
      </c>
      <c r="S126" s="57">
        <f t="shared" si="219"/>
        <v>148210.5266666665</v>
      </c>
      <c r="T126" s="57">
        <f t="shared" si="219"/>
        <v>143851.38666666648</v>
      </c>
      <c r="U126" s="57">
        <f t="shared" si="219"/>
        <v>139492.24666666647</v>
      </c>
      <c r="V126" s="57">
        <f t="shared" si="219"/>
        <v>135133.10666666646</v>
      </c>
      <c r="W126" s="57">
        <f t="shared" si="219"/>
        <v>130773.96666666646</v>
      </c>
      <c r="X126" s="57">
        <f t="shared" si="219"/>
        <v>126414.82666666646</v>
      </c>
      <c r="Y126" s="57">
        <f t="shared" si="219"/>
        <v>122055.68666666646</v>
      </c>
      <c r="Z126" s="57">
        <f t="shared" si="219"/>
        <v>117696.54666666646</v>
      </c>
      <c r="AA126" s="59"/>
      <c r="AB126" s="57"/>
      <c r="AC126" s="57">
        <f t="shared" si="149"/>
        <v>52309.680000000008</v>
      </c>
      <c r="AD126" s="57">
        <f t="shared" si="150"/>
        <v>113337.40666666646</v>
      </c>
      <c r="AE126" s="57">
        <f t="shared" si="220"/>
        <v>108978.26666666646</v>
      </c>
      <c r="AF126" s="57">
        <f t="shared" si="220"/>
        <v>104619.12666666646</v>
      </c>
      <c r="AG126" s="57">
        <f t="shared" si="220"/>
        <v>100259.98666666646</v>
      </c>
      <c r="AH126" s="57">
        <f t="shared" si="220"/>
        <v>95900.846666666461</v>
      </c>
      <c r="AI126" s="57">
        <f t="shared" si="220"/>
        <v>91541.706666666461</v>
      </c>
      <c r="AJ126" s="57">
        <f t="shared" si="220"/>
        <v>87182.566666666462</v>
      </c>
      <c r="AK126" s="57">
        <f t="shared" si="220"/>
        <v>82823.426666666463</v>
      </c>
      <c r="AL126" s="57">
        <f t="shared" si="220"/>
        <v>78464.286666666463</v>
      </c>
      <c r="AM126" s="57">
        <f t="shared" si="220"/>
        <v>74105.146666666464</v>
      </c>
      <c r="AN126" s="57">
        <f t="shared" si="220"/>
        <v>69746.006666666464</v>
      </c>
      <c r="AO126" s="57">
        <f t="shared" si="220"/>
        <v>65386.866666666465</v>
      </c>
      <c r="AP126" s="59"/>
      <c r="AQ126" s="57">
        <v>4359.1400000000003</v>
      </c>
      <c r="AR126" s="57">
        <f t="shared" si="228"/>
        <v>52309.680000000008</v>
      </c>
      <c r="AS126" s="57">
        <f t="shared" si="229"/>
        <v>61027.726666666465</v>
      </c>
      <c r="AT126" s="57">
        <f t="shared" si="230"/>
        <v>56668.586666666466</v>
      </c>
      <c r="AU126" s="57">
        <f t="shared" si="230"/>
        <v>52309.446666666467</v>
      </c>
      <c r="AV126" s="57">
        <f t="shared" si="230"/>
        <v>47950.306666666467</v>
      </c>
      <c r="AW126" s="57">
        <f t="shared" si="230"/>
        <v>43591.166666666468</v>
      </c>
      <c r="AX126" s="57">
        <f t="shared" si="230"/>
        <v>39232.026666666468</v>
      </c>
      <c r="AY126" s="57">
        <f t="shared" si="230"/>
        <v>34872.886666666469</v>
      </c>
      <c r="AZ126" s="57">
        <f t="shared" si="230"/>
        <v>30513.74666666647</v>
      </c>
      <c r="BA126" s="57">
        <f t="shared" si="230"/>
        <v>26154.60666666647</v>
      </c>
      <c r="BB126" s="57">
        <f t="shared" si="230"/>
        <v>21795.466666666471</v>
      </c>
      <c r="BC126" s="57">
        <f t="shared" si="230"/>
        <v>17436.326666666471</v>
      </c>
      <c r="BD126" s="57">
        <f t="shared" si="230"/>
        <v>13077.186666666472</v>
      </c>
      <c r="BE126" s="60">
        <f t="shared" si="146"/>
        <v>0</v>
      </c>
      <c r="BF126" s="57">
        <v>4359.1400000000003</v>
      </c>
      <c r="BG126" s="69">
        <v>13077.19</v>
      </c>
      <c r="BH126" s="57">
        <f t="shared" si="210"/>
        <v>8718.0466666664724</v>
      </c>
      <c r="BI126" s="57">
        <f t="shared" si="243"/>
        <v>4358.9066666664721</v>
      </c>
      <c r="BJ126" s="57">
        <v>0</v>
      </c>
      <c r="BK126" s="57">
        <v>0</v>
      </c>
      <c r="BL126" s="57">
        <v>0</v>
      </c>
      <c r="BM126" s="57">
        <v>0</v>
      </c>
      <c r="BN126" s="57">
        <v>0</v>
      </c>
      <c r="BO126" s="57">
        <v>0</v>
      </c>
      <c r="BP126" s="57">
        <v>0</v>
      </c>
      <c r="BQ126" s="57">
        <v>0</v>
      </c>
      <c r="BR126" s="57">
        <v>0</v>
      </c>
      <c r="BS126" s="57">
        <v>0</v>
      </c>
      <c r="BT126" s="60">
        <v>0</v>
      </c>
      <c r="BU126" s="57">
        <v>4359.1400000000003</v>
      </c>
      <c r="BV126" s="69"/>
      <c r="BW126" s="57"/>
      <c r="BX126" s="57"/>
      <c r="BY126" s="57"/>
      <c r="BZ126" s="57"/>
      <c r="CA126" s="57"/>
      <c r="CB126" s="57"/>
      <c r="CC126" s="57"/>
      <c r="CD126" s="57"/>
      <c r="CE126" s="57"/>
      <c r="CF126" s="57"/>
      <c r="CG126" s="57"/>
      <c r="CH126" s="57"/>
      <c r="CI126" s="60">
        <v>0</v>
      </c>
      <c r="CJ126" s="57">
        <v>4359.1400000000003</v>
      </c>
      <c r="CK126" s="69"/>
      <c r="CL126" s="57"/>
      <c r="CM126" s="57"/>
      <c r="CN126" s="57"/>
      <c r="CO126" s="57"/>
      <c r="CP126" s="57"/>
      <c r="CQ126" s="57"/>
      <c r="CR126" s="57"/>
      <c r="CS126" s="57"/>
      <c r="CT126" s="57"/>
      <c r="CU126" s="57"/>
      <c r="CV126" s="57"/>
      <c r="CW126" s="57"/>
      <c r="CX126" s="60">
        <v>0</v>
      </c>
    </row>
    <row r="127" spans="1:102" x14ac:dyDescent="0.2">
      <c r="A127" s="56" t="s">
        <v>1445</v>
      </c>
      <c r="B127" s="40" t="s">
        <v>1984</v>
      </c>
      <c r="C127" s="40" t="s">
        <v>793</v>
      </c>
      <c r="D127" s="40" t="s">
        <v>835</v>
      </c>
      <c r="E127" s="40" t="s">
        <v>2080</v>
      </c>
      <c r="F127" s="40" t="s">
        <v>1021</v>
      </c>
      <c r="G127" s="40">
        <v>180</v>
      </c>
      <c r="H127" s="57">
        <v>784644.95</v>
      </c>
      <c r="I127" s="57">
        <v>614638.72333333339</v>
      </c>
      <c r="J127" s="57">
        <v>170006.22666666657</v>
      </c>
      <c r="K127" s="58">
        <v>0</v>
      </c>
      <c r="L127" s="57">
        <v>4359.1400000000003</v>
      </c>
      <c r="M127" s="57"/>
      <c r="N127" s="57">
        <f t="shared" si="144"/>
        <v>52309.680000000008</v>
      </c>
      <c r="O127" s="57">
        <f t="shared" si="147"/>
        <v>165647.08666666655</v>
      </c>
      <c r="P127" s="57">
        <f t="shared" si="219"/>
        <v>161287.94666666654</v>
      </c>
      <c r="Q127" s="57">
        <f t="shared" si="219"/>
        <v>156928.80666666653</v>
      </c>
      <c r="R127" s="57">
        <f t="shared" si="219"/>
        <v>152569.66666666651</v>
      </c>
      <c r="S127" s="57">
        <f t="shared" si="219"/>
        <v>148210.5266666665</v>
      </c>
      <c r="T127" s="57">
        <f t="shared" si="219"/>
        <v>143851.38666666648</v>
      </c>
      <c r="U127" s="57">
        <f t="shared" si="219"/>
        <v>139492.24666666647</v>
      </c>
      <c r="V127" s="57">
        <f t="shared" si="219"/>
        <v>135133.10666666646</v>
      </c>
      <c r="W127" s="57">
        <f t="shared" si="219"/>
        <v>130773.96666666646</v>
      </c>
      <c r="X127" s="57">
        <f t="shared" si="219"/>
        <v>126414.82666666646</v>
      </c>
      <c r="Y127" s="57">
        <f t="shared" si="219"/>
        <v>122055.68666666646</v>
      </c>
      <c r="Z127" s="57">
        <f t="shared" si="219"/>
        <v>117696.54666666646</v>
      </c>
      <c r="AA127" s="59"/>
      <c r="AB127" s="57"/>
      <c r="AC127" s="57">
        <f t="shared" si="149"/>
        <v>52309.680000000008</v>
      </c>
      <c r="AD127" s="57">
        <f t="shared" si="150"/>
        <v>113337.40666666646</v>
      </c>
      <c r="AE127" s="57">
        <f t="shared" si="220"/>
        <v>108978.26666666646</v>
      </c>
      <c r="AF127" s="57">
        <f t="shared" si="220"/>
        <v>104619.12666666646</v>
      </c>
      <c r="AG127" s="57">
        <f t="shared" si="220"/>
        <v>100259.98666666646</v>
      </c>
      <c r="AH127" s="57">
        <f t="shared" si="220"/>
        <v>95900.846666666461</v>
      </c>
      <c r="AI127" s="57">
        <f t="shared" si="220"/>
        <v>91541.706666666461</v>
      </c>
      <c r="AJ127" s="57">
        <f t="shared" si="220"/>
        <v>87182.566666666462</v>
      </c>
      <c r="AK127" s="57">
        <f t="shared" si="220"/>
        <v>82823.426666666463</v>
      </c>
      <c r="AL127" s="57">
        <f t="shared" si="220"/>
        <v>78464.286666666463</v>
      </c>
      <c r="AM127" s="57">
        <f t="shared" si="220"/>
        <v>74105.146666666464</v>
      </c>
      <c r="AN127" s="57">
        <f t="shared" si="220"/>
        <v>69746.006666666464</v>
      </c>
      <c r="AO127" s="57">
        <f t="shared" si="220"/>
        <v>65386.866666666465</v>
      </c>
      <c r="AP127" s="59"/>
      <c r="AQ127" s="57">
        <v>4359.1400000000003</v>
      </c>
      <c r="AR127" s="57">
        <f t="shared" si="228"/>
        <v>52309.680000000008</v>
      </c>
      <c r="AS127" s="57">
        <f t="shared" si="229"/>
        <v>61027.726666666465</v>
      </c>
      <c r="AT127" s="57">
        <f t="shared" si="230"/>
        <v>56668.586666666466</v>
      </c>
      <c r="AU127" s="57">
        <f t="shared" si="230"/>
        <v>52309.446666666467</v>
      </c>
      <c r="AV127" s="57">
        <f t="shared" si="230"/>
        <v>47950.306666666467</v>
      </c>
      <c r="AW127" s="57">
        <f t="shared" si="230"/>
        <v>43591.166666666468</v>
      </c>
      <c r="AX127" s="57">
        <f t="shared" si="230"/>
        <v>39232.026666666468</v>
      </c>
      <c r="AY127" s="57">
        <f t="shared" si="230"/>
        <v>34872.886666666469</v>
      </c>
      <c r="AZ127" s="57">
        <f t="shared" si="230"/>
        <v>30513.74666666647</v>
      </c>
      <c r="BA127" s="57">
        <f t="shared" si="230"/>
        <v>26154.60666666647</v>
      </c>
      <c r="BB127" s="57">
        <f t="shared" si="230"/>
        <v>21795.466666666471</v>
      </c>
      <c r="BC127" s="57">
        <f t="shared" si="230"/>
        <v>17436.326666666471</v>
      </c>
      <c r="BD127" s="57">
        <f t="shared" si="230"/>
        <v>13077.186666666472</v>
      </c>
      <c r="BE127" s="60">
        <f t="shared" si="146"/>
        <v>0</v>
      </c>
      <c r="BF127" s="57">
        <v>4359.1400000000003</v>
      </c>
      <c r="BG127" s="69">
        <v>13077.19</v>
      </c>
      <c r="BH127" s="57">
        <f t="shared" si="210"/>
        <v>8718.0466666664724</v>
      </c>
      <c r="BI127" s="57">
        <f t="shared" si="243"/>
        <v>4358.9066666664721</v>
      </c>
      <c r="BJ127" s="57">
        <v>0</v>
      </c>
      <c r="BK127" s="57">
        <v>0</v>
      </c>
      <c r="BL127" s="57">
        <v>0</v>
      </c>
      <c r="BM127" s="57">
        <v>0</v>
      </c>
      <c r="BN127" s="57">
        <v>0</v>
      </c>
      <c r="BO127" s="57">
        <v>0</v>
      </c>
      <c r="BP127" s="57">
        <v>0</v>
      </c>
      <c r="BQ127" s="57">
        <v>0</v>
      </c>
      <c r="BR127" s="57">
        <v>0</v>
      </c>
      <c r="BS127" s="57">
        <v>0</v>
      </c>
      <c r="BT127" s="60">
        <v>0</v>
      </c>
      <c r="BU127" s="57">
        <v>4359.1400000000003</v>
      </c>
      <c r="BV127" s="69"/>
      <c r="BW127" s="57"/>
      <c r="BX127" s="57"/>
      <c r="BY127" s="57"/>
      <c r="BZ127" s="57"/>
      <c r="CA127" s="57"/>
      <c r="CB127" s="57"/>
      <c r="CC127" s="57"/>
      <c r="CD127" s="57"/>
      <c r="CE127" s="57"/>
      <c r="CF127" s="57"/>
      <c r="CG127" s="57"/>
      <c r="CH127" s="57"/>
      <c r="CI127" s="60">
        <v>0</v>
      </c>
      <c r="CJ127" s="57">
        <v>4359.1400000000003</v>
      </c>
      <c r="CK127" s="69"/>
      <c r="CL127" s="57"/>
      <c r="CM127" s="57"/>
      <c r="CN127" s="57"/>
      <c r="CO127" s="57"/>
      <c r="CP127" s="57"/>
      <c r="CQ127" s="57"/>
      <c r="CR127" s="57"/>
      <c r="CS127" s="57"/>
      <c r="CT127" s="57"/>
      <c r="CU127" s="57"/>
      <c r="CV127" s="57"/>
      <c r="CW127" s="57"/>
      <c r="CX127" s="60">
        <v>0</v>
      </c>
    </row>
    <row r="128" spans="1:102" x14ac:dyDescent="0.2">
      <c r="A128" s="56" t="s">
        <v>1446</v>
      </c>
      <c r="B128" s="40" t="s">
        <v>1985</v>
      </c>
      <c r="C128" s="40" t="s">
        <v>793</v>
      </c>
      <c r="D128" s="40" t="s">
        <v>835</v>
      </c>
      <c r="E128" s="40" t="s">
        <v>2080</v>
      </c>
      <c r="F128" s="40" t="s">
        <v>1021</v>
      </c>
      <c r="G128" s="40">
        <v>180</v>
      </c>
      <c r="H128" s="57">
        <v>784644.95</v>
      </c>
      <c r="I128" s="57">
        <v>614638.72333333339</v>
      </c>
      <c r="J128" s="57">
        <v>170006.22666666657</v>
      </c>
      <c r="K128" s="58">
        <v>0</v>
      </c>
      <c r="L128" s="57">
        <v>4359.1400000000003</v>
      </c>
      <c r="M128" s="57"/>
      <c r="N128" s="57">
        <f t="shared" si="144"/>
        <v>52309.680000000008</v>
      </c>
      <c r="O128" s="57">
        <f t="shared" si="147"/>
        <v>165647.08666666655</v>
      </c>
      <c r="P128" s="57">
        <f t="shared" si="219"/>
        <v>161287.94666666654</v>
      </c>
      <c r="Q128" s="57">
        <f t="shared" si="219"/>
        <v>156928.80666666653</v>
      </c>
      <c r="R128" s="57">
        <f t="shared" si="219"/>
        <v>152569.66666666651</v>
      </c>
      <c r="S128" s="57">
        <f t="shared" si="219"/>
        <v>148210.5266666665</v>
      </c>
      <c r="T128" s="57">
        <f t="shared" si="219"/>
        <v>143851.38666666648</v>
      </c>
      <c r="U128" s="57">
        <f t="shared" si="219"/>
        <v>139492.24666666647</v>
      </c>
      <c r="V128" s="57">
        <f t="shared" si="219"/>
        <v>135133.10666666646</v>
      </c>
      <c r="W128" s="57">
        <f t="shared" si="219"/>
        <v>130773.96666666646</v>
      </c>
      <c r="X128" s="57">
        <f t="shared" si="219"/>
        <v>126414.82666666646</v>
      </c>
      <c r="Y128" s="57">
        <f t="shared" si="219"/>
        <v>122055.68666666646</v>
      </c>
      <c r="Z128" s="57">
        <f t="shared" si="219"/>
        <v>117696.54666666646</v>
      </c>
      <c r="AA128" s="59"/>
      <c r="AB128" s="57"/>
      <c r="AC128" s="57">
        <f t="shared" si="149"/>
        <v>52309.680000000008</v>
      </c>
      <c r="AD128" s="57">
        <f t="shared" si="150"/>
        <v>113337.40666666646</v>
      </c>
      <c r="AE128" s="57">
        <f t="shared" si="220"/>
        <v>108978.26666666646</v>
      </c>
      <c r="AF128" s="57">
        <f t="shared" si="220"/>
        <v>104619.12666666646</v>
      </c>
      <c r="AG128" s="57">
        <f t="shared" si="220"/>
        <v>100259.98666666646</v>
      </c>
      <c r="AH128" s="57">
        <f t="shared" si="220"/>
        <v>95900.846666666461</v>
      </c>
      <c r="AI128" s="57">
        <f t="shared" si="220"/>
        <v>91541.706666666461</v>
      </c>
      <c r="AJ128" s="57">
        <f t="shared" si="220"/>
        <v>87182.566666666462</v>
      </c>
      <c r="AK128" s="57">
        <f t="shared" si="220"/>
        <v>82823.426666666463</v>
      </c>
      <c r="AL128" s="57">
        <f t="shared" si="220"/>
        <v>78464.286666666463</v>
      </c>
      <c r="AM128" s="57">
        <f t="shared" si="220"/>
        <v>74105.146666666464</v>
      </c>
      <c r="AN128" s="57">
        <f t="shared" si="220"/>
        <v>69746.006666666464</v>
      </c>
      <c r="AO128" s="57">
        <f t="shared" si="220"/>
        <v>65386.866666666465</v>
      </c>
      <c r="AP128" s="59"/>
      <c r="AQ128" s="57">
        <v>4359.1400000000003</v>
      </c>
      <c r="AR128" s="57">
        <f t="shared" si="228"/>
        <v>52309.680000000008</v>
      </c>
      <c r="AS128" s="57">
        <f t="shared" si="229"/>
        <v>61027.726666666465</v>
      </c>
      <c r="AT128" s="57">
        <f t="shared" si="230"/>
        <v>56668.586666666466</v>
      </c>
      <c r="AU128" s="57">
        <f t="shared" si="230"/>
        <v>52309.446666666467</v>
      </c>
      <c r="AV128" s="57">
        <f t="shared" si="230"/>
        <v>47950.306666666467</v>
      </c>
      <c r="AW128" s="57">
        <f t="shared" si="230"/>
        <v>43591.166666666468</v>
      </c>
      <c r="AX128" s="57">
        <f t="shared" si="230"/>
        <v>39232.026666666468</v>
      </c>
      <c r="AY128" s="57">
        <f t="shared" si="230"/>
        <v>34872.886666666469</v>
      </c>
      <c r="AZ128" s="57">
        <f t="shared" si="230"/>
        <v>30513.74666666647</v>
      </c>
      <c r="BA128" s="57">
        <f t="shared" si="230"/>
        <v>26154.60666666647</v>
      </c>
      <c r="BB128" s="57">
        <f t="shared" si="230"/>
        <v>21795.466666666471</v>
      </c>
      <c r="BC128" s="57">
        <f t="shared" si="230"/>
        <v>17436.326666666471</v>
      </c>
      <c r="BD128" s="57">
        <f t="shared" si="230"/>
        <v>13077.186666666472</v>
      </c>
      <c r="BE128" s="60">
        <f t="shared" si="146"/>
        <v>0</v>
      </c>
      <c r="BF128" s="57">
        <v>4359.1400000000003</v>
      </c>
      <c r="BG128" s="69">
        <v>13077.19</v>
      </c>
      <c r="BH128" s="57">
        <f t="shared" si="210"/>
        <v>8718.0466666664724</v>
      </c>
      <c r="BI128" s="57">
        <f t="shared" si="243"/>
        <v>4358.9066666664721</v>
      </c>
      <c r="BJ128" s="57">
        <v>0</v>
      </c>
      <c r="BK128" s="57">
        <v>0</v>
      </c>
      <c r="BL128" s="57">
        <v>0</v>
      </c>
      <c r="BM128" s="57">
        <v>0</v>
      </c>
      <c r="BN128" s="57">
        <v>0</v>
      </c>
      <c r="BO128" s="57">
        <v>0</v>
      </c>
      <c r="BP128" s="57">
        <v>0</v>
      </c>
      <c r="BQ128" s="57">
        <v>0</v>
      </c>
      <c r="BR128" s="57">
        <v>0</v>
      </c>
      <c r="BS128" s="57">
        <v>0</v>
      </c>
      <c r="BT128" s="60">
        <v>0</v>
      </c>
      <c r="BU128" s="57">
        <v>4359.1400000000003</v>
      </c>
      <c r="BV128" s="69"/>
      <c r="BW128" s="57"/>
      <c r="BX128" s="57"/>
      <c r="BY128" s="57"/>
      <c r="BZ128" s="57"/>
      <c r="CA128" s="57"/>
      <c r="CB128" s="57"/>
      <c r="CC128" s="57"/>
      <c r="CD128" s="57"/>
      <c r="CE128" s="57"/>
      <c r="CF128" s="57"/>
      <c r="CG128" s="57"/>
      <c r="CH128" s="57"/>
      <c r="CI128" s="60">
        <v>0</v>
      </c>
      <c r="CJ128" s="57">
        <v>4359.1400000000003</v>
      </c>
      <c r="CK128" s="69"/>
      <c r="CL128" s="57"/>
      <c r="CM128" s="57"/>
      <c r="CN128" s="57"/>
      <c r="CO128" s="57"/>
      <c r="CP128" s="57"/>
      <c r="CQ128" s="57"/>
      <c r="CR128" s="57"/>
      <c r="CS128" s="57"/>
      <c r="CT128" s="57"/>
      <c r="CU128" s="57"/>
      <c r="CV128" s="57"/>
      <c r="CW128" s="57"/>
      <c r="CX128" s="60">
        <v>0</v>
      </c>
    </row>
    <row r="129" spans="1:102" x14ac:dyDescent="0.2">
      <c r="A129" s="56" t="s">
        <v>1447</v>
      </c>
      <c r="B129" s="40" t="s">
        <v>1986</v>
      </c>
      <c r="C129" s="40" t="s">
        <v>793</v>
      </c>
      <c r="D129" s="40" t="s">
        <v>835</v>
      </c>
      <c r="E129" s="40" t="s">
        <v>2080</v>
      </c>
      <c r="F129" s="40" t="s">
        <v>1021</v>
      </c>
      <c r="G129" s="40">
        <v>180</v>
      </c>
      <c r="H129" s="57">
        <v>784644.95</v>
      </c>
      <c r="I129" s="57">
        <v>614638.72333333339</v>
      </c>
      <c r="J129" s="57">
        <v>170006.22666666657</v>
      </c>
      <c r="K129" s="58">
        <v>0</v>
      </c>
      <c r="L129" s="57">
        <v>4359.1400000000003</v>
      </c>
      <c r="M129" s="57"/>
      <c r="N129" s="57">
        <f t="shared" si="144"/>
        <v>52309.680000000008</v>
      </c>
      <c r="O129" s="57">
        <f t="shared" si="147"/>
        <v>165647.08666666655</v>
      </c>
      <c r="P129" s="57">
        <f t="shared" si="219"/>
        <v>161287.94666666654</v>
      </c>
      <c r="Q129" s="57">
        <f t="shared" si="219"/>
        <v>156928.80666666653</v>
      </c>
      <c r="R129" s="57">
        <f t="shared" si="219"/>
        <v>152569.66666666651</v>
      </c>
      <c r="S129" s="57">
        <f t="shared" si="219"/>
        <v>148210.5266666665</v>
      </c>
      <c r="T129" s="57">
        <f t="shared" si="219"/>
        <v>143851.38666666648</v>
      </c>
      <c r="U129" s="57">
        <f t="shared" si="219"/>
        <v>139492.24666666647</v>
      </c>
      <c r="V129" s="57">
        <f t="shared" si="219"/>
        <v>135133.10666666646</v>
      </c>
      <c r="W129" s="57">
        <f t="shared" si="219"/>
        <v>130773.96666666646</v>
      </c>
      <c r="X129" s="57">
        <f t="shared" si="219"/>
        <v>126414.82666666646</v>
      </c>
      <c r="Y129" s="57">
        <f t="shared" si="219"/>
        <v>122055.68666666646</v>
      </c>
      <c r="Z129" s="57">
        <f t="shared" si="219"/>
        <v>117696.54666666646</v>
      </c>
      <c r="AA129" s="59"/>
      <c r="AB129" s="57"/>
      <c r="AC129" s="57">
        <f t="shared" si="149"/>
        <v>52309.680000000008</v>
      </c>
      <c r="AD129" s="57">
        <f t="shared" si="150"/>
        <v>113337.40666666646</v>
      </c>
      <c r="AE129" s="57">
        <f t="shared" si="220"/>
        <v>108978.26666666646</v>
      </c>
      <c r="AF129" s="57">
        <f t="shared" si="220"/>
        <v>104619.12666666646</v>
      </c>
      <c r="AG129" s="57">
        <f t="shared" si="220"/>
        <v>100259.98666666646</v>
      </c>
      <c r="AH129" s="57">
        <f t="shared" si="220"/>
        <v>95900.846666666461</v>
      </c>
      <c r="AI129" s="57">
        <f t="shared" si="220"/>
        <v>91541.706666666461</v>
      </c>
      <c r="AJ129" s="57">
        <f t="shared" si="220"/>
        <v>87182.566666666462</v>
      </c>
      <c r="AK129" s="57">
        <f t="shared" si="220"/>
        <v>82823.426666666463</v>
      </c>
      <c r="AL129" s="57">
        <f t="shared" si="220"/>
        <v>78464.286666666463</v>
      </c>
      <c r="AM129" s="57">
        <f t="shared" si="220"/>
        <v>74105.146666666464</v>
      </c>
      <c r="AN129" s="57">
        <f t="shared" si="220"/>
        <v>69746.006666666464</v>
      </c>
      <c r="AO129" s="57">
        <f t="shared" si="220"/>
        <v>65386.866666666465</v>
      </c>
      <c r="AP129" s="59"/>
      <c r="AQ129" s="57">
        <v>4359.1400000000003</v>
      </c>
      <c r="AR129" s="57">
        <f t="shared" si="228"/>
        <v>52309.680000000008</v>
      </c>
      <c r="AS129" s="57">
        <f t="shared" si="229"/>
        <v>61027.726666666465</v>
      </c>
      <c r="AT129" s="57">
        <f t="shared" si="230"/>
        <v>56668.586666666466</v>
      </c>
      <c r="AU129" s="57">
        <f t="shared" si="230"/>
        <v>52309.446666666467</v>
      </c>
      <c r="AV129" s="57">
        <f t="shared" si="230"/>
        <v>47950.306666666467</v>
      </c>
      <c r="AW129" s="57">
        <f t="shared" si="230"/>
        <v>43591.166666666468</v>
      </c>
      <c r="AX129" s="57">
        <f t="shared" si="230"/>
        <v>39232.026666666468</v>
      </c>
      <c r="AY129" s="57">
        <f t="shared" si="230"/>
        <v>34872.886666666469</v>
      </c>
      <c r="AZ129" s="57">
        <f t="shared" si="230"/>
        <v>30513.74666666647</v>
      </c>
      <c r="BA129" s="57">
        <f t="shared" si="230"/>
        <v>26154.60666666647</v>
      </c>
      <c r="BB129" s="57">
        <f t="shared" si="230"/>
        <v>21795.466666666471</v>
      </c>
      <c r="BC129" s="57">
        <f t="shared" si="230"/>
        <v>17436.326666666471</v>
      </c>
      <c r="BD129" s="57">
        <f t="shared" si="230"/>
        <v>13077.186666666472</v>
      </c>
      <c r="BE129" s="60">
        <f t="shared" si="146"/>
        <v>0</v>
      </c>
      <c r="BF129" s="57">
        <v>4359.1400000000003</v>
      </c>
      <c r="BG129" s="69">
        <v>13077.19</v>
      </c>
      <c r="BH129" s="57">
        <f t="shared" si="210"/>
        <v>8718.0466666664724</v>
      </c>
      <c r="BI129" s="57">
        <f t="shared" si="243"/>
        <v>4358.9066666664721</v>
      </c>
      <c r="BJ129" s="57">
        <v>0</v>
      </c>
      <c r="BK129" s="57">
        <v>0</v>
      </c>
      <c r="BL129" s="57">
        <v>0</v>
      </c>
      <c r="BM129" s="57">
        <v>0</v>
      </c>
      <c r="BN129" s="57">
        <v>0</v>
      </c>
      <c r="BO129" s="57">
        <v>0</v>
      </c>
      <c r="BP129" s="57">
        <v>0</v>
      </c>
      <c r="BQ129" s="57">
        <v>0</v>
      </c>
      <c r="BR129" s="57">
        <v>0</v>
      </c>
      <c r="BS129" s="57">
        <v>0</v>
      </c>
      <c r="BT129" s="60">
        <v>0</v>
      </c>
      <c r="BU129" s="57">
        <v>4359.1400000000003</v>
      </c>
      <c r="BV129" s="69"/>
      <c r="BW129" s="57"/>
      <c r="BX129" s="57"/>
      <c r="BY129" s="57"/>
      <c r="BZ129" s="57"/>
      <c r="CA129" s="57"/>
      <c r="CB129" s="57"/>
      <c r="CC129" s="57"/>
      <c r="CD129" s="57"/>
      <c r="CE129" s="57"/>
      <c r="CF129" s="57"/>
      <c r="CG129" s="57"/>
      <c r="CH129" s="57"/>
      <c r="CI129" s="60">
        <v>0</v>
      </c>
      <c r="CJ129" s="57">
        <v>4359.1400000000003</v>
      </c>
      <c r="CK129" s="69"/>
      <c r="CL129" s="57"/>
      <c r="CM129" s="57"/>
      <c r="CN129" s="57"/>
      <c r="CO129" s="57"/>
      <c r="CP129" s="57"/>
      <c r="CQ129" s="57"/>
      <c r="CR129" s="57"/>
      <c r="CS129" s="57"/>
      <c r="CT129" s="57"/>
      <c r="CU129" s="57"/>
      <c r="CV129" s="57"/>
      <c r="CW129" s="57"/>
      <c r="CX129" s="60">
        <v>0</v>
      </c>
    </row>
    <row r="130" spans="1:102" x14ac:dyDescent="0.2">
      <c r="A130" s="56" t="s">
        <v>1448</v>
      </c>
      <c r="B130" s="40" t="s">
        <v>1987</v>
      </c>
      <c r="C130" s="40" t="s">
        <v>793</v>
      </c>
      <c r="D130" s="40" t="s">
        <v>835</v>
      </c>
      <c r="E130" s="40" t="s">
        <v>2080</v>
      </c>
      <c r="F130" s="40" t="s">
        <v>1021</v>
      </c>
      <c r="G130" s="40">
        <v>180</v>
      </c>
      <c r="H130" s="57">
        <v>784644.95</v>
      </c>
      <c r="I130" s="57">
        <v>614638.72333333339</v>
      </c>
      <c r="J130" s="57">
        <v>170006.22666666657</v>
      </c>
      <c r="K130" s="58">
        <v>0</v>
      </c>
      <c r="L130" s="57">
        <v>4359.1400000000003</v>
      </c>
      <c r="M130" s="57"/>
      <c r="N130" s="57">
        <f t="shared" si="144"/>
        <v>52309.680000000008</v>
      </c>
      <c r="O130" s="57">
        <f t="shared" si="147"/>
        <v>165647.08666666655</v>
      </c>
      <c r="P130" s="57">
        <f t="shared" ref="P130:Z145" si="248">O130-$L130</f>
        <v>161287.94666666654</v>
      </c>
      <c r="Q130" s="57">
        <f t="shared" si="248"/>
        <v>156928.80666666653</v>
      </c>
      <c r="R130" s="57">
        <f t="shared" si="248"/>
        <v>152569.66666666651</v>
      </c>
      <c r="S130" s="57">
        <f t="shared" si="248"/>
        <v>148210.5266666665</v>
      </c>
      <c r="T130" s="57">
        <f t="shared" si="248"/>
        <v>143851.38666666648</v>
      </c>
      <c r="U130" s="57">
        <f t="shared" si="248"/>
        <v>139492.24666666647</v>
      </c>
      <c r="V130" s="57">
        <f t="shared" si="248"/>
        <v>135133.10666666646</v>
      </c>
      <c r="W130" s="57">
        <f t="shared" si="248"/>
        <v>130773.96666666646</v>
      </c>
      <c r="X130" s="57">
        <f t="shared" si="248"/>
        <v>126414.82666666646</v>
      </c>
      <c r="Y130" s="57">
        <f t="shared" si="248"/>
        <v>122055.68666666646</v>
      </c>
      <c r="Z130" s="57">
        <f t="shared" si="248"/>
        <v>117696.54666666646</v>
      </c>
      <c r="AA130" s="59"/>
      <c r="AB130" s="57"/>
      <c r="AC130" s="57">
        <f t="shared" si="149"/>
        <v>52309.680000000008</v>
      </c>
      <c r="AD130" s="57">
        <f t="shared" si="150"/>
        <v>113337.40666666646</v>
      </c>
      <c r="AE130" s="57">
        <f t="shared" ref="AE130:AO143" si="249">AD130-$L130</f>
        <v>108978.26666666646</v>
      </c>
      <c r="AF130" s="57">
        <f t="shared" si="249"/>
        <v>104619.12666666646</v>
      </c>
      <c r="AG130" s="57">
        <f t="shared" si="249"/>
        <v>100259.98666666646</v>
      </c>
      <c r="AH130" s="57">
        <f t="shared" si="249"/>
        <v>95900.846666666461</v>
      </c>
      <c r="AI130" s="57">
        <f t="shared" si="249"/>
        <v>91541.706666666461</v>
      </c>
      <c r="AJ130" s="57">
        <f t="shared" si="249"/>
        <v>87182.566666666462</v>
      </c>
      <c r="AK130" s="57">
        <f t="shared" si="249"/>
        <v>82823.426666666463</v>
      </c>
      <c r="AL130" s="57">
        <f t="shared" si="249"/>
        <v>78464.286666666463</v>
      </c>
      <c r="AM130" s="57">
        <f t="shared" si="249"/>
        <v>74105.146666666464</v>
      </c>
      <c r="AN130" s="57">
        <f t="shared" si="249"/>
        <v>69746.006666666464</v>
      </c>
      <c r="AO130" s="57">
        <f t="shared" si="249"/>
        <v>65386.866666666465</v>
      </c>
      <c r="AP130" s="59"/>
      <c r="AQ130" s="57">
        <v>4359.1400000000003</v>
      </c>
      <c r="AR130" s="57">
        <f t="shared" si="228"/>
        <v>52309.680000000008</v>
      </c>
      <c r="AS130" s="57">
        <f t="shared" si="229"/>
        <v>61027.726666666465</v>
      </c>
      <c r="AT130" s="57">
        <f t="shared" si="230"/>
        <v>56668.586666666466</v>
      </c>
      <c r="AU130" s="57">
        <f t="shared" si="230"/>
        <v>52309.446666666467</v>
      </c>
      <c r="AV130" s="57">
        <f t="shared" si="230"/>
        <v>47950.306666666467</v>
      </c>
      <c r="AW130" s="57">
        <f t="shared" si="230"/>
        <v>43591.166666666468</v>
      </c>
      <c r="AX130" s="57">
        <f t="shared" si="230"/>
        <v>39232.026666666468</v>
      </c>
      <c r="AY130" s="57">
        <f t="shared" si="230"/>
        <v>34872.886666666469</v>
      </c>
      <c r="AZ130" s="57">
        <f t="shared" si="230"/>
        <v>30513.74666666647</v>
      </c>
      <c r="BA130" s="57">
        <f t="shared" si="230"/>
        <v>26154.60666666647</v>
      </c>
      <c r="BB130" s="57">
        <f t="shared" si="230"/>
        <v>21795.466666666471</v>
      </c>
      <c r="BC130" s="57">
        <f t="shared" si="230"/>
        <v>17436.326666666471</v>
      </c>
      <c r="BD130" s="57">
        <f t="shared" si="230"/>
        <v>13077.186666666472</v>
      </c>
      <c r="BE130" s="60">
        <f t="shared" si="146"/>
        <v>0</v>
      </c>
      <c r="BF130" s="57">
        <v>4359.1400000000003</v>
      </c>
      <c r="BG130" s="69">
        <v>13077.19</v>
      </c>
      <c r="BH130" s="57">
        <f t="shared" si="210"/>
        <v>8718.0466666664724</v>
      </c>
      <c r="BI130" s="57">
        <f t="shared" si="243"/>
        <v>4358.9066666664721</v>
      </c>
      <c r="BJ130" s="57">
        <v>0</v>
      </c>
      <c r="BK130" s="57">
        <v>0</v>
      </c>
      <c r="BL130" s="57">
        <v>0</v>
      </c>
      <c r="BM130" s="57">
        <v>0</v>
      </c>
      <c r="BN130" s="57">
        <v>0</v>
      </c>
      <c r="BO130" s="57">
        <v>0</v>
      </c>
      <c r="BP130" s="57">
        <v>0</v>
      </c>
      <c r="BQ130" s="57">
        <v>0</v>
      </c>
      <c r="BR130" s="57">
        <v>0</v>
      </c>
      <c r="BS130" s="57">
        <v>0</v>
      </c>
      <c r="BT130" s="60">
        <v>0</v>
      </c>
      <c r="BU130" s="57">
        <v>4359.1400000000003</v>
      </c>
      <c r="BV130" s="69"/>
      <c r="BW130" s="57"/>
      <c r="BX130" s="57"/>
      <c r="BY130" s="57"/>
      <c r="BZ130" s="57"/>
      <c r="CA130" s="57"/>
      <c r="CB130" s="57"/>
      <c r="CC130" s="57"/>
      <c r="CD130" s="57"/>
      <c r="CE130" s="57"/>
      <c r="CF130" s="57"/>
      <c r="CG130" s="57"/>
      <c r="CH130" s="57"/>
      <c r="CI130" s="60">
        <v>0</v>
      </c>
      <c r="CJ130" s="57">
        <v>4359.1400000000003</v>
      </c>
      <c r="CK130" s="69"/>
      <c r="CL130" s="57"/>
      <c r="CM130" s="57"/>
      <c r="CN130" s="57"/>
      <c r="CO130" s="57"/>
      <c r="CP130" s="57"/>
      <c r="CQ130" s="57"/>
      <c r="CR130" s="57"/>
      <c r="CS130" s="57"/>
      <c r="CT130" s="57"/>
      <c r="CU130" s="57"/>
      <c r="CV130" s="57"/>
      <c r="CW130" s="57"/>
      <c r="CX130" s="60">
        <v>0</v>
      </c>
    </row>
    <row r="131" spans="1:102" x14ac:dyDescent="0.2">
      <c r="A131" s="56" t="s">
        <v>1449</v>
      </c>
      <c r="B131" s="40" t="s">
        <v>1988</v>
      </c>
      <c r="C131" s="40" t="s">
        <v>793</v>
      </c>
      <c r="D131" s="40" t="s">
        <v>835</v>
      </c>
      <c r="E131" s="40" t="s">
        <v>2080</v>
      </c>
      <c r="F131" s="40" t="s">
        <v>1021</v>
      </c>
      <c r="G131" s="40">
        <v>180</v>
      </c>
      <c r="H131" s="57">
        <v>784644.95</v>
      </c>
      <c r="I131" s="57">
        <v>614638.72333333339</v>
      </c>
      <c r="J131" s="57">
        <v>170006.22666666657</v>
      </c>
      <c r="K131" s="58">
        <v>0</v>
      </c>
      <c r="L131" s="57">
        <v>4359.1400000000003</v>
      </c>
      <c r="M131" s="57"/>
      <c r="N131" s="57">
        <f t="shared" si="144"/>
        <v>52309.680000000008</v>
      </c>
      <c r="O131" s="57">
        <f t="shared" si="147"/>
        <v>165647.08666666655</v>
      </c>
      <c r="P131" s="57">
        <f t="shared" si="248"/>
        <v>161287.94666666654</v>
      </c>
      <c r="Q131" s="57">
        <f t="shared" si="248"/>
        <v>156928.80666666653</v>
      </c>
      <c r="R131" s="57">
        <f t="shared" si="248"/>
        <v>152569.66666666651</v>
      </c>
      <c r="S131" s="57">
        <f t="shared" si="248"/>
        <v>148210.5266666665</v>
      </c>
      <c r="T131" s="57">
        <f t="shared" si="248"/>
        <v>143851.38666666648</v>
      </c>
      <c r="U131" s="57">
        <f t="shared" si="248"/>
        <v>139492.24666666647</v>
      </c>
      <c r="V131" s="57">
        <f t="shared" si="248"/>
        <v>135133.10666666646</v>
      </c>
      <c r="W131" s="57">
        <f t="shared" si="248"/>
        <v>130773.96666666646</v>
      </c>
      <c r="X131" s="57">
        <f t="shared" si="248"/>
        <v>126414.82666666646</v>
      </c>
      <c r="Y131" s="57">
        <f t="shared" si="248"/>
        <v>122055.68666666646</v>
      </c>
      <c r="Z131" s="57">
        <f t="shared" si="248"/>
        <v>117696.54666666646</v>
      </c>
      <c r="AA131" s="59"/>
      <c r="AB131" s="57"/>
      <c r="AC131" s="57">
        <f t="shared" si="149"/>
        <v>52309.680000000008</v>
      </c>
      <c r="AD131" s="57">
        <f t="shared" si="150"/>
        <v>113337.40666666646</v>
      </c>
      <c r="AE131" s="57">
        <f t="shared" si="249"/>
        <v>108978.26666666646</v>
      </c>
      <c r="AF131" s="57">
        <f t="shared" si="249"/>
        <v>104619.12666666646</v>
      </c>
      <c r="AG131" s="57">
        <f t="shared" si="249"/>
        <v>100259.98666666646</v>
      </c>
      <c r="AH131" s="57">
        <f t="shared" si="249"/>
        <v>95900.846666666461</v>
      </c>
      <c r="AI131" s="57">
        <f t="shared" si="249"/>
        <v>91541.706666666461</v>
      </c>
      <c r="AJ131" s="57">
        <f t="shared" si="249"/>
        <v>87182.566666666462</v>
      </c>
      <c r="AK131" s="57">
        <f t="shared" si="249"/>
        <v>82823.426666666463</v>
      </c>
      <c r="AL131" s="57">
        <f t="shared" si="249"/>
        <v>78464.286666666463</v>
      </c>
      <c r="AM131" s="57">
        <f t="shared" si="249"/>
        <v>74105.146666666464</v>
      </c>
      <c r="AN131" s="57">
        <f t="shared" si="249"/>
        <v>69746.006666666464</v>
      </c>
      <c r="AO131" s="57">
        <f t="shared" si="249"/>
        <v>65386.866666666465</v>
      </c>
      <c r="AP131" s="59"/>
      <c r="AQ131" s="57">
        <v>4359.1400000000003</v>
      </c>
      <c r="AR131" s="57">
        <f t="shared" si="228"/>
        <v>52309.680000000008</v>
      </c>
      <c r="AS131" s="57">
        <f t="shared" si="229"/>
        <v>61027.726666666465</v>
      </c>
      <c r="AT131" s="57">
        <f t="shared" si="230"/>
        <v>56668.586666666466</v>
      </c>
      <c r="AU131" s="57">
        <f t="shared" si="230"/>
        <v>52309.446666666467</v>
      </c>
      <c r="AV131" s="57">
        <f t="shared" si="230"/>
        <v>47950.306666666467</v>
      </c>
      <c r="AW131" s="57">
        <f t="shared" si="230"/>
        <v>43591.166666666468</v>
      </c>
      <c r="AX131" s="57">
        <f t="shared" si="230"/>
        <v>39232.026666666468</v>
      </c>
      <c r="AY131" s="57">
        <f t="shared" si="230"/>
        <v>34872.886666666469</v>
      </c>
      <c r="AZ131" s="57">
        <f t="shared" si="230"/>
        <v>30513.74666666647</v>
      </c>
      <c r="BA131" s="57">
        <f t="shared" si="230"/>
        <v>26154.60666666647</v>
      </c>
      <c r="BB131" s="57">
        <f t="shared" si="230"/>
        <v>21795.466666666471</v>
      </c>
      <c r="BC131" s="57">
        <f t="shared" si="230"/>
        <v>17436.326666666471</v>
      </c>
      <c r="BD131" s="57">
        <f t="shared" si="230"/>
        <v>13077.186666666472</v>
      </c>
      <c r="BE131" s="60">
        <f t="shared" si="146"/>
        <v>0</v>
      </c>
      <c r="BF131" s="57">
        <v>4359.1400000000003</v>
      </c>
      <c r="BG131" s="69">
        <v>13077.19</v>
      </c>
      <c r="BH131" s="57">
        <f t="shared" si="210"/>
        <v>8718.0466666664724</v>
      </c>
      <c r="BI131" s="57">
        <f t="shared" si="243"/>
        <v>4358.9066666664721</v>
      </c>
      <c r="BJ131" s="57">
        <v>0</v>
      </c>
      <c r="BK131" s="57">
        <v>0</v>
      </c>
      <c r="BL131" s="57">
        <v>0</v>
      </c>
      <c r="BM131" s="57">
        <v>0</v>
      </c>
      <c r="BN131" s="57">
        <v>0</v>
      </c>
      <c r="BO131" s="57">
        <v>0</v>
      </c>
      <c r="BP131" s="57">
        <v>0</v>
      </c>
      <c r="BQ131" s="57">
        <v>0</v>
      </c>
      <c r="BR131" s="57">
        <v>0</v>
      </c>
      <c r="BS131" s="57">
        <v>0</v>
      </c>
      <c r="BT131" s="60">
        <v>0</v>
      </c>
      <c r="BU131" s="57">
        <v>4359.1400000000003</v>
      </c>
      <c r="BV131" s="69"/>
      <c r="BW131" s="57"/>
      <c r="BX131" s="57"/>
      <c r="BY131" s="57"/>
      <c r="BZ131" s="57"/>
      <c r="CA131" s="57"/>
      <c r="CB131" s="57"/>
      <c r="CC131" s="57"/>
      <c r="CD131" s="57"/>
      <c r="CE131" s="57"/>
      <c r="CF131" s="57"/>
      <c r="CG131" s="57"/>
      <c r="CH131" s="57"/>
      <c r="CI131" s="60">
        <v>0</v>
      </c>
      <c r="CJ131" s="57">
        <v>4359.1400000000003</v>
      </c>
      <c r="CK131" s="69"/>
      <c r="CL131" s="57"/>
      <c r="CM131" s="57"/>
      <c r="CN131" s="57"/>
      <c r="CO131" s="57"/>
      <c r="CP131" s="57"/>
      <c r="CQ131" s="57"/>
      <c r="CR131" s="57"/>
      <c r="CS131" s="57"/>
      <c r="CT131" s="57"/>
      <c r="CU131" s="57"/>
      <c r="CV131" s="57"/>
      <c r="CW131" s="57"/>
      <c r="CX131" s="60">
        <v>0</v>
      </c>
    </row>
    <row r="132" spans="1:102" x14ac:dyDescent="0.2">
      <c r="A132" s="56" t="s">
        <v>1450</v>
      </c>
      <c r="B132" s="40" t="s">
        <v>1989</v>
      </c>
      <c r="C132" s="40" t="s">
        <v>793</v>
      </c>
      <c r="D132" s="40" t="s">
        <v>835</v>
      </c>
      <c r="E132" s="40" t="s">
        <v>2080</v>
      </c>
      <c r="F132" s="40" t="s">
        <v>1021</v>
      </c>
      <c r="G132" s="40">
        <v>180</v>
      </c>
      <c r="H132" s="57">
        <v>784644.95</v>
      </c>
      <c r="I132" s="57">
        <v>614638.72333333339</v>
      </c>
      <c r="J132" s="57">
        <v>170006.22666666657</v>
      </c>
      <c r="K132" s="58">
        <v>0</v>
      </c>
      <c r="L132" s="57">
        <v>4359.1400000000003</v>
      </c>
      <c r="M132" s="57"/>
      <c r="N132" s="57">
        <f t="shared" ref="N132:N164" si="250">L132*12</f>
        <v>52309.680000000008</v>
      </c>
      <c r="O132" s="57">
        <f t="shared" si="147"/>
        <v>165647.08666666655</v>
      </c>
      <c r="P132" s="57">
        <f t="shared" si="248"/>
        <v>161287.94666666654</v>
      </c>
      <c r="Q132" s="57">
        <f t="shared" si="248"/>
        <v>156928.80666666653</v>
      </c>
      <c r="R132" s="57">
        <f t="shared" si="248"/>
        <v>152569.66666666651</v>
      </c>
      <c r="S132" s="57">
        <f t="shared" si="248"/>
        <v>148210.5266666665</v>
      </c>
      <c r="T132" s="57">
        <f t="shared" si="248"/>
        <v>143851.38666666648</v>
      </c>
      <c r="U132" s="57">
        <f t="shared" si="248"/>
        <v>139492.24666666647</v>
      </c>
      <c r="V132" s="57">
        <f t="shared" si="248"/>
        <v>135133.10666666646</v>
      </c>
      <c r="W132" s="57">
        <f t="shared" si="248"/>
        <v>130773.96666666646</v>
      </c>
      <c r="X132" s="57">
        <f t="shared" si="248"/>
        <v>126414.82666666646</v>
      </c>
      <c r="Y132" s="57">
        <f t="shared" si="248"/>
        <v>122055.68666666646</v>
      </c>
      <c r="Z132" s="57">
        <f t="shared" si="248"/>
        <v>117696.54666666646</v>
      </c>
      <c r="AA132" s="59"/>
      <c r="AB132" s="57"/>
      <c r="AC132" s="57">
        <f t="shared" si="149"/>
        <v>52309.680000000008</v>
      </c>
      <c r="AD132" s="57">
        <f t="shared" si="150"/>
        <v>113337.40666666646</v>
      </c>
      <c r="AE132" s="57">
        <f t="shared" si="249"/>
        <v>108978.26666666646</v>
      </c>
      <c r="AF132" s="57">
        <f t="shared" si="249"/>
        <v>104619.12666666646</v>
      </c>
      <c r="AG132" s="57">
        <f t="shared" si="249"/>
        <v>100259.98666666646</v>
      </c>
      <c r="AH132" s="57">
        <f t="shared" si="249"/>
        <v>95900.846666666461</v>
      </c>
      <c r="AI132" s="57">
        <f t="shared" si="249"/>
        <v>91541.706666666461</v>
      </c>
      <c r="AJ132" s="57">
        <f t="shared" si="249"/>
        <v>87182.566666666462</v>
      </c>
      <c r="AK132" s="57">
        <f t="shared" si="249"/>
        <v>82823.426666666463</v>
      </c>
      <c r="AL132" s="57">
        <f t="shared" si="249"/>
        <v>78464.286666666463</v>
      </c>
      <c r="AM132" s="57">
        <f t="shared" si="249"/>
        <v>74105.146666666464</v>
      </c>
      <c r="AN132" s="57">
        <f t="shared" si="249"/>
        <v>69746.006666666464</v>
      </c>
      <c r="AO132" s="57">
        <f t="shared" si="249"/>
        <v>65386.866666666465</v>
      </c>
      <c r="AP132" s="59"/>
      <c r="AQ132" s="57">
        <v>4359.1400000000003</v>
      </c>
      <c r="AR132" s="57">
        <f t="shared" si="228"/>
        <v>52309.680000000008</v>
      </c>
      <c r="AS132" s="57">
        <f t="shared" si="229"/>
        <v>61027.726666666465</v>
      </c>
      <c r="AT132" s="57">
        <f t="shared" ref="AT132:BD143" si="251">AS132-$L132</f>
        <v>56668.586666666466</v>
      </c>
      <c r="AU132" s="57">
        <f t="shared" si="251"/>
        <v>52309.446666666467</v>
      </c>
      <c r="AV132" s="57">
        <f t="shared" si="251"/>
        <v>47950.306666666467</v>
      </c>
      <c r="AW132" s="57">
        <f t="shared" si="251"/>
        <v>43591.166666666468</v>
      </c>
      <c r="AX132" s="57">
        <f t="shared" si="251"/>
        <v>39232.026666666468</v>
      </c>
      <c r="AY132" s="57">
        <f t="shared" si="251"/>
        <v>34872.886666666469</v>
      </c>
      <c r="AZ132" s="57">
        <f t="shared" si="251"/>
        <v>30513.74666666647</v>
      </c>
      <c r="BA132" s="57">
        <f t="shared" si="251"/>
        <v>26154.60666666647</v>
      </c>
      <c r="BB132" s="57">
        <f t="shared" si="251"/>
        <v>21795.466666666471</v>
      </c>
      <c r="BC132" s="57">
        <f t="shared" si="251"/>
        <v>17436.326666666471</v>
      </c>
      <c r="BD132" s="57">
        <f t="shared" si="251"/>
        <v>13077.186666666472</v>
      </c>
      <c r="BE132" s="60">
        <f t="shared" ref="BE132:BE195" si="252">IF(K132&lt;1,0,SUM(AS132:BD132,AO132)/13*$BE$1)</f>
        <v>0</v>
      </c>
      <c r="BF132" s="57">
        <v>4359.1400000000003</v>
      </c>
      <c r="BG132" s="69">
        <v>13077.19</v>
      </c>
      <c r="BH132" s="57">
        <f t="shared" si="210"/>
        <v>8718.0466666664724</v>
      </c>
      <c r="BI132" s="57">
        <f t="shared" si="243"/>
        <v>4358.9066666664721</v>
      </c>
      <c r="BJ132" s="57">
        <v>0</v>
      </c>
      <c r="BK132" s="57">
        <v>0</v>
      </c>
      <c r="BL132" s="57">
        <v>0</v>
      </c>
      <c r="BM132" s="57">
        <v>0</v>
      </c>
      <c r="BN132" s="57">
        <v>0</v>
      </c>
      <c r="BO132" s="57">
        <v>0</v>
      </c>
      <c r="BP132" s="57">
        <v>0</v>
      </c>
      <c r="BQ132" s="57">
        <v>0</v>
      </c>
      <c r="BR132" s="57">
        <v>0</v>
      </c>
      <c r="BS132" s="57">
        <v>0</v>
      </c>
      <c r="BT132" s="60">
        <v>0</v>
      </c>
      <c r="BU132" s="57">
        <v>4359.1400000000003</v>
      </c>
      <c r="BV132" s="69"/>
      <c r="BW132" s="57"/>
      <c r="BX132" s="57"/>
      <c r="BY132" s="57"/>
      <c r="BZ132" s="57"/>
      <c r="CA132" s="57"/>
      <c r="CB132" s="57"/>
      <c r="CC132" s="57"/>
      <c r="CD132" s="57"/>
      <c r="CE132" s="57"/>
      <c r="CF132" s="57"/>
      <c r="CG132" s="57"/>
      <c r="CH132" s="57"/>
      <c r="CI132" s="60">
        <v>0</v>
      </c>
      <c r="CJ132" s="57">
        <v>4359.1400000000003</v>
      </c>
      <c r="CK132" s="69"/>
      <c r="CL132" s="57"/>
      <c r="CM132" s="57"/>
      <c r="CN132" s="57"/>
      <c r="CO132" s="57"/>
      <c r="CP132" s="57"/>
      <c r="CQ132" s="57"/>
      <c r="CR132" s="57"/>
      <c r="CS132" s="57"/>
      <c r="CT132" s="57"/>
      <c r="CU132" s="57"/>
      <c r="CV132" s="57"/>
      <c r="CW132" s="57"/>
      <c r="CX132" s="60">
        <v>0</v>
      </c>
    </row>
    <row r="133" spans="1:102" x14ac:dyDescent="0.2">
      <c r="A133" s="56" t="s">
        <v>1451</v>
      </c>
      <c r="B133" s="40" t="s">
        <v>1990</v>
      </c>
      <c r="C133" s="40" t="s">
        <v>793</v>
      </c>
      <c r="D133" s="40" t="s">
        <v>835</v>
      </c>
      <c r="E133" s="40" t="s">
        <v>2080</v>
      </c>
      <c r="F133" s="40" t="s">
        <v>1021</v>
      </c>
      <c r="G133" s="40">
        <v>180</v>
      </c>
      <c r="H133" s="57">
        <v>784644.95</v>
      </c>
      <c r="I133" s="57">
        <v>614638.72333333339</v>
      </c>
      <c r="J133" s="57">
        <v>170006.22666666657</v>
      </c>
      <c r="K133" s="58">
        <v>0</v>
      </c>
      <c r="L133" s="57">
        <v>4359.1400000000003</v>
      </c>
      <c r="M133" s="57"/>
      <c r="N133" s="57">
        <f t="shared" si="250"/>
        <v>52309.680000000008</v>
      </c>
      <c r="O133" s="57">
        <f t="shared" ref="O133:O196" si="253">J133-$L133</f>
        <v>165647.08666666655</v>
      </c>
      <c r="P133" s="57">
        <f t="shared" si="248"/>
        <v>161287.94666666654</v>
      </c>
      <c r="Q133" s="57">
        <f t="shared" si="248"/>
        <v>156928.80666666653</v>
      </c>
      <c r="R133" s="57">
        <f t="shared" si="248"/>
        <v>152569.66666666651</v>
      </c>
      <c r="S133" s="57">
        <f t="shared" si="248"/>
        <v>148210.5266666665</v>
      </c>
      <c r="T133" s="57">
        <f t="shared" si="248"/>
        <v>143851.38666666648</v>
      </c>
      <c r="U133" s="57">
        <f t="shared" si="248"/>
        <v>139492.24666666647</v>
      </c>
      <c r="V133" s="57">
        <f t="shared" si="248"/>
        <v>135133.10666666646</v>
      </c>
      <c r="W133" s="57">
        <f t="shared" si="248"/>
        <v>130773.96666666646</v>
      </c>
      <c r="X133" s="57">
        <f t="shared" si="248"/>
        <v>126414.82666666646</v>
      </c>
      <c r="Y133" s="57">
        <f t="shared" si="248"/>
        <v>122055.68666666646</v>
      </c>
      <c r="Z133" s="57">
        <f t="shared" si="248"/>
        <v>117696.54666666646</v>
      </c>
      <c r="AA133" s="59"/>
      <c r="AB133" s="57"/>
      <c r="AC133" s="57">
        <f t="shared" ref="AC133:AC196" si="254">L133*12</f>
        <v>52309.680000000008</v>
      </c>
      <c r="AD133" s="57">
        <f t="shared" ref="AD133:AD196" si="255">Z133-$L133</f>
        <v>113337.40666666646</v>
      </c>
      <c r="AE133" s="57">
        <f t="shared" si="249"/>
        <v>108978.26666666646</v>
      </c>
      <c r="AF133" s="57">
        <f t="shared" si="249"/>
        <v>104619.12666666646</v>
      </c>
      <c r="AG133" s="57">
        <f t="shared" si="249"/>
        <v>100259.98666666646</v>
      </c>
      <c r="AH133" s="57">
        <f t="shared" si="249"/>
        <v>95900.846666666461</v>
      </c>
      <c r="AI133" s="57">
        <f t="shared" si="249"/>
        <v>91541.706666666461</v>
      </c>
      <c r="AJ133" s="57">
        <f t="shared" si="249"/>
        <v>87182.566666666462</v>
      </c>
      <c r="AK133" s="57">
        <f t="shared" si="249"/>
        <v>82823.426666666463</v>
      </c>
      <c r="AL133" s="57">
        <f t="shared" si="249"/>
        <v>78464.286666666463</v>
      </c>
      <c r="AM133" s="57">
        <f t="shared" si="249"/>
        <v>74105.146666666464</v>
      </c>
      <c r="AN133" s="57">
        <f t="shared" si="249"/>
        <v>69746.006666666464</v>
      </c>
      <c r="AO133" s="57">
        <f t="shared" si="249"/>
        <v>65386.866666666465</v>
      </c>
      <c r="AP133" s="59"/>
      <c r="AQ133" s="57">
        <v>4359.1400000000003</v>
      </c>
      <c r="AR133" s="57">
        <f t="shared" si="228"/>
        <v>52309.680000000008</v>
      </c>
      <c r="AS133" s="57">
        <f t="shared" si="229"/>
        <v>61027.726666666465</v>
      </c>
      <c r="AT133" s="57">
        <f t="shared" si="251"/>
        <v>56668.586666666466</v>
      </c>
      <c r="AU133" s="57">
        <f t="shared" si="251"/>
        <v>52309.446666666467</v>
      </c>
      <c r="AV133" s="57">
        <f t="shared" si="251"/>
        <v>47950.306666666467</v>
      </c>
      <c r="AW133" s="57">
        <f t="shared" si="251"/>
        <v>43591.166666666468</v>
      </c>
      <c r="AX133" s="57">
        <f t="shared" si="251"/>
        <v>39232.026666666468</v>
      </c>
      <c r="AY133" s="57">
        <f t="shared" si="251"/>
        <v>34872.886666666469</v>
      </c>
      <c r="AZ133" s="57">
        <f t="shared" si="251"/>
        <v>30513.74666666647</v>
      </c>
      <c r="BA133" s="57">
        <f t="shared" si="251"/>
        <v>26154.60666666647</v>
      </c>
      <c r="BB133" s="57">
        <f t="shared" si="251"/>
        <v>21795.466666666471</v>
      </c>
      <c r="BC133" s="57">
        <f t="shared" si="251"/>
        <v>17436.326666666471</v>
      </c>
      <c r="BD133" s="57">
        <f t="shared" si="251"/>
        <v>13077.186666666472</v>
      </c>
      <c r="BE133" s="60">
        <f t="shared" si="252"/>
        <v>0</v>
      </c>
      <c r="BF133" s="57">
        <v>4359.1400000000003</v>
      </c>
      <c r="BG133" s="69">
        <v>13077.19</v>
      </c>
      <c r="BH133" s="57">
        <f t="shared" si="210"/>
        <v>8718.0466666664724</v>
      </c>
      <c r="BI133" s="57">
        <f t="shared" si="243"/>
        <v>4358.9066666664721</v>
      </c>
      <c r="BJ133" s="57">
        <v>0</v>
      </c>
      <c r="BK133" s="57">
        <v>0</v>
      </c>
      <c r="BL133" s="57">
        <v>0</v>
      </c>
      <c r="BM133" s="57">
        <v>0</v>
      </c>
      <c r="BN133" s="57">
        <v>0</v>
      </c>
      <c r="BO133" s="57">
        <v>0</v>
      </c>
      <c r="BP133" s="57">
        <v>0</v>
      </c>
      <c r="BQ133" s="57">
        <v>0</v>
      </c>
      <c r="BR133" s="57">
        <v>0</v>
      </c>
      <c r="BS133" s="57">
        <v>0</v>
      </c>
      <c r="BT133" s="60">
        <v>0</v>
      </c>
      <c r="BU133" s="57">
        <v>4359.1400000000003</v>
      </c>
      <c r="BV133" s="69"/>
      <c r="BW133" s="57"/>
      <c r="BX133" s="57"/>
      <c r="BY133" s="57"/>
      <c r="BZ133" s="57"/>
      <c r="CA133" s="57"/>
      <c r="CB133" s="57"/>
      <c r="CC133" s="57"/>
      <c r="CD133" s="57"/>
      <c r="CE133" s="57"/>
      <c r="CF133" s="57"/>
      <c r="CG133" s="57"/>
      <c r="CH133" s="57"/>
      <c r="CI133" s="60">
        <v>0</v>
      </c>
      <c r="CJ133" s="57">
        <v>4359.1400000000003</v>
      </c>
      <c r="CK133" s="69"/>
      <c r="CL133" s="57"/>
      <c r="CM133" s="57"/>
      <c r="CN133" s="57"/>
      <c r="CO133" s="57"/>
      <c r="CP133" s="57"/>
      <c r="CQ133" s="57"/>
      <c r="CR133" s="57"/>
      <c r="CS133" s="57"/>
      <c r="CT133" s="57"/>
      <c r="CU133" s="57"/>
      <c r="CV133" s="57"/>
      <c r="CW133" s="57"/>
      <c r="CX133" s="60">
        <v>0</v>
      </c>
    </row>
    <row r="134" spans="1:102" x14ac:dyDescent="0.2">
      <c r="A134" s="56" t="s">
        <v>1452</v>
      </c>
      <c r="B134" s="40" t="s">
        <v>1991</v>
      </c>
      <c r="C134" s="40" t="s">
        <v>793</v>
      </c>
      <c r="D134" s="40" t="s">
        <v>835</v>
      </c>
      <c r="E134" s="40" t="s">
        <v>2080</v>
      </c>
      <c r="F134" s="40" t="s">
        <v>1021</v>
      </c>
      <c r="G134" s="40">
        <v>180</v>
      </c>
      <c r="H134" s="57">
        <v>784644.95</v>
      </c>
      <c r="I134" s="57">
        <v>614638.72333333339</v>
      </c>
      <c r="J134" s="57">
        <v>170006.22666666657</v>
      </c>
      <c r="K134" s="58">
        <v>0</v>
      </c>
      <c r="L134" s="57">
        <v>4359.1400000000003</v>
      </c>
      <c r="M134" s="57"/>
      <c r="N134" s="57">
        <f t="shared" si="250"/>
        <v>52309.680000000008</v>
      </c>
      <c r="O134" s="57">
        <f t="shared" si="253"/>
        <v>165647.08666666655</v>
      </c>
      <c r="P134" s="57">
        <f t="shared" si="248"/>
        <v>161287.94666666654</v>
      </c>
      <c r="Q134" s="57">
        <f t="shared" si="248"/>
        <v>156928.80666666653</v>
      </c>
      <c r="R134" s="57">
        <f t="shared" si="248"/>
        <v>152569.66666666651</v>
      </c>
      <c r="S134" s="57">
        <f t="shared" si="248"/>
        <v>148210.5266666665</v>
      </c>
      <c r="T134" s="57">
        <f t="shared" si="248"/>
        <v>143851.38666666648</v>
      </c>
      <c r="U134" s="57">
        <f t="shared" si="248"/>
        <v>139492.24666666647</v>
      </c>
      <c r="V134" s="57">
        <f t="shared" si="248"/>
        <v>135133.10666666646</v>
      </c>
      <c r="W134" s="57">
        <f t="shared" si="248"/>
        <v>130773.96666666646</v>
      </c>
      <c r="X134" s="57">
        <f t="shared" si="248"/>
        <v>126414.82666666646</v>
      </c>
      <c r="Y134" s="57">
        <f t="shared" si="248"/>
        <v>122055.68666666646</v>
      </c>
      <c r="Z134" s="57">
        <f t="shared" si="248"/>
        <v>117696.54666666646</v>
      </c>
      <c r="AA134" s="59"/>
      <c r="AB134" s="57"/>
      <c r="AC134" s="57">
        <f t="shared" si="254"/>
        <v>52309.680000000008</v>
      </c>
      <c r="AD134" s="57">
        <f t="shared" si="255"/>
        <v>113337.40666666646</v>
      </c>
      <c r="AE134" s="57">
        <f t="shared" si="249"/>
        <v>108978.26666666646</v>
      </c>
      <c r="AF134" s="57">
        <f t="shared" si="249"/>
        <v>104619.12666666646</v>
      </c>
      <c r="AG134" s="57">
        <f t="shared" si="249"/>
        <v>100259.98666666646</v>
      </c>
      <c r="AH134" s="57">
        <f t="shared" si="249"/>
        <v>95900.846666666461</v>
      </c>
      <c r="AI134" s="57">
        <f t="shared" si="249"/>
        <v>91541.706666666461</v>
      </c>
      <c r="AJ134" s="57">
        <f t="shared" si="249"/>
        <v>87182.566666666462</v>
      </c>
      <c r="AK134" s="57">
        <f t="shared" si="249"/>
        <v>82823.426666666463</v>
      </c>
      <c r="AL134" s="57">
        <f t="shared" si="249"/>
        <v>78464.286666666463</v>
      </c>
      <c r="AM134" s="57">
        <f t="shared" si="249"/>
        <v>74105.146666666464</v>
      </c>
      <c r="AN134" s="57">
        <f t="shared" si="249"/>
        <v>69746.006666666464</v>
      </c>
      <c r="AO134" s="57">
        <f t="shared" si="249"/>
        <v>65386.866666666465</v>
      </c>
      <c r="AP134" s="59"/>
      <c r="AQ134" s="57">
        <v>4359.1400000000003</v>
      </c>
      <c r="AR134" s="57">
        <f t="shared" si="228"/>
        <v>52309.680000000008</v>
      </c>
      <c r="AS134" s="57">
        <f t="shared" si="229"/>
        <v>61027.726666666465</v>
      </c>
      <c r="AT134" s="57">
        <f t="shared" si="251"/>
        <v>56668.586666666466</v>
      </c>
      <c r="AU134" s="57">
        <f t="shared" si="251"/>
        <v>52309.446666666467</v>
      </c>
      <c r="AV134" s="57">
        <f t="shared" si="251"/>
        <v>47950.306666666467</v>
      </c>
      <c r="AW134" s="57">
        <f t="shared" si="251"/>
        <v>43591.166666666468</v>
      </c>
      <c r="AX134" s="57">
        <f t="shared" si="251"/>
        <v>39232.026666666468</v>
      </c>
      <c r="AY134" s="57">
        <f t="shared" si="251"/>
        <v>34872.886666666469</v>
      </c>
      <c r="AZ134" s="57">
        <f t="shared" si="251"/>
        <v>30513.74666666647</v>
      </c>
      <c r="BA134" s="57">
        <f t="shared" si="251"/>
        <v>26154.60666666647</v>
      </c>
      <c r="BB134" s="57">
        <f t="shared" si="251"/>
        <v>21795.466666666471</v>
      </c>
      <c r="BC134" s="57">
        <f t="shared" si="251"/>
        <v>17436.326666666471</v>
      </c>
      <c r="BD134" s="57">
        <f t="shared" si="251"/>
        <v>13077.186666666472</v>
      </c>
      <c r="BE134" s="60">
        <f t="shared" si="252"/>
        <v>0</v>
      </c>
      <c r="BF134" s="57">
        <v>4359.1400000000003</v>
      </c>
      <c r="BG134" s="69">
        <v>13077.19</v>
      </c>
      <c r="BH134" s="57">
        <f t="shared" si="210"/>
        <v>8718.0466666664724</v>
      </c>
      <c r="BI134" s="57">
        <f t="shared" si="243"/>
        <v>4358.9066666664721</v>
      </c>
      <c r="BJ134" s="57">
        <v>0</v>
      </c>
      <c r="BK134" s="57">
        <v>0</v>
      </c>
      <c r="BL134" s="57">
        <v>0</v>
      </c>
      <c r="BM134" s="57">
        <v>0</v>
      </c>
      <c r="BN134" s="57">
        <v>0</v>
      </c>
      <c r="BO134" s="57">
        <v>0</v>
      </c>
      <c r="BP134" s="57">
        <v>0</v>
      </c>
      <c r="BQ134" s="57">
        <v>0</v>
      </c>
      <c r="BR134" s="57">
        <v>0</v>
      </c>
      <c r="BS134" s="57">
        <v>0</v>
      </c>
      <c r="BT134" s="60">
        <v>0</v>
      </c>
      <c r="BU134" s="57">
        <v>4359.1400000000003</v>
      </c>
      <c r="BV134" s="69"/>
      <c r="BW134" s="57"/>
      <c r="BX134" s="57"/>
      <c r="BY134" s="57"/>
      <c r="BZ134" s="57"/>
      <c r="CA134" s="57"/>
      <c r="CB134" s="57"/>
      <c r="CC134" s="57"/>
      <c r="CD134" s="57"/>
      <c r="CE134" s="57"/>
      <c r="CF134" s="57"/>
      <c r="CG134" s="57"/>
      <c r="CH134" s="57"/>
      <c r="CI134" s="60">
        <v>0</v>
      </c>
      <c r="CJ134" s="57">
        <v>4359.1400000000003</v>
      </c>
      <c r="CK134" s="69"/>
      <c r="CL134" s="57"/>
      <c r="CM134" s="57"/>
      <c r="CN134" s="57"/>
      <c r="CO134" s="57"/>
      <c r="CP134" s="57"/>
      <c r="CQ134" s="57"/>
      <c r="CR134" s="57"/>
      <c r="CS134" s="57"/>
      <c r="CT134" s="57"/>
      <c r="CU134" s="57"/>
      <c r="CV134" s="57"/>
      <c r="CW134" s="57"/>
      <c r="CX134" s="60">
        <v>0</v>
      </c>
    </row>
    <row r="135" spans="1:102" x14ac:dyDescent="0.2">
      <c r="A135" s="56" t="s">
        <v>1453</v>
      </c>
      <c r="B135" s="40" t="s">
        <v>1992</v>
      </c>
      <c r="C135" s="40" t="s">
        <v>793</v>
      </c>
      <c r="D135" s="40" t="s">
        <v>835</v>
      </c>
      <c r="E135" s="40" t="s">
        <v>2080</v>
      </c>
      <c r="F135" s="40" t="s">
        <v>1021</v>
      </c>
      <c r="G135" s="40">
        <v>180</v>
      </c>
      <c r="H135" s="57">
        <v>784644.95</v>
      </c>
      <c r="I135" s="57">
        <v>614638.72333333339</v>
      </c>
      <c r="J135" s="57">
        <v>170006.22666666657</v>
      </c>
      <c r="K135" s="58">
        <v>0</v>
      </c>
      <c r="L135" s="57">
        <v>4359.1400000000003</v>
      </c>
      <c r="M135" s="57"/>
      <c r="N135" s="57">
        <f t="shared" si="250"/>
        <v>52309.680000000008</v>
      </c>
      <c r="O135" s="57">
        <f t="shared" si="253"/>
        <v>165647.08666666655</v>
      </c>
      <c r="P135" s="57">
        <f t="shared" si="248"/>
        <v>161287.94666666654</v>
      </c>
      <c r="Q135" s="57">
        <f t="shared" si="248"/>
        <v>156928.80666666653</v>
      </c>
      <c r="R135" s="57">
        <f t="shared" si="248"/>
        <v>152569.66666666651</v>
      </c>
      <c r="S135" s="57">
        <f t="shared" si="248"/>
        <v>148210.5266666665</v>
      </c>
      <c r="T135" s="57">
        <f t="shared" si="248"/>
        <v>143851.38666666648</v>
      </c>
      <c r="U135" s="57">
        <f t="shared" si="248"/>
        <v>139492.24666666647</v>
      </c>
      <c r="V135" s="57">
        <f t="shared" si="248"/>
        <v>135133.10666666646</v>
      </c>
      <c r="W135" s="57">
        <f t="shared" si="248"/>
        <v>130773.96666666646</v>
      </c>
      <c r="X135" s="57">
        <f t="shared" si="248"/>
        <v>126414.82666666646</v>
      </c>
      <c r="Y135" s="57">
        <f t="shared" si="248"/>
        <v>122055.68666666646</v>
      </c>
      <c r="Z135" s="57">
        <f t="shared" si="248"/>
        <v>117696.54666666646</v>
      </c>
      <c r="AA135" s="59"/>
      <c r="AB135" s="57"/>
      <c r="AC135" s="57">
        <f t="shared" si="254"/>
        <v>52309.680000000008</v>
      </c>
      <c r="AD135" s="57">
        <f t="shared" si="255"/>
        <v>113337.40666666646</v>
      </c>
      <c r="AE135" s="57">
        <f t="shared" si="249"/>
        <v>108978.26666666646</v>
      </c>
      <c r="AF135" s="57">
        <f t="shared" si="249"/>
        <v>104619.12666666646</v>
      </c>
      <c r="AG135" s="57">
        <f t="shared" si="249"/>
        <v>100259.98666666646</v>
      </c>
      <c r="AH135" s="57">
        <f t="shared" si="249"/>
        <v>95900.846666666461</v>
      </c>
      <c r="AI135" s="57">
        <f t="shared" si="249"/>
        <v>91541.706666666461</v>
      </c>
      <c r="AJ135" s="57">
        <f t="shared" si="249"/>
        <v>87182.566666666462</v>
      </c>
      <c r="AK135" s="57">
        <f t="shared" si="249"/>
        <v>82823.426666666463</v>
      </c>
      <c r="AL135" s="57">
        <f t="shared" si="249"/>
        <v>78464.286666666463</v>
      </c>
      <c r="AM135" s="57">
        <f t="shared" si="249"/>
        <v>74105.146666666464</v>
      </c>
      <c r="AN135" s="57">
        <f t="shared" si="249"/>
        <v>69746.006666666464</v>
      </c>
      <c r="AO135" s="57">
        <f t="shared" si="249"/>
        <v>65386.866666666465</v>
      </c>
      <c r="AP135" s="59"/>
      <c r="AQ135" s="57">
        <v>4359.1400000000003</v>
      </c>
      <c r="AR135" s="57">
        <f t="shared" si="228"/>
        <v>52309.680000000008</v>
      </c>
      <c r="AS135" s="57">
        <f t="shared" si="229"/>
        <v>61027.726666666465</v>
      </c>
      <c r="AT135" s="57">
        <f t="shared" si="251"/>
        <v>56668.586666666466</v>
      </c>
      <c r="AU135" s="57">
        <f t="shared" si="251"/>
        <v>52309.446666666467</v>
      </c>
      <c r="AV135" s="57">
        <f t="shared" si="251"/>
        <v>47950.306666666467</v>
      </c>
      <c r="AW135" s="57">
        <f t="shared" si="251"/>
        <v>43591.166666666468</v>
      </c>
      <c r="AX135" s="57">
        <f t="shared" si="251"/>
        <v>39232.026666666468</v>
      </c>
      <c r="AY135" s="57">
        <f t="shared" si="251"/>
        <v>34872.886666666469</v>
      </c>
      <c r="AZ135" s="57">
        <f t="shared" si="251"/>
        <v>30513.74666666647</v>
      </c>
      <c r="BA135" s="57">
        <f t="shared" si="251"/>
        <v>26154.60666666647</v>
      </c>
      <c r="BB135" s="57">
        <f t="shared" si="251"/>
        <v>21795.466666666471</v>
      </c>
      <c r="BC135" s="57">
        <f t="shared" si="251"/>
        <v>17436.326666666471</v>
      </c>
      <c r="BD135" s="57">
        <f t="shared" si="251"/>
        <v>13077.186666666472</v>
      </c>
      <c r="BE135" s="60">
        <f t="shared" si="252"/>
        <v>0</v>
      </c>
      <c r="BF135" s="57">
        <v>4359.1400000000003</v>
      </c>
      <c r="BG135" s="69">
        <v>13077.19</v>
      </c>
      <c r="BH135" s="57">
        <f t="shared" si="210"/>
        <v>8718.0466666664724</v>
      </c>
      <c r="BI135" s="57">
        <f t="shared" si="243"/>
        <v>4358.9066666664721</v>
      </c>
      <c r="BJ135" s="57">
        <v>0</v>
      </c>
      <c r="BK135" s="57">
        <v>0</v>
      </c>
      <c r="BL135" s="57">
        <v>0</v>
      </c>
      <c r="BM135" s="57">
        <v>0</v>
      </c>
      <c r="BN135" s="57">
        <v>0</v>
      </c>
      <c r="BO135" s="57">
        <v>0</v>
      </c>
      <c r="BP135" s="57">
        <v>0</v>
      </c>
      <c r="BQ135" s="57">
        <v>0</v>
      </c>
      <c r="BR135" s="57">
        <v>0</v>
      </c>
      <c r="BS135" s="57">
        <v>0</v>
      </c>
      <c r="BT135" s="60">
        <v>0</v>
      </c>
      <c r="BU135" s="57">
        <v>4359.1400000000003</v>
      </c>
      <c r="BV135" s="69"/>
      <c r="BW135" s="57"/>
      <c r="BX135" s="57"/>
      <c r="BY135" s="57"/>
      <c r="BZ135" s="57"/>
      <c r="CA135" s="57"/>
      <c r="CB135" s="57"/>
      <c r="CC135" s="57"/>
      <c r="CD135" s="57"/>
      <c r="CE135" s="57"/>
      <c r="CF135" s="57"/>
      <c r="CG135" s="57"/>
      <c r="CH135" s="57"/>
      <c r="CI135" s="60">
        <v>0</v>
      </c>
      <c r="CJ135" s="57">
        <v>4359.1400000000003</v>
      </c>
      <c r="CK135" s="69"/>
      <c r="CL135" s="57"/>
      <c r="CM135" s="57"/>
      <c r="CN135" s="57"/>
      <c r="CO135" s="57"/>
      <c r="CP135" s="57"/>
      <c r="CQ135" s="57"/>
      <c r="CR135" s="57"/>
      <c r="CS135" s="57"/>
      <c r="CT135" s="57"/>
      <c r="CU135" s="57"/>
      <c r="CV135" s="57"/>
      <c r="CW135" s="57"/>
      <c r="CX135" s="60">
        <v>0</v>
      </c>
    </row>
    <row r="136" spans="1:102" x14ac:dyDescent="0.2">
      <c r="A136" s="56" t="s">
        <v>1454</v>
      </c>
      <c r="B136" s="40" t="s">
        <v>1993</v>
      </c>
      <c r="C136" s="40" t="s">
        <v>793</v>
      </c>
      <c r="D136" s="40" t="s">
        <v>835</v>
      </c>
      <c r="E136" s="40" t="s">
        <v>2080</v>
      </c>
      <c r="F136" s="40" t="s">
        <v>1021</v>
      </c>
      <c r="G136" s="40">
        <v>180</v>
      </c>
      <c r="H136" s="57">
        <v>784644.95</v>
      </c>
      <c r="I136" s="57">
        <v>614638.72333333339</v>
      </c>
      <c r="J136" s="57">
        <v>170006.22666666657</v>
      </c>
      <c r="K136" s="58">
        <v>0</v>
      </c>
      <c r="L136" s="57">
        <v>4359.1400000000003</v>
      </c>
      <c r="M136" s="57"/>
      <c r="N136" s="57">
        <f t="shared" si="250"/>
        <v>52309.680000000008</v>
      </c>
      <c r="O136" s="57">
        <f t="shared" si="253"/>
        <v>165647.08666666655</v>
      </c>
      <c r="P136" s="57">
        <f t="shared" si="248"/>
        <v>161287.94666666654</v>
      </c>
      <c r="Q136" s="57">
        <f t="shared" si="248"/>
        <v>156928.80666666653</v>
      </c>
      <c r="R136" s="57">
        <f t="shared" si="248"/>
        <v>152569.66666666651</v>
      </c>
      <c r="S136" s="57">
        <f t="shared" si="248"/>
        <v>148210.5266666665</v>
      </c>
      <c r="T136" s="57">
        <f t="shared" si="248"/>
        <v>143851.38666666648</v>
      </c>
      <c r="U136" s="57">
        <f t="shared" si="248"/>
        <v>139492.24666666647</v>
      </c>
      <c r="V136" s="57">
        <f t="shared" si="248"/>
        <v>135133.10666666646</v>
      </c>
      <c r="W136" s="57">
        <f t="shared" si="248"/>
        <v>130773.96666666646</v>
      </c>
      <c r="X136" s="57">
        <f t="shared" si="248"/>
        <v>126414.82666666646</v>
      </c>
      <c r="Y136" s="57">
        <f t="shared" si="248"/>
        <v>122055.68666666646</v>
      </c>
      <c r="Z136" s="57">
        <f t="shared" si="248"/>
        <v>117696.54666666646</v>
      </c>
      <c r="AA136" s="59"/>
      <c r="AB136" s="57"/>
      <c r="AC136" s="57">
        <f t="shared" si="254"/>
        <v>52309.680000000008</v>
      </c>
      <c r="AD136" s="57">
        <f t="shared" si="255"/>
        <v>113337.40666666646</v>
      </c>
      <c r="AE136" s="57">
        <f t="shared" si="249"/>
        <v>108978.26666666646</v>
      </c>
      <c r="AF136" s="57">
        <f t="shared" si="249"/>
        <v>104619.12666666646</v>
      </c>
      <c r="AG136" s="57">
        <f t="shared" si="249"/>
        <v>100259.98666666646</v>
      </c>
      <c r="AH136" s="57">
        <f t="shared" si="249"/>
        <v>95900.846666666461</v>
      </c>
      <c r="AI136" s="57">
        <f t="shared" si="249"/>
        <v>91541.706666666461</v>
      </c>
      <c r="AJ136" s="57">
        <f t="shared" si="249"/>
        <v>87182.566666666462</v>
      </c>
      <c r="AK136" s="57">
        <f t="shared" si="249"/>
        <v>82823.426666666463</v>
      </c>
      <c r="AL136" s="57">
        <f t="shared" si="249"/>
        <v>78464.286666666463</v>
      </c>
      <c r="AM136" s="57">
        <f t="shared" si="249"/>
        <v>74105.146666666464</v>
      </c>
      <c r="AN136" s="57">
        <f t="shared" si="249"/>
        <v>69746.006666666464</v>
      </c>
      <c r="AO136" s="57">
        <f t="shared" si="249"/>
        <v>65386.866666666465</v>
      </c>
      <c r="AP136" s="59"/>
      <c r="AQ136" s="57">
        <v>4359.1400000000003</v>
      </c>
      <c r="AR136" s="57">
        <f t="shared" si="228"/>
        <v>52309.680000000008</v>
      </c>
      <c r="AS136" s="57">
        <f t="shared" si="229"/>
        <v>61027.726666666465</v>
      </c>
      <c r="AT136" s="57">
        <f t="shared" si="251"/>
        <v>56668.586666666466</v>
      </c>
      <c r="AU136" s="57">
        <f t="shared" si="251"/>
        <v>52309.446666666467</v>
      </c>
      <c r="AV136" s="57">
        <f t="shared" si="251"/>
        <v>47950.306666666467</v>
      </c>
      <c r="AW136" s="57">
        <f t="shared" si="251"/>
        <v>43591.166666666468</v>
      </c>
      <c r="AX136" s="57">
        <f t="shared" si="251"/>
        <v>39232.026666666468</v>
      </c>
      <c r="AY136" s="57">
        <f t="shared" si="251"/>
        <v>34872.886666666469</v>
      </c>
      <c r="AZ136" s="57">
        <f t="shared" si="251"/>
        <v>30513.74666666647</v>
      </c>
      <c r="BA136" s="57">
        <f t="shared" si="251"/>
        <v>26154.60666666647</v>
      </c>
      <c r="BB136" s="57">
        <f t="shared" si="251"/>
        <v>21795.466666666471</v>
      </c>
      <c r="BC136" s="57">
        <f t="shared" si="251"/>
        <v>17436.326666666471</v>
      </c>
      <c r="BD136" s="57">
        <f t="shared" si="251"/>
        <v>13077.186666666472</v>
      </c>
      <c r="BE136" s="60">
        <f t="shared" si="252"/>
        <v>0</v>
      </c>
      <c r="BF136" s="57">
        <v>4359.1400000000003</v>
      </c>
      <c r="BG136" s="69">
        <v>13077.19</v>
      </c>
      <c r="BH136" s="57">
        <f t="shared" si="210"/>
        <v>8718.0466666664724</v>
      </c>
      <c r="BI136" s="57">
        <f t="shared" si="243"/>
        <v>4358.9066666664721</v>
      </c>
      <c r="BJ136" s="57">
        <v>0</v>
      </c>
      <c r="BK136" s="57">
        <v>0</v>
      </c>
      <c r="BL136" s="57">
        <v>0</v>
      </c>
      <c r="BM136" s="57">
        <v>0</v>
      </c>
      <c r="BN136" s="57">
        <v>0</v>
      </c>
      <c r="BO136" s="57">
        <v>0</v>
      </c>
      <c r="BP136" s="57">
        <v>0</v>
      </c>
      <c r="BQ136" s="57">
        <v>0</v>
      </c>
      <c r="BR136" s="57">
        <v>0</v>
      </c>
      <c r="BS136" s="57">
        <v>0</v>
      </c>
      <c r="BT136" s="60">
        <v>0</v>
      </c>
      <c r="BU136" s="57">
        <v>4359.1400000000003</v>
      </c>
      <c r="BV136" s="69"/>
      <c r="BW136" s="57"/>
      <c r="BX136" s="57"/>
      <c r="BY136" s="57"/>
      <c r="BZ136" s="57"/>
      <c r="CA136" s="57"/>
      <c r="CB136" s="57"/>
      <c r="CC136" s="57"/>
      <c r="CD136" s="57"/>
      <c r="CE136" s="57"/>
      <c r="CF136" s="57"/>
      <c r="CG136" s="57"/>
      <c r="CH136" s="57"/>
      <c r="CI136" s="60">
        <v>0</v>
      </c>
      <c r="CJ136" s="57">
        <v>4359.1400000000003</v>
      </c>
      <c r="CK136" s="69"/>
      <c r="CL136" s="57"/>
      <c r="CM136" s="57"/>
      <c r="CN136" s="57"/>
      <c r="CO136" s="57"/>
      <c r="CP136" s="57"/>
      <c r="CQ136" s="57"/>
      <c r="CR136" s="57"/>
      <c r="CS136" s="57"/>
      <c r="CT136" s="57"/>
      <c r="CU136" s="57"/>
      <c r="CV136" s="57"/>
      <c r="CW136" s="57"/>
      <c r="CX136" s="60">
        <v>0</v>
      </c>
    </row>
    <row r="137" spans="1:102" x14ac:dyDescent="0.2">
      <c r="A137" s="56" t="s">
        <v>1455</v>
      </c>
      <c r="B137" s="40" t="s">
        <v>1994</v>
      </c>
      <c r="C137" s="40" t="s">
        <v>793</v>
      </c>
      <c r="D137" s="40" t="s">
        <v>835</v>
      </c>
      <c r="E137" s="40" t="s">
        <v>2080</v>
      </c>
      <c r="F137" s="40" t="s">
        <v>1021</v>
      </c>
      <c r="G137" s="40">
        <v>180</v>
      </c>
      <c r="H137" s="57">
        <v>784644.95</v>
      </c>
      <c r="I137" s="57">
        <v>614638.72333333339</v>
      </c>
      <c r="J137" s="57">
        <v>170006.22666666657</v>
      </c>
      <c r="K137" s="58">
        <v>0</v>
      </c>
      <c r="L137" s="57">
        <v>4359.1400000000003</v>
      </c>
      <c r="M137" s="57"/>
      <c r="N137" s="57">
        <f t="shared" si="250"/>
        <v>52309.680000000008</v>
      </c>
      <c r="O137" s="57">
        <f t="shared" si="253"/>
        <v>165647.08666666655</v>
      </c>
      <c r="P137" s="57">
        <f t="shared" si="248"/>
        <v>161287.94666666654</v>
      </c>
      <c r="Q137" s="57">
        <f t="shared" si="248"/>
        <v>156928.80666666653</v>
      </c>
      <c r="R137" s="57">
        <f t="shared" si="248"/>
        <v>152569.66666666651</v>
      </c>
      <c r="S137" s="57">
        <f t="shared" si="248"/>
        <v>148210.5266666665</v>
      </c>
      <c r="T137" s="57">
        <f t="shared" si="248"/>
        <v>143851.38666666648</v>
      </c>
      <c r="U137" s="57">
        <f t="shared" si="248"/>
        <v>139492.24666666647</v>
      </c>
      <c r="V137" s="57">
        <f t="shared" si="248"/>
        <v>135133.10666666646</v>
      </c>
      <c r="W137" s="57">
        <f t="shared" si="248"/>
        <v>130773.96666666646</v>
      </c>
      <c r="X137" s="57">
        <f t="shared" si="248"/>
        <v>126414.82666666646</v>
      </c>
      <c r="Y137" s="57">
        <f t="shared" si="248"/>
        <v>122055.68666666646</v>
      </c>
      <c r="Z137" s="57">
        <f t="shared" si="248"/>
        <v>117696.54666666646</v>
      </c>
      <c r="AA137" s="59"/>
      <c r="AB137" s="57"/>
      <c r="AC137" s="57">
        <f t="shared" si="254"/>
        <v>52309.680000000008</v>
      </c>
      <c r="AD137" s="57">
        <f t="shared" si="255"/>
        <v>113337.40666666646</v>
      </c>
      <c r="AE137" s="57">
        <f t="shared" si="249"/>
        <v>108978.26666666646</v>
      </c>
      <c r="AF137" s="57">
        <f t="shared" si="249"/>
        <v>104619.12666666646</v>
      </c>
      <c r="AG137" s="57">
        <f t="shared" si="249"/>
        <v>100259.98666666646</v>
      </c>
      <c r="AH137" s="57">
        <f t="shared" si="249"/>
        <v>95900.846666666461</v>
      </c>
      <c r="AI137" s="57">
        <f t="shared" si="249"/>
        <v>91541.706666666461</v>
      </c>
      <c r="AJ137" s="57">
        <f t="shared" si="249"/>
        <v>87182.566666666462</v>
      </c>
      <c r="AK137" s="57">
        <f t="shared" si="249"/>
        <v>82823.426666666463</v>
      </c>
      <c r="AL137" s="57">
        <f t="shared" si="249"/>
        <v>78464.286666666463</v>
      </c>
      <c r="AM137" s="57">
        <f t="shared" si="249"/>
        <v>74105.146666666464</v>
      </c>
      <c r="AN137" s="57">
        <f t="shared" si="249"/>
        <v>69746.006666666464</v>
      </c>
      <c r="AO137" s="57">
        <f t="shared" si="249"/>
        <v>65386.866666666465</v>
      </c>
      <c r="AP137" s="59"/>
      <c r="AQ137" s="57">
        <v>4359.1400000000003</v>
      </c>
      <c r="AR137" s="57">
        <f t="shared" si="228"/>
        <v>52309.680000000008</v>
      </c>
      <c r="AS137" s="57">
        <f t="shared" si="229"/>
        <v>61027.726666666465</v>
      </c>
      <c r="AT137" s="57">
        <f t="shared" si="251"/>
        <v>56668.586666666466</v>
      </c>
      <c r="AU137" s="57">
        <f t="shared" si="251"/>
        <v>52309.446666666467</v>
      </c>
      <c r="AV137" s="57">
        <f t="shared" si="251"/>
        <v>47950.306666666467</v>
      </c>
      <c r="AW137" s="57">
        <f t="shared" si="251"/>
        <v>43591.166666666468</v>
      </c>
      <c r="AX137" s="57">
        <f t="shared" si="251"/>
        <v>39232.026666666468</v>
      </c>
      <c r="AY137" s="57">
        <f t="shared" si="251"/>
        <v>34872.886666666469</v>
      </c>
      <c r="AZ137" s="57">
        <f t="shared" si="251"/>
        <v>30513.74666666647</v>
      </c>
      <c r="BA137" s="57">
        <f t="shared" si="251"/>
        <v>26154.60666666647</v>
      </c>
      <c r="BB137" s="57">
        <f t="shared" si="251"/>
        <v>21795.466666666471</v>
      </c>
      <c r="BC137" s="57">
        <f t="shared" si="251"/>
        <v>17436.326666666471</v>
      </c>
      <c r="BD137" s="57">
        <f t="shared" si="251"/>
        <v>13077.186666666472</v>
      </c>
      <c r="BE137" s="60">
        <f t="shared" si="252"/>
        <v>0</v>
      </c>
      <c r="BF137" s="57">
        <v>4359.1400000000003</v>
      </c>
      <c r="BG137" s="69">
        <v>13077.19</v>
      </c>
      <c r="BH137" s="57">
        <f t="shared" si="210"/>
        <v>8718.0466666664724</v>
      </c>
      <c r="BI137" s="57">
        <f t="shared" si="243"/>
        <v>4358.9066666664721</v>
      </c>
      <c r="BJ137" s="57">
        <v>0</v>
      </c>
      <c r="BK137" s="57">
        <v>0</v>
      </c>
      <c r="BL137" s="57">
        <v>0</v>
      </c>
      <c r="BM137" s="57">
        <v>0</v>
      </c>
      <c r="BN137" s="57">
        <v>0</v>
      </c>
      <c r="BO137" s="57">
        <v>0</v>
      </c>
      <c r="BP137" s="57">
        <v>0</v>
      </c>
      <c r="BQ137" s="57">
        <v>0</v>
      </c>
      <c r="BR137" s="57">
        <v>0</v>
      </c>
      <c r="BS137" s="57">
        <v>0</v>
      </c>
      <c r="BT137" s="60">
        <v>0</v>
      </c>
      <c r="BU137" s="57">
        <v>4359.1400000000003</v>
      </c>
      <c r="BV137" s="69"/>
      <c r="BW137" s="57"/>
      <c r="BX137" s="57"/>
      <c r="BY137" s="57"/>
      <c r="BZ137" s="57"/>
      <c r="CA137" s="57"/>
      <c r="CB137" s="57"/>
      <c r="CC137" s="57"/>
      <c r="CD137" s="57"/>
      <c r="CE137" s="57"/>
      <c r="CF137" s="57"/>
      <c r="CG137" s="57"/>
      <c r="CH137" s="57"/>
      <c r="CI137" s="60">
        <v>0</v>
      </c>
      <c r="CJ137" s="57">
        <v>4359.1400000000003</v>
      </c>
      <c r="CK137" s="69"/>
      <c r="CL137" s="57"/>
      <c r="CM137" s="57"/>
      <c r="CN137" s="57"/>
      <c r="CO137" s="57"/>
      <c r="CP137" s="57"/>
      <c r="CQ137" s="57"/>
      <c r="CR137" s="57"/>
      <c r="CS137" s="57"/>
      <c r="CT137" s="57"/>
      <c r="CU137" s="57"/>
      <c r="CV137" s="57"/>
      <c r="CW137" s="57"/>
      <c r="CX137" s="60">
        <v>0</v>
      </c>
    </row>
    <row r="138" spans="1:102" x14ac:dyDescent="0.2">
      <c r="A138" s="56" t="s">
        <v>1456</v>
      </c>
      <c r="B138" s="40" t="s">
        <v>1995</v>
      </c>
      <c r="C138" s="40" t="s">
        <v>793</v>
      </c>
      <c r="D138" s="40" t="s">
        <v>835</v>
      </c>
      <c r="E138" s="40" t="s">
        <v>2080</v>
      </c>
      <c r="F138" s="40" t="s">
        <v>1021</v>
      </c>
      <c r="G138" s="40">
        <v>180</v>
      </c>
      <c r="H138" s="57">
        <v>784644.95</v>
      </c>
      <c r="I138" s="57">
        <v>614638.72333333339</v>
      </c>
      <c r="J138" s="57">
        <v>170006.22666666657</v>
      </c>
      <c r="K138" s="58">
        <v>0</v>
      </c>
      <c r="L138" s="57">
        <v>4359.1400000000003</v>
      </c>
      <c r="M138" s="57"/>
      <c r="N138" s="57">
        <f t="shared" si="250"/>
        <v>52309.680000000008</v>
      </c>
      <c r="O138" s="57">
        <f t="shared" si="253"/>
        <v>165647.08666666655</v>
      </c>
      <c r="P138" s="57">
        <f t="shared" si="248"/>
        <v>161287.94666666654</v>
      </c>
      <c r="Q138" s="57">
        <f t="shared" si="248"/>
        <v>156928.80666666653</v>
      </c>
      <c r="R138" s="57">
        <f t="shared" si="248"/>
        <v>152569.66666666651</v>
      </c>
      <c r="S138" s="57">
        <f t="shared" si="248"/>
        <v>148210.5266666665</v>
      </c>
      <c r="T138" s="57">
        <f t="shared" si="248"/>
        <v>143851.38666666648</v>
      </c>
      <c r="U138" s="57">
        <f t="shared" si="248"/>
        <v>139492.24666666647</v>
      </c>
      <c r="V138" s="57">
        <f t="shared" si="248"/>
        <v>135133.10666666646</v>
      </c>
      <c r="W138" s="57">
        <f t="shared" si="248"/>
        <v>130773.96666666646</v>
      </c>
      <c r="X138" s="57">
        <f t="shared" si="248"/>
        <v>126414.82666666646</v>
      </c>
      <c r="Y138" s="57">
        <f t="shared" si="248"/>
        <v>122055.68666666646</v>
      </c>
      <c r="Z138" s="57">
        <f t="shared" si="248"/>
        <v>117696.54666666646</v>
      </c>
      <c r="AA138" s="59"/>
      <c r="AB138" s="57"/>
      <c r="AC138" s="57">
        <f t="shared" si="254"/>
        <v>52309.680000000008</v>
      </c>
      <c r="AD138" s="57">
        <f t="shared" si="255"/>
        <v>113337.40666666646</v>
      </c>
      <c r="AE138" s="57">
        <f t="shared" si="249"/>
        <v>108978.26666666646</v>
      </c>
      <c r="AF138" s="57">
        <f t="shared" si="249"/>
        <v>104619.12666666646</v>
      </c>
      <c r="AG138" s="57">
        <f t="shared" si="249"/>
        <v>100259.98666666646</v>
      </c>
      <c r="AH138" s="57">
        <f t="shared" si="249"/>
        <v>95900.846666666461</v>
      </c>
      <c r="AI138" s="57">
        <f t="shared" si="249"/>
        <v>91541.706666666461</v>
      </c>
      <c r="AJ138" s="57">
        <f t="shared" si="249"/>
        <v>87182.566666666462</v>
      </c>
      <c r="AK138" s="57">
        <f t="shared" si="249"/>
        <v>82823.426666666463</v>
      </c>
      <c r="AL138" s="57">
        <f t="shared" si="249"/>
        <v>78464.286666666463</v>
      </c>
      <c r="AM138" s="57">
        <f t="shared" si="249"/>
        <v>74105.146666666464</v>
      </c>
      <c r="AN138" s="57">
        <f t="shared" si="249"/>
        <v>69746.006666666464</v>
      </c>
      <c r="AO138" s="57">
        <f t="shared" si="249"/>
        <v>65386.866666666465</v>
      </c>
      <c r="AP138" s="59"/>
      <c r="AQ138" s="57">
        <v>4359.1400000000003</v>
      </c>
      <c r="AR138" s="57">
        <f t="shared" si="228"/>
        <v>52309.680000000008</v>
      </c>
      <c r="AS138" s="57">
        <f t="shared" si="229"/>
        <v>61027.726666666465</v>
      </c>
      <c r="AT138" s="57">
        <f t="shared" si="251"/>
        <v>56668.586666666466</v>
      </c>
      <c r="AU138" s="57">
        <f t="shared" si="251"/>
        <v>52309.446666666467</v>
      </c>
      <c r="AV138" s="57">
        <f t="shared" si="251"/>
        <v>47950.306666666467</v>
      </c>
      <c r="AW138" s="57">
        <f t="shared" si="251"/>
        <v>43591.166666666468</v>
      </c>
      <c r="AX138" s="57">
        <f t="shared" si="251"/>
        <v>39232.026666666468</v>
      </c>
      <c r="AY138" s="57">
        <f t="shared" si="251"/>
        <v>34872.886666666469</v>
      </c>
      <c r="AZ138" s="57">
        <f t="shared" si="251"/>
        <v>30513.74666666647</v>
      </c>
      <c r="BA138" s="57">
        <f t="shared" si="251"/>
        <v>26154.60666666647</v>
      </c>
      <c r="BB138" s="57">
        <f t="shared" si="251"/>
        <v>21795.466666666471</v>
      </c>
      <c r="BC138" s="57">
        <f t="shared" si="251"/>
        <v>17436.326666666471</v>
      </c>
      <c r="BD138" s="57">
        <f t="shared" si="251"/>
        <v>13077.186666666472</v>
      </c>
      <c r="BE138" s="60">
        <f t="shared" si="252"/>
        <v>0</v>
      </c>
      <c r="BF138" s="57">
        <v>4359.1400000000003</v>
      </c>
      <c r="BG138" s="69">
        <v>13077.19</v>
      </c>
      <c r="BH138" s="57">
        <f t="shared" si="210"/>
        <v>8718.0466666664724</v>
      </c>
      <c r="BI138" s="57">
        <f t="shared" si="243"/>
        <v>4358.9066666664721</v>
      </c>
      <c r="BJ138" s="57">
        <v>0</v>
      </c>
      <c r="BK138" s="57">
        <v>0</v>
      </c>
      <c r="BL138" s="57">
        <v>0</v>
      </c>
      <c r="BM138" s="57">
        <v>0</v>
      </c>
      <c r="BN138" s="57">
        <v>0</v>
      </c>
      <c r="BO138" s="57">
        <v>0</v>
      </c>
      <c r="BP138" s="57">
        <v>0</v>
      </c>
      <c r="BQ138" s="57">
        <v>0</v>
      </c>
      <c r="BR138" s="57">
        <v>0</v>
      </c>
      <c r="BS138" s="57">
        <v>0</v>
      </c>
      <c r="BT138" s="60">
        <v>0</v>
      </c>
      <c r="BU138" s="57">
        <v>4359.1400000000003</v>
      </c>
      <c r="BV138" s="69"/>
      <c r="BW138" s="57"/>
      <c r="BX138" s="57"/>
      <c r="BY138" s="57"/>
      <c r="BZ138" s="57"/>
      <c r="CA138" s="57"/>
      <c r="CB138" s="57"/>
      <c r="CC138" s="57"/>
      <c r="CD138" s="57"/>
      <c r="CE138" s="57"/>
      <c r="CF138" s="57"/>
      <c r="CG138" s="57"/>
      <c r="CH138" s="57"/>
      <c r="CI138" s="60">
        <v>0</v>
      </c>
      <c r="CJ138" s="57">
        <v>4359.1400000000003</v>
      </c>
      <c r="CK138" s="69"/>
      <c r="CL138" s="57"/>
      <c r="CM138" s="57"/>
      <c r="CN138" s="57"/>
      <c r="CO138" s="57"/>
      <c r="CP138" s="57"/>
      <c r="CQ138" s="57"/>
      <c r="CR138" s="57"/>
      <c r="CS138" s="57"/>
      <c r="CT138" s="57"/>
      <c r="CU138" s="57"/>
      <c r="CV138" s="57"/>
      <c r="CW138" s="57"/>
      <c r="CX138" s="60">
        <v>0</v>
      </c>
    </row>
    <row r="139" spans="1:102" x14ac:dyDescent="0.2">
      <c r="A139" s="56" t="s">
        <v>1457</v>
      </c>
      <c r="B139" s="40" t="s">
        <v>1996</v>
      </c>
      <c r="C139" s="40" t="s">
        <v>793</v>
      </c>
      <c r="D139" s="40" t="s">
        <v>835</v>
      </c>
      <c r="E139" s="40" t="s">
        <v>2080</v>
      </c>
      <c r="F139" s="40" t="s">
        <v>1021</v>
      </c>
      <c r="G139" s="40">
        <v>180</v>
      </c>
      <c r="H139" s="57">
        <v>784644.95</v>
      </c>
      <c r="I139" s="57">
        <v>614638.72333333339</v>
      </c>
      <c r="J139" s="57">
        <v>170006.22666666657</v>
      </c>
      <c r="K139" s="58">
        <v>0</v>
      </c>
      <c r="L139" s="57">
        <v>4359.1400000000003</v>
      </c>
      <c r="M139" s="57"/>
      <c r="N139" s="57">
        <f t="shared" si="250"/>
        <v>52309.680000000008</v>
      </c>
      <c r="O139" s="57">
        <f t="shared" si="253"/>
        <v>165647.08666666655</v>
      </c>
      <c r="P139" s="57">
        <f t="shared" si="248"/>
        <v>161287.94666666654</v>
      </c>
      <c r="Q139" s="57">
        <f t="shared" si="248"/>
        <v>156928.80666666653</v>
      </c>
      <c r="R139" s="57">
        <f t="shared" si="248"/>
        <v>152569.66666666651</v>
      </c>
      <c r="S139" s="57">
        <f t="shared" si="248"/>
        <v>148210.5266666665</v>
      </c>
      <c r="T139" s="57">
        <f t="shared" si="248"/>
        <v>143851.38666666648</v>
      </c>
      <c r="U139" s="57">
        <f t="shared" si="248"/>
        <v>139492.24666666647</v>
      </c>
      <c r="V139" s="57">
        <f t="shared" si="248"/>
        <v>135133.10666666646</v>
      </c>
      <c r="W139" s="57">
        <f t="shared" si="248"/>
        <v>130773.96666666646</v>
      </c>
      <c r="X139" s="57">
        <f t="shared" si="248"/>
        <v>126414.82666666646</v>
      </c>
      <c r="Y139" s="57">
        <f t="shared" si="248"/>
        <v>122055.68666666646</v>
      </c>
      <c r="Z139" s="57">
        <f t="shared" si="248"/>
        <v>117696.54666666646</v>
      </c>
      <c r="AA139" s="59"/>
      <c r="AB139" s="57"/>
      <c r="AC139" s="57">
        <f t="shared" si="254"/>
        <v>52309.680000000008</v>
      </c>
      <c r="AD139" s="57">
        <f t="shared" si="255"/>
        <v>113337.40666666646</v>
      </c>
      <c r="AE139" s="57">
        <f t="shared" si="249"/>
        <v>108978.26666666646</v>
      </c>
      <c r="AF139" s="57">
        <f t="shared" si="249"/>
        <v>104619.12666666646</v>
      </c>
      <c r="AG139" s="57">
        <f t="shared" si="249"/>
        <v>100259.98666666646</v>
      </c>
      <c r="AH139" s="57">
        <f t="shared" si="249"/>
        <v>95900.846666666461</v>
      </c>
      <c r="AI139" s="57">
        <f t="shared" si="249"/>
        <v>91541.706666666461</v>
      </c>
      <c r="AJ139" s="57">
        <f t="shared" si="249"/>
        <v>87182.566666666462</v>
      </c>
      <c r="AK139" s="57">
        <f t="shared" si="249"/>
        <v>82823.426666666463</v>
      </c>
      <c r="AL139" s="57">
        <f t="shared" si="249"/>
        <v>78464.286666666463</v>
      </c>
      <c r="AM139" s="57">
        <f t="shared" si="249"/>
        <v>74105.146666666464</v>
      </c>
      <c r="AN139" s="57">
        <f t="shared" si="249"/>
        <v>69746.006666666464</v>
      </c>
      <c r="AO139" s="57">
        <f t="shared" si="249"/>
        <v>65386.866666666465</v>
      </c>
      <c r="AP139" s="59"/>
      <c r="AQ139" s="57">
        <v>4359.1400000000003</v>
      </c>
      <c r="AR139" s="57">
        <f t="shared" si="228"/>
        <v>52309.680000000008</v>
      </c>
      <c r="AS139" s="57">
        <f t="shared" si="229"/>
        <v>61027.726666666465</v>
      </c>
      <c r="AT139" s="57">
        <f t="shared" si="251"/>
        <v>56668.586666666466</v>
      </c>
      <c r="AU139" s="57">
        <f t="shared" si="251"/>
        <v>52309.446666666467</v>
      </c>
      <c r="AV139" s="57">
        <f t="shared" si="251"/>
        <v>47950.306666666467</v>
      </c>
      <c r="AW139" s="57">
        <f t="shared" si="251"/>
        <v>43591.166666666468</v>
      </c>
      <c r="AX139" s="57">
        <f t="shared" si="251"/>
        <v>39232.026666666468</v>
      </c>
      <c r="AY139" s="57">
        <f t="shared" si="251"/>
        <v>34872.886666666469</v>
      </c>
      <c r="AZ139" s="57">
        <f t="shared" si="251"/>
        <v>30513.74666666647</v>
      </c>
      <c r="BA139" s="57">
        <f t="shared" si="251"/>
        <v>26154.60666666647</v>
      </c>
      <c r="BB139" s="57">
        <f t="shared" si="251"/>
        <v>21795.466666666471</v>
      </c>
      <c r="BC139" s="57">
        <f t="shared" si="251"/>
        <v>17436.326666666471</v>
      </c>
      <c r="BD139" s="57">
        <f t="shared" si="251"/>
        <v>13077.186666666472</v>
      </c>
      <c r="BE139" s="60">
        <f t="shared" si="252"/>
        <v>0</v>
      </c>
      <c r="BF139" s="57">
        <v>4359.1400000000003</v>
      </c>
      <c r="BG139" s="69">
        <v>13077.19</v>
      </c>
      <c r="BH139" s="57">
        <f t="shared" si="210"/>
        <v>8718.0466666664724</v>
      </c>
      <c r="BI139" s="57">
        <f t="shared" si="243"/>
        <v>4358.9066666664721</v>
      </c>
      <c r="BJ139" s="57">
        <v>0</v>
      </c>
      <c r="BK139" s="57">
        <v>0</v>
      </c>
      <c r="BL139" s="57">
        <v>0</v>
      </c>
      <c r="BM139" s="57">
        <v>0</v>
      </c>
      <c r="BN139" s="57">
        <v>0</v>
      </c>
      <c r="BO139" s="57">
        <v>0</v>
      </c>
      <c r="BP139" s="57">
        <v>0</v>
      </c>
      <c r="BQ139" s="57">
        <v>0</v>
      </c>
      <c r="BR139" s="57">
        <v>0</v>
      </c>
      <c r="BS139" s="57">
        <v>0</v>
      </c>
      <c r="BT139" s="60">
        <v>0</v>
      </c>
      <c r="BU139" s="57">
        <v>4359.1400000000003</v>
      </c>
      <c r="BV139" s="69"/>
      <c r="BW139" s="57"/>
      <c r="BX139" s="57"/>
      <c r="BY139" s="57"/>
      <c r="BZ139" s="57"/>
      <c r="CA139" s="57"/>
      <c r="CB139" s="57"/>
      <c r="CC139" s="57"/>
      <c r="CD139" s="57"/>
      <c r="CE139" s="57"/>
      <c r="CF139" s="57"/>
      <c r="CG139" s="57"/>
      <c r="CH139" s="57"/>
      <c r="CI139" s="60">
        <v>0</v>
      </c>
      <c r="CJ139" s="57">
        <v>4359.1400000000003</v>
      </c>
      <c r="CK139" s="69"/>
      <c r="CL139" s="57"/>
      <c r="CM139" s="57"/>
      <c r="CN139" s="57"/>
      <c r="CO139" s="57"/>
      <c r="CP139" s="57"/>
      <c r="CQ139" s="57"/>
      <c r="CR139" s="57"/>
      <c r="CS139" s="57"/>
      <c r="CT139" s="57"/>
      <c r="CU139" s="57"/>
      <c r="CV139" s="57"/>
      <c r="CW139" s="57"/>
      <c r="CX139" s="60">
        <v>0</v>
      </c>
    </row>
    <row r="140" spans="1:102" x14ac:dyDescent="0.2">
      <c r="A140" s="56" t="s">
        <v>1458</v>
      </c>
      <c r="B140" s="40" t="s">
        <v>1997</v>
      </c>
      <c r="C140" s="40" t="s">
        <v>793</v>
      </c>
      <c r="D140" s="40" t="s">
        <v>835</v>
      </c>
      <c r="E140" s="40" t="s">
        <v>2080</v>
      </c>
      <c r="F140" s="40" t="s">
        <v>1021</v>
      </c>
      <c r="G140" s="40">
        <v>180</v>
      </c>
      <c r="H140" s="57">
        <v>784644.95</v>
      </c>
      <c r="I140" s="57">
        <v>614638.72333333339</v>
      </c>
      <c r="J140" s="57">
        <v>170006.22666666657</v>
      </c>
      <c r="K140" s="58">
        <v>0</v>
      </c>
      <c r="L140" s="57">
        <v>4359.1400000000003</v>
      </c>
      <c r="M140" s="57"/>
      <c r="N140" s="57">
        <f t="shared" si="250"/>
        <v>52309.680000000008</v>
      </c>
      <c r="O140" s="57">
        <f t="shared" si="253"/>
        <v>165647.08666666655</v>
      </c>
      <c r="P140" s="57">
        <f t="shared" si="248"/>
        <v>161287.94666666654</v>
      </c>
      <c r="Q140" s="57">
        <f t="shared" si="248"/>
        <v>156928.80666666653</v>
      </c>
      <c r="R140" s="57">
        <f t="shared" si="248"/>
        <v>152569.66666666651</v>
      </c>
      <c r="S140" s="57">
        <f t="shared" si="248"/>
        <v>148210.5266666665</v>
      </c>
      <c r="T140" s="57">
        <f t="shared" si="248"/>
        <v>143851.38666666648</v>
      </c>
      <c r="U140" s="57">
        <f t="shared" si="248"/>
        <v>139492.24666666647</v>
      </c>
      <c r="V140" s="57">
        <f t="shared" si="248"/>
        <v>135133.10666666646</v>
      </c>
      <c r="W140" s="57">
        <f t="shared" si="248"/>
        <v>130773.96666666646</v>
      </c>
      <c r="X140" s="57">
        <f t="shared" si="248"/>
        <v>126414.82666666646</v>
      </c>
      <c r="Y140" s="57">
        <f t="shared" si="248"/>
        <v>122055.68666666646</v>
      </c>
      <c r="Z140" s="57">
        <f t="shared" si="248"/>
        <v>117696.54666666646</v>
      </c>
      <c r="AA140" s="59"/>
      <c r="AB140" s="57"/>
      <c r="AC140" s="57">
        <f t="shared" si="254"/>
        <v>52309.680000000008</v>
      </c>
      <c r="AD140" s="57">
        <f t="shared" si="255"/>
        <v>113337.40666666646</v>
      </c>
      <c r="AE140" s="57">
        <f t="shared" si="249"/>
        <v>108978.26666666646</v>
      </c>
      <c r="AF140" s="57">
        <f t="shared" si="249"/>
        <v>104619.12666666646</v>
      </c>
      <c r="AG140" s="57">
        <f t="shared" si="249"/>
        <v>100259.98666666646</v>
      </c>
      <c r="AH140" s="57">
        <f t="shared" si="249"/>
        <v>95900.846666666461</v>
      </c>
      <c r="AI140" s="57">
        <f t="shared" si="249"/>
        <v>91541.706666666461</v>
      </c>
      <c r="AJ140" s="57">
        <f t="shared" si="249"/>
        <v>87182.566666666462</v>
      </c>
      <c r="AK140" s="57">
        <f t="shared" si="249"/>
        <v>82823.426666666463</v>
      </c>
      <c r="AL140" s="57">
        <f t="shared" si="249"/>
        <v>78464.286666666463</v>
      </c>
      <c r="AM140" s="57">
        <f t="shared" si="249"/>
        <v>74105.146666666464</v>
      </c>
      <c r="AN140" s="57">
        <f t="shared" si="249"/>
        <v>69746.006666666464</v>
      </c>
      <c r="AO140" s="57">
        <f t="shared" si="249"/>
        <v>65386.866666666465</v>
      </c>
      <c r="AP140" s="59"/>
      <c r="AQ140" s="57">
        <v>4359.1400000000003</v>
      </c>
      <c r="AR140" s="57">
        <f t="shared" si="228"/>
        <v>52309.680000000008</v>
      </c>
      <c r="AS140" s="57">
        <f t="shared" si="229"/>
        <v>61027.726666666465</v>
      </c>
      <c r="AT140" s="57">
        <f t="shared" si="251"/>
        <v>56668.586666666466</v>
      </c>
      <c r="AU140" s="57">
        <f t="shared" si="251"/>
        <v>52309.446666666467</v>
      </c>
      <c r="AV140" s="57">
        <f t="shared" si="251"/>
        <v>47950.306666666467</v>
      </c>
      <c r="AW140" s="57">
        <f t="shared" si="251"/>
        <v>43591.166666666468</v>
      </c>
      <c r="AX140" s="57">
        <f t="shared" si="251"/>
        <v>39232.026666666468</v>
      </c>
      <c r="AY140" s="57">
        <f t="shared" si="251"/>
        <v>34872.886666666469</v>
      </c>
      <c r="AZ140" s="57">
        <f t="shared" si="251"/>
        <v>30513.74666666647</v>
      </c>
      <c r="BA140" s="57">
        <f t="shared" si="251"/>
        <v>26154.60666666647</v>
      </c>
      <c r="BB140" s="57">
        <f t="shared" si="251"/>
        <v>21795.466666666471</v>
      </c>
      <c r="BC140" s="57">
        <f t="shared" si="251"/>
        <v>17436.326666666471</v>
      </c>
      <c r="BD140" s="57">
        <f t="shared" si="251"/>
        <v>13077.186666666472</v>
      </c>
      <c r="BE140" s="60">
        <f t="shared" si="252"/>
        <v>0</v>
      </c>
      <c r="BF140" s="57">
        <v>4359.1400000000003</v>
      </c>
      <c r="BG140" s="69">
        <v>13077.19</v>
      </c>
      <c r="BH140" s="57">
        <f t="shared" si="210"/>
        <v>8718.0466666664724</v>
      </c>
      <c r="BI140" s="57">
        <f t="shared" si="243"/>
        <v>4358.9066666664721</v>
      </c>
      <c r="BJ140" s="57">
        <v>0</v>
      </c>
      <c r="BK140" s="57">
        <v>0</v>
      </c>
      <c r="BL140" s="57">
        <v>0</v>
      </c>
      <c r="BM140" s="57">
        <v>0</v>
      </c>
      <c r="BN140" s="57">
        <v>0</v>
      </c>
      <c r="BO140" s="57">
        <v>0</v>
      </c>
      <c r="BP140" s="57">
        <v>0</v>
      </c>
      <c r="BQ140" s="57">
        <v>0</v>
      </c>
      <c r="BR140" s="57">
        <v>0</v>
      </c>
      <c r="BS140" s="57">
        <v>0</v>
      </c>
      <c r="BT140" s="60">
        <v>0</v>
      </c>
      <c r="BU140" s="57">
        <v>4359.1400000000003</v>
      </c>
      <c r="BV140" s="69"/>
      <c r="BW140" s="57"/>
      <c r="BX140" s="57"/>
      <c r="BY140" s="57"/>
      <c r="BZ140" s="57"/>
      <c r="CA140" s="57"/>
      <c r="CB140" s="57"/>
      <c r="CC140" s="57"/>
      <c r="CD140" s="57"/>
      <c r="CE140" s="57"/>
      <c r="CF140" s="57"/>
      <c r="CG140" s="57"/>
      <c r="CH140" s="57"/>
      <c r="CI140" s="60">
        <v>0</v>
      </c>
      <c r="CJ140" s="57">
        <v>4359.1400000000003</v>
      </c>
      <c r="CK140" s="69"/>
      <c r="CL140" s="57"/>
      <c r="CM140" s="57"/>
      <c r="CN140" s="57"/>
      <c r="CO140" s="57"/>
      <c r="CP140" s="57"/>
      <c r="CQ140" s="57"/>
      <c r="CR140" s="57"/>
      <c r="CS140" s="57"/>
      <c r="CT140" s="57"/>
      <c r="CU140" s="57"/>
      <c r="CV140" s="57"/>
      <c r="CW140" s="57"/>
      <c r="CX140" s="60">
        <v>0</v>
      </c>
    </row>
    <row r="141" spans="1:102" x14ac:dyDescent="0.2">
      <c r="A141" s="56" t="s">
        <v>1459</v>
      </c>
      <c r="B141" s="40" t="s">
        <v>1998</v>
      </c>
      <c r="C141" s="40" t="s">
        <v>793</v>
      </c>
      <c r="D141" s="40" t="s">
        <v>835</v>
      </c>
      <c r="E141" s="40" t="s">
        <v>2080</v>
      </c>
      <c r="F141" s="40" t="s">
        <v>1021</v>
      </c>
      <c r="G141" s="40">
        <v>180</v>
      </c>
      <c r="H141" s="57">
        <v>784644.95</v>
      </c>
      <c r="I141" s="57">
        <v>614638.72333333339</v>
      </c>
      <c r="J141" s="57">
        <v>170006.22666666657</v>
      </c>
      <c r="K141" s="58">
        <v>0</v>
      </c>
      <c r="L141" s="57">
        <v>4359.1400000000003</v>
      </c>
      <c r="M141" s="57"/>
      <c r="N141" s="57">
        <f t="shared" si="250"/>
        <v>52309.680000000008</v>
      </c>
      <c r="O141" s="57">
        <f t="shared" si="253"/>
        <v>165647.08666666655</v>
      </c>
      <c r="P141" s="57">
        <f t="shared" si="248"/>
        <v>161287.94666666654</v>
      </c>
      <c r="Q141" s="57">
        <f t="shared" si="248"/>
        <v>156928.80666666653</v>
      </c>
      <c r="R141" s="57">
        <f t="shared" si="248"/>
        <v>152569.66666666651</v>
      </c>
      <c r="S141" s="57">
        <f t="shared" si="248"/>
        <v>148210.5266666665</v>
      </c>
      <c r="T141" s="57">
        <f t="shared" si="248"/>
        <v>143851.38666666648</v>
      </c>
      <c r="U141" s="57">
        <f t="shared" si="248"/>
        <v>139492.24666666647</v>
      </c>
      <c r="V141" s="57">
        <f t="shared" si="248"/>
        <v>135133.10666666646</v>
      </c>
      <c r="W141" s="57">
        <f t="shared" si="248"/>
        <v>130773.96666666646</v>
      </c>
      <c r="X141" s="57">
        <f t="shared" si="248"/>
        <v>126414.82666666646</v>
      </c>
      <c r="Y141" s="57">
        <f t="shared" si="248"/>
        <v>122055.68666666646</v>
      </c>
      <c r="Z141" s="57">
        <f t="shared" si="248"/>
        <v>117696.54666666646</v>
      </c>
      <c r="AA141" s="59"/>
      <c r="AB141" s="57"/>
      <c r="AC141" s="57">
        <f t="shared" si="254"/>
        <v>52309.680000000008</v>
      </c>
      <c r="AD141" s="57">
        <f t="shared" si="255"/>
        <v>113337.40666666646</v>
      </c>
      <c r="AE141" s="57">
        <f t="shared" si="249"/>
        <v>108978.26666666646</v>
      </c>
      <c r="AF141" s="57">
        <f t="shared" si="249"/>
        <v>104619.12666666646</v>
      </c>
      <c r="AG141" s="57">
        <f t="shared" si="249"/>
        <v>100259.98666666646</v>
      </c>
      <c r="AH141" s="57">
        <f t="shared" si="249"/>
        <v>95900.846666666461</v>
      </c>
      <c r="AI141" s="57">
        <f t="shared" si="249"/>
        <v>91541.706666666461</v>
      </c>
      <c r="AJ141" s="57">
        <f t="shared" si="249"/>
        <v>87182.566666666462</v>
      </c>
      <c r="AK141" s="57">
        <f t="shared" si="249"/>
        <v>82823.426666666463</v>
      </c>
      <c r="AL141" s="57">
        <f t="shared" si="249"/>
        <v>78464.286666666463</v>
      </c>
      <c r="AM141" s="57">
        <f t="shared" si="249"/>
        <v>74105.146666666464</v>
      </c>
      <c r="AN141" s="57">
        <f t="shared" si="249"/>
        <v>69746.006666666464</v>
      </c>
      <c r="AO141" s="57">
        <f t="shared" si="249"/>
        <v>65386.866666666465</v>
      </c>
      <c r="AP141" s="59"/>
      <c r="AQ141" s="57">
        <v>4359.1400000000003</v>
      </c>
      <c r="AR141" s="57">
        <f t="shared" si="228"/>
        <v>52309.680000000008</v>
      </c>
      <c r="AS141" s="57">
        <f t="shared" si="229"/>
        <v>61027.726666666465</v>
      </c>
      <c r="AT141" s="57">
        <f t="shared" si="251"/>
        <v>56668.586666666466</v>
      </c>
      <c r="AU141" s="57">
        <f t="shared" si="251"/>
        <v>52309.446666666467</v>
      </c>
      <c r="AV141" s="57">
        <f t="shared" si="251"/>
        <v>47950.306666666467</v>
      </c>
      <c r="AW141" s="57">
        <f t="shared" si="251"/>
        <v>43591.166666666468</v>
      </c>
      <c r="AX141" s="57">
        <f t="shared" si="251"/>
        <v>39232.026666666468</v>
      </c>
      <c r="AY141" s="57">
        <f t="shared" si="251"/>
        <v>34872.886666666469</v>
      </c>
      <c r="AZ141" s="57">
        <f t="shared" si="251"/>
        <v>30513.74666666647</v>
      </c>
      <c r="BA141" s="57">
        <f t="shared" si="251"/>
        <v>26154.60666666647</v>
      </c>
      <c r="BB141" s="57">
        <f t="shared" si="251"/>
        <v>21795.466666666471</v>
      </c>
      <c r="BC141" s="57">
        <f t="shared" si="251"/>
        <v>17436.326666666471</v>
      </c>
      <c r="BD141" s="57">
        <f t="shared" si="251"/>
        <v>13077.186666666472</v>
      </c>
      <c r="BE141" s="60">
        <f t="shared" si="252"/>
        <v>0</v>
      </c>
      <c r="BF141" s="57">
        <v>4359.1400000000003</v>
      </c>
      <c r="BG141" s="69">
        <v>13077.19</v>
      </c>
      <c r="BH141" s="57">
        <f t="shared" si="210"/>
        <v>8718.0466666664724</v>
      </c>
      <c r="BI141" s="57">
        <f t="shared" si="243"/>
        <v>4358.9066666664721</v>
      </c>
      <c r="BJ141" s="57">
        <v>0</v>
      </c>
      <c r="BK141" s="57">
        <v>0</v>
      </c>
      <c r="BL141" s="57">
        <v>0</v>
      </c>
      <c r="BM141" s="57">
        <v>0</v>
      </c>
      <c r="BN141" s="57">
        <v>0</v>
      </c>
      <c r="BO141" s="57">
        <v>0</v>
      </c>
      <c r="BP141" s="57">
        <v>0</v>
      </c>
      <c r="BQ141" s="57">
        <v>0</v>
      </c>
      <c r="BR141" s="57">
        <v>0</v>
      </c>
      <c r="BS141" s="57">
        <v>0</v>
      </c>
      <c r="BT141" s="60">
        <v>0</v>
      </c>
      <c r="BU141" s="57">
        <v>4359.1400000000003</v>
      </c>
      <c r="BV141" s="69"/>
      <c r="BW141" s="57"/>
      <c r="BX141" s="57"/>
      <c r="BY141" s="57"/>
      <c r="BZ141" s="57"/>
      <c r="CA141" s="57"/>
      <c r="CB141" s="57"/>
      <c r="CC141" s="57"/>
      <c r="CD141" s="57"/>
      <c r="CE141" s="57"/>
      <c r="CF141" s="57"/>
      <c r="CG141" s="57"/>
      <c r="CH141" s="57"/>
      <c r="CI141" s="60">
        <v>0</v>
      </c>
      <c r="CJ141" s="57">
        <v>4359.1400000000003</v>
      </c>
      <c r="CK141" s="69"/>
      <c r="CL141" s="57"/>
      <c r="CM141" s="57"/>
      <c r="CN141" s="57"/>
      <c r="CO141" s="57"/>
      <c r="CP141" s="57"/>
      <c r="CQ141" s="57"/>
      <c r="CR141" s="57"/>
      <c r="CS141" s="57"/>
      <c r="CT141" s="57"/>
      <c r="CU141" s="57"/>
      <c r="CV141" s="57"/>
      <c r="CW141" s="57"/>
      <c r="CX141" s="60">
        <v>0</v>
      </c>
    </row>
    <row r="142" spans="1:102" x14ac:dyDescent="0.2">
      <c r="A142" s="56" t="s">
        <v>1460</v>
      </c>
      <c r="B142" s="40" t="s">
        <v>1999</v>
      </c>
      <c r="C142" s="40" t="s">
        <v>793</v>
      </c>
      <c r="D142" s="40" t="s">
        <v>835</v>
      </c>
      <c r="E142" s="40" t="s">
        <v>2080</v>
      </c>
      <c r="F142" s="40" t="s">
        <v>1021</v>
      </c>
      <c r="G142" s="40">
        <v>180</v>
      </c>
      <c r="H142" s="57">
        <v>784644.95</v>
      </c>
      <c r="I142" s="57">
        <v>614638.72333333339</v>
      </c>
      <c r="J142" s="57">
        <v>170006.22666666657</v>
      </c>
      <c r="K142" s="58">
        <v>0</v>
      </c>
      <c r="L142" s="57">
        <v>4359.1400000000003</v>
      </c>
      <c r="M142" s="57"/>
      <c r="N142" s="57">
        <f t="shared" si="250"/>
        <v>52309.680000000008</v>
      </c>
      <c r="O142" s="57">
        <f t="shared" si="253"/>
        <v>165647.08666666655</v>
      </c>
      <c r="P142" s="57">
        <f t="shared" si="248"/>
        <v>161287.94666666654</v>
      </c>
      <c r="Q142" s="57">
        <f t="shared" si="248"/>
        <v>156928.80666666653</v>
      </c>
      <c r="R142" s="57">
        <f t="shared" si="248"/>
        <v>152569.66666666651</v>
      </c>
      <c r="S142" s="57">
        <f t="shared" si="248"/>
        <v>148210.5266666665</v>
      </c>
      <c r="T142" s="57">
        <f t="shared" si="248"/>
        <v>143851.38666666648</v>
      </c>
      <c r="U142" s="57">
        <f t="shared" si="248"/>
        <v>139492.24666666647</v>
      </c>
      <c r="V142" s="57">
        <f t="shared" si="248"/>
        <v>135133.10666666646</v>
      </c>
      <c r="W142" s="57">
        <f t="shared" si="248"/>
        <v>130773.96666666646</v>
      </c>
      <c r="X142" s="57">
        <f t="shared" si="248"/>
        <v>126414.82666666646</v>
      </c>
      <c r="Y142" s="57">
        <f t="shared" si="248"/>
        <v>122055.68666666646</v>
      </c>
      <c r="Z142" s="57">
        <f t="shared" si="248"/>
        <v>117696.54666666646</v>
      </c>
      <c r="AA142" s="59"/>
      <c r="AB142" s="57"/>
      <c r="AC142" s="57">
        <f t="shared" si="254"/>
        <v>52309.680000000008</v>
      </c>
      <c r="AD142" s="57">
        <f t="shared" si="255"/>
        <v>113337.40666666646</v>
      </c>
      <c r="AE142" s="57">
        <f t="shared" si="249"/>
        <v>108978.26666666646</v>
      </c>
      <c r="AF142" s="57">
        <f t="shared" si="249"/>
        <v>104619.12666666646</v>
      </c>
      <c r="AG142" s="57">
        <f t="shared" si="249"/>
        <v>100259.98666666646</v>
      </c>
      <c r="AH142" s="57">
        <f t="shared" si="249"/>
        <v>95900.846666666461</v>
      </c>
      <c r="AI142" s="57">
        <f t="shared" si="249"/>
        <v>91541.706666666461</v>
      </c>
      <c r="AJ142" s="57">
        <f t="shared" si="249"/>
        <v>87182.566666666462</v>
      </c>
      <c r="AK142" s="57">
        <f t="shared" si="249"/>
        <v>82823.426666666463</v>
      </c>
      <c r="AL142" s="57">
        <f t="shared" si="249"/>
        <v>78464.286666666463</v>
      </c>
      <c r="AM142" s="57">
        <f t="shared" si="249"/>
        <v>74105.146666666464</v>
      </c>
      <c r="AN142" s="57">
        <f t="shared" si="249"/>
        <v>69746.006666666464</v>
      </c>
      <c r="AO142" s="57">
        <f t="shared" si="249"/>
        <v>65386.866666666465</v>
      </c>
      <c r="AP142" s="59"/>
      <c r="AQ142" s="57">
        <v>4359.1400000000003</v>
      </c>
      <c r="AR142" s="57">
        <f t="shared" si="228"/>
        <v>52309.680000000008</v>
      </c>
      <c r="AS142" s="57">
        <f t="shared" si="229"/>
        <v>61027.726666666465</v>
      </c>
      <c r="AT142" s="57">
        <f t="shared" si="251"/>
        <v>56668.586666666466</v>
      </c>
      <c r="AU142" s="57">
        <f t="shared" si="251"/>
        <v>52309.446666666467</v>
      </c>
      <c r="AV142" s="57">
        <f t="shared" si="251"/>
        <v>47950.306666666467</v>
      </c>
      <c r="AW142" s="57">
        <f t="shared" si="251"/>
        <v>43591.166666666468</v>
      </c>
      <c r="AX142" s="57">
        <f t="shared" si="251"/>
        <v>39232.026666666468</v>
      </c>
      <c r="AY142" s="57">
        <f t="shared" si="251"/>
        <v>34872.886666666469</v>
      </c>
      <c r="AZ142" s="57">
        <f t="shared" si="251"/>
        <v>30513.74666666647</v>
      </c>
      <c r="BA142" s="57">
        <f t="shared" si="251"/>
        <v>26154.60666666647</v>
      </c>
      <c r="BB142" s="57">
        <f t="shared" si="251"/>
        <v>21795.466666666471</v>
      </c>
      <c r="BC142" s="57">
        <f t="shared" si="251"/>
        <v>17436.326666666471</v>
      </c>
      <c r="BD142" s="57">
        <f t="shared" si="251"/>
        <v>13077.186666666472</v>
      </c>
      <c r="BE142" s="60">
        <f t="shared" si="252"/>
        <v>0</v>
      </c>
      <c r="BF142" s="57">
        <v>4359.1400000000003</v>
      </c>
      <c r="BG142" s="69">
        <v>13077.19</v>
      </c>
      <c r="BH142" s="57">
        <f t="shared" si="210"/>
        <v>8718.0466666664724</v>
      </c>
      <c r="BI142" s="57">
        <f t="shared" si="243"/>
        <v>4358.9066666664721</v>
      </c>
      <c r="BJ142" s="57">
        <v>0</v>
      </c>
      <c r="BK142" s="57">
        <v>0</v>
      </c>
      <c r="BL142" s="57">
        <v>0</v>
      </c>
      <c r="BM142" s="57">
        <v>0</v>
      </c>
      <c r="BN142" s="57">
        <v>0</v>
      </c>
      <c r="BO142" s="57">
        <v>0</v>
      </c>
      <c r="BP142" s="57">
        <v>0</v>
      </c>
      <c r="BQ142" s="57">
        <v>0</v>
      </c>
      <c r="BR142" s="57">
        <v>0</v>
      </c>
      <c r="BS142" s="57">
        <v>0</v>
      </c>
      <c r="BT142" s="60">
        <v>0</v>
      </c>
      <c r="BU142" s="57">
        <v>4359.1400000000003</v>
      </c>
      <c r="BV142" s="69"/>
      <c r="BW142" s="57"/>
      <c r="BX142" s="57"/>
      <c r="BY142" s="57"/>
      <c r="BZ142" s="57"/>
      <c r="CA142" s="57"/>
      <c r="CB142" s="57"/>
      <c r="CC142" s="57"/>
      <c r="CD142" s="57"/>
      <c r="CE142" s="57"/>
      <c r="CF142" s="57"/>
      <c r="CG142" s="57"/>
      <c r="CH142" s="57"/>
      <c r="CI142" s="60">
        <v>0</v>
      </c>
      <c r="CJ142" s="57">
        <v>4359.1400000000003</v>
      </c>
      <c r="CK142" s="69"/>
      <c r="CL142" s="57"/>
      <c r="CM142" s="57"/>
      <c r="CN142" s="57"/>
      <c r="CO142" s="57"/>
      <c r="CP142" s="57"/>
      <c r="CQ142" s="57"/>
      <c r="CR142" s="57"/>
      <c r="CS142" s="57"/>
      <c r="CT142" s="57"/>
      <c r="CU142" s="57"/>
      <c r="CV142" s="57"/>
      <c r="CW142" s="57"/>
      <c r="CX142" s="60">
        <v>0</v>
      </c>
    </row>
    <row r="143" spans="1:102" x14ac:dyDescent="0.2">
      <c r="A143" s="56" t="s">
        <v>1461</v>
      </c>
      <c r="B143" s="40" t="s">
        <v>2000</v>
      </c>
      <c r="C143" s="40" t="s">
        <v>793</v>
      </c>
      <c r="D143" s="40" t="s">
        <v>835</v>
      </c>
      <c r="E143" s="40" t="s">
        <v>2080</v>
      </c>
      <c r="F143" s="40" t="s">
        <v>1021</v>
      </c>
      <c r="G143" s="40">
        <v>180</v>
      </c>
      <c r="H143" s="57">
        <v>784644.95</v>
      </c>
      <c r="I143" s="57">
        <v>614638.72333333339</v>
      </c>
      <c r="J143" s="57">
        <v>170006.22666666657</v>
      </c>
      <c r="K143" s="58">
        <v>0</v>
      </c>
      <c r="L143" s="57">
        <v>4359.1400000000003</v>
      </c>
      <c r="M143" s="57"/>
      <c r="N143" s="57">
        <f t="shared" si="250"/>
        <v>52309.680000000008</v>
      </c>
      <c r="O143" s="57">
        <f t="shared" si="253"/>
        <v>165647.08666666655</v>
      </c>
      <c r="P143" s="57">
        <f t="shared" si="248"/>
        <v>161287.94666666654</v>
      </c>
      <c r="Q143" s="57">
        <f t="shared" si="248"/>
        <v>156928.80666666653</v>
      </c>
      <c r="R143" s="57">
        <f t="shared" si="248"/>
        <v>152569.66666666651</v>
      </c>
      <c r="S143" s="57">
        <f t="shared" si="248"/>
        <v>148210.5266666665</v>
      </c>
      <c r="T143" s="57">
        <f t="shared" si="248"/>
        <v>143851.38666666648</v>
      </c>
      <c r="U143" s="57">
        <f t="shared" si="248"/>
        <v>139492.24666666647</v>
      </c>
      <c r="V143" s="57">
        <f t="shared" si="248"/>
        <v>135133.10666666646</v>
      </c>
      <c r="W143" s="57">
        <f t="shared" si="248"/>
        <v>130773.96666666646</v>
      </c>
      <c r="X143" s="57">
        <f t="shared" si="248"/>
        <v>126414.82666666646</v>
      </c>
      <c r="Y143" s="57">
        <f t="shared" si="248"/>
        <v>122055.68666666646</v>
      </c>
      <c r="Z143" s="57">
        <f t="shared" si="248"/>
        <v>117696.54666666646</v>
      </c>
      <c r="AA143" s="59"/>
      <c r="AB143" s="57"/>
      <c r="AC143" s="57">
        <f t="shared" si="254"/>
        <v>52309.680000000008</v>
      </c>
      <c r="AD143" s="57">
        <f t="shared" si="255"/>
        <v>113337.40666666646</v>
      </c>
      <c r="AE143" s="57">
        <f t="shared" si="249"/>
        <v>108978.26666666646</v>
      </c>
      <c r="AF143" s="57">
        <f t="shared" si="249"/>
        <v>104619.12666666646</v>
      </c>
      <c r="AG143" s="57">
        <f t="shared" si="249"/>
        <v>100259.98666666646</v>
      </c>
      <c r="AH143" s="57">
        <f t="shared" si="249"/>
        <v>95900.846666666461</v>
      </c>
      <c r="AI143" s="57">
        <f t="shared" si="249"/>
        <v>91541.706666666461</v>
      </c>
      <c r="AJ143" s="57">
        <f t="shared" si="249"/>
        <v>87182.566666666462</v>
      </c>
      <c r="AK143" s="57">
        <f t="shared" si="249"/>
        <v>82823.426666666463</v>
      </c>
      <c r="AL143" s="57">
        <f t="shared" si="249"/>
        <v>78464.286666666463</v>
      </c>
      <c r="AM143" s="57">
        <f t="shared" si="249"/>
        <v>74105.146666666464</v>
      </c>
      <c r="AN143" s="57">
        <f t="shared" si="249"/>
        <v>69746.006666666464</v>
      </c>
      <c r="AO143" s="57">
        <f t="shared" si="249"/>
        <v>65386.866666666465</v>
      </c>
      <c r="AP143" s="59"/>
      <c r="AQ143" s="57">
        <v>4359.1400000000003</v>
      </c>
      <c r="AR143" s="57">
        <f t="shared" si="228"/>
        <v>52309.680000000008</v>
      </c>
      <c r="AS143" s="57">
        <f t="shared" si="229"/>
        <v>61027.726666666465</v>
      </c>
      <c r="AT143" s="57">
        <f t="shared" si="251"/>
        <v>56668.586666666466</v>
      </c>
      <c r="AU143" s="57">
        <f t="shared" si="251"/>
        <v>52309.446666666467</v>
      </c>
      <c r="AV143" s="57">
        <f t="shared" si="251"/>
        <v>47950.306666666467</v>
      </c>
      <c r="AW143" s="57">
        <f t="shared" si="251"/>
        <v>43591.166666666468</v>
      </c>
      <c r="AX143" s="57">
        <f t="shared" si="251"/>
        <v>39232.026666666468</v>
      </c>
      <c r="AY143" s="57">
        <f t="shared" si="251"/>
        <v>34872.886666666469</v>
      </c>
      <c r="AZ143" s="57">
        <f t="shared" si="251"/>
        <v>30513.74666666647</v>
      </c>
      <c r="BA143" s="57">
        <f t="shared" si="251"/>
        <v>26154.60666666647</v>
      </c>
      <c r="BB143" s="57">
        <f t="shared" si="251"/>
        <v>21795.466666666471</v>
      </c>
      <c r="BC143" s="57">
        <f t="shared" si="251"/>
        <v>17436.326666666471</v>
      </c>
      <c r="BD143" s="57">
        <f t="shared" si="251"/>
        <v>13077.186666666472</v>
      </c>
      <c r="BE143" s="60">
        <f t="shared" si="252"/>
        <v>0</v>
      </c>
      <c r="BF143" s="57">
        <v>4359.1400000000003</v>
      </c>
      <c r="BG143" s="69">
        <v>13077.19</v>
      </c>
      <c r="BH143" s="57">
        <f t="shared" si="210"/>
        <v>8718.0466666664724</v>
      </c>
      <c r="BI143" s="57">
        <f t="shared" si="243"/>
        <v>4358.9066666664721</v>
      </c>
      <c r="BJ143" s="57">
        <v>0</v>
      </c>
      <c r="BK143" s="57">
        <v>0</v>
      </c>
      <c r="BL143" s="57">
        <v>0</v>
      </c>
      <c r="BM143" s="57">
        <v>0</v>
      </c>
      <c r="BN143" s="57">
        <v>0</v>
      </c>
      <c r="BO143" s="57">
        <v>0</v>
      </c>
      <c r="BP143" s="57">
        <v>0</v>
      </c>
      <c r="BQ143" s="57">
        <v>0</v>
      </c>
      <c r="BR143" s="57">
        <v>0</v>
      </c>
      <c r="BS143" s="57">
        <v>0</v>
      </c>
      <c r="BT143" s="60">
        <v>0</v>
      </c>
      <c r="BU143" s="57">
        <v>4359.1400000000003</v>
      </c>
      <c r="BV143" s="69"/>
      <c r="BW143" s="57"/>
      <c r="BX143" s="57"/>
      <c r="BY143" s="57"/>
      <c r="BZ143" s="57"/>
      <c r="CA143" s="57"/>
      <c r="CB143" s="57"/>
      <c r="CC143" s="57"/>
      <c r="CD143" s="57"/>
      <c r="CE143" s="57"/>
      <c r="CF143" s="57"/>
      <c r="CG143" s="57"/>
      <c r="CH143" s="57"/>
      <c r="CI143" s="60">
        <v>0</v>
      </c>
      <c r="CJ143" s="57">
        <v>4359.1400000000003</v>
      </c>
      <c r="CK143" s="69"/>
      <c r="CL143" s="57"/>
      <c r="CM143" s="57"/>
      <c r="CN143" s="57"/>
      <c r="CO143" s="57"/>
      <c r="CP143" s="57"/>
      <c r="CQ143" s="57"/>
      <c r="CR143" s="57"/>
      <c r="CS143" s="57"/>
      <c r="CT143" s="57"/>
      <c r="CU143" s="57"/>
      <c r="CV143" s="57"/>
      <c r="CW143" s="57"/>
      <c r="CX143" s="60">
        <v>0</v>
      </c>
    </row>
    <row r="144" spans="1:102" s="66" customFormat="1" ht="22.5" x14ac:dyDescent="0.2">
      <c r="A144" s="65" t="s">
        <v>1462</v>
      </c>
      <c r="B144" s="66" t="s">
        <v>2001</v>
      </c>
      <c r="C144" s="66" t="s">
        <v>793</v>
      </c>
      <c r="D144" s="66" t="s">
        <v>835</v>
      </c>
      <c r="E144" s="66" t="s">
        <v>2146</v>
      </c>
      <c r="F144" s="66" t="s">
        <v>1021</v>
      </c>
      <c r="G144" s="66">
        <v>120</v>
      </c>
      <c r="H144" s="67">
        <v>137811.01</v>
      </c>
      <c r="I144" s="67">
        <v>130920.961</v>
      </c>
      <c r="J144" s="67">
        <v>6890.0490000000136</v>
      </c>
      <c r="K144" s="68">
        <v>0</v>
      </c>
      <c r="L144" s="67">
        <v>1148.43</v>
      </c>
      <c r="M144" s="67"/>
      <c r="N144" s="67">
        <f>L144*6-0.53</f>
        <v>6890.05</v>
      </c>
      <c r="O144" s="57">
        <f t="shared" si="253"/>
        <v>5741.6190000000133</v>
      </c>
      <c r="P144" s="57">
        <f t="shared" si="248"/>
        <v>4593.189000000013</v>
      </c>
      <c r="Q144" s="57">
        <f t="shared" si="248"/>
        <v>3444.7590000000127</v>
      </c>
      <c r="R144" s="57">
        <f t="shared" si="248"/>
        <v>2296.3290000000125</v>
      </c>
      <c r="S144" s="57">
        <f t="shared" si="248"/>
        <v>1147.8990000000124</v>
      </c>
      <c r="T144" s="57">
        <f>S144-$L144+0.53</f>
        <v>-9.9999998767086318E-4</v>
      </c>
      <c r="U144" s="57">
        <f>T144-$L144*0</f>
        <v>-9.9999998767086318E-4</v>
      </c>
      <c r="V144" s="57">
        <f t="shared" ref="V144:Z144" si="256">U144-$L144*0</f>
        <v>-9.9999998767086318E-4</v>
      </c>
      <c r="W144" s="57">
        <f t="shared" si="256"/>
        <v>-9.9999998767086318E-4</v>
      </c>
      <c r="X144" s="57">
        <f t="shared" si="256"/>
        <v>-9.9999998767086318E-4</v>
      </c>
      <c r="Y144" s="57">
        <f t="shared" si="256"/>
        <v>-9.9999998767086318E-4</v>
      </c>
      <c r="Z144" s="57">
        <f t="shared" si="256"/>
        <v>-9.9999998767086318E-4</v>
      </c>
      <c r="AA144" s="59"/>
      <c r="AB144" s="57"/>
      <c r="AC144" s="57">
        <f>L144*0</f>
        <v>0</v>
      </c>
      <c r="AD144" s="57">
        <f>Z144-$L144*0</f>
        <v>-9.9999998767086318E-4</v>
      </c>
      <c r="AE144" s="57">
        <f>AD144-$L144*0</f>
        <v>-9.9999998767086318E-4</v>
      </c>
      <c r="AF144" s="57">
        <f t="shared" ref="AF144:AO145" si="257">AE144-$L144*0</f>
        <v>-9.9999998767086318E-4</v>
      </c>
      <c r="AG144" s="57">
        <f t="shared" si="257"/>
        <v>-9.9999998767086318E-4</v>
      </c>
      <c r="AH144" s="57">
        <f t="shared" si="257"/>
        <v>-9.9999998767086318E-4</v>
      </c>
      <c r="AI144" s="57">
        <f t="shared" si="257"/>
        <v>-9.9999998767086318E-4</v>
      </c>
      <c r="AJ144" s="57">
        <f t="shared" si="257"/>
        <v>-9.9999998767086318E-4</v>
      </c>
      <c r="AK144" s="57">
        <f t="shared" si="257"/>
        <v>-9.9999998767086318E-4</v>
      </c>
      <c r="AL144" s="57">
        <f t="shared" si="257"/>
        <v>-9.9999998767086318E-4</v>
      </c>
      <c r="AM144" s="57">
        <f t="shared" si="257"/>
        <v>-9.9999998767086318E-4</v>
      </c>
      <c r="AN144" s="57">
        <f t="shared" si="257"/>
        <v>-9.9999998767086318E-4</v>
      </c>
      <c r="AO144" s="57">
        <f t="shared" si="257"/>
        <v>-9.9999998767086318E-4</v>
      </c>
      <c r="AP144" s="59"/>
      <c r="AQ144" s="57">
        <v>0</v>
      </c>
      <c r="AR144" s="40"/>
      <c r="AS144" s="40"/>
      <c r="AT144" s="40"/>
      <c r="AU144" s="40"/>
      <c r="AV144" s="40"/>
      <c r="AW144" s="40"/>
      <c r="AX144" s="40"/>
      <c r="AY144" s="40"/>
      <c r="AZ144" s="40"/>
      <c r="BA144" s="40"/>
      <c r="BB144" s="40"/>
      <c r="BC144" s="40"/>
      <c r="BD144" s="40"/>
      <c r="BE144" s="60">
        <f t="shared" si="252"/>
        <v>0</v>
      </c>
      <c r="BF144" s="57">
        <v>0</v>
      </c>
      <c r="BG144" s="40"/>
      <c r="BH144" s="40"/>
      <c r="BI144" s="40"/>
      <c r="BJ144" s="40"/>
      <c r="BK144" s="40"/>
      <c r="BL144" s="40"/>
      <c r="BM144" s="40"/>
      <c r="BN144" s="40"/>
      <c r="BO144" s="40"/>
      <c r="BP144" s="40"/>
      <c r="BQ144" s="40"/>
      <c r="BR144" s="40"/>
      <c r="BS144" s="40"/>
      <c r="BT144" s="60">
        <v>0</v>
      </c>
      <c r="BU144" s="57">
        <v>0</v>
      </c>
      <c r="BV144" s="40"/>
      <c r="BW144" s="40"/>
      <c r="BX144" s="40"/>
      <c r="BY144" s="40"/>
      <c r="BZ144" s="40"/>
      <c r="CA144" s="40"/>
      <c r="CB144" s="40"/>
      <c r="CC144" s="40"/>
      <c r="CD144" s="40"/>
      <c r="CE144" s="40"/>
      <c r="CF144" s="40"/>
      <c r="CG144" s="40"/>
      <c r="CH144" s="40"/>
      <c r="CI144" s="60">
        <v>0</v>
      </c>
      <c r="CJ144" s="57">
        <v>0</v>
      </c>
      <c r="CK144" s="40"/>
      <c r="CL144" s="40"/>
      <c r="CM144" s="40"/>
      <c r="CN144" s="40"/>
      <c r="CO144" s="40"/>
      <c r="CP144" s="40"/>
      <c r="CQ144" s="40"/>
      <c r="CR144" s="40"/>
      <c r="CS144" s="40"/>
      <c r="CT144" s="40"/>
      <c r="CU144" s="40"/>
      <c r="CV144" s="40"/>
      <c r="CW144" s="40"/>
      <c r="CX144" s="60">
        <v>0</v>
      </c>
    </row>
    <row r="145" spans="1:102" ht="22.5" x14ac:dyDescent="0.2">
      <c r="A145" s="56" t="s">
        <v>1463</v>
      </c>
      <c r="B145" s="40" t="s">
        <v>2002</v>
      </c>
      <c r="C145" s="40" t="s">
        <v>793</v>
      </c>
      <c r="D145" s="40" t="s">
        <v>835</v>
      </c>
      <c r="E145" s="40" t="s">
        <v>2147</v>
      </c>
      <c r="F145" s="40" t="s">
        <v>1021</v>
      </c>
      <c r="G145" s="40">
        <v>120</v>
      </c>
      <c r="H145" s="57">
        <v>410338.98</v>
      </c>
      <c r="I145" s="57">
        <v>37614.40649999999</v>
      </c>
      <c r="J145" s="57">
        <v>68389.962</v>
      </c>
      <c r="K145" s="58">
        <v>0</v>
      </c>
      <c r="L145" s="57">
        <v>3419.49</v>
      </c>
      <c r="M145" s="57"/>
      <c r="N145" s="57">
        <f t="shared" si="250"/>
        <v>41033.879999999997</v>
      </c>
      <c r="O145" s="57">
        <f t="shared" si="253"/>
        <v>64970.472000000002</v>
      </c>
      <c r="P145" s="57">
        <f t="shared" si="248"/>
        <v>61550.982000000004</v>
      </c>
      <c r="Q145" s="57">
        <f t="shared" si="248"/>
        <v>58131.492000000006</v>
      </c>
      <c r="R145" s="57">
        <f t="shared" si="248"/>
        <v>54712.002000000008</v>
      </c>
      <c r="S145" s="57">
        <f t="shared" si="248"/>
        <v>51292.51200000001</v>
      </c>
      <c r="T145" s="57">
        <f t="shared" si="248"/>
        <v>47873.022000000012</v>
      </c>
      <c r="U145" s="57">
        <f t="shared" si="248"/>
        <v>44453.532000000014</v>
      </c>
      <c r="V145" s="57">
        <f t="shared" si="248"/>
        <v>41034.042000000016</v>
      </c>
      <c r="W145" s="57">
        <f t="shared" si="248"/>
        <v>37614.552000000018</v>
      </c>
      <c r="X145" s="57">
        <f t="shared" si="248"/>
        <v>34195.06200000002</v>
      </c>
      <c r="Y145" s="57">
        <f t="shared" si="248"/>
        <v>30775.572000000022</v>
      </c>
      <c r="Z145" s="57">
        <f t="shared" si="248"/>
        <v>27356.082000000024</v>
      </c>
      <c r="AA145" s="59"/>
      <c r="AB145" s="57"/>
      <c r="AC145" s="57">
        <f>L145*8+0.16</f>
        <v>27356.079999999998</v>
      </c>
      <c r="AD145" s="57">
        <f t="shared" si="255"/>
        <v>23936.592000000026</v>
      </c>
      <c r="AE145" s="57">
        <f t="shared" ref="AE145:AO148" si="258">AD145-$L145</f>
        <v>20517.102000000028</v>
      </c>
      <c r="AF145" s="57">
        <f t="shared" si="258"/>
        <v>17097.61200000003</v>
      </c>
      <c r="AG145" s="57">
        <f t="shared" si="258"/>
        <v>13678.12200000003</v>
      </c>
      <c r="AH145" s="57">
        <f t="shared" si="258"/>
        <v>10258.632000000031</v>
      </c>
      <c r="AI145" s="57">
        <f t="shared" si="258"/>
        <v>6839.1420000000307</v>
      </c>
      <c r="AJ145" s="57">
        <f t="shared" si="258"/>
        <v>3419.652000000031</v>
      </c>
      <c r="AK145" s="57">
        <f t="shared" si="258"/>
        <v>0.16200000003118475</v>
      </c>
      <c r="AL145" s="57">
        <f>AK145-0.16</f>
        <v>2.000000031184751E-3</v>
      </c>
      <c r="AM145" s="57">
        <f t="shared" si="257"/>
        <v>2.000000031184751E-3</v>
      </c>
      <c r="AN145" s="57">
        <f t="shared" si="257"/>
        <v>2.000000031184751E-3</v>
      </c>
      <c r="AO145" s="57">
        <f t="shared" si="257"/>
        <v>2.000000031184751E-3</v>
      </c>
      <c r="AP145" s="59"/>
      <c r="AQ145" s="57">
        <v>3419.49</v>
      </c>
      <c r="BE145" s="60">
        <f t="shared" si="252"/>
        <v>0</v>
      </c>
      <c r="BF145" s="57">
        <v>3419.49</v>
      </c>
      <c r="BT145" s="60">
        <f t="shared" ref="BT145:BT195" si="259">IF(Z145&lt;1,0,SUM(BH145:BS145,BD145)/13*$BE$1)</f>
        <v>0</v>
      </c>
      <c r="BU145" s="57">
        <v>3419.49</v>
      </c>
      <c r="CI145" s="60">
        <f t="shared" ref="CI145:CI195" si="260">IF(AO145&lt;1,0,SUM(BW145:CH145,BS145)/13*$BE$1)</f>
        <v>0</v>
      </c>
      <c r="CJ145" s="57">
        <v>3419.49</v>
      </c>
      <c r="CX145" s="60">
        <f t="shared" ref="CX145:CX195" si="261">IF(BD145&lt;1,0,SUM(CL145:CW145,CH145)/13*$BE$1)</f>
        <v>0</v>
      </c>
    </row>
    <row r="146" spans="1:102" x14ac:dyDescent="0.2">
      <c r="A146" s="56" t="s">
        <v>1464</v>
      </c>
      <c r="B146" s="40" t="s">
        <v>2003</v>
      </c>
      <c r="C146" s="40" t="s">
        <v>793</v>
      </c>
      <c r="D146" s="40" t="s">
        <v>835</v>
      </c>
      <c r="E146" s="40" t="s">
        <v>2148</v>
      </c>
      <c r="F146" s="40" t="s">
        <v>848</v>
      </c>
      <c r="G146" s="40">
        <v>120</v>
      </c>
      <c r="H146" s="57">
        <v>81458.27</v>
      </c>
      <c r="I146" s="57">
        <v>12218.747000000003</v>
      </c>
      <c r="J146" s="57">
        <v>69239.523000000001</v>
      </c>
      <c r="K146" s="58">
        <v>0</v>
      </c>
      <c r="L146" s="57">
        <v>678.82</v>
      </c>
      <c r="M146" s="57"/>
      <c r="N146" s="57">
        <f t="shared" si="250"/>
        <v>8145.84</v>
      </c>
      <c r="O146" s="57">
        <f t="shared" si="253"/>
        <v>68560.702999999994</v>
      </c>
      <c r="P146" s="57">
        <f t="shared" ref="P146:Z159" si="262">O146-$L146</f>
        <v>67881.882999999987</v>
      </c>
      <c r="Q146" s="57">
        <f t="shared" si="262"/>
        <v>67203.06299999998</v>
      </c>
      <c r="R146" s="57">
        <f t="shared" si="262"/>
        <v>66524.242999999973</v>
      </c>
      <c r="S146" s="57">
        <f t="shared" si="262"/>
        <v>65845.422999999966</v>
      </c>
      <c r="T146" s="57">
        <f t="shared" si="262"/>
        <v>65166.602999999966</v>
      </c>
      <c r="U146" s="57">
        <f t="shared" si="262"/>
        <v>64487.782999999967</v>
      </c>
      <c r="V146" s="57">
        <f t="shared" si="262"/>
        <v>63808.962999999967</v>
      </c>
      <c r="W146" s="57">
        <f t="shared" si="262"/>
        <v>63130.142999999967</v>
      </c>
      <c r="X146" s="57">
        <f t="shared" si="262"/>
        <v>62451.322999999968</v>
      </c>
      <c r="Y146" s="57">
        <f t="shared" si="262"/>
        <v>61772.502999999968</v>
      </c>
      <c r="Z146" s="57">
        <f t="shared" si="262"/>
        <v>61093.682999999968</v>
      </c>
      <c r="AA146" s="59"/>
      <c r="AB146" s="57"/>
      <c r="AC146" s="57">
        <f t="shared" si="254"/>
        <v>8145.84</v>
      </c>
      <c r="AD146" s="57">
        <f t="shared" si="255"/>
        <v>60414.862999999968</v>
      </c>
      <c r="AE146" s="57">
        <f t="shared" si="258"/>
        <v>59736.042999999969</v>
      </c>
      <c r="AF146" s="57">
        <f t="shared" si="258"/>
        <v>59057.222999999969</v>
      </c>
      <c r="AG146" s="57">
        <f t="shared" si="258"/>
        <v>58378.402999999969</v>
      </c>
      <c r="AH146" s="57">
        <f t="shared" si="258"/>
        <v>57699.58299999997</v>
      </c>
      <c r="AI146" s="57">
        <f t="shared" si="258"/>
        <v>57020.76299999997</v>
      </c>
      <c r="AJ146" s="57">
        <f t="shared" si="258"/>
        <v>56341.94299999997</v>
      </c>
      <c r="AK146" s="57">
        <f t="shared" si="258"/>
        <v>55663.12299999997</v>
      </c>
      <c r="AL146" s="57">
        <f t="shared" si="258"/>
        <v>54984.302999999971</v>
      </c>
      <c r="AM146" s="57">
        <f t="shared" si="258"/>
        <v>54305.482999999971</v>
      </c>
      <c r="AN146" s="57">
        <f t="shared" si="258"/>
        <v>53626.662999999971</v>
      </c>
      <c r="AO146" s="57">
        <f t="shared" si="258"/>
        <v>52947.842999999972</v>
      </c>
      <c r="AP146" s="59"/>
      <c r="AQ146" s="57">
        <v>678.82</v>
      </c>
      <c r="AR146" s="57">
        <f t="shared" ref="AR146:AR148" si="263">L146*12</f>
        <v>8145.84</v>
      </c>
      <c r="AS146" s="57">
        <f t="shared" ref="AS146:AS148" si="264">AO146-$L146</f>
        <v>52269.022999999972</v>
      </c>
      <c r="AT146" s="57">
        <f t="shared" ref="AT146:BD148" si="265">AS146-$L146</f>
        <v>51590.202999999972</v>
      </c>
      <c r="AU146" s="57">
        <f t="shared" si="265"/>
        <v>50911.382999999973</v>
      </c>
      <c r="AV146" s="57">
        <f t="shared" si="265"/>
        <v>50232.562999999973</v>
      </c>
      <c r="AW146" s="57">
        <f t="shared" si="265"/>
        <v>49553.742999999973</v>
      </c>
      <c r="AX146" s="57">
        <f t="shared" si="265"/>
        <v>48874.922999999973</v>
      </c>
      <c r="AY146" s="57">
        <f t="shared" si="265"/>
        <v>48196.102999999974</v>
      </c>
      <c r="AZ146" s="57">
        <f t="shared" si="265"/>
        <v>47517.282999999974</v>
      </c>
      <c r="BA146" s="57">
        <f t="shared" si="265"/>
        <v>46838.462999999974</v>
      </c>
      <c r="BB146" s="57">
        <f t="shared" si="265"/>
        <v>46159.642999999975</v>
      </c>
      <c r="BC146" s="57">
        <f t="shared" si="265"/>
        <v>45480.822999999975</v>
      </c>
      <c r="BD146" s="57">
        <f t="shared" si="265"/>
        <v>44802.002999999975</v>
      </c>
      <c r="BE146" s="60">
        <f t="shared" si="252"/>
        <v>0</v>
      </c>
      <c r="BF146" s="57">
        <v>678.82</v>
      </c>
      <c r="BG146" s="69">
        <f t="shared" ref="BG146:BG148" si="266">BF146*12</f>
        <v>8145.84</v>
      </c>
      <c r="BH146" s="57">
        <f t="shared" ref="BH146:BH148" si="267">BD146-BF146</f>
        <v>44123.182999999975</v>
      </c>
      <c r="BI146" s="57">
        <f t="shared" ref="BI146:BS148" si="268">BH146-$L146</f>
        <v>43444.362999999976</v>
      </c>
      <c r="BJ146" s="57">
        <f t="shared" si="268"/>
        <v>42765.542999999976</v>
      </c>
      <c r="BK146" s="57">
        <f t="shared" si="268"/>
        <v>42086.722999999976</v>
      </c>
      <c r="BL146" s="57">
        <f t="shared" si="268"/>
        <v>41407.902999999977</v>
      </c>
      <c r="BM146" s="57">
        <f t="shared" si="268"/>
        <v>40729.082999999977</v>
      </c>
      <c r="BN146" s="57">
        <f t="shared" si="268"/>
        <v>40050.262999999977</v>
      </c>
      <c r="BO146" s="57">
        <f t="shared" si="268"/>
        <v>39371.442999999977</v>
      </c>
      <c r="BP146" s="57">
        <f t="shared" si="268"/>
        <v>38692.622999999978</v>
      </c>
      <c r="BQ146" s="57">
        <f t="shared" si="268"/>
        <v>38013.802999999978</v>
      </c>
      <c r="BR146" s="57">
        <f t="shared" si="268"/>
        <v>37334.982999999978</v>
      </c>
      <c r="BS146" s="57">
        <f t="shared" si="268"/>
        <v>36656.162999999979</v>
      </c>
      <c r="BT146" s="60">
        <v>0</v>
      </c>
      <c r="BU146" s="57">
        <v>678.82</v>
      </c>
      <c r="BV146" s="69">
        <f t="shared" ref="BV146:BV148" si="269">BU146*12</f>
        <v>8145.84</v>
      </c>
      <c r="BW146" s="57">
        <f t="shared" ref="BW146:BW148" si="270">BS146-BU146</f>
        <v>35977.342999999979</v>
      </c>
      <c r="BX146" s="57">
        <f t="shared" ref="BX146:CH148" si="271">BW146-$L146</f>
        <v>35298.522999999979</v>
      </c>
      <c r="BY146" s="57">
        <f t="shared" si="271"/>
        <v>34619.70299999998</v>
      </c>
      <c r="BZ146" s="57">
        <f t="shared" si="271"/>
        <v>33940.88299999998</v>
      </c>
      <c r="CA146" s="57">
        <f t="shared" si="271"/>
        <v>33262.06299999998</v>
      </c>
      <c r="CB146" s="57">
        <f t="shared" si="271"/>
        <v>32583.24299999998</v>
      </c>
      <c r="CC146" s="57">
        <f t="shared" si="271"/>
        <v>31904.422999999981</v>
      </c>
      <c r="CD146" s="57">
        <f t="shared" si="271"/>
        <v>31225.602999999981</v>
      </c>
      <c r="CE146" s="57">
        <f t="shared" si="271"/>
        <v>30546.782999999981</v>
      </c>
      <c r="CF146" s="57">
        <f t="shared" si="271"/>
        <v>29867.962999999982</v>
      </c>
      <c r="CG146" s="57">
        <f t="shared" si="271"/>
        <v>29189.142999999982</v>
      </c>
      <c r="CH146" s="57">
        <f t="shared" si="271"/>
        <v>28510.322999999982</v>
      </c>
      <c r="CI146" s="60">
        <v>0</v>
      </c>
      <c r="CJ146" s="57">
        <v>678.82</v>
      </c>
      <c r="CK146" s="69">
        <f t="shared" ref="CK146:CK148" si="272">CJ146*12</f>
        <v>8145.84</v>
      </c>
      <c r="CL146" s="57">
        <f t="shared" ref="CL146:CL148" si="273">CH146-CJ146</f>
        <v>27831.502999999982</v>
      </c>
      <c r="CM146" s="57">
        <f t="shared" ref="CM146:CW148" si="274">CL146-$L146</f>
        <v>27152.682999999983</v>
      </c>
      <c r="CN146" s="57">
        <f t="shared" si="274"/>
        <v>26473.862999999983</v>
      </c>
      <c r="CO146" s="57">
        <f t="shared" si="274"/>
        <v>25795.042999999983</v>
      </c>
      <c r="CP146" s="57">
        <f t="shared" si="274"/>
        <v>25116.222999999984</v>
      </c>
      <c r="CQ146" s="57">
        <f t="shared" si="274"/>
        <v>24437.402999999984</v>
      </c>
      <c r="CR146" s="57">
        <f t="shared" si="274"/>
        <v>23758.582999999984</v>
      </c>
      <c r="CS146" s="57">
        <f t="shared" si="274"/>
        <v>23079.762999999984</v>
      </c>
      <c r="CT146" s="57">
        <f t="shared" si="274"/>
        <v>22400.942999999985</v>
      </c>
      <c r="CU146" s="57">
        <f t="shared" si="274"/>
        <v>21722.122999999985</v>
      </c>
      <c r="CV146" s="57">
        <f t="shared" si="274"/>
        <v>21043.302999999985</v>
      </c>
      <c r="CW146" s="57">
        <f t="shared" si="274"/>
        <v>20364.482999999986</v>
      </c>
      <c r="CX146" s="60">
        <v>0</v>
      </c>
    </row>
    <row r="147" spans="1:102" s="71" customFormat="1" x14ac:dyDescent="0.2">
      <c r="A147" s="45" t="s">
        <v>1465</v>
      </c>
      <c r="B147" s="71" t="s">
        <v>2004</v>
      </c>
      <c r="C147" s="71" t="s">
        <v>793</v>
      </c>
      <c r="D147" s="71" t="s">
        <v>913</v>
      </c>
      <c r="E147" s="71" t="s">
        <v>2149</v>
      </c>
      <c r="F147" s="71" t="s">
        <v>848</v>
      </c>
      <c r="G147" s="71">
        <v>996</v>
      </c>
      <c r="H147" s="69">
        <v>10070046.470000001</v>
      </c>
      <c r="I147" s="69">
        <v>4305862.41</v>
      </c>
      <c r="J147" s="69">
        <f>H147-I147</f>
        <v>5764184.0600000005</v>
      </c>
      <c r="K147" s="72">
        <v>1</v>
      </c>
      <c r="L147" s="69">
        <v>30333.691605421103</v>
      </c>
      <c r="M147" s="69"/>
      <c r="N147" s="69">
        <f>L147*12</f>
        <v>364004.29926505324</v>
      </c>
      <c r="O147" s="69">
        <f>J147-$L$147</f>
        <v>5733850.3683945797</v>
      </c>
      <c r="P147" s="69">
        <f>O147-$L$147</f>
        <v>5703516.676789159</v>
      </c>
      <c r="Q147" s="69">
        <f>P147-$L$147</f>
        <v>5673182.9851837382</v>
      </c>
      <c r="R147" s="69">
        <f t="shared" ref="R147:Y147" si="275">Q147-$L$147</f>
        <v>5642849.2935783174</v>
      </c>
      <c r="S147" s="69">
        <f t="shared" si="275"/>
        <v>5612515.6019728966</v>
      </c>
      <c r="T147" s="69">
        <f t="shared" si="275"/>
        <v>5582181.9103674758</v>
      </c>
      <c r="U147" s="69">
        <f t="shared" si="275"/>
        <v>5551848.218762055</v>
      </c>
      <c r="V147" s="69">
        <f t="shared" si="275"/>
        <v>5521514.5271566343</v>
      </c>
      <c r="W147" s="69">
        <f t="shared" si="275"/>
        <v>5491180.8355512135</v>
      </c>
      <c r="X147" s="69">
        <f t="shared" si="275"/>
        <v>5460847.1439457927</v>
      </c>
      <c r="Y147" s="69">
        <f t="shared" si="275"/>
        <v>5430513.4523403719</v>
      </c>
      <c r="Z147" s="69">
        <f>Y147-$L$147</f>
        <v>5400179.7607349511</v>
      </c>
      <c r="AA147" s="60">
        <f>SUM(O147:Z147,J147)/13*$AA$1</f>
        <v>122808.00202808446</v>
      </c>
      <c r="AB147" s="69"/>
      <c r="AC147" s="57">
        <f>IF(AB147&gt;0,AB147*12,L147*12)</f>
        <v>364004.29926505324</v>
      </c>
      <c r="AD147" s="69">
        <f>Z147-$L$147</f>
        <v>5369846.0691295303</v>
      </c>
      <c r="AE147" s="69">
        <f>AD147+$L$147</f>
        <v>5400179.7607349511</v>
      </c>
      <c r="AF147" s="69">
        <f t="shared" ref="AF147:AO147" si="276">AE147+$L$147</f>
        <v>5430513.4523403719</v>
      </c>
      <c r="AG147" s="69">
        <f t="shared" si="276"/>
        <v>5460847.1439457927</v>
      </c>
      <c r="AH147" s="69">
        <f t="shared" si="276"/>
        <v>5491180.8355512135</v>
      </c>
      <c r="AI147" s="69">
        <f t="shared" si="276"/>
        <v>5521514.5271566343</v>
      </c>
      <c r="AJ147" s="69">
        <f t="shared" si="276"/>
        <v>5551848.218762055</v>
      </c>
      <c r="AK147" s="69">
        <f t="shared" si="276"/>
        <v>5582181.9103674758</v>
      </c>
      <c r="AL147" s="69">
        <f t="shared" si="276"/>
        <v>5612515.6019728966</v>
      </c>
      <c r="AM147" s="69">
        <f t="shared" si="276"/>
        <v>5642849.2935783174</v>
      </c>
      <c r="AN147" s="69">
        <f t="shared" si="276"/>
        <v>5673182.9851837382</v>
      </c>
      <c r="AO147" s="69">
        <f t="shared" si="276"/>
        <v>5703516.676789159</v>
      </c>
      <c r="AP147" s="59">
        <f t="shared" ref="AP147:AP193" si="277">IF(K147&lt;1,0,SUM(AD147:AO147,Z147)/13*$BE$1)</f>
        <v>121575.98747672583</v>
      </c>
      <c r="AQ147" s="69">
        <v>30333.691605421103</v>
      </c>
      <c r="AR147" s="69">
        <f>AQ147*12</f>
        <v>364004.29926505324</v>
      </c>
      <c r="AS147" s="69">
        <f>AO147-AQ147</f>
        <v>5673182.9851837382</v>
      </c>
      <c r="AT147" s="69">
        <f>AS147-$AQ$147</f>
        <v>5642849.2935783174</v>
      </c>
      <c r="AU147" s="69">
        <f>AT147-$AQ$147</f>
        <v>5612515.6019728966</v>
      </c>
      <c r="AV147" s="69">
        <f t="shared" ref="AV147:BD147" si="278">AU147-$AQ$147</f>
        <v>5582181.9103674758</v>
      </c>
      <c r="AW147" s="69">
        <f t="shared" si="278"/>
        <v>5551848.218762055</v>
      </c>
      <c r="AX147" s="69">
        <f t="shared" si="278"/>
        <v>5521514.5271566343</v>
      </c>
      <c r="AY147" s="69">
        <f t="shared" si="278"/>
        <v>5491180.8355512135</v>
      </c>
      <c r="AZ147" s="69">
        <f t="shared" si="278"/>
        <v>5460847.1439457927</v>
      </c>
      <c r="BA147" s="69">
        <f t="shared" si="278"/>
        <v>5430513.4523403719</v>
      </c>
      <c r="BB147" s="69">
        <f t="shared" si="278"/>
        <v>5400179.7607349511</v>
      </c>
      <c r="BC147" s="69">
        <f t="shared" si="278"/>
        <v>5369846.0691295303</v>
      </c>
      <c r="BD147" s="69">
        <f t="shared" si="278"/>
        <v>5339512.3775241096</v>
      </c>
      <c r="BE147" s="60">
        <f t="shared" si="252"/>
        <v>121473.31959744597</v>
      </c>
      <c r="BF147" s="69">
        <v>30333.691605421103</v>
      </c>
      <c r="BG147" s="69">
        <f t="shared" si="266"/>
        <v>364004.29926505324</v>
      </c>
      <c r="BH147" s="57">
        <f t="shared" si="267"/>
        <v>5309178.6859186888</v>
      </c>
      <c r="BI147" s="57">
        <f t="shared" si="268"/>
        <v>5278844.994313268</v>
      </c>
      <c r="BJ147" s="69">
        <f>BI147-$AQ$147</f>
        <v>5248511.3027078472</v>
      </c>
      <c r="BK147" s="69">
        <f t="shared" ref="BK147:BS147" si="279">BJ147-$AQ$147</f>
        <v>5218177.6111024264</v>
      </c>
      <c r="BL147" s="69">
        <f t="shared" si="279"/>
        <v>5187843.9194970056</v>
      </c>
      <c r="BM147" s="69">
        <f t="shared" si="279"/>
        <v>5157510.2278915849</v>
      </c>
      <c r="BN147" s="69">
        <f t="shared" si="279"/>
        <v>5127176.5362861641</v>
      </c>
      <c r="BO147" s="69">
        <f t="shared" si="279"/>
        <v>5096842.8446807433</v>
      </c>
      <c r="BP147" s="69">
        <f t="shared" si="279"/>
        <v>5066509.1530753225</v>
      </c>
      <c r="BQ147" s="69">
        <f t="shared" si="279"/>
        <v>5036175.4614699017</v>
      </c>
      <c r="BR147" s="69">
        <f t="shared" si="279"/>
        <v>5005841.7698644809</v>
      </c>
      <c r="BS147" s="69">
        <f t="shared" si="279"/>
        <v>4975508.0782590602</v>
      </c>
      <c r="BT147" s="60">
        <f t="shared" si="259"/>
        <v>113465.22501361487</v>
      </c>
      <c r="BU147" s="69">
        <v>30333.691605421103</v>
      </c>
      <c r="BV147" s="69">
        <f t="shared" si="269"/>
        <v>364004.29926505324</v>
      </c>
      <c r="BW147" s="57">
        <f t="shared" si="270"/>
        <v>4945174.3866536394</v>
      </c>
      <c r="BX147" s="57">
        <f t="shared" si="271"/>
        <v>4914840.6950482186</v>
      </c>
      <c r="BY147" s="69">
        <f>BX147-$AQ$147</f>
        <v>4884507.0034427978</v>
      </c>
      <c r="BZ147" s="69">
        <f t="shared" ref="BZ147:CH147" si="280">BY147-$AQ$147</f>
        <v>4854173.311837377</v>
      </c>
      <c r="CA147" s="69">
        <f t="shared" si="280"/>
        <v>4823839.6202319562</v>
      </c>
      <c r="CB147" s="69">
        <f t="shared" si="280"/>
        <v>4793505.9286265355</v>
      </c>
      <c r="CC147" s="69">
        <f t="shared" si="280"/>
        <v>4763172.2370211147</v>
      </c>
      <c r="CD147" s="69">
        <f t="shared" si="280"/>
        <v>4732838.5454156939</v>
      </c>
      <c r="CE147" s="69">
        <f t="shared" si="280"/>
        <v>4702504.8538102731</v>
      </c>
      <c r="CF147" s="69">
        <f t="shared" si="280"/>
        <v>4672171.1622048523</v>
      </c>
      <c r="CG147" s="69">
        <f t="shared" si="280"/>
        <v>4641837.4705994315</v>
      </c>
      <c r="CH147" s="69">
        <f t="shared" si="280"/>
        <v>4611503.7789940108</v>
      </c>
      <c r="CI147" s="60">
        <f t="shared" si="260"/>
        <v>105457.13042978378</v>
      </c>
      <c r="CJ147" s="69">
        <v>30333.691605421103</v>
      </c>
      <c r="CK147" s="69">
        <f t="shared" si="272"/>
        <v>364004.29926505324</v>
      </c>
      <c r="CL147" s="57">
        <f t="shared" si="273"/>
        <v>4581170.08738859</v>
      </c>
      <c r="CM147" s="57">
        <f t="shared" si="274"/>
        <v>4550836.3957831692</v>
      </c>
      <c r="CN147" s="69">
        <f>CM147-$AQ$147</f>
        <v>4520502.7041777484</v>
      </c>
      <c r="CO147" s="69">
        <f t="shared" ref="CO147:CW147" si="281">CN147-$AQ$147</f>
        <v>4490169.0125723276</v>
      </c>
      <c r="CP147" s="69">
        <f t="shared" si="281"/>
        <v>4459835.3209669068</v>
      </c>
      <c r="CQ147" s="69">
        <f t="shared" si="281"/>
        <v>4429501.6293614861</v>
      </c>
      <c r="CR147" s="69">
        <f t="shared" si="281"/>
        <v>4399167.9377560653</v>
      </c>
      <c r="CS147" s="69">
        <f t="shared" si="281"/>
        <v>4368834.2461506445</v>
      </c>
      <c r="CT147" s="69">
        <f t="shared" si="281"/>
        <v>4338500.5545452237</v>
      </c>
      <c r="CU147" s="69">
        <f t="shared" si="281"/>
        <v>4308166.8629398029</v>
      </c>
      <c r="CV147" s="69">
        <f t="shared" si="281"/>
        <v>4277833.1713343821</v>
      </c>
      <c r="CW147" s="69">
        <f t="shared" si="281"/>
        <v>4247499.4797289614</v>
      </c>
      <c r="CX147" s="60">
        <f t="shared" si="261"/>
        <v>97449.035845952691</v>
      </c>
    </row>
    <row r="148" spans="1:102" x14ac:dyDescent="0.2">
      <c r="A148" s="56" t="s">
        <v>1466</v>
      </c>
      <c r="B148" s="40" t="s">
        <v>2005</v>
      </c>
      <c r="C148" s="40" t="s">
        <v>793</v>
      </c>
      <c r="D148" s="40" t="s">
        <v>835</v>
      </c>
      <c r="E148" s="40" t="s">
        <v>2150</v>
      </c>
      <c r="F148" s="40" t="s">
        <v>1021</v>
      </c>
      <c r="G148" s="40">
        <v>180</v>
      </c>
      <c r="H148" s="57">
        <v>2852111.23</v>
      </c>
      <c r="I148" s="57">
        <v>1315140.0086666667</v>
      </c>
      <c r="J148" s="57">
        <v>1536971.2213333333</v>
      </c>
      <c r="K148" s="58">
        <v>0</v>
      </c>
      <c r="L148" s="57">
        <v>15845.06</v>
      </c>
      <c r="M148" s="57"/>
      <c r="N148" s="57">
        <f t="shared" si="250"/>
        <v>190140.72</v>
      </c>
      <c r="O148" s="57">
        <f t="shared" si="253"/>
        <v>1521126.1613333332</v>
      </c>
      <c r="P148" s="57">
        <f t="shared" si="262"/>
        <v>1505281.1013333332</v>
      </c>
      <c r="Q148" s="57">
        <f t="shared" si="262"/>
        <v>1489436.0413333331</v>
      </c>
      <c r="R148" s="57">
        <f t="shared" si="262"/>
        <v>1473590.9813333331</v>
      </c>
      <c r="S148" s="57">
        <f t="shared" si="262"/>
        <v>1457745.921333333</v>
      </c>
      <c r="T148" s="57">
        <f t="shared" si="262"/>
        <v>1441900.861333333</v>
      </c>
      <c r="U148" s="57">
        <f t="shared" si="262"/>
        <v>1426055.8013333329</v>
      </c>
      <c r="V148" s="57">
        <f t="shared" si="262"/>
        <v>1410210.7413333328</v>
      </c>
      <c r="W148" s="57">
        <f t="shared" si="262"/>
        <v>1394365.6813333328</v>
      </c>
      <c r="X148" s="57">
        <f t="shared" si="262"/>
        <v>1378520.6213333327</v>
      </c>
      <c r="Y148" s="57">
        <f t="shared" si="262"/>
        <v>1362675.5613333327</v>
      </c>
      <c r="Z148" s="57">
        <f t="shared" si="262"/>
        <v>1346830.5013333326</v>
      </c>
      <c r="AA148" s="59"/>
      <c r="AB148" s="57"/>
      <c r="AC148" s="57">
        <f t="shared" si="254"/>
        <v>190140.72</v>
      </c>
      <c r="AD148" s="57">
        <f t="shared" si="255"/>
        <v>1330985.4413333326</v>
      </c>
      <c r="AE148" s="57">
        <f t="shared" si="258"/>
        <v>1315140.3813333325</v>
      </c>
      <c r="AF148" s="57">
        <f t="shared" si="258"/>
        <v>1299295.3213333325</v>
      </c>
      <c r="AG148" s="57">
        <f t="shared" si="258"/>
        <v>1283450.2613333324</v>
      </c>
      <c r="AH148" s="57">
        <f t="shared" si="258"/>
        <v>1267605.2013333323</v>
      </c>
      <c r="AI148" s="57">
        <f t="shared" si="258"/>
        <v>1251760.1413333323</v>
      </c>
      <c r="AJ148" s="57">
        <f t="shared" si="258"/>
        <v>1235915.0813333322</v>
      </c>
      <c r="AK148" s="57">
        <f t="shared" si="258"/>
        <v>1220070.0213333322</v>
      </c>
      <c r="AL148" s="57">
        <f t="shared" si="258"/>
        <v>1204224.9613333321</v>
      </c>
      <c r="AM148" s="57">
        <f t="shared" si="258"/>
        <v>1188379.9013333321</v>
      </c>
      <c r="AN148" s="57">
        <f t="shared" si="258"/>
        <v>1172534.841333332</v>
      </c>
      <c r="AO148" s="57">
        <f t="shared" si="258"/>
        <v>1156689.781333332</v>
      </c>
      <c r="AP148" s="59"/>
      <c r="AQ148" s="57">
        <v>15845.06</v>
      </c>
      <c r="AR148" s="57">
        <f t="shared" si="263"/>
        <v>190140.72</v>
      </c>
      <c r="AS148" s="57">
        <f t="shared" si="264"/>
        <v>1140844.7213333319</v>
      </c>
      <c r="AT148" s="57">
        <f t="shared" si="265"/>
        <v>1124999.6613333318</v>
      </c>
      <c r="AU148" s="57">
        <f t="shared" si="265"/>
        <v>1109154.6013333318</v>
      </c>
      <c r="AV148" s="57">
        <f t="shared" si="265"/>
        <v>1093309.5413333317</v>
      </c>
      <c r="AW148" s="57">
        <f t="shared" si="265"/>
        <v>1077464.4813333317</v>
      </c>
      <c r="AX148" s="57">
        <f t="shared" si="265"/>
        <v>1061619.4213333316</v>
      </c>
      <c r="AY148" s="57">
        <f t="shared" si="265"/>
        <v>1045774.3613333316</v>
      </c>
      <c r="AZ148" s="57">
        <f t="shared" si="265"/>
        <v>1029929.3013333315</v>
      </c>
      <c r="BA148" s="57">
        <f t="shared" si="265"/>
        <v>1014084.2413333314</v>
      </c>
      <c r="BB148" s="57">
        <f t="shared" si="265"/>
        <v>998239.18133333139</v>
      </c>
      <c r="BC148" s="57">
        <f t="shared" si="265"/>
        <v>982394.12133333134</v>
      </c>
      <c r="BD148" s="57">
        <f t="shared" si="265"/>
        <v>966549.06133333128</v>
      </c>
      <c r="BE148" s="60">
        <f t="shared" si="252"/>
        <v>0</v>
      </c>
      <c r="BF148" s="57">
        <v>15845.06</v>
      </c>
      <c r="BG148" s="69">
        <f t="shared" si="266"/>
        <v>190140.72</v>
      </c>
      <c r="BH148" s="57">
        <f t="shared" si="267"/>
        <v>950704.00133333122</v>
      </c>
      <c r="BI148" s="57">
        <f t="shared" si="268"/>
        <v>934858.94133333117</v>
      </c>
      <c r="BJ148" s="57">
        <f t="shared" si="268"/>
        <v>919013.88133333111</v>
      </c>
      <c r="BK148" s="57">
        <f t="shared" si="268"/>
        <v>903168.82133333106</v>
      </c>
      <c r="BL148" s="57">
        <f t="shared" si="268"/>
        <v>887323.761333331</v>
      </c>
      <c r="BM148" s="57">
        <f t="shared" si="268"/>
        <v>871478.70133333094</v>
      </c>
      <c r="BN148" s="57">
        <f t="shared" si="268"/>
        <v>855633.64133333089</v>
      </c>
      <c r="BO148" s="57">
        <f t="shared" si="268"/>
        <v>839788.58133333083</v>
      </c>
      <c r="BP148" s="57">
        <f t="shared" si="268"/>
        <v>823943.52133333078</v>
      </c>
      <c r="BQ148" s="57">
        <f t="shared" si="268"/>
        <v>808098.46133333072</v>
      </c>
      <c r="BR148" s="57">
        <f t="shared" si="268"/>
        <v>792253.40133333066</v>
      </c>
      <c r="BS148" s="57">
        <f t="shared" si="268"/>
        <v>776408.34133333061</v>
      </c>
      <c r="BT148" s="60">
        <v>0</v>
      </c>
      <c r="BU148" s="57">
        <v>15845.06</v>
      </c>
      <c r="BV148" s="69">
        <f t="shared" si="269"/>
        <v>190140.72</v>
      </c>
      <c r="BW148" s="57">
        <f t="shared" si="270"/>
        <v>760563.28133333055</v>
      </c>
      <c r="BX148" s="57">
        <f t="shared" si="271"/>
        <v>744718.2213333305</v>
      </c>
      <c r="BY148" s="57">
        <f t="shared" si="271"/>
        <v>728873.16133333044</v>
      </c>
      <c r="BZ148" s="57">
        <f t="shared" si="271"/>
        <v>713028.10133333039</v>
      </c>
      <c r="CA148" s="57">
        <f t="shared" si="271"/>
        <v>697183.04133333033</v>
      </c>
      <c r="CB148" s="57">
        <f t="shared" si="271"/>
        <v>681337.98133333027</v>
      </c>
      <c r="CC148" s="57">
        <f t="shared" si="271"/>
        <v>665492.92133333022</v>
      </c>
      <c r="CD148" s="57">
        <f t="shared" si="271"/>
        <v>649647.86133333016</v>
      </c>
      <c r="CE148" s="57">
        <f t="shared" si="271"/>
        <v>633802.80133333011</v>
      </c>
      <c r="CF148" s="57">
        <f t="shared" si="271"/>
        <v>617957.74133333005</v>
      </c>
      <c r="CG148" s="57">
        <f t="shared" si="271"/>
        <v>602112.68133332999</v>
      </c>
      <c r="CH148" s="57">
        <f t="shared" si="271"/>
        <v>586267.62133332994</v>
      </c>
      <c r="CI148" s="60">
        <v>0</v>
      </c>
      <c r="CJ148" s="57">
        <v>15845.06</v>
      </c>
      <c r="CK148" s="69">
        <f t="shared" si="272"/>
        <v>190140.72</v>
      </c>
      <c r="CL148" s="57">
        <f t="shared" si="273"/>
        <v>570422.56133332988</v>
      </c>
      <c r="CM148" s="57">
        <f t="shared" si="274"/>
        <v>554577.50133332983</v>
      </c>
      <c r="CN148" s="57">
        <f t="shared" si="274"/>
        <v>538732.44133332977</v>
      </c>
      <c r="CO148" s="57">
        <f t="shared" si="274"/>
        <v>522887.38133332977</v>
      </c>
      <c r="CP148" s="57">
        <f t="shared" si="274"/>
        <v>507042.32133332978</v>
      </c>
      <c r="CQ148" s="57">
        <f t="shared" si="274"/>
        <v>491197.26133332978</v>
      </c>
      <c r="CR148" s="57">
        <f t="shared" si="274"/>
        <v>475352.20133332978</v>
      </c>
      <c r="CS148" s="57">
        <f t="shared" si="274"/>
        <v>459507.14133332978</v>
      </c>
      <c r="CT148" s="57">
        <f t="shared" si="274"/>
        <v>443662.08133332978</v>
      </c>
      <c r="CU148" s="57">
        <f t="shared" si="274"/>
        <v>427817.02133332979</v>
      </c>
      <c r="CV148" s="57">
        <f t="shared" si="274"/>
        <v>411971.96133332979</v>
      </c>
      <c r="CW148" s="57">
        <f t="shared" si="274"/>
        <v>396126.90133332979</v>
      </c>
      <c r="CX148" s="60">
        <v>0</v>
      </c>
    </row>
    <row r="149" spans="1:102" x14ac:dyDescent="0.2">
      <c r="A149" s="56" t="s">
        <v>1467</v>
      </c>
      <c r="B149" s="40" t="s">
        <v>2006</v>
      </c>
      <c r="C149" s="40" t="s">
        <v>793</v>
      </c>
      <c r="D149" s="40" t="s">
        <v>835</v>
      </c>
      <c r="E149" s="40" t="s">
        <v>2151</v>
      </c>
      <c r="F149" s="40" t="s">
        <v>877</v>
      </c>
      <c r="G149" s="40">
        <v>180</v>
      </c>
      <c r="H149" s="57">
        <v>294426.43</v>
      </c>
      <c r="I149" s="57">
        <v>276433.32866666664</v>
      </c>
      <c r="J149" s="57">
        <v>17993.101333333354</v>
      </c>
      <c r="K149" s="58">
        <v>0</v>
      </c>
      <c r="L149" s="57">
        <v>1635.7000000000005</v>
      </c>
      <c r="M149" s="57"/>
      <c r="N149" s="57">
        <f>L149*11+0.4</f>
        <v>17993.100000000006</v>
      </c>
      <c r="O149" s="57">
        <f t="shared" si="253"/>
        <v>16357.401333333353</v>
      </c>
      <c r="P149" s="57">
        <f t="shared" si="262"/>
        <v>14721.701333333353</v>
      </c>
      <c r="Q149" s="57">
        <f t="shared" si="262"/>
        <v>13086.001333333352</v>
      </c>
      <c r="R149" s="57">
        <f t="shared" si="262"/>
        <v>11450.301333333351</v>
      </c>
      <c r="S149" s="57">
        <f t="shared" si="262"/>
        <v>9814.6013333333503</v>
      </c>
      <c r="T149" s="57">
        <f t="shared" si="262"/>
        <v>8178.9013333333496</v>
      </c>
      <c r="U149" s="57">
        <f t="shared" si="262"/>
        <v>6543.2013333333489</v>
      </c>
      <c r="V149" s="57">
        <f t="shared" si="262"/>
        <v>4907.5013333333482</v>
      </c>
      <c r="W149" s="57">
        <f t="shared" si="262"/>
        <v>3271.8013333333474</v>
      </c>
      <c r="X149" s="57">
        <f t="shared" si="262"/>
        <v>1636.1013333333469</v>
      </c>
      <c r="Y149" s="57">
        <f t="shared" si="262"/>
        <v>0.40133333334642884</v>
      </c>
      <c r="Z149" s="57">
        <f>Y149-0.4</f>
        <v>1.3333333464288222E-3</v>
      </c>
      <c r="AA149" s="59"/>
      <c r="AB149" s="57"/>
      <c r="AC149" s="57">
        <f>L149*0</f>
        <v>0</v>
      </c>
      <c r="AD149" s="57">
        <f>Z149-$L149*0</f>
        <v>1.3333333464288222E-3</v>
      </c>
      <c r="AE149" s="57">
        <f>AD149-$L149*0</f>
        <v>1.3333333464288222E-3</v>
      </c>
      <c r="AF149" s="57">
        <f t="shared" ref="AF149:AO149" si="282">AE149-$L149*0</f>
        <v>1.3333333464288222E-3</v>
      </c>
      <c r="AG149" s="57">
        <f t="shared" si="282"/>
        <v>1.3333333464288222E-3</v>
      </c>
      <c r="AH149" s="57">
        <f t="shared" si="282"/>
        <v>1.3333333464288222E-3</v>
      </c>
      <c r="AI149" s="57">
        <f t="shared" si="282"/>
        <v>1.3333333464288222E-3</v>
      </c>
      <c r="AJ149" s="57">
        <f t="shared" si="282"/>
        <v>1.3333333464288222E-3</v>
      </c>
      <c r="AK149" s="57">
        <f t="shared" si="282"/>
        <v>1.3333333464288222E-3</v>
      </c>
      <c r="AL149" s="57">
        <f t="shared" si="282"/>
        <v>1.3333333464288222E-3</v>
      </c>
      <c r="AM149" s="57">
        <f t="shared" si="282"/>
        <v>1.3333333464288222E-3</v>
      </c>
      <c r="AN149" s="57">
        <f t="shared" si="282"/>
        <v>1.3333333464288222E-3</v>
      </c>
      <c r="AO149" s="57">
        <f t="shared" si="282"/>
        <v>1.3333333464288222E-3</v>
      </c>
      <c r="AP149" s="59"/>
      <c r="AQ149" s="57">
        <v>1635.7000000000005</v>
      </c>
      <c r="BE149" s="60">
        <f t="shared" si="252"/>
        <v>0</v>
      </c>
      <c r="BF149" s="57">
        <v>1635.7000000000005</v>
      </c>
      <c r="BT149" s="60">
        <f t="shared" si="259"/>
        <v>0</v>
      </c>
      <c r="BU149" s="57">
        <v>1635.7000000000005</v>
      </c>
      <c r="CI149" s="60">
        <f t="shared" si="260"/>
        <v>0</v>
      </c>
      <c r="CJ149" s="57">
        <v>1635.7000000000005</v>
      </c>
      <c r="CX149" s="60">
        <f t="shared" si="261"/>
        <v>0</v>
      </c>
    </row>
    <row r="150" spans="1:102" x14ac:dyDescent="0.2">
      <c r="A150" s="56" t="s">
        <v>1468</v>
      </c>
      <c r="B150" s="40" t="s">
        <v>2007</v>
      </c>
      <c r="C150" s="40" t="s">
        <v>793</v>
      </c>
      <c r="D150" s="40" t="s">
        <v>835</v>
      </c>
      <c r="E150" s="40" t="s">
        <v>2151</v>
      </c>
      <c r="F150" s="40" t="s">
        <v>877</v>
      </c>
      <c r="G150" s="40">
        <v>180</v>
      </c>
      <c r="H150" s="57">
        <v>294426.43</v>
      </c>
      <c r="I150" s="57">
        <v>276433.32866666664</v>
      </c>
      <c r="J150" s="57">
        <v>17993.101333333354</v>
      </c>
      <c r="K150" s="58">
        <v>0</v>
      </c>
      <c r="L150" s="57">
        <v>1635.7000000000005</v>
      </c>
      <c r="M150" s="57"/>
      <c r="N150" s="57">
        <f t="shared" ref="N150:N152" si="283">L150*11+0.4</f>
        <v>17993.100000000006</v>
      </c>
      <c r="O150" s="57">
        <f t="shared" si="253"/>
        <v>16357.401333333353</v>
      </c>
      <c r="P150" s="57">
        <f t="shared" si="262"/>
        <v>14721.701333333353</v>
      </c>
      <c r="Q150" s="57">
        <f t="shared" si="262"/>
        <v>13086.001333333352</v>
      </c>
      <c r="R150" s="57">
        <f t="shared" si="262"/>
        <v>11450.301333333351</v>
      </c>
      <c r="S150" s="57">
        <f t="shared" si="262"/>
        <v>9814.6013333333503</v>
      </c>
      <c r="T150" s="57">
        <f t="shared" si="262"/>
        <v>8178.9013333333496</v>
      </c>
      <c r="U150" s="57">
        <f t="shared" si="262"/>
        <v>6543.2013333333489</v>
      </c>
      <c r="V150" s="57">
        <f t="shared" si="262"/>
        <v>4907.5013333333482</v>
      </c>
      <c r="W150" s="57">
        <f t="shared" si="262"/>
        <v>3271.8013333333474</v>
      </c>
      <c r="X150" s="57">
        <f t="shared" si="262"/>
        <v>1636.1013333333469</v>
      </c>
      <c r="Y150" s="57">
        <f t="shared" si="262"/>
        <v>0.40133333334642884</v>
      </c>
      <c r="Z150" s="57">
        <f t="shared" ref="Z150:Z152" si="284">Y150-0.4</f>
        <v>1.3333333464288222E-3</v>
      </c>
      <c r="AA150" s="59"/>
      <c r="AB150" s="57"/>
      <c r="AC150" s="57">
        <f t="shared" ref="AC150:AC152" si="285">L150*0</f>
        <v>0</v>
      </c>
      <c r="AD150" s="57">
        <f t="shared" ref="AD150:AD152" si="286">Z150-$L150*0</f>
        <v>1.3333333464288222E-3</v>
      </c>
      <c r="AE150" s="57">
        <f t="shared" ref="AE150:AO152" si="287">AD150-$L150*0</f>
        <v>1.3333333464288222E-3</v>
      </c>
      <c r="AF150" s="57">
        <f t="shared" si="287"/>
        <v>1.3333333464288222E-3</v>
      </c>
      <c r="AG150" s="57">
        <f t="shared" si="287"/>
        <v>1.3333333464288222E-3</v>
      </c>
      <c r="AH150" s="57">
        <f t="shared" si="287"/>
        <v>1.3333333464288222E-3</v>
      </c>
      <c r="AI150" s="57">
        <f t="shared" si="287"/>
        <v>1.3333333464288222E-3</v>
      </c>
      <c r="AJ150" s="57">
        <f t="shared" si="287"/>
        <v>1.3333333464288222E-3</v>
      </c>
      <c r="AK150" s="57">
        <f t="shared" si="287"/>
        <v>1.3333333464288222E-3</v>
      </c>
      <c r="AL150" s="57">
        <f t="shared" si="287"/>
        <v>1.3333333464288222E-3</v>
      </c>
      <c r="AM150" s="57">
        <f t="shared" si="287"/>
        <v>1.3333333464288222E-3</v>
      </c>
      <c r="AN150" s="57">
        <f t="shared" si="287"/>
        <v>1.3333333464288222E-3</v>
      </c>
      <c r="AO150" s="57">
        <f t="shared" si="287"/>
        <v>1.3333333464288222E-3</v>
      </c>
      <c r="AP150" s="59"/>
      <c r="AQ150" s="57">
        <v>1635.7000000000005</v>
      </c>
      <c r="BE150" s="60">
        <f t="shared" si="252"/>
        <v>0</v>
      </c>
      <c r="BF150" s="57">
        <v>1635.7000000000005</v>
      </c>
      <c r="BT150" s="60">
        <f t="shared" si="259"/>
        <v>0</v>
      </c>
      <c r="BU150" s="57">
        <v>1635.7000000000005</v>
      </c>
      <c r="CI150" s="60">
        <f t="shared" si="260"/>
        <v>0</v>
      </c>
      <c r="CJ150" s="57">
        <v>1635.7000000000005</v>
      </c>
      <c r="CX150" s="60">
        <f t="shared" si="261"/>
        <v>0</v>
      </c>
    </row>
    <row r="151" spans="1:102" x14ac:dyDescent="0.2">
      <c r="A151" s="56" t="s">
        <v>1469</v>
      </c>
      <c r="B151" s="40" t="s">
        <v>2008</v>
      </c>
      <c r="C151" s="40" t="s">
        <v>793</v>
      </c>
      <c r="D151" s="40" t="s">
        <v>835</v>
      </c>
      <c r="E151" s="40" t="s">
        <v>2151</v>
      </c>
      <c r="F151" s="40" t="s">
        <v>877</v>
      </c>
      <c r="G151" s="40">
        <v>180</v>
      </c>
      <c r="H151" s="57">
        <v>294426.40999999997</v>
      </c>
      <c r="I151" s="57">
        <v>276433.32733333332</v>
      </c>
      <c r="J151" s="57">
        <v>17993.082666666654</v>
      </c>
      <c r="K151" s="58">
        <v>0</v>
      </c>
      <c r="L151" s="57">
        <v>1635.7000000000005</v>
      </c>
      <c r="M151" s="57"/>
      <c r="N151" s="57">
        <f>L151*11+0.38</f>
        <v>17993.080000000005</v>
      </c>
      <c r="O151" s="57">
        <f t="shared" si="253"/>
        <v>16357.382666666654</v>
      </c>
      <c r="P151" s="57">
        <f t="shared" si="262"/>
        <v>14721.682666666653</v>
      </c>
      <c r="Q151" s="57">
        <f t="shared" si="262"/>
        <v>13085.982666666652</v>
      </c>
      <c r="R151" s="57">
        <f t="shared" si="262"/>
        <v>11450.282666666651</v>
      </c>
      <c r="S151" s="57">
        <f t="shared" si="262"/>
        <v>9814.5826666666508</v>
      </c>
      <c r="T151" s="57">
        <f t="shared" si="262"/>
        <v>8178.88266666665</v>
      </c>
      <c r="U151" s="57">
        <f t="shared" si="262"/>
        <v>6543.1826666666493</v>
      </c>
      <c r="V151" s="57">
        <f t="shared" si="262"/>
        <v>4907.4826666666486</v>
      </c>
      <c r="W151" s="57">
        <f t="shared" si="262"/>
        <v>3271.7826666666479</v>
      </c>
      <c r="X151" s="57">
        <f t="shared" si="262"/>
        <v>1636.0826666666474</v>
      </c>
      <c r="Y151" s="57">
        <f t="shared" si="262"/>
        <v>0.38266666664685545</v>
      </c>
      <c r="Z151" s="57">
        <f>Y151-0.38</f>
        <v>2.6666666468554423E-3</v>
      </c>
      <c r="AA151" s="59"/>
      <c r="AB151" s="57"/>
      <c r="AC151" s="57">
        <f t="shared" si="285"/>
        <v>0</v>
      </c>
      <c r="AD151" s="57">
        <f t="shared" si="286"/>
        <v>2.6666666468554423E-3</v>
      </c>
      <c r="AE151" s="57">
        <f t="shared" si="287"/>
        <v>2.6666666468554423E-3</v>
      </c>
      <c r="AF151" s="57">
        <f t="shared" si="287"/>
        <v>2.6666666468554423E-3</v>
      </c>
      <c r="AG151" s="57">
        <f t="shared" si="287"/>
        <v>2.6666666468554423E-3</v>
      </c>
      <c r="AH151" s="57">
        <f t="shared" si="287"/>
        <v>2.6666666468554423E-3</v>
      </c>
      <c r="AI151" s="57">
        <f t="shared" si="287"/>
        <v>2.6666666468554423E-3</v>
      </c>
      <c r="AJ151" s="57">
        <f t="shared" si="287"/>
        <v>2.6666666468554423E-3</v>
      </c>
      <c r="AK151" s="57">
        <f t="shared" si="287"/>
        <v>2.6666666468554423E-3</v>
      </c>
      <c r="AL151" s="57">
        <f t="shared" si="287"/>
        <v>2.6666666468554423E-3</v>
      </c>
      <c r="AM151" s="57">
        <f t="shared" si="287"/>
        <v>2.6666666468554423E-3</v>
      </c>
      <c r="AN151" s="57">
        <f t="shared" si="287"/>
        <v>2.6666666468554423E-3</v>
      </c>
      <c r="AO151" s="57">
        <f t="shared" si="287"/>
        <v>2.6666666468554423E-3</v>
      </c>
      <c r="AP151" s="59"/>
      <c r="AQ151" s="57">
        <v>1635.7000000000005</v>
      </c>
      <c r="BE151" s="60">
        <f t="shared" si="252"/>
        <v>0</v>
      </c>
      <c r="BF151" s="57">
        <v>1635.7000000000005</v>
      </c>
      <c r="BT151" s="60">
        <f t="shared" si="259"/>
        <v>0</v>
      </c>
      <c r="BU151" s="57">
        <v>1635.7000000000005</v>
      </c>
      <c r="CI151" s="60">
        <f t="shared" si="260"/>
        <v>0</v>
      </c>
      <c r="CJ151" s="57">
        <v>1635.7000000000005</v>
      </c>
      <c r="CX151" s="60">
        <f t="shared" si="261"/>
        <v>0</v>
      </c>
    </row>
    <row r="152" spans="1:102" x14ac:dyDescent="0.2">
      <c r="A152" s="56" t="s">
        <v>1470</v>
      </c>
      <c r="B152" s="40" t="s">
        <v>2009</v>
      </c>
      <c r="C152" s="40" t="s">
        <v>793</v>
      </c>
      <c r="D152" s="40" t="s">
        <v>835</v>
      </c>
      <c r="E152" s="40" t="s">
        <v>2151</v>
      </c>
      <c r="F152" s="40" t="s">
        <v>877</v>
      </c>
      <c r="G152" s="40">
        <v>180</v>
      </c>
      <c r="H152" s="57">
        <v>294426.43</v>
      </c>
      <c r="I152" s="57">
        <v>276433.32866666664</v>
      </c>
      <c r="J152" s="57">
        <v>17993.101333333354</v>
      </c>
      <c r="K152" s="58">
        <v>0</v>
      </c>
      <c r="L152" s="57">
        <v>1635.7000000000005</v>
      </c>
      <c r="M152" s="57"/>
      <c r="N152" s="57">
        <f t="shared" si="283"/>
        <v>17993.100000000006</v>
      </c>
      <c r="O152" s="57">
        <f t="shared" si="253"/>
        <v>16357.401333333353</v>
      </c>
      <c r="P152" s="57">
        <f t="shared" si="262"/>
        <v>14721.701333333353</v>
      </c>
      <c r="Q152" s="57">
        <f t="shared" si="262"/>
        <v>13086.001333333352</v>
      </c>
      <c r="R152" s="57">
        <f t="shared" si="262"/>
        <v>11450.301333333351</v>
      </c>
      <c r="S152" s="57">
        <f t="shared" si="262"/>
        <v>9814.6013333333503</v>
      </c>
      <c r="T152" s="57">
        <f t="shared" si="262"/>
        <v>8178.9013333333496</v>
      </c>
      <c r="U152" s="57">
        <f t="shared" si="262"/>
        <v>6543.2013333333489</v>
      </c>
      <c r="V152" s="57">
        <f t="shared" si="262"/>
        <v>4907.5013333333482</v>
      </c>
      <c r="W152" s="57">
        <f t="shared" si="262"/>
        <v>3271.8013333333474</v>
      </c>
      <c r="X152" s="57">
        <f t="shared" si="262"/>
        <v>1636.1013333333469</v>
      </c>
      <c r="Y152" s="57">
        <f t="shared" si="262"/>
        <v>0.40133333334642884</v>
      </c>
      <c r="Z152" s="57">
        <f t="shared" si="284"/>
        <v>1.3333333464288222E-3</v>
      </c>
      <c r="AA152" s="59"/>
      <c r="AB152" s="57"/>
      <c r="AC152" s="57">
        <f t="shared" si="285"/>
        <v>0</v>
      </c>
      <c r="AD152" s="57">
        <f t="shared" si="286"/>
        <v>1.3333333464288222E-3</v>
      </c>
      <c r="AE152" s="57">
        <f t="shared" si="287"/>
        <v>1.3333333464288222E-3</v>
      </c>
      <c r="AF152" s="57">
        <f t="shared" si="287"/>
        <v>1.3333333464288222E-3</v>
      </c>
      <c r="AG152" s="57">
        <f t="shared" si="287"/>
        <v>1.3333333464288222E-3</v>
      </c>
      <c r="AH152" s="57">
        <f t="shared" si="287"/>
        <v>1.3333333464288222E-3</v>
      </c>
      <c r="AI152" s="57">
        <f t="shared" si="287"/>
        <v>1.3333333464288222E-3</v>
      </c>
      <c r="AJ152" s="57">
        <f t="shared" si="287"/>
        <v>1.3333333464288222E-3</v>
      </c>
      <c r="AK152" s="57">
        <f t="shared" si="287"/>
        <v>1.3333333464288222E-3</v>
      </c>
      <c r="AL152" s="57">
        <f t="shared" si="287"/>
        <v>1.3333333464288222E-3</v>
      </c>
      <c r="AM152" s="57">
        <f t="shared" si="287"/>
        <v>1.3333333464288222E-3</v>
      </c>
      <c r="AN152" s="57">
        <f t="shared" si="287"/>
        <v>1.3333333464288222E-3</v>
      </c>
      <c r="AO152" s="57">
        <f t="shared" si="287"/>
        <v>1.3333333464288222E-3</v>
      </c>
      <c r="AP152" s="59"/>
      <c r="AQ152" s="57">
        <v>1635.7000000000005</v>
      </c>
      <c r="BE152" s="60">
        <f t="shared" si="252"/>
        <v>0</v>
      </c>
      <c r="BF152" s="57">
        <v>1635.7000000000005</v>
      </c>
      <c r="BT152" s="60">
        <f t="shared" si="259"/>
        <v>0</v>
      </c>
      <c r="BU152" s="57">
        <v>1635.7000000000005</v>
      </c>
      <c r="CI152" s="60">
        <f t="shared" si="260"/>
        <v>0</v>
      </c>
      <c r="CJ152" s="57">
        <v>1635.7000000000005</v>
      </c>
      <c r="CX152" s="60">
        <f t="shared" si="261"/>
        <v>0</v>
      </c>
    </row>
    <row r="153" spans="1:102" x14ac:dyDescent="0.2">
      <c r="A153" s="56" t="s">
        <v>1471</v>
      </c>
      <c r="B153" s="40" t="s">
        <v>2010</v>
      </c>
      <c r="C153" s="40" t="s">
        <v>793</v>
      </c>
      <c r="D153" s="40" t="s">
        <v>835</v>
      </c>
      <c r="E153" s="40" t="s">
        <v>2150</v>
      </c>
      <c r="F153" s="40" t="s">
        <v>1021</v>
      </c>
      <c r="G153" s="40">
        <v>180</v>
      </c>
      <c r="H153" s="57">
        <v>2276497.89</v>
      </c>
      <c r="I153" s="57">
        <v>1049718.436</v>
      </c>
      <c r="J153" s="57">
        <v>1226779.4540000001</v>
      </c>
      <c r="K153" s="58">
        <v>0</v>
      </c>
      <c r="L153" s="57">
        <v>12647.209999999997</v>
      </c>
      <c r="M153" s="57"/>
      <c r="N153" s="57">
        <f t="shared" si="250"/>
        <v>151766.51999999996</v>
      </c>
      <c r="O153" s="57">
        <f t="shared" si="253"/>
        <v>1214132.2440000002</v>
      </c>
      <c r="P153" s="57">
        <f t="shared" si="262"/>
        <v>1201485.0340000002</v>
      </c>
      <c r="Q153" s="57">
        <f t="shared" si="262"/>
        <v>1188837.8240000003</v>
      </c>
      <c r="R153" s="57">
        <f t="shared" si="262"/>
        <v>1176190.6140000003</v>
      </c>
      <c r="S153" s="57">
        <f t="shared" si="262"/>
        <v>1163543.4040000003</v>
      </c>
      <c r="T153" s="57">
        <f t="shared" si="262"/>
        <v>1150896.1940000004</v>
      </c>
      <c r="U153" s="57">
        <f t="shared" si="262"/>
        <v>1138248.9840000004</v>
      </c>
      <c r="V153" s="57">
        <f t="shared" si="262"/>
        <v>1125601.7740000004</v>
      </c>
      <c r="W153" s="57">
        <f t="shared" si="262"/>
        <v>1112954.5640000005</v>
      </c>
      <c r="X153" s="57">
        <f t="shared" si="262"/>
        <v>1100307.3540000005</v>
      </c>
      <c r="Y153" s="57">
        <f t="shared" si="262"/>
        <v>1087660.1440000006</v>
      </c>
      <c r="Z153" s="57">
        <f t="shared" si="262"/>
        <v>1075012.9340000006</v>
      </c>
      <c r="AA153" s="59"/>
      <c r="AB153" s="57"/>
      <c r="AC153" s="57">
        <f t="shared" si="254"/>
        <v>151766.51999999996</v>
      </c>
      <c r="AD153" s="57">
        <f t="shared" si="255"/>
        <v>1062365.7240000006</v>
      </c>
      <c r="AE153" s="57">
        <f t="shared" ref="AE153:AO159" si="288">AD153-$L153</f>
        <v>1049718.5140000007</v>
      </c>
      <c r="AF153" s="57">
        <f t="shared" si="288"/>
        <v>1037071.3040000007</v>
      </c>
      <c r="AG153" s="57">
        <f t="shared" si="288"/>
        <v>1024424.0940000007</v>
      </c>
      <c r="AH153" s="57">
        <f t="shared" si="288"/>
        <v>1011776.8840000008</v>
      </c>
      <c r="AI153" s="57">
        <f t="shared" si="288"/>
        <v>999129.67400000081</v>
      </c>
      <c r="AJ153" s="57">
        <f t="shared" si="288"/>
        <v>986482.46400000085</v>
      </c>
      <c r="AK153" s="57">
        <f t="shared" si="288"/>
        <v>973835.25400000089</v>
      </c>
      <c r="AL153" s="57">
        <f t="shared" si="288"/>
        <v>961188.04400000093</v>
      </c>
      <c r="AM153" s="57">
        <f t="shared" si="288"/>
        <v>948540.83400000096</v>
      </c>
      <c r="AN153" s="57">
        <f t="shared" si="288"/>
        <v>935893.624000001</v>
      </c>
      <c r="AO153" s="57">
        <f t="shared" si="288"/>
        <v>923246.41400000104</v>
      </c>
      <c r="AP153" s="59"/>
      <c r="AQ153" s="57">
        <v>12647.209999999997</v>
      </c>
      <c r="AR153" s="57">
        <f t="shared" ref="AR153:AR159" si="289">L153*12</f>
        <v>151766.51999999996</v>
      </c>
      <c r="AS153" s="57">
        <f t="shared" ref="AS153:AS159" si="290">AO153-$L153</f>
        <v>910599.20400000107</v>
      </c>
      <c r="AT153" s="57">
        <f t="shared" ref="AT153:BD159" si="291">AS153-$L153</f>
        <v>897951.99400000111</v>
      </c>
      <c r="AU153" s="57">
        <f t="shared" si="291"/>
        <v>885304.78400000115</v>
      </c>
      <c r="AV153" s="57">
        <f t="shared" si="291"/>
        <v>872657.57400000119</v>
      </c>
      <c r="AW153" s="57">
        <f t="shared" si="291"/>
        <v>860010.36400000122</v>
      </c>
      <c r="AX153" s="57">
        <f t="shared" si="291"/>
        <v>847363.15400000126</v>
      </c>
      <c r="AY153" s="57">
        <f t="shared" si="291"/>
        <v>834715.9440000013</v>
      </c>
      <c r="AZ153" s="57">
        <f t="shared" si="291"/>
        <v>822068.73400000134</v>
      </c>
      <c r="BA153" s="57">
        <f t="shared" si="291"/>
        <v>809421.52400000137</v>
      </c>
      <c r="BB153" s="57">
        <f t="shared" si="291"/>
        <v>796774.31400000141</v>
      </c>
      <c r="BC153" s="57">
        <f t="shared" si="291"/>
        <v>784127.10400000145</v>
      </c>
      <c r="BD153" s="57">
        <f t="shared" si="291"/>
        <v>771479.89400000148</v>
      </c>
      <c r="BE153" s="60">
        <f t="shared" si="252"/>
        <v>0</v>
      </c>
      <c r="BF153" s="57">
        <v>12647.209999999997</v>
      </c>
      <c r="BG153" s="69">
        <f t="shared" ref="BG153:BG164" si="292">BF153*12</f>
        <v>151766.51999999996</v>
      </c>
      <c r="BH153" s="57">
        <f t="shared" ref="BH153:BH164" si="293">BD153-BF153</f>
        <v>758832.68400000152</v>
      </c>
      <c r="BI153" s="57">
        <f t="shared" ref="BI153:BS159" si="294">BH153-$L153</f>
        <v>746185.47400000156</v>
      </c>
      <c r="BJ153" s="57">
        <f t="shared" si="294"/>
        <v>733538.2640000016</v>
      </c>
      <c r="BK153" s="57">
        <f t="shared" si="294"/>
        <v>720891.05400000163</v>
      </c>
      <c r="BL153" s="57">
        <f t="shared" si="294"/>
        <v>708243.84400000167</v>
      </c>
      <c r="BM153" s="57">
        <f t="shared" si="294"/>
        <v>695596.63400000171</v>
      </c>
      <c r="BN153" s="57">
        <f t="shared" si="294"/>
        <v>682949.42400000175</v>
      </c>
      <c r="BO153" s="57">
        <f t="shared" si="294"/>
        <v>670302.21400000178</v>
      </c>
      <c r="BP153" s="57">
        <f t="shared" si="294"/>
        <v>657655.00400000182</v>
      </c>
      <c r="BQ153" s="57">
        <f t="shared" si="294"/>
        <v>645007.79400000186</v>
      </c>
      <c r="BR153" s="57">
        <f t="shared" si="294"/>
        <v>632360.58400000189</v>
      </c>
      <c r="BS153" s="57">
        <f t="shared" si="294"/>
        <v>619713.37400000193</v>
      </c>
      <c r="BT153" s="60">
        <v>0</v>
      </c>
      <c r="BU153" s="57">
        <v>12647.209999999997</v>
      </c>
      <c r="BV153" s="69">
        <f t="shared" ref="BV153:BV161" si="295">BU153*12</f>
        <v>151766.51999999996</v>
      </c>
      <c r="BW153" s="57">
        <f t="shared" ref="BW153" si="296">BS153-BU153</f>
        <v>607066.16400000197</v>
      </c>
      <c r="BX153" s="57">
        <f t="shared" ref="BX153:CH153" si="297">BW153-$L153</f>
        <v>594418.95400000201</v>
      </c>
      <c r="BY153" s="57">
        <f t="shared" si="297"/>
        <v>581771.74400000204</v>
      </c>
      <c r="BZ153" s="57">
        <f t="shared" si="297"/>
        <v>569124.53400000208</v>
      </c>
      <c r="CA153" s="57">
        <f t="shared" si="297"/>
        <v>556477.32400000212</v>
      </c>
      <c r="CB153" s="57">
        <f t="shared" si="297"/>
        <v>543830.11400000216</v>
      </c>
      <c r="CC153" s="57">
        <f t="shared" si="297"/>
        <v>531182.90400000219</v>
      </c>
      <c r="CD153" s="57">
        <f t="shared" si="297"/>
        <v>518535.69400000217</v>
      </c>
      <c r="CE153" s="57">
        <f t="shared" si="297"/>
        <v>505888.48400000215</v>
      </c>
      <c r="CF153" s="57">
        <f t="shared" si="297"/>
        <v>493241.27400000213</v>
      </c>
      <c r="CG153" s="57">
        <f t="shared" si="297"/>
        <v>480594.06400000211</v>
      </c>
      <c r="CH153" s="57">
        <f t="shared" si="297"/>
        <v>467946.85400000209</v>
      </c>
      <c r="CI153" s="60">
        <v>0</v>
      </c>
      <c r="CJ153" s="57">
        <v>12647.209999999997</v>
      </c>
      <c r="CK153" s="69">
        <f t="shared" ref="CK153:CK161" si="298">CJ153*12</f>
        <v>151766.51999999996</v>
      </c>
      <c r="CL153" s="57">
        <f t="shared" ref="CL153" si="299">CH153-CJ153</f>
        <v>455299.64400000207</v>
      </c>
      <c r="CM153" s="57">
        <f t="shared" ref="CM153:CW153" si="300">CL153-$L153</f>
        <v>442652.43400000205</v>
      </c>
      <c r="CN153" s="57">
        <f t="shared" si="300"/>
        <v>430005.22400000202</v>
      </c>
      <c r="CO153" s="57">
        <f t="shared" si="300"/>
        <v>417358.014000002</v>
      </c>
      <c r="CP153" s="57">
        <f t="shared" si="300"/>
        <v>404710.80400000198</v>
      </c>
      <c r="CQ153" s="57">
        <f t="shared" si="300"/>
        <v>392063.59400000196</v>
      </c>
      <c r="CR153" s="57">
        <f t="shared" si="300"/>
        <v>379416.38400000194</v>
      </c>
      <c r="CS153" s="57">
        <f t="shared" si="300"/>
        <v>366769.17400000192</v>
      </c>
      <c r="CT153" s="57">
        <f t="shared" si="300"/>
        <v>354121.9640000019</v>
      </c>
      <c r="CU153" s="57">
        <f t="shared" si="300"/>
        <v>341474.75400000188</v>
      </c>
      <c r="CV153" s="57">
        <f t="shared" si="300"/>
        <v>328827.54400000186</v>
      </c>
      <c r="CW153" s="57">
        <f t="shared" si="300"/>
        <v>316180.33400000184</v>
      </c>
      <c r="CX153" s="60">
        <v>0</v>
      </c>
    </row>
    <row r="154" spans="1:102" x14ac:dyDescent="0.2">
      <c r="A154" s="56" t="s">
        <v>794</v>
      </c>
      <c r="H154" s="57"/>
      <c r="I154" s="57"/>
      <c r="J154" s="57"/>
      <c r="K154" s="58"/>
      <c r="L154" s="57"/>
      <c r="M154" s="57"/>
      <c r="N154" s="57"/>
      <c r="O154" s="57">
        <f t="shared" si="253"/>
        <v>0</v>
      </c>
      <c r="P154" s="57">
        <f t="shared" si="262"/>
        <v>0</v>
      </c>
      <c r="Q154" s="57">
        <f t="shared" si="262"/>
        <v>0</v>
      </c>
      <c r="R154" s="57">
        <f t="shared" si="262"/>
        <v>0</v>
      </c>
      <c r="S154" s="57">
        <f t="shared" si="262"/>
        <v>0</v>
      </c>
      <c r="T154" s="57">
        <f t="shared" si="262"/>
        <v>0</v>
      </c>
      <c r="U154" s="57">
        <f t="shared" si="262"/>
        <v>0</v>
      </c>
      <c r="V154" s="57">
        <f t="shared" si="262"/>
        <v>0</v>
      </c>
      <c r="W154" s="57">
        <f t="shared" si="262"/>
        <v>0</v>
      </c>
      <c r="X154" s="57">
        <f t="shared" si="262"/>
        <v>0</v>
      </c>
      <c r="Y154" s="57">
        <f t="shared" si="262"/>
        <v>0</v>
      </c>
      <c r="Z154" s="57"/>
      <c r="AA154" s="59"/>
      <c r="AB154" s="57"/>
      <c r="AC154" s="57"/>
      <c r="AD154" s="57"/>
      <c r="AE154" s="57"/>
      <c r="AF154" s="57"/>
      <c r="AG154" s="57"/>
      <c r="AH154" s="57"/>
      <c r="AI154" s="57"/>
      <c r="AJ154" s="57"/>
      <c r="AK154" s="57"/>
      <c r="AL154" s="57"/>
      <c r="AM154" s="57"/>
      <c r="AN154" s="57"/>
      <c r="AO154" s="74"/>
      <c r="AP154" s="75"/>
      <c r="AQ154" s="74">
        <v>0</v>
      </c>
      <c r="AR154" s="74"/>
      <c r="AS154" s="74">
        <f t="shared" si="290"/>
        <v>0</v>
      </c>
      <c r="AT154" s="74">
        <f t="shared" si="291"/>
        <v>0</v>
      </c>
      <c r="AU154" s="74">
        <f t="shared" si="291"/>
        <v>0</v>
      </c>
      <c r="AV154" s="74">
        <f t="shared" si="291"/>
        <v>0</v>
      </c>
      <c r="AW154" s="74">
        <f t="shared" si="291"/>
        <v>0</v>
      </c>
      <c r="AX154" s="74">
        <f t="shared" si="291"/>
        <v>0</v>
      </c>
      <c r="AY154" s="74">
        <f t="shared" si="291"/>
        <v>0</v>
      </c>
      <c r="AZ154" s="74">
        <f t="shared" si="291"/>
        <v>0</v>
      </c>
      <c r="BA154" s="74">
        <f t="shared" si="291"/>
        <v>0</v>
      </c>
      <c r="BB154" s="74">
        <f t="shared" si="291"/>
        <v>0</v>
      </c>
      <c r="BC154" s="74">
        <f t="shared" si="291"/>
        <v>0</v>
      </c>
      <c r="BD154" s="74">
        <f t="shared" si="291"/>
        <v>0</v>
      </c>
      <c r="BE154" s="60"/>
      <c r="BF154" s="57"/>
      <c r="BG154" s="57"/>
      <c r="BH154" s="57"/>
      <c r="BI154" s="57"/>
      <c r="BJ154" s="57"/>
      <c r="BK154" s="57"/>
      <c r="BL154" s="57"/>
      <c r="BM154" s="57"/>
      <c r="BN154" s="57"/>
      <c r="BO154" s="57"/>
      <c r="BP154" s="57"/>
      <c r="BQ154" s="57"/>
      <c r="BR154" s="57"/>
      <c r="BS154" s="57"/>
      <c r="BT154" s="60"/>
      <c r="BU154" s="57"/>
      <c r="BV154" s="57"/>
      <c r="BW154" s="57"/>
      <c r="BX154" s="57"/>
      <c r="BY154" s="57"/>
      <c r="BZ154" s="57"/>
      <c r="CA154" s="57"/>
      <c r="CB154" s="57"/>
      <c r="CC154" s="57"/>
      <c r="CD154" s="57"/>
      <c r="CE154" s="57"/>
      <c r="CF154" s="57"/>
      <c r="CG154" s="57"/>
      <c r="CH154" s="57"/>
      <c r="CI154" s="60"/>
      <c r="CJ154" s="57"/>
      <c r="CK154" s="57"/>
      <c r="CL154" s="57"/>
      <c r="CM154" s="57"/>
      <c r="CN154" s="57"/>
      <c r="CO154" s="57"/>
      <c r="CP154" s="57"/>
      <c r="CQ154" s="57"/>
      <c r="CR154" s="57"/>
      <c r="CS154" s="57"/>
      <c r="CT154" s="57"/>
      <c r="CU154" s="57"/>
      <c r="CV154" s="57"/>
      <c r="CW154" s="57"/>
      <c r="CX154" s="60"/>
    </row>
    <row r="155" spans="1:102" x14ac:dyDescent="0.2">
      <c r="A155" s="56" t="s">
        <v>1472</v>
      </c>
      <c r="B155" s="40" t="s">
        <v>2186</v>
      </c>
      <c r="C155" s="40" t="s">
        <v>794</v>
      </c>
      <c r="D155" s="40" t="s">
        <v>851</v>
      </c>
      <c r="E155" s="40" t="s">
        <v>2536</v>
      </c>
      <c r="F155" s="40" t="s">
        <v>853</v>
      </c>
      <c r="G155" s="40">
        <v>303</v>
      </c>
      <c r="H155" s="57">
        <v>270473</v>
      </c>
      <c r="I155" s="57">
        <v>212486.411980198</v>
      </c>
      <c r="J155" s="57">
        <v>57986.588019802002</v>
      </c>
      <c r="K155" s="58">
        <v>1</v>
      </c>
      <c r="L155" s="57">
        <v>892.64999999999975</v>
      </c>
      <c r="M155" s="57"/>
      <c r="N155" s="57">
        <f t="shared" si="250"/>
        <v>10711.799999999997</v>
      </c>
      <c r="O155" s="57">
        <f t="shared" si="253"/>
        <v>57093.938019802001</v>
      </c>
      <c r="P155" s="57">
        <f t="shared" si="262"/>
        <v>56201.288019801999</v>
      </c>
      <c r="Q155" s="57">
        <f t="shared" si="262"/>
        <v>55308.638019801998</v>
      </c>
      <c r="R155" s="57">
        <f t="shared" si="262"/>
        <v>54415.988019801996</v>
      </c>
      <c r="S155" s="57">
        <f t="shared" si="262"/>
        <v>53523.338019801995</v>
      </c>
      <c r="T155" s="57">
        <f t="shared" si="262"/>
        <v>52630.688019801994</v>
      </c>
      <c r="U155" s="57">
        <f t="shared" si="262"/>
        <v>51738.038019801992</v>
      </c>
      <c r="V155" s="57">
        <f t="shared" si="262"/>
        <v>50845.388019801991</v>
      </c>
      <c r="W155" s="57">
        <f t="shared" si="262"/>
        <v>49952.738019801989</v>
      </c>
      <c r="X155" s="57">
        <f t="shared" si="262"/>
        <v>49060.088019801988</v>
      </c>
      <c r="Y155" s="57">
        <f t="shared" si="262"/>
        <v>48167.438019801986</v>
      </c>
      <c r="Z155" s="57">
        <f t="shared" si="262"/>
        <v>47274.788019801985</v>
      </c>
      <c r="AA155" s="59">
        <f t="shared" ref="AA155:AA159" si="301">SUM(O155:Z155,J155)/13*$AA$1</f>
        <v>1157.8751364356435</v>
      </c>
      <c r="AB155" s="57"/>
      <c r="AC155" s="57">
        <f t="shared" si="254"/>
        <v>10711.799999999997</v>
      </c>
      <c r="AD155" s="57">
        <f t="shared" si="255"/>
        <v>46382.138019801983</v>
      </c>
      <c r="AE155" s="57">
        <f t="shared" si="288"/>
        <v>45489.488019801982</v>
      </c>
      <c r="AF155" s="57">
        <f t="shared" si="288"/>
        <v>44596.83801980198</v>
      </c>
      <c r="AG155" s="57">
        <f t="shared" si="288"/>
        <v>43704.188019801979</v>
      </c>
      <c r="AH155" s="57">
        <f t="shared" si="288"/>
        <v>42811.538019801977</v>
      </c>
      <c r="AI155" s="57">
        <f t="shared" si="288"/>
        <v>41918.888019801976</v>
      </c>
      <c r="AJ155" s="57">
        <f t="shared" si="288"/>
        <v>41026.238019801975</v>
      </c>
      <c r="AK155" s="57">
        <f t="shared" si="288"/>
        <v>40133.588019801973</v>
      </c>
      <c r="AL155" s="57">
        <f t="shared" si="288"/>
        <v>39240.938019801972</v>
      </c>
      <c r="AM155" s="57">
        <f t="shared" si="288"/>
        <v>38348.28801980197</v>
      </c>
      <c r="AN155" s="57">
        <f t="shared" si="288"/>
        <v>37455.638019801969</v>
      </c>
      <c r="AO155" s="57">
        <f t="shared" si="288"/>
        <v>36562.988019801967</v>
      </c>
      <c r="AP155" s="59">
        <f t="shared" si="277"/>
        <v>922.21553643564346</v>
      </c>
      <c r="AQ155" s="57">
        <v>892.64999999999975</v>
      </c>
      <c r="AR155" s="57">
        <f t="shared" si="289"/>
        <v>10711.799999999997</v>
      </c>
      <c r="AS155" s="57">
        <f t="shared" si="290"/>
        <v>35670.338019801966</v>
      </c>
      <c r="AT155" s="57">
        <f t="shared" si="291"/>
        <v>34777.688019801964</v>
      </c>
      <c r="AU155" s="57">
        <f t="shared" si="291"/>
        <v>33885.038019801963</v>
      </c>
      <c r="AV155" s="57">
        <f t="shared" si="291"/>
        <v>32992.388019801961</v>
      </c>
      <c r="AW155" s="57">
        <f t="shared" si="291"/>
        <v>32099.73801980196</v>
      </c>
      <c r="AX155" s="57">
        <f t="shared" si="291"/>
        <v>31207.088019801959</v>
      </c>
      <c r="AY155" s="57">
        <f t="shared" si="291"/>
        <v>30314.438019801957</v>
      </c>
      <c r="AZ155" s="57">
        <f t="shared" si="291"/>
        <v>29421.788019801956</v>
      </c>
      <c r="BA155" s="57">
        <f t="shared" si="291"/>
        <v>28529.138019801954</v>
      </c>
      <c r="BB155" s="57">
        <f t="shared" si="291"/>
        <v>27636.488019801953</v>
      </c>
      <c r="BC155" s="57">
        <f t="shared" si="291"/>
        <v>26743.838019801951</v>
      </c>
      <c r="BD155" s="57">
        <f t="shared" si="291"/>
        <v>25851.18801980195</v>
      </c>
      <c r="BE155" s="60">
        <f t="shared" si="252"/>
        <v>686.55593643564316</v>
      </c>
      <c r="BF155" s="57">
        <v>892.64999999999975</v>
      </c>
      <c r="BG155" s="69">
        <f t="shared" si="292"/>
        <v>10711.799999999997</v>
      </c>
      <c r="BH155" s="57">
        <f t="shared" si="293"/>
        <v>24958.538019801948</v>
      </c>
      <c r="BI155" s="57">
        <f t="shared" si="294"/>
        <v>24065.888019801947</v>
      </c>
      <c r="BJ155" s="57">
        <f t="shared" si="294"/>
        <v>23173.238019801945</v>
      </c>
      <c r="BK155" s="57">
        <f t="shared" si="294"/>
        <v>22280.588019801944</v>
      </c>
      <c r="BL155" s="57">
        <f t="shared" si="294"/>
        <v>21387.938019801943</v>
      </c>
      <c r="BM155" s="57">
        <f t="shared" si="294"/>
        <v>20495.288019801941</v>
      </c>
      <c r="BN155" s="57">
        <f t="shared" si="294"/>
        <v>19602.63801980194</v>
      </c>
      <c r="BO155" s="57">
        <f t="shared" si="294"/>
        <v>18709.988019801938</v>
      </c>
      <c r="BP155" s="57">
        <f t="shared" si="294"/>
        <v>17817.338019801937</v>
      </c>
      <c r="BQ155" s="57">
        <f t="shared" si="294"/>
        <v>16924.688019801935</v>
      </c>
      <c r="BR155" s="57">
        <f t="shared" si="294"/>
        <v>16032.038019801936</v>
      </c>
      <c r="BS155" s="57">
        <f t="shared" si="294"/>
        <v>15139.388019801936</v>
      </c>
      <c r="BT155" s="60">
        <f t="shared" si="259"/>
        <v>450.8963364356427</v>
      </c>
      <c r="BU155" s="57">
        <v>892.64999999999975</v>
      </c>
      <c r="BV155" s="69">
        <f t="shared" si="295"/>
        <v>10711.799999999997</v>
      </c>
      <c r="BW155" s="57">
        <f t="shared" ref="BW155:BW159" si="302">BS155-BU155</f>
        <v>14246.738019801936</v>
      </c>
      <c r="BX155" s="57">
        <f t="shared" ref="BX155:CH159" si="303">BW155-$L155</f>
        <v>13354.088019801937</v>
      </c>
      <c r="BY155" s="57">
        <f t="shared" si="303"/>
        <v>12461.438019801937</v>
      </c>
      <c r="BZ155" s="57">
        <f t="shared" si="303"/>
        <v>11568.788019801937</v>
      </c>
      <c r="CA155" s="57">
        <f t="shared" si="303"/>
        <v>10676.138019801938</v>
      </c>
      <c r="CB155" s="57">
        <f t="shared" si="303"/>
        <v>9783.4880198019382</v>
      </c>
      <c r="CC155" s="57">
        <f t="shared" si="303"/>
        <v>8890.8380198019386</v>
      </c>
      <c r="CD155" s="57">
        <f t="shared" si="303"/>
        <v>7998.1880198019389</v>
      </c>
      <c r="CE155" s="57">
        <f t="shared" si="303"/>
        <v>7105.5380198019393</v>
      </c>
      <c r="CF155" s="57">
        <f t="shared" si="303"/>
        <v>6212.8880198019397</v>
      </c>
      <c r="CG155" s="57">
        <f t="shared" si="303"/>
        <v>5320.23801980194</v>
      </c>
      <c r="CH155" s="57">
        <f t="shared" si="303"/>
        <v>4427.5880198019404</v>
      </c>
      <c r="CI155" s="60">
        <f t="shared" si="260"/>
        <v>215.23673643564263</v>
      </c>
      <c r="CJ155" s="57">
        <v>892.64999999999975</v>
      </c>
      <c r="CK155" s="69">
        <v>4427.59</v>
      </c>
      <c r="CL155" s="57">
        <f t="shared" ref="CL155:CL159" si="304">CH155-CJ155</f>
        <v>3534.9380198019408</v>
      </c>
      <c r="CM155" s="57">
        <f t="shared" ref="CM155:CW159" si="305">CL155-$L155</f>
        <v>2642.2880198019411</v>
      </c>
      <c r="CN155" s="57">
        <f t="shared" si="305"/>
        <v>1749.6380198019415</v>
      </c>
      <c r="CO155" s="57">
        <f t="shared" si="305"/>
        <v>856.98801980194173</v>
      </c>
      <c r="CP155" s="57">
        <v>0</v>
      </c>
      <c r="CQ155" s="57">
        <v>0</v>
      </c>
      <c r="CR155" s="57">
        <v>0</v>
      </c>
      <c r="CS155" s="57">
        <v>0</v>
      </c>
      <c r="CT155" s="57">
        <v>0</v>
      </c>
      <c r="CU155" s="57">
        <v>0</v>
      </c>
      <c r="CV155" s="57">
        <v>0</v>
      </c>
      <c r="CW155" s="57">
        <v>0</v>
      </c>
      <c r="CX155" s="60">
        <f t="shared" si="261"/>
        <v>22.357821706016423</v>
      </c>
    </row>
    <row r="156" spans="1:102" x14ac:dyDescent="0.2">
      <c r="A156" s="56" t="s">
        <v>1473</v>
      </c>
      <c r="B156" s="40" t="s">
        <v>2187</v>
      </c>
      <c r="C156" s="40" t="s">
        <v>794</v>
      </c>
      <c r="D156" s="40" t="s">
        <v>851</v>
      </c>
      <c r="E156" s="40" t="s">
        <v>2537</v>
      </c>
      <c r="F156" s="40" t="s">
        <v>853</v>
      </c>
      <c r="G156" s="40">
        <v>300</v>
      </c>
      <c r="H156" s="57">
        <v>16516336.91</v>
      </c>
      <c r="I156" s="57">
        <v>9689584.9164000005</v>
      </c>
      <c r="J156" s="57">
        <v>6826751.9935999997</v>
      </c>
      <c r="K156" s="58">
        <v>1</v>
      </c>
      <c r="L156" s="57">
        <v>55054.46</v>
      </c>
      <c r="M156" s="57"/>
      <c r="N156" s="57">
        <f t="shared" si="250"/>
        <v>660653.52</v>
      </c>
      <c r="O156" s="57">
        <f t="shared" si="253"/>
        <v>6771697.5335999997</v>
      </c>
      <c r="P156" s="57">
        <f t="shared" si="262"/>
        <v>6716643.0735999998</v>
      </c>
      <c r="Q156" s="57">
        <f t="shared" si="262"/>
        <v>6661588.6135999998</v>
      </c>
      <c r="R156" s="57">
        <f t="shared" si="262"/>
        <v>6606534.1535999998</v>
      </c>
      <c r="S156" s="57">
        <f t="shared" si="262"/>
        <v>6551479.6935999999</v>
      </c>
      <c r="T156" s="57">
        <f t="shared" si="262"/>
        <v>6496425.2335999999</v>
      </c>
      <c r="U156" s="57">
        <f t="shared" si="262"/>
        <v>6441370.7736</v>
      </c>
      <c r="V156" s="57">
        <f t="shared" si="262"/>
        <v>6386316.3136</v>
      </c>
      <c r="W156" s="57">
        <f t="shared" si="262"/>
        <v>6331261.8536</v>
      </c>
      <c r="X156" s="57">
        <f t="shared" si="262"/>
        <v>6276207.3936000001</v>
      </c>
      <c r="Y156" s="57">
        <f t="shared" si="262"/>
        <v>6221152.9336000001</v>
      </c>
      <c r="Z156" s="57">
        <f t="shared" si="262"/>
        <v>6166098.4736000001</v>
      </c>
      <c r="AA156" s="59">
        <f t="shared" si="301"/>
        <v>142921.35513919999</v>
      </c>
      <c r="AB156" s="57"/>
      <c r="AC156" s="57">
        <f t="shared" si="254"/>
        <v>660653.52</v>
      </c>
      <c r="AD156" s="57">
        <f t="shared" si="255"/>
        <v>6111044.0136000002</v>
      </c>
      <c r="AE156" s="57">
        <f t="shared" si="288"/>
        <v>6055989.5536000002</v>
      </c>
      <c r="AF156" s="57">
        <f t="shared" si="288"/>
        <v>6000935.0936000003</v>
      </c>
      <c r="AG156" s="57">
        <f t="shared" si="288"/>
        <v>5945880.6336000003</v>
      </c>
      <c r="AH156" s="57">
        <f t="shared" si="288"/>
        <v>5890826.1736000003</v>
      </c>
      <c r="AI156" s="57">
        <f t="shared" si="288"/>
        <v>5835771.7136000004</v>
      </c>
      <c r="AJ156" s="57">
        <f t="shared" si="288"/>
        <v>5780717.2536000004</v>
      </c>
      <c r="AK156" s="57">
        <f t="shared" si="288"/>
        <v>5725662.7936000004</v>
      </c>
      <c r="AL156" s="57">
        <f t="shared" si="288"/>
        <v>5670608.3336000005</v>
      </c>
      <c r="AM156" s="57">
        <f t="shared" si="288"/>
        <v>5615553.8736000005</v>
      </c>
      <c r="AN156" s="57">
        <f t="shared" si="288"/>
        <v>5560499.4136000006</v>
      </c>
      <c r="AO156" s="57">
        <f t="shared" si="288"/>
        <v>5505444.9536000006</v>
      </c>
      <c r="AP156" s="59">
        <f t="shared" si="277"/>
        <v>128386.9776992</v>
      </c>
      <c r="AQ156" s="57">
        <v>55054.46</v>
      </c>
      <c r="AR156" s="57">
        <f t="shared" si="289"/>
        <v>660653.52</v>
      </c>
      <c r="AS156" s="57">
        <f t="shared" si="290"/>
        <v>5450390.4936000006</v>
      </c>
      <c r="AT156" s="57">
        <f t="shared" si="291"/>
        <v>5395336.0336000007</v>
      </c>
      <c r="AU156" s="57">
        <f t="shared" si="291"/>
        <v>5340281.5736000007</v>
      </c>
      <c r="AV156" s="57">
        <f t="shared" si="291"/>
        <v>5285227.1136000007</v>
      </c>
      <c r="AW156" s="57">
        <f t="shared" si="291"/>
        <v>5230172.6536000008</v>
      </c>
      <c r="AX156" s="57">
        <f t="shared" si="291"/>
        <v>5175118.1936000008</v>
      </c>
      <c r="AY156" s="57">
        <f t="shared" si="291"/>
        <v>5120063.7336000009</v>
      </c>
      <c r="AZ156" s="57">
        <f t="shared" si="291"/>
        <v>5065009.2736000009</v>
      </c>
      <c r="BA156" s="57">
        <f t="shared" si="291"/>
        <v>5009954.8136000009</v>
      </c>
      <c r="BB156" s="57">
        <f t="shared" si="291"/>
        <v>4954900.353600001</v>
      </c>
      <c r="BC156" s="57">
        <f t="shared" si="291"/>
        <v>4899845.893600001</v>
      </c>
      <c r="BD156" s="57">
        <f t="shared" si="291"/>
        <v>4844791.433600001</v>
      </c>
      <c r="BE156" s="60">
        <f t="shared" si="252"/>
        <v>113852.60025920001</v>
      </c>
      <c r="BF156" s="57">
        <v>55054.46</v>
      </c>
      <c r="BG156" s="69">
        <f t="shared" si="292"/>
        <v>660653.52</v>
      </c>
      <c r="BH156" s="57">
        <f t="shared" si="293"/>
        <v>4789736.9736000011</v>
      </c>
      <c r="BI156" s="57">
        <f t="shared" si="294"/>
        <v>4734682.5136000011</v>
      </c>
      <c r="BJ156" s="57">
        <f t="shared" si="294"/>
        <v>4679628.0536000011</v>
      </c>
      <c r="BK156" s="57">
        <f t="shared" si="294"/>
        <v>4624573.5936000012</v>
      </c>
      <c r="BL156" s="57">
        <f t="shared" si="294"/>
        <v>4569519.1336000012</v>
      </c>
      <c r="BM156" s="57">
        <f t="shared" si="294"/>
        <v>4514464.6736000013</v>
      </c>
      <c r="BN156" s="57">
        <f t="shared" si="294"/>
        <v>4459410.2136000013</v>
      </c>
      <c r="BO156" s="57">
        <f t="shared" si="294"/>
        <v>4404355.7536000013</v>
      </c>
      <c r="BP156" s="57">
        <f t="shared" si="294"/>
        <v>4349301.2936000014</v>
      </c>
      <c r="BQ156" s="57">
        <f t="shared" si="294"/>
        <v>4294246.8336000014</v>
      </c>
      <c r="BR156" s="57">
        <f t="shared" si="294"/>
        <v>4239192.3736000014</v>
      </c>
      <c r="BS156" s="57">
        <f t="shared" si="294"/>
        <v>4184137.9136000015</v>
      </c>
      <c r="BT156" s="60">
        <f t="shared" si="259"/>
        <v>99318.222819200018</v>
      </c>
      <c r="BU156" s="57">
        <v>55054.46</v>
      </c>
      <c r="BV156" s="69">
        <f t="shared" si="295"/>
        <v>660653.52</v>
      </c>
      <c r="BW156" s="57">
        <f t="shared" si="302"/>
        <v>4129083.4536000015</v>
      </c>
      <c r="BX156" s="57">
        <f t="shared" si="303"/>
        <v>4074028.9936000016</v>
      </c>
      <c r="BY156" s="57">
        <f t="shared" si="303"/>
        <v>4018974.5336000016</v>
      </c>
      <c r="BZ156" s="57">
        <f t="shared" si="303"/>
        <v>3963920.0736000016</v>
      </c>
      <c r="CA156" s="57">
        <f t="shared" si="303"/>
        <v>3908865.6136000017</v>
      </c>
      <c r="CB156" s="57">
        <f t="shared" si="303"/>
        <v>3853811.1536000017</v>
      </c>
      <c r="CC156" s="57">
        <f t="shared" si="303"/>
        <v>3798756.6936000017</v>
      </c>
      <c r="CD156" s="57">
        <f t="shared" si="303"/>
        <v>3743702.2336000018</v>
      </c>
      <c r="CE156" s="57">
        <f t="shared" si="303"/>
        <v>3688647.7736000018</v>
      </c>
      <c r="CF156" s="57">
        <f t="shared" si="303"/>
        <v>3633593.3136000019</v>
      </c>
      <c r="CG156" s="57">
        <f t="shared" si="303"/>
        <v>3578538.8536000019</v>
      </c>
      <c r="CH156" s="57">
        <f t="shared" si="303"/>
        <v>3523484.3936000019</v>
      </c>
      <c r="CI156" s="60">
        <f t="shared" si="260"/>
        <v>84783.845379200051</v>
      </c>
      <c r="CJ156" s="57">
        <v>55054.46</v>
      </c>
      <c r="CK156" s="69">
        <f t="shared" si="298"/>
        <v>660653.52</v>
      </c>
      <c r="CL156" s="57">
        <f t="shared" si="304"/>
        <v>3468429.933600002</v>
      </c>
      <c r="CM156" s="57">
        <f t="shared" si="305"/>
        <v>3413375.473600002</v>
      </c>
      <c r="CN156" s="57">
        <f t="shared" si="305"/>
        <v>3358321.013600002</v>
      </c>
      <c r="CO156" s="57">
        <f t="shared" si="305"/>
        <v>3303266.5536000021</v>
      </c>
      <c r="CP156" s="57">
        <f t="shared" si="305"/>
        <v>3248212.0936000021</v>
      </c>
      <c r="CQ156" s="57">
        <f t="shared" si="305"/>
        <v>3193157.6336000022</v>
      </c>
      <c r="CR156" s="57">
        <f t="shared" si="305"/>
        <v>3138103.1736000022</v>
      </c>
      <c r="CS156" s="57">
        <f t="shared" si="305"/>
        <v>3083048.7136000022</v>
      </c>
      <c r="CT156" s="57">
        <f t="shared" si="305"/>
        <v>3027994.2536000023</v>
      </c>
      <c r="CU156" s="57">
        <f t="shared" si="305"/>
        <v>2972939.7936000023</v>
      </c>
      <c r="CV156" s="57">
        <f t="shared" si="305"/>
        <v>2917885.3336000023</v>
      </c>
      <c r="CW156" s="57">
        <f t="shared" si="305"/>
        <v>2862830.8736000024</v>
      </c>
      <c r="CX156" s="60">
        <f t="shared" si="261"/>
        <v>70249.46793920004</v>
      </c>
    </row>
    <row r="157" spans="1:102" ht="22.5" x14ac:dyDescent="0.2">
      <c r="A157" s="56" t="s">
        <v>1474</v>
      </c>
      <c r="B157" s="40" t="s">
        <v>2188</v>
      </c>
      <c r="C157" s="40" t="s">
        <v>794</v>
      </c>
      <c r="D157" s="40" t="s">
        <v>851</v>
      </c>
      <c r="E157" s="40" t="s">
        <v>2538</v>
      </c>
      <c r="F157" s="40" t="s">
        <v>853</v>
      </c>
      <c r="G157" s="40">
        <v>240</v>
      </c>
      <c r="H157" s="57">
        <v>6071038.6600000001</v>
      </c>
      <c r="I157" s="57">
        <v>2400729.9230000004</v>
      </c>
      <c r="J157" s="57">
        <v>3670308.7369999997</v>
      </c>
      <c r="K157" s="58">
        <v>1</v>
      </c>
      <c r="L157" s="57">
        <v>25295.989999999994</v>
      </c>
      <c r="M157" s="57"/>
      <c r="N157" s="57">
        <f t="shared" si="250"/>
        <v>303551.87999999995</v>
      </c>
      <c r="O157" s="57">
        <f t="shared" si="253"/>
        <v>3645012.7469999995</v>
      </c>
      <c r="P157" s="57">
        <f t="shared" si="262"/>
        <v>3619716.7569999993</v>
      </c>
      <c r="Q157" s="57">
        <f t="shared" si="262"/>
        <v>3594420.7669999991</v>
      </c>
      <c r="R157" s="57">
        <f t="shared" si="262"/>
        <v>3569124.7769999988</v>
      </c>
      <c r="S157" s="57">
        <f t="shared" si="262"/>
        <v>3543828.7869999986</v>
      </c>
      <c r="T157" s="57">
        <f t="shared" si="262"/>
        <v>3518532.7969999984</v>
      </c>
      <c r="U157" s="57">
        <f t="shared" si="262"/>
        <v>3493236.8069999982</v>
      </c>
      <c r="V157" s="57">
        <f t="shared" si="262"/>
        <v>3467940.8169999979</v>
      </c>
      <c r="W157" s="57">
        <f t="shared" si="262"/>
        <v>3442644.8269999977</v>
      </c>
      <c r="X157" s="57">
        <f t="shared" si="262"/>
        <v>3417348.8369999975</v>
      </c>
      <c r="Y157" s="57">
        <f t="shared" si="262"/>
        <v>3392052.8469999973</v>
      </c>
      <c r="Z157" s="57">
        <f t="shared" si="262"/>
        <v>3366756.856999997</v>
      </c>
      <c r="AA157" s="59">
        <f t="shared" si="301"/>
        <v>77407.721533999953</v>
      </c>
      <c r="AB157" s="57"/>
      <c r="AC157" s="57">
        <f t="shared" si="254"/>
        <v>303551.87999999995</v>
      </c>
      <c r="AD157" s="57">
        <f t="shared" si="255"/>
        <v>3341460.8669999968</v>
      </c>
      <c r="AE157" s="57">
        <f t="shared" si="288"/>
        <v>3316164.8769999966</v>
      </c>
      <c r="AF157" s="57">
        <f t="shared" si="288"/>
        <v>3290868.8869999964</v>
      </c>
      <c r="AG157" s="57">
        <f t="shared" si="288"/>
        <v>3265572.8969999962</v>
      </c>
      <c r="AH157" s="57">
        <f t="shared" si="288"/>
        <v>3240276.9069999959</v>
      </c>
      <c r="AI157" s="57">
        <f t="shared" si="288"/>
        <v>3214980.9169999957</v>
      </c>
      <c r="AJ157" s="57">
        <f t="shared" si="288"/>
        <v>3189684.9269999955</v>
      </c>
      <c r="AK157" s="57">
        <f t="shared" si="288"/>
        <v>3164388.9369999953</v>
      </c>
      <c r="AL157" s="57">
        <f t="shared" si="288"/>
        <v>3139092.946999995</v>
      </c>
      <c r="AM157" s="57">
        <f t="shared" si="288"/>
        <v>3113796.9569999948</v>
      </c>
      <c r="AN157" s="57">
        <f t="shared" si="288"/>
        <v>3088500.9669999946</v>
      </c>
      <c r="AO157" s="57">
        <f t="shared" si="288"/>
        <v>3063204.9769999944</v>
      </c>
      <c r="AP157" s="59">
        <f t="shared" si="277"/>
        <v>70729.580173999886</v>
      </c>
      <c r="AQ157" s="57">
        <v>25295.989999999994</v>
      </c>
      <c r="AR157" s="57">
        <f t="shared" si="289"/>
        <v>303551.87999999995</v>
      </c>
      <c r="AS157" s="57">
        <f t="shared" si="290"/>
        <v>3037908.9869999941</v>
      </c>
      <c r="AT157" s="57">
        <f t="shared" si="291"/>
        <v>3012612.9969999939</v>
      </c>
      <c r="AU157" s="57">
        <f t="shared" si="291"/>
        <v>2987317.0069999937</v>
      </c>
      <c r="AV157" s="57">
        <f t="shared" si="291"/>
        <v>2962021.0169999935</v>
      </c>
      <c r="AW157" s="57">
        <f t="shared" si="291"/>
        <v>2936725.0269999932</v>
      </c>
      <c r="AX157" s="57">
        <f t="shared" si="291"/>
        <v>2911429.036999993</v>
      </c>
      <c r="AY157" s="57">
        <f t="shared" si="291"/>
        <v>2886133.0469999928</v>
      </c>
      <c r="AZ157" s="57">
        <f t="shared" si="291"/>
        <v>2860837.0569999926</v>
      </c>
      <c r="BA157" s="57">
        <f t="shared" si="291"/>
        <v>2835541.0669999924</v>
      </c>
      <c r="BB157" s="57">
        <f t="shared" si="291"/>
        <v>2810245.0769999921</v>
      </c>
      <c r="BC157" s="57">
        <f t="shared" si="291"/>
        <v>2784949.0869999919</v>
      </c>
      <c r="BD157" s="57">
        <f t="shared" si="291"/>
        <v>2759653.0969999917</v>
      </c>
      <c r="BE157" s="60">
        <f t="shared" si="252"/>
        <v>64051.438813999834</v>
      </c>
      <c r="BF157" s="57">
        <v>25295.989999999994</v>
      </c>
      <c r="BG157" s="69">
        <f t="shared" si="292"/>
        <v>303551.87999999995</v>
      </c>
      <c r="BH157" s="57">
        <f t="shared" si="293"/>
        <v>2734357.1069999915</v>
      </c>
      <c r="BI157" s="57">
        <f t="shared" si="294"/>
        <v>2709061.1169999912</v>
      </c>
      <c r="BJ157" s="57">
        <f t="shared" si="294"/>
        <v>2683765.126999991</v>
      </c>
      <c r="BK157" s="57">
        <f t="shared" si="294"/>
        <v>2658469.1369999908</v>
      </c>
      <c r="BL157" s="57">
        <f t="shared" si="294"/>
        <v>2633173.1469999906</v>
      </c>
      <c r="BM157" s="57">
        <f t="shared" si="294"/>
        <v>2607877.1569999903</v>
      </c>
      <c r="BN157" s="57">
        <f t="shared" si="294"/>
        <v>2582581.1669999901</v>
      </c>
      <c r="BO157" s="57">
        <f t="shared" si="294"/>
        <v>2557285.1769999899</v>
      </c>
      <c r="BP157" s="57">
        <f t="shared" si="294"/>
        <v>2531989.1869999897</v>
      </c>
      <c r="BQ157" s="57">
        <f t="shared" si="294"/>
        <v>2506693.1969999894</v>
      </c>
      <c r="BR157" s="57">
        <f t="shared" si="294"/>
        <v>2481397.2069999892</v>
      </c>
      <c r="BS157" s="57">
        <f t="shared" si="294"/>
        <v>2456101.216999989</v>
      </c>
      <c r="BT157" s="60">
        <f t="shared" si="259"/>
        <v>57373.297453999781</v>
      </c>
      <c r="BU157" s="57">
        <v>25295.989999999994</v>
      </c>
      <c r="BV157" s="69">
        <f t="shared" si="295"/>
        <v>303551.87999999995</v>
      </c>
      <c r="BW157" s="57">
        <f t="shared" si="302"/>
        <v>2430805.2269999888</v>
      </c>
      <c r="BX157" s="57">
        <f t="shared" si="303"/>
        <v>2405509.2369999886</v>
      </c>
      <c r="BY157" s="57">
        <f t="shared" si="303"/>
        <v>2380213.2469999883</v>
      </c>
      <c r="BZ157" s="57">
        <f t="shared" si="303"/>
        <v>2354917.2569999881</v>
      </c>
      <c r="CA157" s="57">
        <f t="shared" si="303"/>
        <v>2329621.2669999879</v>
      </c>
      <c r="CB157" s="57">
        <f t="shared" si="303"/>
        <v>2304325.2769999877</v>
      </c>
      <c r="CC157" s="57">
        <f t="shared" si="303"/>
        <v>2279029.2869999874</v>
      </c>
      <c r="CD157" s="57">
        <f t="shared" si="303"/>
        <v>2253733.2969999872</v>
      </c>
      <c r="CE157" s="57">
        <f t="shared" si="303"/>
        <v>2228437.306999987</v>
      </c>
      <c r="CF157" s="57">
        <f t="shared" si="303"/>
        <v>2203141.3169999868</v>
      </c>
      <c r="CG157" s="57">
        <f t="shared" si="303"/>
        <v>2177845.3269999865</v>
      </c>
      <c r="CH157" s="57">
        <f t="shared" si="303"/>
        <v>2152549.3369999863</v>
      </c>
      <c r="CI157" s="60">
        <f t="shared" si="260"/>
        <v>50695.156093999729</v>
      </c>
      <c r="CJ157" s="57">
        <v>25295.989999999994</v>
      </c>
      <c r="CK157" s="69">
        <f t="shared" si="298"/>
        <v>303551.87999999995</v>
      </c>
      <c r="CL157" s="57">
        <f t="shared" si="304"/>
        <v>2127253.3469999861</v>
      </c>
      <c r="CM157" s="57">
        <f t="shared" si="305"/>
        <v>2101957.3569999859</v>
      </c>
      <c r="CN157" s="57">
        <f t="shared" si="305"/>
        <v>2076661.3669999859</v>
      </c>
      <c r="CO157" s="57">
        <f t="shared" si="305"/>
        <v>2051365.3769999859</v>
      </c>
      <c r="CP157" s="57">
        <f t="shared" si="305"/>
        <v>2026069.3869999859</v>
      </c>
      <c r="CQ157" s="57">
        <f t="shared" si="305"/>
        <v>2000773.3969999859</v>
      </c>
      <c r="CR157" s="57">
        <f t="shared" si="305"/>
        <v>1975477.4069999859</v>
      </c>
      <c r="CS157" s="57">
        <f t="shared" si="305"/>
        <v>1950181.4169999859</v>
      </c>
      <c r="CT157" s="57">
        <f t="shared" si="305"/>
        <v>1924885.4269999859</v>
      </c>
      <c r="CU157" s="57">
        <f t="shared" si="305"/>
        <v>1899589.4369999859</v>
      </c>
      <c r="CV157" s="57">
        <f t="shared" si="305"/>
        <v>1874293.446999986</v>
      </c>
      <c r="CW157" s="57">
        <f t="shared" si="305"/>
        <v>1848997.456999986</v>
      </c>
      <c r="CX157" s="60">
        <f t="shared" si="261"/>
        <v>44017.014733999691</v>
      </c>
    </row>
    <row r="158" spans="1:102" ht="22.5" x14ac:dyDescent="0.2">
      <c r="A158" s="56" t="s">
        <v>1475</v>
      </c>
      <c r="B158" s="40" t="s">
        <v>2189</v>
      </c>
      <c r="C158" s="40" t="s">
        <v>794</v>
      </c>
      <c r="D158" s="40" t="s">
        <v>851</v>
      </c>
      <c r="E158" s="40" t="s">
        <v>2538</v>
      </c>
      <c r="F158" s="40" t="s">
        <v>853</v>
      </c>
      <c r="G158" s="40">
        <v>240</v>
      </c>
      <c r="H158" s="57">
        <v>6351899.04</v>
      </c>
      <c r="I158" s="57">
        <v>2509564.0019999999</v>
      </c>
      <c r="J158" s="57">
        <v>3842335.0380000002</v>
      </c>
      <c r="K158" s="58">
        <v>1</v>
      </c>
      <c r="L158" s="57">
        <v>26466.25</v>
      </c>
      <c r="M158" s="57"/>
      <c r="N158" s="57">
        <f t="shared" si="250"/>
        <v>317595</v>
      </c>
      <c r="O158" s="57">
        <f t="shared" si="253"/>
        <v>3815868.7880000002</v>
      </c>
      <c r="P158" s="57">
        <f t="shared" si="262"/>
        <v>3789402.5380000002</v>
      </c>
      <c r="Q158" s="57">
        <f t="shared" si="262"/>
        <v>3762936.2880000002</v>
      </c>
      <c r="R158" s="57">
        <f t="shared" si="262"/>
        <v>3736470.0380000002</v>
      </c>
      <c r="S158" s="57">
        <f t="shared" si="262"/>
        <v>3710003.7880000002</v>
      </c>
      <c r="T158" s="57">
        <f t="shared" si="262"/>
        <v>3683537.5380000002</v>
      </c>
      <c r="U158" s="57">
        <f t="shared" si="262"/>
        <v>3657071.2880000002</v>
      </c>
      <c r="V158" s="57">
        <f t="shared" si="262"/>
        <v>3630605.0380000002</v>
      </c>
      <c r="W158" s="57">
        <f t="shared" si="262"/>
        <v>3604138.7880000002</v>
      </c>
      <c r="X158" s="57">
        <f t="shared" si="262"/>
        <v>3577672.5380000002</v>
      </c>
      <c r="Y158" s="57">
        <f t="shared" si="262"/>
        <v>3551206.2880000002</v>
      </c>
      <c r="Z158" s="57">
        <f t="shared" si="262"/>
        <v>3524740.0380000002</v>
      </c>
      <c r="AA158" s="59">
        <f t="shared" si="301"/>
        <v>81037.825836000004</v>
      </c>
      <c r="AB158" s="57"/>
      <c r="AC158" s="57">
        <f t="shared" si="254"/>
        <v>317595</v>
      </c>
      <c r="AD158" s="57">
        <f t="shared" si="255"/>
        <v>3498273.7880000002</v>
      </c>
      <c r="AE158" s="57">
        <f t="shared" si="288"/>
        <v>3471807.5380000002</v>
      </c>
      <c r="AF158" s="57">
        <f t="shared" si="288"/>
        <v>3445341.2880000002</v>
      </c>
      <c r="AG158" s="57">
        <f t="shared" si="288"/>
        <v>3418875.0380000002</v>
      </c>
      <c r="AH158" s="57">
        <f t="shared" si="288"/>
        <v>3392408.7880000002</v>
      </c>
      <c r="AI158" s="57">
        <f t="shared" si="288"/>
        <v>3365942.5380000002</v>
      </c>
      <c r="AJ158" s="57">
        <f t="shared" si="288"/>
        <v>3339476.2880000002</v>
      </c>
      <c r="AK158" s="57">
        <f t="shared" si="288"/>
        <v>3313010.0380000002</v>
      </c>
      <c r="AL158" s="57">
        <f t="shared" si="288"/>
        <v>3286543.7880000002</v>
      </c>
      <c r="AM158" s="57">
        <f t="shared" si="288"/>
        <v>3260077.5380000002</v>
      </c>
      <c r="AN158" s="57">
        <f t="shared" si="288"/>
        <v>3233611.2880000002</v>
      </c>
      <c r="AO158" s="57">
        <f t="shared" si="288"/>
        <v>3207145.0380000002</v>
      </c>
      <c r="AP158" s="59">
        <f t="shared" si="277"/>
        <v>74050.735835999993</v>
      </c>
      <c r="AQ158" s="57">
        <v>26466.25</v>
      </c>
      <c r="AR158" s="57">
        <f t="shared" si="289"/>
        <v>317595</v>
      </c>
      <c r="AS158" s="57">
        <f t="shared" si="290"/>
        <v>3180678.7880000002</v>
      </c>
      <c r="AT158" s="57">
        <f t="shared" si="291"/>
        <v>3154212.5380000002</v>
      </c>
      <c r="AU158" s="57">
        <f t="shared" si="291"/>
        <v>3127746.2880000002</v>
      </c>
      <c r="AV158" s="57">
        <f t="shared" si="291"/>
        <v>3101280.0380000002</v>
      </c>
      <c r="AW158" s="57">
        <f t="shared" si="291"/>
        <v>3074813.7880000002</v>
      </c>
      <c r="AX158" s="57">
        <f t="shared" si="291"/>
        <v>3048347.5380000002</v>
      </c>
      <c r="AY158" s="57">
        <f t="shared" si="291"/>
        <v>3021881.2880000002</v>
      </c>
      <c r="AZ158" s="57">
        <f t="shared" si="291"/>
        <v>2995415.0380000002</v>
      </c>
      <c r="BA158" s="57">
        <f t="shared" si="291"/>
        <v>2968948.7880000002</v>
      </c>
      <c r="BB158" s="57">
        <f t="shared" si="291"/>
        <v>2942482.5380000002</v>
      </c>
      <c r="BC158" s="57">
        <f t="shared" si="291"/>
        <v>2916016.2880000002</v>
      </c>
      <c r="BD158" s="57">
        <f t="shared" si="291"/>
        <v>2889550.0380000002</v>
      </c>
      <c r="BE158" s="60">
        <f t="shared" si="252"/>
        <v>67063.645835999996</v>
      </c>
      <c r="BF158" s="57">
        <v>26466.25</v>
      </c>
      <c r="BG158" s="69">
        <f t="shared" si="292"/>
        <v>317595</v>
      </c>
      <c r="BH158" s="57">
        <f t="shared" si="293"/>
        <v>2863083.7880000002</v>
      </c>
      <c r="BI158" s="57">
        <f t="shared" si="294"/>
        <v>2836617.5380000002</v>
      </c>
      <c r="BJ158" s="57">
        <f t="shared" si="294"/>
        <v>2810151.2880000002</v>
      </c>
      <c r="BK158" s="57">
        <f t="shared" si="294"/>
        <v>2783685.0380000002</v>
      </c>
      <c r="BL158" s="57">
        <f t="shared" si="294"/>
        <v>2757218.7880000002</v>
      </c>
      <c r="BM158" s="57">
        <f t="shared" si="294"/>
        <v>2730752.5380000002</v>
      </c>
      <c r="BN158" s="57">
        <f t="shared" si="294"/>
        <v>2704286.2880000002</v>
      </c>
      <c r="BO158" s="57">
        <f t="shared" si="294"/>
        <v>2677820.0380000002</v>
      </c>
      <c r="BP158" s="57">
        <f t="shared" si="294"/>
        <v>2651353.7880000002</v>
      </c>
      <c r="BQ158" s="57">
        <f t="shared" si="294"/>
        <v>2624887.5380000002</v>
      </c>
      <c r="BR158" s="57">
        <f t="shared" si="294"/>
        <v>2598421.2880000002</v>
      </c>
      <c r="BS158" s="57">
        <f t="shared" si="294"/>
        <v>2571955.0380000002</v>
      </c>
      <c r="BT158" s="60">
        <f t="shared" si="259"/>
        <v>60076.555835999992</v>
      </c>
      <c r="BU158" s="57">
        <v>26466.25</v>
      </c>
      <c r="BV158" s="69">
        <f t="shared" si="295"/>
        <v>317595</v>
      </c>
      <c r="BW158" s="57">
        <f t="shared" si="302"/>
        <v>2545488.7880000002</v>
      </c>
      <c r="BX158" s="57">
        <f t="shared" si="303"/>
        <v>2519022.5380000002</v>
      </c>
      <c r="BY158" s="57">
        <f t="shared" si="303"/>
        <v>2492556.2880000002</v>
      </c>
      <c r="BZ158" s="57">
        <f t="shared" si="303"/>
        <v>2466090.0380000002</v>
      </c>
      <c r="CA158" s="57">
        <f t="shared" si="303"/>
        <v>2439623.7880000002</v>
      </c>
      <c r="CB158" s="57">
        <f t="shared" si="303"/>
        <v>2413157.5380000002</v>
      </c>
      <c r="CC158" s="57">
        <f t="shared" si="303"/>
        <v>2386691.2880000002</v>
      </c>
      <c r="CD158" s="57">
        <f t="shared" si="303"/>
        <v>2360225.0380000002</v>
      </c>
      <c r="CE158" s="57">
        <f t="shared" si="303"/>
        <v>2333758.7880000002</v>
      </c>
      <c r="CF158" s="57">
        <f t="shared" si="303"/>
        <v>2307292.5380000002</v>
      </c>
      <c r="CG158" s="57">
        <f t="shared" si="303"/>
        <v>2280826.2880000002</v>
      </c>
      <c r="CH158" s="57">
        <f t="shared" si="303"/>
        <v>2254360.0380000002</v>
      </c>
      <c r="CI158" s="60">
        <f t="shared" si="260"/>
        <v>53089.465835999988</v>
      </c>
      <c r="CJ158" s="57">
        <v>26466.25</v>
      </c>
      <c r="CK158" s="69">
        <f t="shared" si="298"/>
        <v>317595</v>
      </c>
      <c r="CL158" s="57">
        <f t="shared" si="304"/>
        <v>2227893.7880000002</v>
      </c>
      <c r="CM158" s="57">
        <f t="shared" si="305"/>
        <v>2201427.5380000002</v>
      </c>
      <c r="CN158" s="57">
        <f t="shared" si="305"/>
        <v>2174961.2880000002</v>
      </c>
      <c r="CO158" s="57">
        <f t="shared" si="305"/>
        <v>2148495.0380000002</v>
      </c>
      <c r="CP158" s="57">
        <f t="shared" si="305"/>
        <v>2122028.7880000002</v>
      </c>
      <c r="CQ158" s="57">
        <f t="shared" si="305"/>
        <v>2095562.5380000002</v>
      </c>
      <c r="CR158" s="57">
        <f t="shared" si="305"/>
        <v>2069096.2880000002</v>
      </c>
      <c r="CS158" s="57">
        <f t="shared" si="305"/>
        <v>2042630.0380000002</v>
      </c>
      <c r="CT158" s="57">
        <f t="shared" si="305"/>
        <v>2016163.7880000002</v>
      </c>
      <c r="CU158" s="57">
        <f t="shared" si="305"/>
        <v>1989697.5380000002</v>
      </c>
      <c r="CV158" s="57">
        <f t="shared" si="305"/>
        <v>1963231.2880000002</v>
      </c>
      <c r="CW158" s="57">
        <f t="shared" si="305"/>
        <v>1936765.0380000002</v>
      </c>
      <c r="CX158" s="60">
        <f t="shared" si="261"/>
        <v>46102.375835999992</v>
      </c>
    </row>
    <row r="159" spans="1:102" x14ac:dyDescent="0.2">
      <c r="A159" s="56" t="s">
        <v>1476</v>
      </c>
      <c r="B159" s="40" t="s">
        <v>2190</v>
      </c>
      <c r="C159" s="40" t="s">
        <v>794</v>
      </c>
      <c r="D159" s="40" t="s">
        <v>851</v>
      </c>
      <c r="E159" s="40" t="s">
        <v>2537</v>
      </c>
      <c r="F159" s="40" t="s">
        <v>853</v>
      </c>
      <c r="G159" s="40">
        <v>300</v>
      </c>
      <c r="H159" s="57">
        <v>16516336.92</v>
      </c>
      <c r="I159" s="57">
        <v>9689584.9167999998</v>
      </c>
      <c r="J159" s="57">
        <v>6826752.0032000002</v>
      </c>
      <c r="K159" s="58">
        <v>1</v>
      </c>
      <c r="L159" s="57">
        <v>55054.46</v>
      </c>
      <c r="M159" s="57"/>
      <c r="N159" s="57">
        <f t="shared" si="250"/>
        <v>660653.52</v>
      </c>
      <c r="O159" s="57">
        <f t="shared" si="253"/>
        <v>6771697.5432000002</v>
      </c>
      <c r="P159" s="57">
        <f t="shared" si="262"/>
        <v>6716643.0832000002</v>
      </c>
      <c r="Q159" s="57">
        <f t="shared" si="262"/>
        <v>6661588.6232000003</v>
      </c>
      <c r="R159" s="57">
        <f t="shared" si="262"/>
        <v>6606534.1632000003</v>
      </c>
      <c r="S159" s="57">
        <f t="shared" si="262"/>
        <v>6551479.7032000003</v>
      </c>
      <c r="T159" s="57">
        <f t="shared" si="262"/>
        <v>6496425.2432000004</v>
      </c>
      <c r="U159" s="57">
        <f t="shared" si="262"/>
        <v>6441370.7832000004</v>
      </c>
      <c r="V159" s="57">
        <f t="shared" si="262"/>
        <v>6386316.3232000005</v>
      </c>
      <c r="W159" s="57">
        <f t="shared" si="262"/>
        <v>6331261.8632000005</v>
      </c>
      <c r="X159" s="57">
        <f t="shared" si="262"/>
        <v>6276207.4032000005</v>
      </c>
      <c r="Y159" s="57">
        <f t="shared" si="262"/>
        <v>6221152.9432000006</v>
      </c>
      <c r="Z159" s="57">
        <f t="shared" si="262"/>
        <v>6166098.4832000006</v>
      </c>
      <c r="AA159" s="59">
        <f t="shared" si="301"/>
        <v>142921.3553504</v>
      </c>
      <c r="AB159" s="57"/>
      <c r="AC159" s="57">
        <f t="shared" si="254"/>
        <v>660653.52</v>
      </c>
      <c r="AD159" s="57">
        <f t="shared" si="255"/>
        <v>6111044.0232000006</v>
      </c>
      <c r="AE159" s="57">
        <f t="shared" si="288"/>
        <v>6055989.5632000007</v>
      </c>
      <c r="AF159" s="57">
        <f t="shared" si="288"/>
        <v>6000935.1032000007</v>
      </c>
      <c r="AG159" s="57">
        <f t="shared" si="288"/>
        <v>5945880.6432000007</v>
      </c>
      <c r="AH159" s="57">
        <f t="shared" si="288"/>
        <v>5890826.1832000008</v>
      </c>
      <c r="AI159" s="57">
        <f t="shared" si="288"/>
        <v>5835771.7232000008</v>
      </c>
      <c r="AJ159" s="57">
        <f t="shared" si="288"/>
        <v>5780717.2632000009</v>
      </c>
      <c r="AK159" s="57">
        <f t="shared" si="288"/>
        <v>5725662.8032000009</v>
      </c>
      <c r="AL159" s="57">
        <f t="shared" si="288"/>
        <v>5670608.3432000009</v>
      </c>
      <c r="AM159" s="57">
        <f t="shared" si="288"/>
        <v>5615553.883200001</v>
      </c>
      <c r="AN159" s="57">
        <f t="shared" si="288"/>
        <v>5560499.423200001</v>
      </c>
      <c r="AO159" s="57">
        <f t="shared" si="288"/>
        <v>5505444.963200001</v>
      </c>
      <c r="AP159" s="59">
        <f t="shared" si="277"/>
        <v>128386.97791039999</v>
      </c>
      <c r="AQ159" s="57">
        <v>55054.46</v>
      </c>
      <c r="AR159" s="57">
        <f t="shared" si="289"/>
        <v>660653.52</v>
      </c>
      <c r="AS159" s="57">
        <f t="shared" si="290"/>
        <v>5450390.5032000011</v>
      </c>
      <c r="AT159" s="57">
        <f t="shared" si="291"/>
        <v>5395336.0432000011</v>
      </c>
      <c r="AU159" s="57">
        <f t="shared" si="291"/>
        <v>5340281.5832000012</v>
      </c>
      <c r="AV159" s="57">
        <f t="shared" si="291"/>
        <v>5285227.1232000012</v>
      </c>
      <c r="AW159" s="57">
        <f t="shared" si="291"/>
        <v>5230172.6632000012</v>
      </c>
      <c r="AX159" s="57">
        <f t="shared" si="291"/>
        <v>5175118.2032000013</v>
      </c>
      <c r="AY159" s="57">
        <f t="shared" si="291"/>
        <v>5120063.7432000013</v>
      </c>
      <c r="AZ159" s="57">
        <f t="shared" si="291"/>
        <v>5065009.2832000013</v>
      </c>
      <c r="BA159" s="57">
        <f t="shared" si="291"/>
        <v>5009954.8232000014</v>
      </c>
      <c r="BB159" s="57">
        <f t="shared" si="291"/>
        <v>4954900.3632000014</v>
      </c>
      <c r="BC159" s="57">
        <f t="shared" si="291"/>
        <v>4899845.9032000015</v>
      </c>
      <c r="BD159" s="57">
        <f t="shared" si="291"/>
        <v>4844791.4432000015</v>
      </c>
      <c r="BE159" s="60">
        <f t="shared" si="252"/>
        <v>113852.60047040002</v>
      </c>
      <c r="BF159" s="57">
        <v>55054.46</v>
      </c>
      <c r="BG159" s="69">
        <f t="shared" si="292"/>
        <v>660653.52</v>
      </c>
      <c r="BH159" s="57">
        <f t="shared" si="293"/>
        <v>4789736.9832000015</v>
      </c>
      <c r="BI159" s="57">
        <f t="shared" si="294"/>
        <v>4734682.5232000016</v>
      </c>
      <c r="BJ159" s="57">
        <f t="shared" si="294"/>
        <v>4679628.0632000016</v>
      </c>
      <c r="BK159" s="57">
        <f t="shared" si="294"/>
        <v>4624573.6032000016</v>
      </c>
      <c r="BL159" s="57">
        <f t="shared" si="294"/>
        <v>4569519.1432000017</v>
      </c>
      <c r="BM159" s="57">
        <f t="shared" si="294"/>
        <v>4514464.6832000017</v>
      </c>
      <c r="BN159" s="57">
        <f t="shared" si="294"/>
        <v>4459410.2232000018</v>
      </c>
      <c r="BO159" s="57">
        <f t="shared" si="294"/>
        <v>4404355.7632000018</v>
      </c>
      <c r="BP159" s="57">
        <f t="shared" si="294"/>
        <v>4349301.3032000018</v>
      </c>
      <c r="BQ159" s="57">
        <f t="shared" si="294"/>
        <v>4294246.8432000019</v>
      </c>
      <c r="BR159" s="57">
        <f t="shared" si="294"/>
        <v>4239192.3832000019</v>
      </c>
      <c r="BS159" s="57">
        <f t="shared" si="294"/>
        <v>4184137.9232000019</v>
      </c>
      <c r="BT159" s="60">
        <f t="shared" si="259"/>
        <v>99318.223030400026</v>
      </c>
      <c r="BU159" s="57">
        <v>55054.46</v>
      </c>
      <c r="BV159" s="69">
        <f t="shared" si="295"/>
        <v>660653.52</v>
      </c>
      <c r="BW159" s="57">
        <f t="shared" si="302"/>
        <v>4129083.463200002</v>
      </c>
      <c r="BX159" s="57">
        <f t="shared" si="303"/>
        <v>4074029.003200002</v>
      </c>
      <c r="BY159" s="57">
        <f t="shared" si="303"/>
        <v>4018974.5432000021</v>
      </c>
      <c r="BZ159" s="57">
        <f t="shared" si="303"/>
        <v>3963920.0832000021</v>
      </c>
      <c r="CA159" s="57">
        <f t="shared" si="303"/>
        <v>3908865.6232000021</v>
      </c>
      <c r="CB159" s="57">
        <f t="shared" si="303"/>
        <v>3853811.1632000022</v>
      </c>
      <c r="CC159" s="57">
        <f t="shared" si="303"/>
        <v>3798756.7032000022</v>
      </c>
      <c r="CD159" s="57">
        <f t="shared" si="303"/>
        <v>3743702.2432000022</v>
      </c>
      <c r="CE159" s="57">
        <f t="shared" si="303"/>
        <v>3688647.7832000023</v>
      </c>
      <c r="CF159" s="57">
        <f t="shared" si="303"/>
        <v>3633593.3232000023</v>
      </c>
      <c r="CG159" s="57">
        <f t="shared" si="303"/>
        <v>3578538.8632000023</v>
      </c>
      <c r="CH159" s="57">
        <f t="shared" si="303"/>
        <v>3523484.4032000024</v>
      </c>
      <c r="CI159" s="60">
        <f t="shared" si="260"/>
        <v>84783.845590400029</v>
      </c>
      <c r="CJ159" s="57">
        <v>55054.46</v>
      </c>
      <c r="CK159" s="69">
        <f t="shared" si="298"/>
        <v>660653.52</v>
      </c>
      <c r="CL159" s="57">
        <f t="shared" si="304"/>
        <v>3468429.9432000024</v>
      </c>
      <c r="CM159" s="57">
        <f t="shared" si="305"/>
        <v>3413375.4832000025</v>
      </c>
      <c r="CN159" s="57">
        <f t="shared" si="305"/>
        <v>3358321.0232000025</v>
      </c>
      <c r="CO159" s="57">
        <f t="shared" si="305"/>
        <v>3303266.5632000025</v>
      </c>
      <c r="CP159" s="57">
        <f t="shared" si="305"/>
        <v>3248212.1032000026</v>
      </c>
      <c r="CQ159" s="57">
        <f t="shared" si="305"/>
        <v>3193157.6432000026</v>
      </c>
      <c r="CR159" s="57">
        <f t="shared" si="305"/>
        <v>3138103.1832000026</v>
      </c>
      <c r="CS159" s="57">
        <f t="shared" si="305"/>
        <v>3083048.7232000027</v>
      </c>
      <c r="CT159" s="57">
        <f t="shared" si="305"/>
        <v>3027994.2632000027</v>
      </c>
      <c r="CU159" s="57">
        <f t="shared" si="305"/>
        <v>2972939.8032000028</v>
      </c>
      <c r="CV159" s="57">
        <f t="shared" si="305"/>
        <v>2917885.3432000028</v>
      </c>
      <c r="CW159" s="57">
        <f t="shared" si="305"/>
        <v>2862830.8832000028</v>
      </c>
      <c r="CX159" s="60">
        <f t="shared" si="261"/>
        <v>70249.468150400047</v>
      </c>
    </row>
    <row r="160" spans="1:102" x14ac:dyDescent="0.2">
      <c r="A160" s="56" t="s">
        <v>1477</v>
      </c>
      <c r="B160" s="40" t="s">
        <v>2191</v>
      </c>
      <c r="C160" s="40" t="s">
        <v>794</v>
      </c>
      <c r="D160" s="40" t="s">
        <v>828</v>
      </c>
      <c r="E160" s="40" t="s">
        <v>2539</v>
      </c>
      <c r="F160" s="40" t="s">
        <v>795</v>
      </c>
      <c r="G160" s="40">
        <v>84</v>
      </c>
      <c r="H160" s="57">
        <v>0</v>
      </c>
      <c r="I160" s="57">
        <v>0</v>
      </c>
      <c r="J160" s="57">
        <v>0</v>
      </c>
      <c r="K160" s="58">
        <v>0</v>
      </c>
      <c r="L160" s="73" t="s">
        <v>827</v>
      </c>
      <c r="M160" s="73"/>
      <c r="N160" s="57">
        <v>0</v>
      </c>
      <c r="O160" s="57">
        <f>J160-0</f>
        <v>0</v>
      </c>
      <c r="P160" s="57">
        <f>O160-0</f>
        <v>0</v>
      </c>
      <c r="Q160" s="57">
        <f t="shared" ref="Q160:Z160" si="306">N160-0</f>
        <v>0</v>
      </c>
      <c r="R160" s="57">
        <f t="shared" si="306"/>
        <v>0</v>
      </c>
      <c r="S160" s="57">
        <f t="shared" si="306"/>
        <v>0</v>
      </c>
      <c r="T160" s="57">
        <f t="shared" si="306"/>
        <v>0</v>
      </c>
      <c r="U160" s="57">
        <f t="shared" si="306"/>
        <v>0</v>
      </c>
      <c r="V160" s="57">
        <f t="shared" si="306"/>
        <v>0</v>
      </c>
      <c r="W160" s="57">
        <f t="shared" si="306"/>
        <v>0</v>
      </c>
      <c r="X160" s="57">
        <f t="shared" si="306"/>
        <v>0</v>
      </c>
      <c r="Y160" s="57">
        <f t="shared" si="306"/>
        <v>0</v>
      </c>
      <c r="Z160" s="57">
        <f t="shared" si="306"/>
        <v>0</v>
      </c>
      <c r="AA160" s="59"/>
      <c r="AB160" s="57"/>
      <c r="AC160" s="57">
        <v>0</v>
      </c>
      <c r="AD160" s="57">
        <f>Z160-0</f>
        <v>0</v>
      </c>
      <c r="AE160" s="57">
        <f t="shared" ref="AE160:AO160" si="307">AA160-0</f>
        <v>0</v>
      </c>
      <c r="AF160" s="57">
        <f t="shared" si="307"/>
        <v>0</v>
      </c>
      <c r="AG160" s="57">
        <f t="shared" si="307"/>
        <v>0</v>
      </c>
      <c r="AH160" s="57">
        <f t="shared" si="307"/>
        <v>0</v>
      </c>
      <c r="AI160" s="57">
        <f t="shared" si="307"/>
        <v>0</v>
      </c>
      <c r="AJ160" s="57">
        <f t="shared" si="307"/>
        <v>0</v>
      </c>
      <c r="AK160" s="57">
        <f t="shared" si="307"/>
        <v>0</v>
      </c>
      <c r="AL160" s="57">
        <f t="shared" si="307"/>
        <v>0</v>
      </c>
      <c r="AM160" s="57">
        <f t="shared" si="307"/>
        <v>0</v>
      </c>
      <c r="AN160" s="57">
        <f t="shared" si="307"/>
        <v>0</v>
      </c>
      <c r="AO160" s="57">
        <f t="shared" si="307"/>
        <v>0</v>
      </c>
      <c r="AP160" s="59"/>
      <c r="AQ160" s="57">
        <v>0</v>
      </c>
      <c r="BE160" s="60">
        <f t="shared" si="252"/>
        <v>0</v>
      </c>
      <c r="BF160" s="57">
        <v>0</v>
      </c>
      <c r="BT160" s="60">
        <f t="shared" si="259"/>
        <v>0</v>
      </c>
      <c r="BU160" s="57">
        <v>0</v>
      </c>
      <c r="CI160" s="60">
        <f t="shared" si="260"/>
        <v>0</v>
      </c>
      <c r="CJ160" s="57">
        <v>0</v>
      </c>
      <c r="CX160" s="60">
        <f t="shared" si="261"/>
        <v>0</v>
      </c>
    </row>
    <row r="161" spans="1:102" ht="33.75" x14ac:dyDescent="0.2">
      <c r="A161" s="56" t="s">
        <v>1478</v>
      </c>
      <c r="B161" s="76" t="s">
        <v>2192</v>
      </c>
      <c r="C161" s="40" t="s">
        <v>794</v>
      </c>
      <c r="D161" s="40" t="s">
        <v>828</v>
      </c>
      <c r="E161" s="40" t="s">
        <v>2540</v>
      </c>
      <c r="F161" s="40" t="s">
        <v>795</v>
      </c>
      <c r="G161" s="40">
        <v>120</v>
      </c>
      <c r="H161" s="57">
        <v>6429403.6699999999</v>
      </c>
      <c r="I161" s="57">
        <v>2303869.5269999998</v>
      </c>
      <c r="J161" s="57">
        <v>4125534.1430000002</v>
      </c>
      <c r="K161" s="58">
        <v>0</v>
      </c>
      <c r="L161" s="63">
        <v>53578.359999999993</v>
      </c>
      <c r="M161" s="63"/>
      <c r="N161" s="57">
        <f t="shared" si="250"/>
        <v>642940.31999999995</v>
      </c>
      <c r="O161" s="57">
        <f t="shared" si="253"/>
        <v>4071955.7830000003</v>
      </c>
      <c r="P161" s="57">
        <f t="shared" ref="P161:Z164" si="308">O161-$L161</f>
        <v>4018377.4230000004</v>
      </c>
      <c r="Q161" s="57">
        <f t="shared" si="308"/>
        <v>3964799.0630000005</v>
      </c>
      <c r="R161" s="57">
        <f t="shared" si="308"/>
        <v>3911220.7030000007</v>
      </c>
      <c r="S161" s="57">
        <f t="shared" si="308"/>
        <v>3857642.3430000008</v>
      </c>
      <c r="T161" s="57">
        <f t="shared" si="308"/>
        <v>3804063.9830000009</v>
      </c>
      <c r="U161" s="57">
        <f t="shared" si="308"/>
        <v>3750485.6230000011</v>
      </c>
      <c r="V161" s="57">
        <f t="shared" si="308"/>
        <v>3696907.2630000012</v>
      </c>
      <c r="W161" s="57">
        <f t="shared" si="308"/>
        <v>3643328.9030000013</v>
      </c>
      <c r="X161" s="57">
        <f t="shared" si="308"/>
        <v>3589750.5430000015</v>
      </c>
      <c r="Y161" s="57">
        <f t="shared" si="308"/>
        <v>3536172.1830000016</v>
      </c>
      <c r="Z161" s="57">
        <f t="shared" si="308"/>
        <v>3482593.8230000017</v>
      </c>
      <c r="AA161" s="59"/>
      <c r="AB161" s="57"/>
      <c r="AC161" s="57">
        <f t="shared" si="254"/>
        <v>642940.31999999995</v>
      </c>
      <c r="AD161" s="57">
        <f t="shared" si="255"/>
        <v>3429015.4630000019</v>
      </c>
      <c r="AE161" s="57">
        <f t="shared" ref="AE161:AO164" si="309">AD161-$L161</f>
        <v>3375437.103000002</v>
      </c>
      <c r="AF161" s="57">
        <f t="shared" si="309"/>
        <v>3321858.7430000021</v>
      </c>
      <c r="AG161" s="57">
        <f t="shared" si="309"/>
        <v>3268280.3830000022</v>
      </c>
      <c r="AH161" s="57">
        <f t="shared" si="309"/>
        <v>3214702.0230000024</v>
      </c>
      <c r="AI161" s="57">
        <f t="shared" si="309"/>
        <v>3161123.6630000025</v>
      </c>
      <c r="AJ161" s="57">
        <f t="shared" si="309"/>
        <v>3107545.3030000026</v>
      </c>
      <c r="AK161" s="57">
        <f t="shared" si="309"/>
        <v>3053966.9430000028</v>
      </c>
      <c r="AL161" s="57">
        <f t="shared" si="309"/>
        <v>3000388.5830000029</v>
      </c>
      <c r="AM161" s="57">
        <f t="shared" si="309"/>
        <v>2946810.223000003</v>
      </c>
      <c r="AN161" s="57">
        <f t="shared" si="309"/>
        <v>2893231.8630000032</v>
      </c>
      <c r="AO161" s="57">
        <f t="shared" si="309"/>
        <v>2839653.5030000033</v>
      </c>
      <c r="AP161" s="59"/>
      <c r="AQ161" s="57">
        <v>53578.359999999993</v>
      </c>
      <c r="AR161" s="57">
        <f t="shared" ref="AR161:AR164" si="310">L161*12</f>
        <v>642940.31999999995</v>
      </c>
      <c r="AS161" s="57">
        <f t="shared" ref="AS161:AS164" si="311">AO161-$L161</f>
        <v>2786075.1430000034</v>
      </c>
      <c r="AT161" s="57">
        <f t="shared" ref="AT161:BD164" si="312">AS161-$L161</f>
        <v>2732496.7830000035</v>
      </c>
      <c r="AU161" s="57">
        <f t="shared" si="312"/>
        <v>2678918.4230000037</v>
      </c>
      <c r="AV161" s="57">
        <f t="shared" si="312"/>
        <v>2625340.0630000038</v>
      </c>
      <c r="AW161" s="57">
        <f t="shared" si="312"/>
        <v>2571761.7030000039</v>
      </c>
      <c r="AX161" s="57">
        <f t="shared" si="312"/>
        <v>2518183.3430000041</v>
      </c>
      <c r="AY161" s="57">
        <f t="shared" si="312"/>
        <v>2464604.9830000042</v>
      </c>
      <c r="AZ161" s="57">
        <f t="shared" si="312"/>
        <v>2411026.6230000043</v>
      </c>
      <c r="BA161" s="57">
        <f t="shared" si="312"/>
        <v>2357448.2630000045</v>
      </c>
      <c r="BB161" s="57">
        <f t="shared" si="312"/>
        <v>2303869.9030000046</v>
      </c>
      <c r="BC161" s="57">
        <f t="shared" si="312"/>
        <v>2250291.5430000047</v>
      </c>
      <c r="BD161" s="57">
        <f t="shared" si="312"/>
        <v>2196713.1830000049</v>
      </c>
      <c r="BE161" s="60">
        <f t="shared" si="252"/>
        <v>0</v>
      </c>
      <c r="BF161" s="57">
        <v>53578.359999999993</v>
      </c>
      <c r="BG161" s="69">
        <f t="shared" si="292"/>
        <v>642940.31999999995</v>
      </c>
      <c r="BH161" s="57">
        <f t="shared" si="293"/>
        <v>2143134.823000005</v>
      </c>
      <c r="BI161" s="57">
        <f t="shared" ref="BI161:BS164" si="313">BH161-$L161</f>
        <v>2089556.4630000049</v>
      </c>
      <c r="BJ161" s="57">
        <f t="shared" si="313"/>
        <v>2035978.1030000048</v>
      </c>
      <c r="BK161" s="57">
        <f t="shared" si="313"/>
        <v>1982399.7430000047</v>
      </c>
      <c r="BL161" s="57">
        <f t="shared" si="313"/>
        <v>1928821.3830000046</v>
      </c>
      <c r="BM161" s="57">
        <f t="shared" si="313"/>
        <v>1875243.0230000045</v>
      </c>
      <c r="BN161" s="57">
        <f t="shared" si="313"/>
        <v>1821664.6630000044</v>
      </c>
      <c r="BO161" s="57">
        <f t="shared" si="313"/>
        <v>1768086.3030000043</v>
      </c>
      <c r="BP161" s="57">
        <f t="shared" si="313"/>
        <v>1714507.9430000042</v>
      </c>
      <c r="BQ161" s="57">
        <f t="shared" si="313"/>
        <v>1660929.5830000041</v>
      </c>
      <c r="BR161" s="57">
        <f t="shared" si="313"/>
        <v>1607351.223000004</v>
      </c>
      <c r="BS161" s="57">
        <f t="shared" si="313"/>
        <v>1553772.8630000039</v>
      </c>
      <c r="BT161" s="60">
        <v>0</v>
      </c>
      <c r="BU161" s="57">
        <v>53578.359999999993</v>
      </c>
      <c r="BV161" s="69">
        <f t="shared" si="295"/>
        <v>642940.31999999995</v>
      </c>
      <c r="BW161" s="57">
        <f t="shared" ref="BW161:BW164" si="314">BS161-BU161</f>
        <v>1500194.5030000038</v>
      </c>
      <c r="BX161" s="57">
        <f t="shared" ref="BX161:CH164" si="315">BW161-$L161</f>
        <v>1446616.1430000036</v>
      </c>
      <c r="BY161" s="57">
        <f t="shared" si="315"/>
        <v>1393037.7830000035</v>
      </c>
      <c r="BZ161" s="57">
        <f t="shared" si="315"/>
        <v>1339459.4230000034</v>
      </c>
      <c r="CA161" s="57">
        <f t="shared" si="315"/>
        <v>1285881.0630000033</v>
      </c>
      <c r="CB161" s="57">
        <f t="shared" si="315"/>
        <v>1232302.7030000032</v>
      </c>
      <c r="CC161" s="57">
        <f t="shared" si="315"/>
        <v>1178724.3430000031</v>
      </c>
      <c r="CD161" s="57">
        <f t="shared" si="315"/>
        <v>1125145.983000003</v>
      </c>
      <c r="CE161" s="57">
        <f t="shared" si="315"/>
        <v>1071567.6230000029</v>
      </c>
      <c r="CF161" s="57">
        <f t="shared" si="315"/>
        <v>1017989.2630000029</v>
      </c>
      <c r="CG161" s="57">
        <f t="shared" si="315"/>
        <v>964410.90300000296</v>
      </c>
      <c r="CH161" s="57">
        <f t="shared" si="315"/>
        <v>910832.54300000297</v>
      </c>
      <c r="CI161" s="60">
        <v>0</v>
      </c>
      <c r="CJ161" s="57">
        <v>53578.359999999993</v>
      </c>
      <c r="CK161" s="69">
        <f t="shared" si="298"/>
        <v>642940.31999999995</v>
      </c>
      <c r="CL161" s="57">
        <f t="shared" ref="CL161" si="316">CH161-CJ161</f>
        <v>857254.18300000299</v>
      </c>
      <c r="CM161" s="57">
        <f t="shared" ref="CM161:CW161" si="317">CL161-$L161</f>
        <v>803675.823000003</v>
      </c>
      <c r="CN161" s="57">
        <f t="shared" si="317"/>
        <v>750097.46300000302</v>
      </c>
      <c r="CO161" s="57">
        <f t="shared" si="317"/>
        <v>696519.10300000303</v>
      </c>
      <c r="CP161" s="57">
        <f t="shared" si="317"/>
        <v>642940.74300000304</v>
      </c>
      <c r="CQ161" s="57">
        <f t="shared" si="317"/>
        <v>589362.38300000306</v>
      </c>
      <c r="CR161" s="57">
        <f t="shared" si="317"/>
        <v>535784.02300000307</v>
      </c>
      <c r="CS161" s="57">
        <f t="shared" si="317"/>
        <v>482205.66300000309</v>
      </c>
      <c r="CT161" s="57">
        <f t="shared" si="317"/>
        <v>428627.3030000031</v>
      </c>
      <c r="CU161" s="57">
        <f t="shared" si="317"/>
        <v>375048.94300000311</v>
      </c>
      <c r="CV161" s="57">
        <f t="shared" si="317"/>
        <v>321470.58300000313</v>
      </c>
      <c r="CW161" s="57">
        <f t="shared" si="317"/>
        <v>267892.22300000314</v>
      </c>
      <c r="CX161" s="60">
        <v>0</v>
      </c>
    </row>
    <row r="162" spans="1:102" ht="22.5" x14ac:dyDescent="0.2">
      <c r="A162" s="56" t="s">
        <v>1479</v>
      </c>
      <c r="B162" s="76" t="s">
        <v>2193</v>
      </c>
      <c r="C162" s="40" t="s">
        <v>794</v>
      </c>
      <c r="D162" s="40" t="s">
        <v>828</v>
      </c>
      <c r="E162" s="40" t="s">
        <v>2541</v>
      </c>
      <c r="F162" s="40" t="s">
        <v>795</v>
      </c>
      <c r="G162" s="40">
        <v>84</v>
      </c>
      <c r="H162" s="57">
        <v>890058.33</v>
      </c>
      <c r="I162" s="57">
        <v>349665.72</v>
      </c>
      <c r="J162" s="57">
        <v>540392.61</v>
      </c>
      <c r="K162" s="58">
        <v>0</v>
      </c>
      <c r="L162" s="63">
        <v>10595.929999999998</v>
      </c>
      <c r="M162" s="63"/>
      <c r="N162" s="57">
        <f t="shared" si="250"/>
        <v>127151.15999999997</v>
      </c>
      <c r="O162" s="57">
        <f t="shared" si="253"/>
        <v>529796.67999999993</v>
      </c>
      <c r="P162" s="57">
        <f t="shared" si="308"/>
        <v>519200.74999999994</v>
      </c>
      <c r="Q162" s="57">
        <f t="shared" si="308"/>
        <v>508604.81999999995</v>
      </c>
      <c r="R162" s="57">
        <f t="shared" si="308"/>
        <v>498008.88999999996</v>
      </c>
      <c r="S162" s="57">
        <f t="shared" si="308"/>
        <v>487412.95999999996</v>
      </c>
      <c r="T162" s="57">
        <f t="shared" si="308"/>
        <v>476817.02999999997</v>
      </c>
      <c r="U162" s="57">
        <f t="shared" si="308"/>
        <v>466221.1</v>
      </c>
      <c r="V162" s="57">
        <f t="shared" si="308"/>
        <v>455625.17</v>
      </c>
      <c r="W162" s="57">
        <f t="shared" si="308"/>
        <v>445029.24</v>
      </c>
      <c r="X162" s="57">
        <f t="shared" si="308"/>
        <v>434433.31</v>
      </c>
      <c r="Y162" s="57">
        <f t="shared" si="308"/>
        <v>423837.38</v>
      </c>
      <c r="Z162" s="57">
        <f t="shared" si="308"/>
        <v>413241.45</v>
      </c>
      <c r="AA162" s="59"/>
      <c r="AB162" s="57"/>
      <c r="AC162" s="57">
        <f t="shared" si="254"/>
        <v>127151.15999999997</v>
      </c>
      <c r="AD162" s="57">
        <f t="shared" si="255"/>
        <v>402645.52</v>
      </c>
      <c r="AE162" s="57">
        <f t="shared" si="309"/>
        <v>392049.59</v>
      </c>
      <c r="AF162" s="57">
        <f t="shared" si="309"/>
        <v>381453.66000000003</v>
      </c>
      <c r="AG162" s="57">
        <f t="shared" si="309"/>
        <v>370857.73000000004</v>
      </c>
      <c r="AH162" s="57">
        <f t="shared" si="309"/>
        <v>360261.80000000005</v>
      </c>
      <c r="AI162" s="57">
        <f t="shared" si="309"/>
        <v>349665.87000000005</v>
      </c>
      <c r="AJ162" s="57">
        <f t="shared" si="309"/>
        <v>339069.94000000006</v>
      </c>
      <c r="AK162" s="57">
        <f t="shared" si="309"/>
        <v>328474.01000000007</v>
      </c>
      <c r="AL162" s="57">
        <f t="shared" si="309"/>
        <v>317878.08000000007</v>
      </c>
      <c r="AM162" s="57">
        <f t="shared" si="309"/>
        <v>307282.15000000008</v>
      </c>
      <c r="AN162" s="57">
        <f t="shared" si="309"/>
        <v>296686.22000000009</v>
      </c>
      <c r="AO162" s="57">
        <f t="shared" si="309"/>
        <v>286090.2900000001</v>
      </c>
      <c r="AP162" s="59"/>
      <c r="AQ162" s="57">
        <v>10595.929999999998</v>
      </c>
      <c r="AR162" s="57">
        <f t="shared" si="310"/>
        <v>127151.15999999997</v>
      </c>
      <c r="AS162" s="57">
        <f t="shared" si="311"/>
        <v>275494.3600000001</v>
      </c>
      <c r="AT162" s="57">
        <f t="shared" si="312"/>
        <v>264898.43000000011</v>
      </c>
      <c r="AU162" s="57">
        <f t="shared" si="312"/>
        <v>254302.50000000012</v>
      </c>
      <c r="AV162" s="57">
        <f t="shared" si="312"/>
        <v>243706.57000000012</v>
      </c>
      <c r="AW162" s="57">
        <f t="shared" si="312"/>
        <v>233110.64000000013</v>
      </c>
      <c r="AX162" s="57">
        <f t="shared" si="312"/>
        <v>222514.71000000014</v>
      </c>
      <c r="AY162" s="57">
        <f t="shared" si="312"/>
        <v>211918.78000000014</v>
      </c>
      <c r="AZ162" s="57">
        <f t="shared" si="312"/>
        <v>201322.85000000015</v>
      </c>
      <c r="BA162" s="57">
        <f t="shared" si="312"/>
        <v>190726.92000000016</v>
      </c>
      <c r="BB162" s="57">
        <f t="shared" si="312"/>
        <v>180130.99000000017</v>
      </c>
      <c r="BC162" s="57">
        <f t="shared" si="312"/>
        <v>169535.06000000017</v>
      </c>
      <c r="BD162" s="57">
        <f t="shared" si="312"/>
        <v>158939.13000000018</v>
      </c>
      <c r="BE162" s="60">
        <f t="shared" si="252"/>
        <v>0</v>
      </c>
      <c r="BF162" s="57">
        <v>10595.929999999998</v>
      </c>
      <c r="BG162" s="69">
        <f t="shared" si="292"/>
        <v>127151.15999999997</v>
      </c>
      <c r="BH162" s="57">
        <f t="shared" si="293"/>
        <v>148343.20000000019</v>
      </c>
      <c r="BI162" s="57">
        <f t="shared" si="313"/>
        <v>137747.27000000019</v>
      </c>
      <c r="BJ162" s="57">
        <f t="shared" si="313"/>
        <v>127151.3400000002</v>
      </c>
      <c r="BK162" s="57">
        <f t="shared" si="313"/>
        <v>116555.41000000021</v>
      </c>
      <c r="BL162" s="57">
        <f t="shared" si="313"/>
        <v>105959.48000000021</v>
      </c>
      <c r="BM162" s="57">
        <f t="shared" si="313"/>
        <v>95363.550000000221</v>
      </c>
      <c r="BN162" s="57">
        <f t="shared" si="313"/>
        <v>84767.620000000228</v>
      </c>
      <c r="BO162" s="57">
        <f t="shared" si="313"/>
        <v>74171.690000000235</v>
      </c>
      <c r="BP162" s="57">
        <f t="shared" si="313"/>
        <v>63575.760000000235</v>
      </c>
      <c r="BQ162" s="57">
        <f t="shared" si="313"/>
        <v>52979.830000000235</v>
      </c>
      <c r="BR162" s="57">
        <f t="shared" si="313"/>
        <v>42383.900000000234</v>
      </c>
      <c r="BS162" s="57">
        <f t="shared" si="313"/>
        <v>31787.970000000234</v>
      </c>
      <c r="BT162" s="60">
        <v>0</v>
      </c>
      <c r="BU162" s="57">
        <v>10595.929999999998</v>
      </c>
      <c r="BV162" s="69">
        <v>31787.97</v>
      </c>
      <c r="BW162" s="57">
        <f t="shared" si="314"/>
        <v>21192.040000000234</v>
      </c>
      <c r="BX162" s="57">
        <f t="shared" si="315"/>
        <v>10596.110000000235</v>
      </c>
      <c r="BY162" s="57">
        <f t="shared" si="315"/>
        <v>0.18000000023675966</v>
      </c>
      <c r="BZ162" s="57"/>
      <c r="CA162" s="57"/>
      <c r="CB162" s="57"/>
      <c r="CC162" s="57"/>
      <c r="CD162" s="57"/>
      <c r="CE162" s="57"/>
      <c r="CF162" s="57"/>
      <c r="CG162" s="57"/>
      <c r="CH162" s="57"/>
      <c r="CI162" s="60">
        <v>0</v>
      </c>
      <c r="CJ162" s="57">
        <v>10595.929999999998</v>
      </c>
      <c r="CK162" s="69"/>
      <c r="CL162" s="57"/>
      <c r="CM162" s="57"/>
      <c r="CN162" s="57"/>
      <c r="CO162" s="57"/>
      <c r="CP162" s="57"/>
      <c r="CQ162" s="57"/>
      <c r="CR162" s="57"/>
      <c r="CS162" s="57"/>
      <c r="CT162" s="57"/>
      <c r="CU162" s="57"/>
      <c r="CV162" s="57"/>
      <c r="CW162" s="57"/>
      <c r="CX162" s="60">
        <v>0</v>
      </c>
    </row>
    <row r="163" spans="1:102" ht="22.5" x14ac:dyDescent="0.2">
      <c r="A163" s="56" t="s">
        <v>1480</v>
      </c>
      <c r="B163" s="76" t="s">
        <v>2194</v>
      </c>
      <c r="C163" s="40" t="s">
        <v>794</v>
      </c>
      <c r="D163" s="40" t="s">
        <v>828</v>
      </c>
      <c r="E163" s="40" t="s">
        <v>2541</v>
      </c>
      <c r="F163" s="40" t="s">
        <v>795</v>
      </c>
      <c r="G163" s="40">
        <v>84</v>
      </c>
      <c r="H163" s="57">
        <v>890058.33</v>
      </c>
      <c r="I163" s="57">
        <v>349665.72</v>
      </c>
      <c r="J163" s="57">
        <v>540392.61</v>
      </c>
      <c r="K163" s="58">
        <v>0</v>
      </c>
      <c r="L163" s="63">
        <v>10595.929999999998</v>
      </c>
      <c r="M163" s="63"/>
      <c r="N163" s="57">
        <f t="shared" si="250"/>
        <v>127151.15999999997</v>
      </c>
      <c r="O163" s="57">
        <f t="shared" si="253"/>
        <v>529796.67999999993</v>
      </c>
      <c r="P163" s="57">
        <f t="shared" si="308"/>
        <v>519200.74999999994</v>
      </c>
      <c r="Q163" s="57">
        <f t="shared" si="308"/>
        <v>508604.81999999995</v>
      </c>
      <c r="R163" s="57">
        <f t="shared" si="308"/>
        <v>498008.88999999996</v>
      </c>
      <c r="S163" s="57">
        <f t="shared" si="308"/>
        <v>487412.95999999996</v>
      </c>
      <c r="T163" s="57">
        <f t="shared" si="308"/>
        <v>476817.02999999997</v>
      </c>
      <c r="U163" s="57">
        <f t="shared" si="308"/>
        <v>466221.1</v>
      </c>
      <c r="V163" s="57">
        <f t="shared" si="308"/>
        <v>455625.17</v>
      </c>
      <c r="W163" s="57">
        <f t="shared" si="308"/>
        <v>445029.24</v>
      </c>
      <c r="X163" s="57">
        <f t="shared" si="308"/>
        <v>434433.31</v>
      </c>
      <c r="Y163" s="57">
        <f t="shared" si="308"/>
        <v>423837.38</v>
      </c>
      <c r="Z163" s="57">
        <f t="shared" si="308"/>
        <v>413241.45</v>
      </c>
      <c r="AA163" s="59"/>
      <c r="AB163" s="57"/>
      <c r="AC163" s="57">
        <f t="shared" si="254"/>
        <v>127151.15999999997</v>
      </c>
      <c r="AD163" s="57">
        <f t="shared" si="255"/>
        <v>402645.52</v>
      </c>
      <c r="AE163" s="57">
        <f t="shared" si="309"/>
        <v>392049.59</v>
      </c>
      <c r="AF163" s="57">
        <f t="shared" si="309"/>
        <v>381453.66000000003</v>
      </c>
      <c r="AG163" s="57">
        <f t="shared" si="309"/>
        <v>370857.73000000004</v>
      </c>
      <c r="AH163" s="57">
        <f t="shared" si="309"/>
        <v>360261.80000000005</v>
      </c>
      <c r="AI163" s="57">
        <f t="shared" si="309"/>
        <v>349665.87000000005</v>
      </c>
      <c r="AJ163" s="57">
        <f t="shared" si="309"/>
        <v>339069.94000000006</v>
      </c>
      <c r="AK163" s="57">
        <f t="shared" si="309"/>
        <v>328474.01000000007</v>
      </c>
      <c r="AL163" s="57">
        <f t="shared" si="309"/>
        <v>317878.08000000007</v>
      </c>
      <c r="AM163" s="57">
        <f t="shared" si="309"/>
        <v>307282.15000000008</v>
      </c>
      <c r="AN163" s="57">
        <f t="shared" si="309"/>
        <v>296686.22000000009</v>
      </c>
      <c r="AO163" s="57">
        <f t="shared" si="309"/>
        <v>286090.2900000001</v>
      </c>
      <c r="AP163" s="59"/>
      <c r="AQ163" s="57">
        <v>10595.929999999998</v>
      </c>
      <c r="AR163" s="57">
        <f t="shared" si="310"/>
        <v>127151.15999999997</v>
      </c>
      <c r="AS163" s="57">
        <f t="shared" si="311"/>
        <v>275494.3600000001</v>
      </c>
      <c r="AT163" s="57">
        <f t="shared" si="312"/>
        <v>264898.43000000011</v>
      </c>
      <c r="AU163" s="57">
        <f t="shared" si="312"/>
        <v>254302.50000000012</v>
      </c>
      <c r="AV163" s="57">
        <f t="shared" si="312"/>
        <v>243706.57000000012</v>
      </c>
      <c r="AW163" s="57">
        <f t="shared" si="312"/>
        <v>233110.64000000013</v>
      </c>
      <c r="AX163" s="57">
        <f t="shared" si="312"/>
        <v>222514.71000000014</v>
      </c>
      <c r="AY163" s="57">
        <f t="shared" si="312"/>
        <v>211918.78000000014</v>
      </c>
      <c r="AZ163" s="57">
        <f t="shared" si="312"/>
        <v>201322.85000000015</v>
      </c>
      <c r="BA163" s="57">
        <f t="shared" si="312"/>
        <v>190726.92000000016</v>
      </c>
      <c r="BB163" s="57">
        <f t="shared" si="312"/>
        <v>180130.99000000017</v>
      </c>
      <c r="BC163" s="57">
        <f t="shared" si="312"/>
        <v>169535.06000000017</v>
      </c>
      <c r="BD163" s="57">
        <f t="shared" si="312"/>
        <v>158939.13000000018</v>
      </c>
      <c r="BE163" s="60">
        <f t="shared" si="252"/>
        <v>0</v>
      </c>
      <c r="BF163" s="57">
        <v>10595.929999999998</v>
      </c>
      <c r="BG163" s="69">
        <f t="shared" si="292"/>
        <v>127151.15999999997</v>
      </c>
      <c r="BH163" s="57">
        <f t="shared" si="293"/>
        <v>148343.20000000019</v>
      </c>
      <c r="BI163" s="57">
        <f t="shared" si="313"/>
        <v>137747.27000000019</v>
      </c>
      <c r="BJ163" s="57">
        <f t="shared" si="313"/>
        <v>127151.3400000002</v>
      </c>
      <c r="BK163" s="57">
        <f t="shared" si="313"/>
        <v>116555.41000000021</v>
      </c>
      <c r="BL163" s="57">
        <f t="shared" si="313"/>
        <v>105959.48000000021</v>
      </c>
      <c r="BM163" s="57">
        <f t="shared" si="313"/>
        <v>95363.550000000221</v>
      </c>
      <c r="BN163" s="57">
        <f t="shared" si="313"/>
        <v>84767.620000000228</v>
      </c>
      <c r="BO163" s="57">
        <f t="shared" si="313"/>
        <v>74171.690000000235</v>
      </c>
      <c r="BP163" s="57">
        <f t="shared" si="313"/>
        <v>63575.760000000235</v>
      </c>
      <c r="BQ163" s="57">
        <f t="shared" si="313"/>
        <v>52979.830000000235</v>
      </c>
      <c r="BR163" s="57">
        <f t="shared" si="313"/>
        <v>42383.900000000234</v>
      </c>
      <c r="BS163" s="57">
        <f t="shared" si="313"/>
        <v>31787.970000000234</v>
      </c>
      <c r="BT163" s="60">
        <v>0</v>
      </c>
      <c r="BU163" s="57">
        <v>10595.929999999998</v>
      </c>
      <c r="BV163" s="69">
        <v>31787.97</v>
      </c>
      <c r="BW163" s="57">
        <f t="shared" si="314"/>
        <v>21192.040000000234</v>
      </c>
      <c r="BX163" s="57">
        <f t="shared" si="315"/>
        <v>10596.110000000235</v>
      </c>
      <c r="BY163" s="57">
        <f t="shared" si="315"/>
        <v>0.18000000023675966</v>
      </c>
      <c r="BZ163" s="57"/>
      <c r="CA163" s="57"/>
      <c r="CB163" s="57"/>
      <c r="CC163" s="57"/>
      <c r="CD163" s="57"/>
      <c r="CE163" s="57"/>
      <c r="CF163" s="57"/>
      <c r="CG163" s="57"/>
      <c r="CH163" s="57"/>
      <c r="CI163" s="60">
        <v>0</v>
      </c>
      <c r="CJ163" s="57">
        <v>10595.929999999998</v>
      </c>
      <c r="CK163" s="69"/>
      <c r="CL163" s="57"/>
      <c r="CM163" s="57"/>
      <c r="CN163" s="57"/>
      <c r="CO163" s="57"/>
      <c r="CP163" s="57"/>
      <c r="CQ163" s="57"/>
      <c r="CR163" s="57"/>
      <c r="CS163" s="57"/>
      <c r="CT163" s="57"/>
      <c r="CU163" s="57"/>
      <c r="CV163" s="57"/>
      <c r="CW163" s="57"/>
      <c r="CX163" s="60">
        <v>0</v>
      </c>
    </row>
    <row r="164" spans="1:102" ht="22.5" x14ac:dyDescent="0.2">
      <c r="A164" s="56" t="s">
        <v>1481</v>
      </c>
      <c r="B164" s="76" t="s">
        <v>2195</v>
      </c>
      <c r="C164" s="40" t="s">
        <v>794</v>
      </c>
      <c r="D164" s="40" t="s">
        <v>828</v>
      </c>
      <c r="E164" s="40" t="s">
        <v>2541</v>
      </c>
      <c r="F164" s="40" t="s">
        <v>795</v>
      </c>
      <c r="G164" s="40">
        <v>84</v>
      </c>
      <c r="H164" s="57">
        <v>890058.33</v>
      </c>
      <c r="I164" s="57">
        <v>349665.72</v>
      </c>
      <c r="J164" s="57">
        <v>540392.61</v>
      </c>
      <c r="K164" s="58">
        <v>0</v>
      </c>
      <c r="L164" s="63">
        <v>10595.929999999998</v>
      </c>
      <c r="M164" s="63"/>
      <c r="N164" s="57">
        <f t="shared" si="250"/>
        <v>127151.15999999997</v>
      </c>
      <c r="O164" s="57">
        <f t="shared" si="253"/>
        <v>529796.67999999993</v>
      </c>
      <c r="P164" s="57">
        <f t="shared" si="308"/>
        <v>519200.74999999994</v>
      </c>
      <c r="Q164" s="57">
        <f t="shared" si="308"/>
        <v>508604.81999999995</v>
      </c>
      <c r="R164" s="57">
        <f t="shared" si="308"/>
        <v>498008.88999999996</v>
      </c>
      <c r="S164" s="57">
        <f t="shared" si="308"/>
        <v>487412.95999999996</v>
      </c>
      <c r="T164" s="57">
        <f t="shared" si="308"/>
        <v>476817.02999999997</v>
      </c>
      <c r="U164" s="57">
        <f t="shared" si="308"/>
        <v>466221.1</v>
      </c>
      <c r="V164" s="57">
        <f t="shared" si="308"/>
        <v>455625.17</v>
      </c>
      <c r="W164" s="57">
        <f t="shared" si="308"/>
        <v>445029.24</v>
      </c>
      <c r="X164" s="57">
        <f t="shared" si="308"/>
        <v>434433.31</v>
      </c>
      <c r="Y164" s="57">
        <f t="shared" si="308"/>
        <v>423837.38</v>
      </c>
      <c r="Z164" s="57">
        <f t="shared" si="308"/>
        <v>413241.45</v>
      </c>
      <c r="AA164" s="59"/>
      <c r="AB164" s="57"/>
      <c r="AC164" s="57">
        <f t="shared" si="254"/>
        <v>127151.15999999997</v>
      </c>
      <c r="AD164" s="57">
        <f t="shared" si="255"/>
        <v>402645.52</v>
      </c>
      <c r="AE164" s="57">
        <f t="shared" si="309"/>
        <v>392049.59</v>
      </c>
      <c r="AF164" s="57">
        <f t="shared" si="309"/>
        <v>381453.66000000003</v>
      </c>
      <c r="AG164" s="57">
        <f t="shared" si="309"/>
        <v>370857.73000000004</v>
      </c>
      <c r="AH164" s="57">
        <f t="shared" si="309"/>
        <v>360261.80000000005</v>
      </c>
      <c r="AI164" s="57">
        <f t="shared" si="309"/>
        <v>349665.87000000005</v>
      </c>
      <c r="AJ164" s="57">
        <f t="shared" si="309"/>
        <v>339069.94000000006</v>
      </c>
      <c r="AK164" s="57">
        <f t="shared" si="309"/>
        <v>328474.01000000007</v>
      </c>
      <c r="AL164" s="57">
        <f t="shared" si="309"/>
        <v>317878.08000000007</v>
      </c>
      <c r="AM164" s="57">
        <f t="shared" si="309"/>
        <v>307282.15000000008</v>
      </c>
      <c r="AN164" s="57">
        <f t="shared" si="309"/>
        <v>296686.22000000009</v>
      </c>
      <c r="AO164" s="57">
        <f t="shared" si="309"/>
        <v>286090.2900000001</v>
      </c>
      <c r="AP164" s="59"/>
      <c r="AQ164" s="57">
        <v>10595.929999999998</v>
      </c>
      <c r="AR164" s="57">
        <f t="shared" si="310"/>
        <v>127151.15999999997</v>
      </c>
      <c r="AS164" s="57">
        <f t="shared" si="311"/>
        <v>275494.3600000001</v>
      </c>
      <c r="AT164" s="57">
        <f t="shared" si="312"/>
        <v>264898.43000000011</v>
      </c>
      <c r="AU164" s="57">
        <f t="shared" si="312"/>
        <v>254302.50000000012</v>
      </c>
      <c r="AV164" s="57">
        <f t="shared" si="312"/>
        <v>243706.57000000012</v>
      </c>
      <c r="AW164" s="57">
        <f t="shared" si="312"/>
        <v>233110.64000000013</v>
      </c>
      <c r="AX164" s="57">
        <f t="shared" si="312"/>
        <v>222514.71000000014</v>
      </c>
      <c r="AY164" s="57">
        <f t="shared" si="312"/>
        <v>211918.78000000014</v>
      </c>
      <c r="AZ164" s="57">
        <f t="shared" si="312"/>
        <v>201322.85000000015</v>
      </c>
      <c r="BA164" s="57">
        <f t="shared" si="312"/>
        <v>190726.92000000016</v>
      </c>
      <c r="BB164" s="57">
        <f t="shared" si="312"/>
        <v>180130.99000000017</v>
      </c>
      <c r="BC164" s="57">
        <f t="shared" si="312"/>
        <v>169535.06000000017</v>
      </c>
      <c r="BD164" s="57">
        <f t="shared" si="312"/>
        <v>158939.13000000018</v>
      </c>
      <c r="BE164" s="60">
        <f t="shared" si="252"/>
        <v>0</v>
      </c>
      <c r="BF164" s="57">
        <v>10595.929999999998</v>
      </c>
      <c r="BG164" s="69">
        <f t="shared" si="292"/>
        <v>127151.15999999997</v>
      </c>
      <c r="BH164" s="57">
        <f t="shared" si="293"/>
        <v>148343.20000000019</v>
      </c>
      <c r="BI164" s="57">
        <f t="shared" si="313"/>
        <v>137747.27000000019</v>
      </c>
      <c r="BJ164" s="57">
        <f t="shared" si="313"/>
        <v>127151.3400000002</v>
      </c>
      <c r="BK164" s="57">
        <f t="shared" si="313"/>
        <v>116555.41000000021</v>
      </c>
      <c r="BL164" s="57">
        <f t="shared" si="313"/>
        <v>105959.48000000021</v>
      </c>
      <c r="BM164" s="57">
        <f t="shared" si="313"/>
        <v>95363.550000000221</v>
      </c>
      <c r="BN164" s="57">
        <f t="shared" si="313"/>
        <v>84767.620000000228</v>
      </c>
      <c r="BO164" s="57">
        <f t="shared" si="313"/>
        <v>74171.690000000235</v>
      </c>
      <c r="BP164" s="57">
        <f t="shared" si="313"/>
        <v>63575.760000000235</v>
      </c>
      <c r="BQ164" s="57">
        <f t="shared" si="313"/>
        <v>52979.830000000235</v>
      </c>
      <c r="BR164" s="57">
        <f t="shared" si="313"/>
        <v>42383.900000000234</v>
      </c>
      <c r="BS164" s="57">
        <f t="shared" si="313"/>
        <v>31787.970000000234</v>
      </c>
      <c r="BT164" s="60">
        <v>0</v>
      </c>
      <c r="BU164" s="57">
        <v>10595.929999999998</v>
      </c>
      <c r="BV164" s="69">
        <v>31787.97</v>
      </c>
      <c r="BW164" s="57">
        <f t="shared" si="314"/>
        <v>21192.040000000234</v>
      </c>
      <c r="BX164" s="57">
        <f t="shared" si="315"/>
        <v>10596.110000000235</v>
      </c>
      <c r="BY164" s="57">
        <f t="shared" si="315"/>
        <v>0.18000000023675966</v>
      </c>
      <c r="BZ164" s="57"/>
      <c r="CA164" s="57"/>
      <c r="CB164" s="57"/>
      <c r="CC164" s="57"/>
      <c r="CD164" s="57"/>
      <c r="CE164" s="57"/>
      <c r="CF164" s="57"/>
      <c r="CG164" s="57"/>
      <c r="CH164" s="57"/>
      <c r="CI164" s="60">
        <v>0</v>
      </c>
      <c r="CJ164" s="57">
        <v>10595.929999999998</v>
      </c>
      <c r="CK164" s="69"/>
      <c r="CL164" s="57"/>
      <c r="CM164" s="57"/>
      <c r="CN164" s="57"/>
      <c r="CO164" s="57"/>
      <c r="CP164" s="57"/>
      <c r="CQ164" s="57"/>
      <c r="CR164" s="57"/>
      <c r="CS164" s="57"/>
      <c r="CT164" s="57"/>
      <c r="CU164" s="57"/>
      <c r="CV164" s="57"/>
      <c r="CW164" s="57"/>
      <c r="CX164" s="60">
        <v>0</v>
      </c>
    </row>
    <row r="165" spans="1:102" x14ac:dyDescent="0.2">
      <c r="A165" s="56" t="s">
        <v>1482</v>
      </c>
      <c r="B165" s="40" t="s">
        <v>2196</v>
      </c>
      <c r="C165" s="40" t="s">
        <v>794</v>
      </c>
      <c r="D165" s="40" t="s">
        <v>828</v>
      </c>
      <c r="E165" s="40" t="s">
        <v>2542</v>
      </c>
      <c r="F165" s="40" t="s">
        <v>795</v>
      </c>
      <c r="G165" s="40">
        <v>120</v>
      </c>
      <c r="H165" s="57">
        <v>0</v>
      </c>
      <c r="I165" s="57">
        <v>0</v>
      </c>
      <c r="J165" s="57">
        <v>0</v>
      </c>
      <c r="K165" s="58">
        <v>0</v>
      </c>
      <c r="L165" s="73" t="s">
        <v>827</v>
      </c>
      <c r="M165" s="73"/>
      <c r="N165" s="57">
        <v>0</v>
      </c>
      <c r="O165" s="57">
        <f>J165-0</f>
        <v>0</v>
      </c>
      <c r="P165" s="57">
        <v>0</v>
      </c>
      <c r="Q165" s="57">
        <f t="shared" ref="Q165:Z166" si="318">N165-0</f>
        <v>0</v>
      </c>
      <c r="R165" s="57">
        <f t="shared" si="318"/>
        <v>0</v>
      </c>
      <c r="S165" s="57">
        <f t="shared" si="318"/>
        <v>0</v>
      </c>
      <c r="T165" s="57">
        <f t="shared" si="318"/>
        <v>0</v>
      </c>
      <c r="U165" s="57">
        <f t="shared" si="318"/>
        <v>0</v>
      </c>
      <c r="V165" s="57">
        <f t="shared" si="318"/>
        <v>0</v>
      </c>
      <c r="W165" s="57">
        <f t="shared" si="318"/>
        <v>0</v>
      </c>
      <c r="X165" s="57">
        <f t="shared" si="318"/>
        <v>0</v>
      </c>
      <c r="Y165" s="57">
        <f t="shared" si="318"/>
        <v>0</v>
      </c>
      <c r="Z165" s="57">
        <f t="shared" si="318"/>
        <v>0</v>
      </c>
      <c r="AA165" s="59"/>
      <c r="AB165" s="57"/>
      <c r="AC165" s="57">
        <v>0</v>
      </c>
      <c r="AD165" s="57">
        <f t="shared" ref="AD165:AO166" si="319">Z165-0</f>
        <v>0</v>
      </c>
      <c r="AE165" s="57">
        <f t="shared" si="319"/>
        <v>0</v>
      </c>
      <c r="AF165" s="57">
        <f t="shared" si="319"/>
        <v>0</v>
      </c>
      <c r="AG165" s="57">
        <f t="shared" si="319"/>
        <v>0</v>
      </c>
      <c r="AH165" s="57">
        <f t="shared" si="319"/>
        <v>0</v>
      </c>
      <c r="AI165" s="57">
        <f t="shared" si="319"/>
        <v>0</v>
      </c>
      <c r="AJ165" s="57">
        <f t="shared" si="319"/>
        <v>0</v>
      </c>
      <c r="AK165" s="57">
        <f t="shared" si="319"/>
        <v>0</v>
      </c>
      <c r="AL165" s="57">
        <f t="shared" si="319"/>
        <v>0</v>
      </c>
      <c r="AM165" s="57">
        <f t="shared" si="319"/>
        <v>0</v>
      </c>
      <c r="AN165" s="57">
        <f t="shared" si="319"/>
        <v>0</v>
      </c>
      <c r="AO165" s="57">
        <f t="shared" si="319"/>
        <v>0</v>
      </c>
      <c r="AP165" s="59"/>
      <c r="AQ165" s="57">
        <v>0</v>
      </c>
      <c r="BE165" s="60">
        <f t="shared" si="252"/>
        <v>0</v>
      </c>
      <c r="BF165" s="57">
        <v>0</v>
      </c>
      <c r="BT165" s="60">
        <f t="shared" si="259"/>
        <v>0</v>
      </c>
      <c r="BU165" s="57">
        <v>0</v>
      </c>
      <c r="CI165" s="60">
        <f t="shared" si="260"/>
        <v>0</v>
      </c>
      <c r="CJ165" s="57">
        <v>0</v>
      </c>
      <c r="CX165" s="60">
        <f t="shared" si="261"/>
        <v>0</v>
      </c>
    </row>
    <row r="166" spans="1:102" x14ac:dyDescent="0.2">
      <c r="A166" s="56" t="s">
        <v>1483</v>
      </c>
      <c r="B166" s="40" t="s">
        <v>2197</v>
      </c>
      <c r="C166" s="40" t="s">
        <v>794</v>
      </c>
      <c r="D166" s="40" t="s">
        <v>828</v>
      </c>
      <c r="E166" s="40" t="s">
        <v>2543</v>
      </c>
      <c r="F166" s="40" t="s">
        <v>795</v>
      </c>
      <c r="G166" s="40">
        <v>84</v>
      </c>
      <c r="H166" s="57">
        <v>0</v>
      </c>
      <c r="I166" s="57">
        <v>0</v>
      </c>
      <c r="J166" s="57">
        <v>0</v>
      </c>
      <c r="K166" s="58">
        <v>0</v>
      </c>
      <c r="L166" s="73" t="s">
        <v>827</v>
      </c>
      <c r="M166" s="73"/>
      <c r="N166" s="57">
        <v>0</v>
      </c>
      <c r="O166" s="57">
        <f>J166-0</f>
        <v>0</v>
      </c>
      <c r="P166" s="57">
        <v>0</v>
      </c>
      <c r="Q166" s="57">
        <f t="shared" si="318"/>
        <v>0</v>
      </c>
      <c r="R166" s="57">
        <f t="shared" si="318"/>
        <v>0</v>
      </c>
      <c r="S166" s="57">
        <f t="shared" si="318"/>
        <v>0</v>
      </c>
      <c r="T166" s="57">
        <f t="shared" si="318"/>
        <v>0</v>
      </c>
      <c r="U166" s="57">
        <f t="shared" si="318"/>
        <v>0</v>
      </c>
      <c r="V166" s="57">
        <f t="shared" si="318"/>
        <v>0</v>
      </c>
      <c r="W166" s="57">
        <f t="shared" si="318"/>
        <v>0</v>
      </c>
      <c r="X166" s="57">
        <f t="shared" si="318"/>
        <v>0</v>
      </c>
      <c r="Y166" s="57">
        <f t="shared" si="318"/>
        <v>0</v>
      </c>
      <c r="Z166" s="57">
        <f t="shared" si="318"/>
        <v>0</v>
      </c>
      <c r="AA166" s="59"/>
      <c r="AB166" s="57"/>
      <c r="AC166" s="57">
        <v>0</v>
      </c>
      <c r="AD166" s="57">
        <f t="shared" si="319"/>
        <v>0</v>
      </c>
      <c r="AE166" s="57">
        <f t="shared" si="319"/>
        <v>0</v>
      </c>
      <c r="AF166" s="57">
        <f t="shared" si="319"/>
        <v>0</v>
      </c>
      <c r="AG166" s="57">
        <f t="shared" si="319"/>
        <v>0</v>
      </c>
      <c r="AH166" s="57">
        <f t="shared" si="319"/>
        <v>0</v>
      </c>
      <c r="AI166" s="57">
        <f t="shared" si="319"/>
        <v>0</v>
      </c>
      <c r="AJ166" s="57">
        <f t="shared" si="319"/>
        <v>0</v>
      </c>
      <c r="AK166" s="57">
        <f t="shared" si="319"/>
        <v>0</v>
      </c>
      <c r="AL166" s="57">
        <f t="shared" si="319"/>
        <v>0</v>
      </c>
      <c r="AM166" s="57">
        <f t="shared" si="319"/>
        <v>0</v>
      </c>
      <c r="AN166" s="57">
        <f t="shared" si="319"/>
        <v>0</v>
      </c>
      <c r="AO166" s="57">
        <f t="shared" si="319"/>
        <v>0</v>
      </c>
      <c r="AP166" s="59"/>
      <c r="AQ166" s="57">
        <v>0</v>
      </c>
      <c r="BE166" s="60">
        <f t="shared" si="252"/>
        <v>0</v>
      </c>
      <c r="BF166" s="57">
        <v>0</v>
      </c>
      <c r="BT166" s="60">
        <f t="shared" si="259"/>
        <v>0</v>
      </c>
      <c r="BU166" s="57">
        <v>0</v>
      </c>
      <c r="CI166" s="60">
        <f t="shared" si="260"/>
        <v>0</v>
      </c>
      <c r="CJ166" s="57">
        <v>0</v>
      </c>
      <c r="CX166" s="60">
        <f t="shared" si="261"/>
        <v>0</v>
      </c>
    </row>
    <row r="167" spans="1:102" x14ac:dyDescent="0.2">
      <c r="A167" s="56" t="s">
        <v>1484</v>
      </c>
      <c r="B167" s="40" t="s">
        <v>2198</v>
      </c>
      <c r="C167" s="40" t="s">
        <v>794</v>
      </c>
      <c r="D167" s="40" t="s">
        <v>835</v>
      </c>
      <c r="E167" s="40" t="s">
        <v>2544</v>
      </c>
      <c r="F167" s="40" t="s">
        <v>853</v>
      </c>
      <c r="G167" s="40">
        <v>240</v>
      </c>
      <c r="H167" s="57">
        <v>227204.17</v>
      </c>
      <c r="I167" s="57">
        <v>27453.768500000002</v>
      </c>
      <c r="J167" s="57">
        <v>199750.40150000001</v>
      </c>
      <c r="K167" s="58">
        <v>0</v>
      </c>
      <c r="L167" s="57">
        <v>946.68000000000018</v>
      </c>
      <c r="M167" s="57"/>
      <c r="N167" s="57">
        <f t="shared" ref="N167:N230" si="320">L167*12</f>
        <v>11360.160000000002</v>
      </c>
      <c r="O167" s="57">
        <f t="shared" si="253"/>
        <v>198803.72150000001</v>
      </c>
      <c r="P167" s="57">
        <f t="shared" ref="P167:Z182" si="321">O167-$L167</f>
        <v>197857.04150000002</v>
      </c>
      <c r="Q167" s="57">
        <f t="shared" si="321"/>
        <v>196910.36150000003</v>
      </c>
      <c r="R167" s="57">
        <f t="shared" si="321"/>
        <v>195963.68150000004</v>
      </c>
      <c r="S167" s="57">
        <f t="shared" si="321"/>
        <v>195017.00150000004</v>
      </c>
      <c r="T167" s="57">
        <f t="shared" si="321"/>
        <v>194070.32150000005</v>
      </c>
      <c r="U167" s="57">
        <f t="shared" si="321"/>
        <v>193123.64150000006</v>
      </c>
      <c r="V167" s="57">
        <f t="shared" si="321"/>
        <v>192176.96150000006</v>
      </c>
      <c r="W167" s="57">
        <f t="shared" si="321"/>
        <v>191230.28150000007</v>
      </c>
      <c r="X167" s="57">
        <f t="shared" si="321"/>
        <v>190283.60150000008</v>
      </c>
      <c r="Y167" s="57">
        <f t="shared" si="321"/>
        <v>189336.92150000008</v>
      </c>
      <c r="Z167" s="57">
        <f t="shared" si="321"/>
        <v>188390.24150000009</v>
      </c>
      <c r="AA167" s="59"/>
      <c r="AB167" s="57"/>
      <c r="AC167" s="57">
        <f t="shared" si="254"/>
        <v>11360.160000000002</v>
      </c>
      <c r="AD167" s="57">
        <f t="shared" si="255"/>
        <v>187443.5615000001</v>
      </c>
      <c r="AE167" s="57">
        <f t="shared" ref="AE167:AO182" si="322">AD167-$L167</f>
        <v>186496.88150000011</v>
      </c>
      <c r="AF167" s="57">
        <f t="shared" si="322"/>
        <v>185550.20150000011</v>
      </c>
      <c r="AG167" s="57">
        <f t="shared" si="322"/>
        <v>184603.52150000012</v>
      </c>
      <c r="AH167" s="57">
        <f t="shared" si="322"/>
        <v>183656.84150000013</v>
      </c>
      <c r="AI167" s="57">
        <f t="shared" si="322"/>
        <v>182710.16150000013</v>
      </c>
      <c r="AJ167" s="57">
        <f t="shared" si="322"/>
        <v>181763.48150000014</v>
      </c>
      <c r="AK167" s="57">
        <f t="shared" si="322"/>
        <v>180816.80150000015</v>
      </c>
      <c r="AL167" s="57">
        <f t="shared" si="322"/>
        <v>179870.12150000015</v>
      </c>
      <c r="AM167" s="57">
        <f t="shared" si="322"/>
        <v>178923.44150000016</v>
      </c>
      <c r="AN167" s="57">
        <f t="shared" si="322"/>
        <v>177976.76150000017</v>
      </c>
      <c r="AO167" s="57">
        <f t="shared" si="322"/>
        <v>177030.08150000017</v>
      </c>
      <c r="AP167" s="59"/>
      <c r="AQ167" s="57">
        <v>946.68000000000018</v>
      </c>
      <c r="AR167" s="57">
        <f t="shared" ref="AR167:AR189" si="323">L167*12</f>
        <v>11360.160000000002</v>
      </c>
      <c r="AS167" s="57">
        <f t="shared" ref="AS167:AS189" si="324">AO167-$L167</f>
        <v>176083.40150000018</v>
      </c>
      <c r="AT167" s="57">
        <f t="shared" ref="AT167:BD182" si="325">AS167-$L167</f>
        <v>175136.72150000019</v>
      </c>
      <c r="AU167" s="57">
        <f t="shared" si="325"/>
        <v>174190.0415000002</v>
      </c>
      <c r="AV167" s="57">
        <f t="shared" si="325"/>
        <v>173243.3615000002</v>
      </c>
      <c r="AW167" s="57">
        <f t="shared" si="325"/>
        <v>172296.68150000021</v>
      </c>
      <c r="AX167" s="57">
        <f t="shared" si="325"/>
        <v>171350.00150000022</v>
      </c>
      <c r="AY167" s="57">
        <f t="shared" si="325"/>
        <v>170403.32150000022</v>
      </c>
      <c r="AZ167" s="57">
        <f t="shared" si="325"/>
        <v>169456.64150000023</v>
      </c>
      <c r="BA167" s="57">
        <f t="shared" si="325"/>
        <v>168509.96150000024</v>
      </c>
      <c r="BB167" s="57">
        <f t="shared" si="325"/>
        <v>167563.28150000024</v>
      </c>
      <c r="BC167" s="57">
        <f t="shared" si="325"/>
        <v>166616.60150000025</v>
      </c>
      <c r="BD167" s="57">
        <f t="shared" si="325"/>
        <v>165669.92150000026</v>
      </c>
      <c r="BE167" s="60">
        <f t="shared" si="252"/>
        <v>0</v>
      </c>
      <c r="BF167" s="57">
        <v>946.68000000000018</v>
      </c>
      <c r="BG167" s="69">
        <f t="shared" ref="BG167:BG197" si="326">BF167*12</f>
        <v>11360.160000000002</v>
      </c>
      <c r="BH167" s="57">
        <f t="shared" ref="BH167:BH224" si="327">BD167-BF167</f>
        <v>164723.24150000027</v>
      </c>
      <c r="BI167" s="57">
        <f t="shared" ref="BI167:BS189" si="328">BH167-$L167</f>
        <v>163776.56150000027</v>
      </c>
      <c r="BJ167" s="57">
        <f t="shared" si="328"/>
        <v>162829.88150000028</v>
      </c>
      <c r="BK167" s="57">
        <f t="shared" si="328"/>
        <v>161883.20150000029</v>
      </c>
      <c r="BL167" s="57">
        <f t="shared" si="328"/>
        <v>160936.52150000029</v>
      </c>
      <c r="BM167" s="57">
        <f t="shared" si="328"/>
        <v>159989.8415000003</v>
      </c>
      <c r="BN167" s="57">
        <f t="shared" si="328"/>
        <v>159043.16150000031</v>
      </c>
      <c r="BO167" s="57">
        <f t="shared" si="328"/>
        <v>158096.48150000031</v>
      </c>
      <c r="BP167" s="57">
        <f t="shared" si="328"/>
        <v>157149.80150000032</v>
      </c>
      <c r="BQ167" s="57">
        <f t="shared" si="328"/>
        <v>156203.12150000033</v>
      </c>
      <c r="BR167" s="57">
        <f t="shared" si="328"/>
        <v>155256.44150000034</v>
      </c>
      <c r="BS167" s="57">
        <f t="shared" si="328"/>
        <v>154309.76150000034</v>
      </c>
      <c r="BT167" s="60">
        <v>0</v>
      </c>
      <c r="BU167" s="57">
        <v>946.68000000000018</v>
      </c>
      <c r="BV167" s="69">
        <f t="shared" ref="BV167:BV197" si="329">BU167*12</f>
        <v>11360.160000000002</v>
      </c>
      <c r="BW167" s="57">
        <f t="shared" ref="BW167:BW189" si="330">BS167-BU167</f>
        <v>153363.08150000035</v>
      </c>
      <c r="BX167" s="57">
        <f t="shared" ref="BX167:CH189" si="331">BW167-$L167</f>
        <v>152416.40150000036</v>
      </c>
      <c r="BY167" s="57">
        <f t="shared" si="331"/>
        <v>151469.72150000036</v>
      </c>
      <c r="BZ167" s="57">
        <f t="shared" si="331"/>
        <v>150523.04150000037</v>
      </c>
      <c r="CA167" s="57">
        <f t="shared" si="331"/>
        <v>149576.36150000038</v>
      </c>
      <c r="CB167" s="57">
        <f t="shared" si="331"/>
        <v>148629.68150000038</v>
      </c>
      <c r="CC167" s="57">
        <f t="shared" si="331"/>
        <v>147683.00150000039</v>
      </c>
      <c r="CD167" s="57">
        <f t="shared" si="331"/>
        <v>146736.3215000004</v>
      </c>
      <c r="CE167" s="57">
        <f t="shared" si="331"/>
        <v>145789.64150000041</v>
      </c>
      <c r="CF167" s="57">
        <f t="shared" si="331"/>
        <v>144842.96150000041</v>
      </c>
      <c r="CG167" s="57">
        <f t="shared" si="331"/>
        <v>143896.28150000042</v>
      </c>
      <c r="CH167" s="57">
        <f t="shared" si="331"/>
        <v>142949.60150000043</v>
      </c>
      <c r="CI167" s="60">
        <v>0</v>
      </c>
      <c r="CJ167" s="57">
        <v>946.68000000000018</v>
      </c>
      <c r="CK167" s="69">
        <f t="shared" ref="CK167:CK197" si="332">CJ167*12</f>
        <v>11360.160000000002</v>
      </c>
      <c r="CL167" s="57">
        <f t="shared" ref="CL167:CL172" si="333">CH167-CJ167</f>
        <v>142002.92150000043</v>
      </c>
      <c r="CM167" s="57">
        <f t="shared" ref="CM167:CW169" si="334">CL167-$L167</f>
        <v>141056.24150000044</v>
      </c>
      <c r="CN167" s="57">
        <f t="shared" si="334"/>
        <v>140109.56150000045</v>
      </c>
      <c r="CO167" s="57">
        <f t="shared" si="334"/>
        <v>139162.88150000045</v>
      </c>
      <c r="CP167" s="57">
        <f t="shared" si="334"/>
        <v>138216.20150000046</v>
      </c>
      <c r="CQ167" s="57">
        <f t="shared" si="334"/>
        <v>137269.52150000047</v>
      </c>
      <c r="CR167" s="57">
        <f t="shared" si="334"/>
        <v>136322.84150000048</v>
      </c>
      <c r="CS167" s="57">
        <f t="shared" si="334"/>
        <v>135376.16150000048</v>
      </c>
      <c r="CT167" s="57">
        <f t="shared" si="334"/>
        <v>134429.48150000049</v>
      </c>
      <c r="CU167" s="57">
        <f t="shared" si="334"/>
        <v>133482.8015000005</v>
      </c>
      <c r="CV167" s="57">
        <f t="shared" si="334"/>
        <v>132536.1215000005</v>
      </c>
      <c r="CW167" s="57">
        <f t="shared" si="334"/>
        <v>131589.44150000051</v>
      </c>
      <c r="CX167" s="60">
        <v>0</v>
      </c>
    </row>
    <row r="168" spans="1:102" x14ac:dyDescent="0.2">
      <c r="A168" s="56" t="s">
        <v>1485</v>
      </c>
      <c r="B168" s="40" t="s">
        <v>2199</v>
      </c>
      <c r="C168" s="40" t="s">
        <v>794</v>
      </c>
      <c r="D168" s="40" t="s">
        <v>835</v>
      </c>
      <c r="E168" s="40" t="s">
        <v>2545</v>
      </c>
      <c r="F168" s="40" t="s">
        <v>853</v>
      </c>
      <c r="G168" s="40">
        <v>180</v>
      </c>
      <c r="H168" s="57">
        <v>83983.05</v>
      </c>
      <c r="I168" s="57">
        <v>51789.3</v>
      </c>
      <c r="J168" s="57">
        <v>32193.75</v>
      </c>
      <c r="K168" s="58">
        <v>0</v>
      </c>
      <c r="L168" s="57">
        <v>466.58</v>
      </c>
      <c r="M168" s="57"/>
      <c r="N168" s="57">
        <f t="shared" si="320"/>
        <v>5598.96</v>
      </c>
      <c r="O168" s="57">
        <f t="shared" si="253"/>
        <v>31727.17</v>
      </c>
      <c r="P168" s="57">
        <f t="shared" si="321"/>
        <v>31260.589999999997</v>
      </c>
      <c r="Q168" s="57">
        <f t="shared" si="321"/>
        <v>30794.009999999995</v>
      </c>
      <c r="R168" s="57">
        <f t="shared" si="321"/>
        <v>30327.429999999993</v>
      </c>
      <c r="S168" s="57">
        <f t="shared" si="321"/>
        <v>29860.849999999991</v>
      </c>
      <c r="T168" s="57">
        <f t="shared" si="321"/>
        <v>29394.26999999999</v>
      </c>
      <c r="U168" s="57">
        <f t="shared" si="321"/>
        <v>28927.689999999988</v>
      </c>
      <c r="V168" s="57">
        <f t="shared" si="321"/>
        <v>28461.109999999986</v>
      </c>
      <c r="W168" s="57">
        <f t="shared" si="321"/>
        <v>27994.529999999984</v>
      </c>
      <c r="X168" s="57">
        <f t="shared" si="321"/>
        <v>27527.949999999983</v>
      </c>
      <c r="Y168" s="57">
        <f t="shared" si="321"/>
        <v>27061.369999999981</v>
      </c>
      <c r="Z168" s="57">
        <f t="shared" si="321"/>
        <v>26594.789999999979</v>
      </c>
      <c r="AA168" s="59"/>
      <c r="AB168" s="57"/>
      <c r="AC168" s="57">
        <f t="shared" si="254"/>
        <v>5598.96</v>
      </c>
      <c r="AD168" s="57">
        <f t="shared" si="255"/>
        <v>26128.209999999977</v>
      </c>
      <c r="AE168" s="57">
        <f t="shared" si="322"/>
        <v>25661.629999999976</v>
      </c>
      <c r="AF168" s="57">
        <f t="shared" si="322"/>
        <v>25195.049999999974</v>
      </c>
      <c r="AG168" s="57">
        <f t="shared" si="322"/>
        <v>24728.469999999972</v>
      </c>
      <c r="AH168" s="57">
        <f t="shared" si="322"/>
        <v>24261.88999999997</v>
      </c>
      <c r="AI168" s="57">
        <f t="shared" si="322"/>
        <v>23795.309999999969</v>
      </c>
      <c r="AJ168" s="57">
        <f t="shared" si="322"/>
        <v>23328.729999999967</v>
      </c>
      <c r="AK168" s="57">
        <f t="shared" si="322"/>
        <v>22862.149999999965</v>
      </c>
      <c r="AL168" s="57">
        <f t="shared" si="322"/>
        <v>22395.569999999963</v>
      </c>
      <c r="AM168" s="57">
        <f t="shared" si="322"/>
        <v>21928.989999999962</v>
      </c>
      <c r="AN168" s="57">
        <f t="shared" si="322"/>
        <v>21462.40999999996</v>
      </c>
      <c r="AO168" s="57">
        <f t="shared" si="322"/>
        <v>20995.829999999958</v>
      </c>
      <c r="AP168" s="59"/>
      <c r="AQ168" s="57">
        <v>466.58</v>
      </c>
      <c r="AR168" s="57">
        <f t="shared" si="323"/>
        <v>5598.96</v>
      </c>
      <c r="AS168" s="57">
        <f t="shared" si="324"/>
        <v>20529.249999999956</v>
      </c>
      <c r="AT168" s="57">
        <f t="shared" si="325"/>
        <v>20062.669999999955</v>
      </c>
      <c r="AU168" s="57">
        <f t="shared" si="325"/>
        <v>19596.089999999953</v>
      </c>
      <c r="AV168" s="57">
        <f t="shared" si="325"/>
        <v>19129.509999999951</v>
      </c>
      <c r="AW168" s="57">
        <f t="shared" si="325"/>
        <v>18662.929999999949</v>
      </c>
      <c r="AX168" s="57">
        <f t="shared" si="325"/>
        <v>18196.349999999948</v>
      </c>
      <c r="AY168" s="57">
        <f t="shared" si="325"/>
        <v>17729.769999999946</v>
      </c>
      <c r="AZ168" s="57">
        <f t="shared" si="325"/>
        <v>17263.189999999944</v>
      </c>
      <c r="BA168" s="57">
        <f t="shared" si="325"/>
        <v>16796.609999999942</v>
      </c>
      <c r="BB168" s="57">
        <f t="shared" si="325"/>
        <v>16330.029999999942</v>
      </c>
      <c r="BC168" s="57">
        <f t="shared" si="325"/>
        <v>15863.449999999943</v>
      </c>
      <c r="BD168" s="57">
        <f t="shared" si="325"/>
        <v>15396.869999999943</v>
      </c>
      <c r="BE168" s="60">
        <f t="shared" si="252"/>
        <v>0</v>
      </c>
      <c r="BF168" s="57">
        <v>466.58</v>
      </c>
      <c r="BG168" s="69">
        <f t="shared" si="326"/>
        <v>5598.96</v>
      </c>
      <c r="BH168" s="57">
        <f t="shared" si="327"/>
        <v>14930.289999999943</v>
      </c>
      <c r="BI168" s="57">
        <f t="shared" si="328"/>
        <v>14463.709999999943</v>
      </c>
      <c r="BJ168" s="57">
        <f t="shared" si="328"/>
        <v>13997.129999999943</v>
      </c>
      <c r="BK168" s="57">
        <f t="shared" si="328"/>
        <v>13530.549999999943</v>
      </c>
      <c r="BL168" s="57">
        <f t="shared" si="328"/>
        <v>13063.969999999943</v>
      </c>
      <c r="BM168" s="57">
        <f t="shared" si="328"/>
        <v>12597.389999999943</v>
      </c>
      <c r="BN168" s="57">
        <f t="shared" si="328"/>
        <v>12130.809999999943</v>
      </c>
      <c r="BO168" s="57">
        <f t="shared" si="328"/>
        <v>11664.229999999943</v>
      </c>
      <c r="BP168" s="57">
        <f t="shared" si="328"/>
        <v>11197.649999999943</v>
      </c>
      <c r="BQ168" s="57">
        <f t="shared" si="328"/>
        <v>10731.069999999943</v>
      </c>
      <c r="BR168" s="57">
        <f t="shared" si="328"/>
        <v>10264.489999999943</v>
      </c>
      <c r="BS168" s="57">
        <f t="shared" si="328"/>
        <v>9797.9099999999435</v>
      </c>
      <c r="BT168" s="60">
        <v>0</v>
      </c>
      <c r="BU168" s="57">
        <v>466.58</v>
      </c>
      <c r="BV168" s="69">
        <f t="shared" si="329"/>
        <v>5598.96</v>
      </c>
      <c r="BW168" s="57">
        <f t="shared" si="330"/>
        <v>9331.3299999999435</v>
      </c>
      <c r="BX168" s="57">
        <f t="shared" si="331"/>
        <v>8864.7499999999436</v>
      </c>
      <c r="BY168" s="57">
        <f t="shared" si="331"/>
        <v>8398.1699999999437</v>
      </c>
      <c r="BZ168" s="57">
        <f t="shared" si="331"/>
        <v>7931.5899999999438</v>
      </c>
      <c r="CA168" s="57">
        <f t="shared" si="331"/>
        <v>7465.0099999999438</v>
      </c>
      <c r="CB168" s="57">
        <f t="shared" si="331"/>
        <v>6998.4299999999439</v>
      </c>
      <c r="CC168" s="57">
        <f t="shared" si="331"/>
        <v>6531.849999999944</v>
      </c>
      <c r="CD168" s="57">
        <f t="shared" si="331"/>
        <v>6065.269999999944</v>
      </c>
      <c r="CE168" s="57">
        <f t="shared" si="331"/>
        <v>5598.6899999999441</v>
      </c>
      <c r="CF168" s="57">
        <f t="shared" si="331"/>
        <v>5132.1099999999442</v>
      </c>
      <c r="CG168" s="57">
        <f t="shared" si="331"/>
        <v>4665.5299999999443</v>
      </c>
      <c r="CH168" s="57">
        <f t="shared" si="331"/>
        <v>4198.9499999999443</v>
      </c>
      <c r="CI168" s="60">
        <v>0</v>
      </c>
      <c r="CJ168" s="57">
        <v>466.58</v>
      </c>
      <c r="CK168" s="69">
        <v>4198.95</v>
      </c>
      <c r="CL168" s="57">
        <f t="shared" si="333"/>
        <v>3732.3699999999444</v>
      </c>
      <c r="CM168" s="57">
        <f t="shared" si="334"/>
        <v>3265.7899999999445</v>
      </c>
      <c r="CN168" s="57">
        <f t="shared" si="334"/>
        <v>2799.2099999999446</v>
      </c>
      <c r="CO168" s="57">
        <f t="shared" si="334"/>
        <v>2332.6299999999446</v>
      </c>
      <c r="CP168" s="57">
        <f t="shared" si="334"/>
        <v>1866.0499999999447</v>
      </c>
      <c r="CQ168" s="57">
        <f t="shared" si="334"/>
        <v>1399.4699999999448</v>
      </c>
      <c r="CR168" s="57">
        <f t="shared" si="334"/>
        <v>932.88999999994485</v>
      </c>
      <c r="CS168" s="57">
        <f t="shared" si="334"/>
        <v>466.30999999994486</v>
      </c>
      <c r="CT168" s="57">
        <v>0</v>
      </c>
      <c r="CU168" s="57">
        <v>0</v>
      </c>
      <c r="CV168" s="57">
        <v>0</v>
      </c>
      <c r="CW168" s="57">
        <v>0</v>
      </c>
      <c r="CX168" s="60">
        <v>0</v>
      </c>
    </row>
    <row r="169" spans="1:102" x14ac:dyDescent="0.2">
      <c r="A169" s="56" t="s">
        <v>1486</v>
      </c>
      <c r="B169" s="40" t="s">
        <v>2200</v>
      </c>
      <c r="C169" s="40" t="s">
        <v>794</v>
      </c>
      <c r="D169" s="40" t="s">
        <v>2079</v>
      </c>
      <c r="E169" s="40" t="s">
        <v>2546</v>
      </c>
      <c r="F169" s="40" t="s">
        <v>853</v>
      </c>
      <c r="G169" s="40">
        <v>180</v>
      </c>
      <c r="H169" s="57">
        <v>133833.32999999999</v>
      </c>
      <c r="I169" s="57">
        <v>31227.822</v>
      </c>
      <c r="J169" s="57">
        <v>102605.50799999999</v>
      </c>
      <c r="K169" s="58">
        <v>0</v>
      </c>
      <c r="L169" s="57">
        <v>743.5200000000001</v>
      </c>
      <c r="M169" s="57"/>
      <c r="N169" s="57">
        <f t="shared" si="320"/>
        <v>8922.2400000000016</v>
      </c>
      <c r="O169" s="57">
        <f t="shared" si="253"/>
        <v>101861.98799999998</v>
      </c>
      <c r="P169" s="57">
        <f t="shared" si="321"/>
        <v>101118.46799999998</v>
      </c>
      <c r="Q169" s="57">
        <f t="shared" si="321"/>
        <v>100374.94799999997</v>
      </c>
      <c r="R169" s="57">
        <f t="shared" si="321"/>
        <v>99631.427999999971</v>
      </c>
      <c r="S169" s="57">
        <f t="shared" si="321"/>
        <v>98887.907999999967</v>
      </c>
      <c r="T169" s="57">
        <f t="shared" si="321"/>
        <v>98144.387999999963</v>
      </c>
      <c r="U169" s="57">
        <f t="shared" si="321"/>
        <v>97400.867999999959</v>
      </c>
      <c r="V169" s="57">
        <f t="shared" si="321"/>
        <v>96657.347999999954</v>
      </c>
      <c r="W169" s="57">
        <f t="shared" si="321"/>
        <v>95913.82799999995</v>
      </c>
      <c r="X169" s="57">
        <f t="shared" si="321"/>
        <v>95170.307999999946</v>
      </c>
      <c r="Y169" s="57">
        <f t="shared" si="321"/>
        <v>94426.787999999942</v>
      </c>
      <c r="Z169" s="57">
        <f t="shared" si="321"/>
        <v>93683.267999999938</v>
      </c>
      <c r="AA169" s="59"/>
      <c r="AB169" s="57"/>
      <c r="AC169" s="57">
        <f t="shared" si="254"/>
        <v>8922.2400000000016</v>
      </c>
      <c r="AD169" s="57">
        <f t="shared" si="255"/>
        <v>92939.747999999934</v>
      </c>
      <c r="AE169" s="57">
        <f t="shared" si="322"/>
        <v>92196.22799999993</v>
      </c>
      <c r="AF169" s="57">
        <f t="shared" si="322"/>
        <v>91452.707999999926</v>
      </c>
      <c r="AG169" s="57">
        <f t="shared" si="322"/>
        <v>90709.187999999922</v>
      </c>
      <c r="AH169" s="57">
        <f t="shared" si="322"/>
        <v>89965.667999999918</v>
      </c>
      <c r="AI169" s="57">
        <f t="shared" si="322"/>
        <v>89222.147999999914</v>
      </c>
      <c r="AJ169" s="57">
        <f t="shared" si="322"/>
        <v>88478.62799999991</v>
      </c>
      <c r="AK169" s="57">
        <f t="shared" si="322"/>
        <v>87735.107999999906</v>
      </c>
      <c r="AL169" s="57">
        <f t="shared" si="322"/>
        <v>86991.587999999902</v>
      </c>
      <c r="AM169" s="57">
        <f t="shared" si="322"/>
        <v>86248.067999999897</v>
      </c>
      <c r="AN169" s="57">
        <f t="shared" si="322"/>
        <v>85504.547999999893</v>
      </c>
      <c r="AO169" s="57">
        <f t="shared" si="322"/>
        <v>84761.027999999889</v>
      </c>
      <c r="AP169" s="59"/>
      <c r="AQ169" s="57">
        <v>743.5200000000001</v>
      </c>
      <c r="AR169" s="57">
        <f t="shared" si="323"/>
        <v>8922.2400000000016</v>
      </c>
      <c r="AS169" s="57">
        <f t="shared" si="324"/>
        <v>84017.507999999885</v>
      </c>
      <c r="AT169" s="57">
        <f t="shared" si="325"/>
        <v>83273.987999999881</v>
      </c>
      <c r="AU169" s="57">
        <f t="shared" si="325"/>
        <v>82530.467999999877</v>
      </c>
      <c r="AV169" s="57">
        <f t="shared" si="325"/>
        <v>81786.947999999873</v>
      </c>
      <c r="AW169" s="57">
        <f t="shared" si="325"/>
        <v>81043.427999999869</v>
      </c>
      <c r="AX169" s="57">
        <f t="shared" si="325"/>
        <v>80299.907999999865</v>
      </c>
      <c r="AY169" s="57">
        <f t="shared" si="325"/>
        <v>79556.387999999861</v>
      </c>
      <c r="AZ169" s="57">
        <f t="shared" si="325"/>
        <v>78812.867999999857</v>
      </c>
      <c r="BA169" s="57">
        <f t="shared" si="325"/>
        <v>78069.347999999853</v>
      </c>
      <c r="BB169" s="57">
        <f t="shared" si="325"/>
        <v>77325.827999999849</v>
      </c>
      <c r="BC169" s="57">
        <f t="shared" si="325"/>
        <v>76582.307999999844</v>
      </c>
      <c r="BD169" s="57">
        <f t="shared" si="325"/>
        <v>75838.78799999984</v>
      </c>
      <c r="BE169" s="60">
        <f t="shared" si="252"/>
        <v>0</v>
      </c>
      <c r="BF169" s="57">
        <v>743.5200000000001</v>
      </c>
      <c r="BG169" s="69">
        <f t="shared" si="326"/>
        <v>8922.2400000000016</v>
      </c>
      <c r="BH169" s="57">
        <f t="shared" si="327"/>
        <v>75095.267999999836</v>
      </c>
      <c r="BI169" s="57">
        <f t="shared" si="328"/>
        <v>74351.747999999832</v>
      </c>
      <c r="BJ169" s="57">
        <f t="shared" si="328"/>
        <v>73608.227999999828</v>
      </c>
      <c r="BK169" s="57">
        <f t="shared" si="328"/>
        <v>72864.707999999824</v>
      </c>
      <c r="BL169" s="57">
        <f t="shared" si="328"/>
        <v>72121.18799999982</v>
      </c>
      <c r="BM169" s="57">
        <f t="shared" si="328"/>
        <v>71377.667999999816</v>
      </c>
      <c r="BN169" s="57">
        <f t="shared" si="328"/>
        <v>70634.147999999812</v>
      </c>
      <c r="BO169" s="57">
        <f t="shared" si="328"/>
        <v>69890.627999999808</v>
      </c>
      <c r="BP169" s="57">
        <f t="shared" si="328"/>
        <v>69147.107999999804</v>
      </c>
      <c r="BQ169" s="57">
        <f t="shared" si="328"/>
        <v>68403.5879999998</v>
      </c>
      <c r="BR169" s="57">
        <f t="shared" si="328"/>
        <v>67660.067999999796</v>
      </c>
      <c r="BS169" s="57">
        <f t="shared" si="328"/>
        <v>66916.547999999792</v>
      </c>
      <c r="BT169" s="60">
        <v>0</v>
      </c>
      <c r="BU169" s="57">
        <v>743.5200000000001</v>
      </c>
      <c r="BV169" s="69">
        <f t="shared" si="329"/>
        <v>8922.2400000000016</v>
      </c>
      <c r="BW169" s="57">
        <f t="shared" si="330"/>
        <v>66173.027999999787</v>
      </c>
      <c r="BX169" s="57">
        <f t="shared" si="331"/>
        <v>65429.507999999791</v>
      </c>
      <c r="BY169" s="57">
        <f t="shared" si="331"/>
        <v>64685.987999999794</v>
      </c>
      <c r="BZ169" s="57">
        <f t="shared" si="331"/>
        <v>63942.467999999797</v>
      </c>
      <c r="CA169" s="57">
        <f t="shared" si="331"/>
        <v>63198.9479999998</v>
      </c>
      <c r="CB169" s="57">
        <f t="shared" si="331"/>
        <v>62455.427999999803</v>
      </c>
      <c r="CC169" s="57">
        <f t="shared" si="331"/>
        <v>61711.907999999807</v>
      </c>
      <c r="CD169" s="57">
        <f t="shared" si="331"/>
        <v>60968.38799999981</v>
      </c>
      <c r="CE169" s="57">
        <f t="shared" si="331"/>
        <v>60224.867999999813</v>
      </c>
      <c r="CF169" s="57">
        <f t="shared" si="331"/>
        <v>59481.347999999816</v>
      </c>
      <c r="CG169" s="57">
        <f t="shared" si="331"/>
        <v>58737.827999999819</v>
      </c>
      <c r="CH169" s="57">
        <f t="shared" si="331"/>
        <v>57994.307999999823</v>
      </c>
      <c r="CI169" s="60">
        <v>0</v>
      </c>
      <c r="CJ169" s="57">
        <v>743.5200000000001</v>
      </c>
      <c r="CK169" s="69">
        <f t="shared" si="332"/>
        <v>8922.2400000000016</v>
      </c>
      <c r="CL169" s="57">
        <f t="shared" si="333"/>
        <v>57250.787999999826</v>
      </c>
      <c r="CM169" s="57">
        <f t="shared" si="334"/>
        <v>56507.267999999829</v>
      </c>
      <c r="CN169" s="57">
        <f t="shared" si="334"/>
        <v>55763.747999999832</v>
      </c>
      <c r="CO169" s="57">
        <f t="shared" si="334"/>
        <v>55020.227999999835</v>
      </c>
      <c r="CP169" s="57">
        <f t="shared" si="334"/>
        <v>54276.707999999839</v>
      </c>
      <c r="CQ169" s="57">
        <f t="shared" si="334"/>
        <v>53533.187999999842</v>
      </c>
      <c r="CR169" s="57">
        <f t="shared" si="334"/>
        <v>52789.667999999845</v>
      </c>
      <c r="CS169" s="57">
        <f t="shared" si="334"/>
        <v>52046.147999999848</v>
      </c>
      <c r="CT169" s="57">
        <f t="shared" si="334"/>
        <v>51302.627999999851</v>
      </c>
      <c r="CU169" s="57">
        <f t="shared" si="334"/>
        <v>50559.107999999855</v>
      </c>
      <c r="CV169" s="57">
        <f t="shared" si="334"/>
        <v>49815.587999999858</v>
      </c>
      <c r="CW169" s="57">
        <f t="shared" si="334"/>
        <v>49072.067999999861</v>
      </c>
      <c r="CX169" s="60">
        <v>0</v>
      </c>
    </row>
    <row r="170" spans="1:102" x14ac:dyDescent="0.2">
      <c r="A170" s="56" t="s">
        <v>1487</v>
      </c>
      <c r="B170" s="40" t="s">
        <v>2201</v>
      </c>
      <c r="C170" s="40" t="s">
        <v>794</v>
      </c>
      <c r="D170" s="40" t="s">
        <v>851</v>
      </c>
      <c r="E170" s="40" t="s">
        <v>2547</v>
      </c>
      <c r="F170" s="40" t="s">
        <v>853</v>
      </c>
      <c r="G170" s="40">
        <v>300</v>
      </c>
      <c r="H170" s="57">
        <v>797219</v>
      </c>
      <c r="I170" s="57">
        <v>665678.54</v>
      </c>
      <c r="J170" s="57">
        <v>131540.45999999996</v>
      </c>
      <c r="K170" s="58">
        <v>1</v>
      </c>
      <c r="L170" s="57">
        <v>2657.4000000000005</v>
      </c>
      <c r="M170" s="57"/>
      <c r="N170" s="57">
        <f t="shared" si="320"/>
        <v>31888.800000000007</v>
      </c>
      <c r="O170" s="57">
        <f t="shared" si="253"/>
        <v>128883.05999999997</v>
      </c>
      <c r="P170" s="57">
        <f t="shared" si="321"/>
        <v>126225.65999999997</v>
      </c>
      <c r="Q170" s="57">
        <f t="shared" si="321"/>
        <v>123568.25999999998</v>
      </c>
      <c r="R170" s="57">
        <f t="shared" si="321"/>
        <v>120910.85999999999</v>
      </c>
      <c r="S170" s="57">
        <f t="shared" si="321"/>
        <v>118253.45999999999</v>
      </c>
      <c r="T170" s="57">
        <f t="shared" si="321"/>
        <v>115596.06</v>
      </c>
      <c r="U170" s="57">
        <f t="shared" si="321"/>
        <v>112938.66</v>
      </c>
      <c r="V170" s="57">
        <f t="shared" si="321"/>
        <v>110281.26000000001</v>
      </c>
      <c r="W170" s="57">
        <f t="shared" si="321"/>
        <v>107623.86000000002</v>
      </c>
      <c r="X170" s="57">
        <f t="shared" si="321"/>
        <v>104966.46000000002</v>
      </c>
      <c r="Y170" s="57">
        <f t="shared" si="321"/>
        <v>102309.06000000003</v>
      </c>
      <c r="Z170" s="57">
        <f t="shared" si="321"/>
        <v>99651.660000000033</v>
      </c>
      <c r="AA170" s="59">
        <f t="shared" ref="AA170:AA189" si="335">SUM(O170:Z170,J170)/13*$AA$1</f>
        <v>2543.1133199999995</v>
      </c>
      <c r="AB170" s="57"/>
      <c r="AC170" s="57">
        <f t="shared" si="254"/>
        <v>31888.800000000007</v>
      </c>
      <c r="AD170" s="57">
        <f t="shared" si="255"/>
        <v>96994.260000000038</v>
      </c>
      <c r="AE170" s="57">
        <f t="shared" si="322"/>
        <v>94336.860000000044</v>
      </c>
      <c r="AF170" s="57">
        <f t="shared" si="322"/>
        <v>91679.46000000005</v>
      </c>
      <c r="AG170" s="57">
        <f t="shared" si="322"/>
        <v>89022.060000000056</v>
      </c>
      <c r="AH170" s="57">
        <f t="shared" si="322"/>
        <v>86364.660000000062</v>
      </c>
      <c r="AI170" s="57">
        <f t="shared" si="322"/>
        <v>83707.260000000068</v>
      </c>
      <c r="AJ170" s="57">
        <f t="shared" si="322"/>
        <v>81049.860000000073</v>
      </c>
      <c r="AK170" s="57">
        <f t="shared" si="322"/>
        <v>78392.460000000079</v>
      </c>
      <c r="AL170" s="57">
        <f t="shared" si="322"/>
        <v>75735.060000000085</v>
      </c>
      <c r="AM170" s="57">
        <f t="shared" si="322"/>
        <v>73077.660000000091</v>
      </c>
      <c r="AN170" s="57">
        <f t="shared" si="322"/>
        <v>70420.260000000097</v>
      </c>
      <c r="AO170" s="57">
        <f t="shared" si="322"/>
        <v>67762.860000000102</v>
      </c>
      <c r="AP170" s="59">
        <f t="shared" si="277"/>
        <v>1841.5597200000013</v>
      </c>
      <c r="AQ170" s="57">
        <v>2657.4000000000005</v>
      </c>
      <c r="AR170" s="57">
        <f t="shared" si="323"/>
        <v>31888.800000000007</v>
      </c>
      <c r="AS170" s="57">
        <f t="shared" si="324"/>
        <v>65105.460000000101</v>
      </c>
      <c r="AT170" s="57">
        <f t="shared" si="325"/>
        <v>62448.0600000001</v>
      </c>
      <c r="AU170" s="57">
        <f t="shared" si="325"/>
        <v>59790.660000000098</v>
      </c>
      <c r="AV170" s="57">
        <f t="shared" si="325"/>
        <v>57133.260000000097</v>
      </c>
      <c r="AW170" s="57">
        <f t="shared" si="325"/>
        <v>54475.860000000095</v>
      </c>
      <c r="AX170" s="57">
        <f t="shared" si="325"/>
        <v>51818.460000000094</v>
      </c>
      <c r="AY170" s="57">
        <f t="shared" si="325"/>
        <v>49161.060000000092</v>
      </c>
      <c r="AZ170" s="57">
        <f t="shared" si="325"/>
        <v>46503.660000000091</v>
      </c>
      <c r="BA170" s="57">
        <f t="shared" si="325"/>
        <v>43846.260000000089</v>
      </c>
      <c r="BB170" s="57">
        <f t="shared" si="325"/>
        <v>41188.860000000088</v>
      </c>
      <c r="BC170" s="57">
        <f t="shared" si="325"/>
        <v>38531.460000000086</v>
      </c>
      <c r="BD170" s="57">
        <f t="shared" si="325"/>
        <v>35874.060000000085</v>
      </c>
      <c r="BE170" s="60">
        <f t="shared" si="252"/>
        <v>1140.0061200000018</v>
      </c>
      <c r="BF170" s="57">
        <v>2657.4000000000005</v>
      </c>
      <c r="BG170" s="69">
        <f t="shared" si="326"/>
        <v>31888.800000000007</v>
      </c>
      <c r="BH170" s="57">
        <f t="shared" si="327"/>
        <v>33216.660000000084</v>
      </c>
      <c r="BI170" s="57">
        <f t="shared" si="328"/>
        <v>30559.260000000082</v>
      </c>
      <c r="BJ170" s="57">
        <f t="shared" si="328"/>
        <v>27901.860000000081</v>
      </c>
      <c r="BK170" s="57">
        <f t="shared" si="328"/>
        <v>25244.460000000079</v>
      </c>
      <c r="BL170" s="57">
        <f t="shared" si="328"/>
        <v>22587.060000000078</v>
      </c>
      <c r="BM170" s="57">
        <f t="shared" si="328"/>
        <v>19929.660000000076</v>
      </c>
      <c r="BN170" s="57">
        <f t="shared" si="328"/>
        <v>17272.260000000075</v>
      </c>
      <c r="BO170" s="57">
        <f t="shared" si="328"/>
        <v>14614.860000000073</v>
      </c>
      <c r="BP170" s="57">
        <f t="shared" si="328"/>
        <v>11957.460000000072</v>
      </c>
      <c r="BQ170" s="57">
        <f t="shared" si="328"/>
        <v>9300.0600000000704</v>
      </c>
      <c r="BR170" s="57">
        <f t="shared" si="328"/>
        <v>6642.6600000000699</v>
      </c>
      <c r="BS170" s="57">
        <f t="shared" si="328"/>
        <v>3985.2600000000693</v>
      </c>
      <c r="BT170" s="60">
        <f t="shared" si="259"/>
        <v>438.45252000000164</v>
      </c>
      <c r="BU170" s="57">
        <v>2657.4000000000005</v>
      </c>
      <c r="BV170" s="69">
        <v>3985.26</v>
      </c>
      <c r="BW170" s="57">
        <f t="shared" si="330"/>
        <v>1327.8600000000688</v>
      </c>
      <c r="BX170" s="57"/>
      <c r="BY170" s="57"/>
      <c r="BZ170" s="57"/>
      <c r="CA170" s="57"/>
      <c r="CB170" s="57"/>
      <c r="CC170" s="57"/>
      <c r="CD170" s="57"/>
      <c r="CE170" s="57"/>
      <c r="CF170" s="57"/>
      <c r="CG170" s="57"/>
      <c r="CH170" s="57"/>
      <c r="CI170" s="60">
        <f t="shared" si="260"/>
        <v>8.991433846154079</v>
      </c>
      <c r="CJ170" s="57">
        <v>2657.4000000000005</v>
      </c>
      <c r="CK170" s="69"/>
      <c r="CL170" s="57"/>
      <c r="CM170" s="57"/>
      <c r="CN170" s="57"/>
      <c r="CO170" s="57"/>
      <c r="CP170" s="57"/>
      <c r="CQ170" s="57"/>
      <c r="CR170" s="57"/>
      <c r="CS170" s="57"/>
      <c r="CT170" s="57"/>
      <c r="CU170" s="57"/>
      <c r="CV170" s="57"/>
      <c r="CW170" s="57"/>
      <c r="CX170" s="60">
        <f t="shared" si="261"/>
        <v>0</v>
      </c>
    </row>
    <row r="171" spans="1:102" x14ac:dyDescent="0.2">
      <c r="A171" s="56" t="s">
        <v>1488</v>
      </c>
      <c r="B171" s="40" t="s">
        <v>2202</v>
      </c>
      <c r="C171" s="40" t="s">
        <v>794</v>
      </c>
      <c r="D171" s="40" t="s">
        <v>851</v>
      </c>
      <c r="E171" s="40" t="s">
        <v>2548</v>
      </c>
      <c r="F171" s="40" t="s">
        <v>853</v>
      </c>
      <c r="G171" s="40">
        <v>480</v>
      </c>
      <c r="H171" s="57">
        <v>1948429.72</v>
      </c>
      <c r="I171" s="57">
        <v>105539.96299999999</v>
      </c>
      <c r="J171" s="57">
        <v>1842889.757</v>
      </c>
      <c r="K171" s="58">
        <v>1</v>
      </c>
      <c r="L171" s="57">
        <v>4059.2300000000009</v>
      </c>
      <c r="M171" s="57"/>
      <c r="N171" s="57">
        <f t="shared" si="320"/>
        <v>48710.760000000009</v>
      </c>
      <c r="O171" s="57">
        <f t="shared" si="253"/>
        <v>1838830.527</v>
      </c>
      <c r="P171" s="57">
        <f t="shared" si="321"/>
        <v>1834771.297</v>
      </c>
      <c r="Q171" s="57">
        <f t="shared" si="321"/>
        <v>1830712.067</v>
      </c>
      <c r="R171" s="57">
        <f t="shared" si="321"/>
        <v>1826652.8370000001</v>
      </c>
      <c r="S171" s="57">
        <f t="shared" si="321"/>
        <v>1822593.6070000001</v>
      </c>
      <c r="T171" s="57">
        <f t="shared" si="321"/>
        <v>1818534.3770000001</v>
      </c>
      <c r="U171" s="57">
        <f t="shared" si="321"/>
        <v>1814475.1470000001</v>
      </c>
      <c r="V171" s="57">
        <f t="shared" si="321"/>
        <v>1810415.9170000001</v>
      </c>
      <c r="W171" s="57">
        <f t="shared" si="321"/>
        <v>1806356.6870000002</v>
      </c>
      <c r="X171" s="57">
        <f t="shared" si="321"/>
        <v>1802297.4570000002</v>
      </c>
      <c r="Y171" s="57">
        <f t="shared" si="321"/>
        <v>1798238.2270000002</v>
      </c>
      <c r="Z171" s="57">
        <f t="shared" si="321"/>
        <v>1794178.9970000002</v>
      </c>
      <c r="AA171" s="59">
        <f t="shared" si="335"/>
        <v>40007.756294000006</v>
      </c>
      <c r="AB171" s="57"/>
      <c r="AC171" s="57">
        <f t="shared" si="254"/>
        <v>48710.760000000009</v>
      </c>
      <c r="AD171" s="57">
        <f t="shared" si="255"/>
        <v>1790119.7670000002</v>
      </c>
      <c r="AE171" s="57">
        <f t="shared" si="322"/>
        <v>1786060.5370000002</v>
      </c>
      <c r="AF171" s="57">
        <f t="shared" si="322"/>
        <v>1782001.3070000003</v>
      </c>
      <c r="AG171" s="57">
        <f t="shared" si="322"/>
        <v>1777942.0770000003</v>
      </c>
      <c r="AH171" s="57">
        <f t="shared" si="322"/>
        <v>1773882.8470000003</v>
      </c>
      <c r="AI171" s="57">
        <f t="shared" si="322"/>
        <v>1769823.6170000003</v>
      </c>
      <c r="AJ171" s="57">
        <f t="shared" si="322"/>
        <v>1765764.3870000003</v>
      </c>
      <c r="AK171" s="57">
        <f t="shared" si="322"/>
        <v>1761705.1570000004</v>
      </c>
      <c r="AL171" s="57">
        <f t="shared" si="322"/>
        <v>1757645.9270000004</v>
      </c>
      <c r="AM171" s="57">
        <f t="shared" si="322"/>
        <v>1753586.6970000004</v>
      </c>
      <c r="AN171" s="57">
        <f t="shared" si="322"/>
        <v>1749527.4670000004</v>
      </c>
      <c r="AO171" s="57">
        <f t="shared" si="322"/>
        <v>1745468.2370000004</v>
      </c>
      <c r="AP171" s="59">
        <f t="shared" si="277"/>
        <v>38936.119574000004</v>
      </c>
      <c r="AQ171" s="57">
        <v>4059.2300000000009</v>
      </c>
      <c r="AR171" s="57">
        <f t="shared" si="323"/>
        <v>48710.760000000009</v>
      </c>
      <c r="AS171" s="57">
        <f t="shared" si="324"/>
        <v>1741409.0070000004</v>
      </c>
      <c r="AT171" s="57">
        <f t="shared" si="325"/>
        <v>1737349.7770000005</v>
      </c>
      <c r="AU171" s="57">
        <f t="shared" si="325"/>
        <v>1733290.5470000005</v>
      </c>
      <c r="AV171" s="57">
        <f t="shared" si="325"/>
        <v>1729231.3170000005</v>
      </c>
      <c r="AW171" s="57">
        <f t="shared" si="325"/>
        <v>1725172.0870000005</v>
      </c>
      <c r="AX171" s="57">
        <f t="shared" si="325"/>
        <v>1721112.8570000005</v>
      </c>
      <c r="AY171" s="57">
        <f t="shared" si="325"/>
        <v>1717053.6270000006</v>
      </c>
      <c r="AZ171" s="57">
        <f t="shared" si="325"/>
        <v>1712994.3970000006</v>
      </c>
      <c r="BA171" s="57">
        <f t="shared" si="325"/>
        <v>1708935.1670000006</v>
      </c>
      <c r="BB171" s="57">
        <f t="shared" si="325"/>
        <v>1704875.9370000006</v>
      </c>
      <c r="BC171" s="57">
        <f t="shared" si="325"/>
        <v>1700816.7070000006</v>
      </c>
      <c r="BD171" s="57">
        <f t="shared" si="325"/>
        <v>1696757.4770000007</v>
      </c>
      <c r="BE171" s="60">
        <f t="shared" si="252"/>
        <v>37864.482854000016</v>
      </c>
      <c r="BF171" s="57">
        <v>4059.2300000000009</v>
      </c>
      <c r="BG171" s="69">
        <f t="shared" si="326"/>
        <v>48710.760000000009</v>
      </c>
      <c r="BH171" s="57">
        <f t="shared" si="327"/>
        <v>1692698.2470000007</v>
      </c>
      <c r="BI171" s="57">
        <f t="shared" si="328"/>
        <v>1688639.0170000007</v>
      </c>
      <c r="BJ171" s="57">
        <f t="shared" si="328"/>
        <v>1684579.7870000007</v>
      </c>
      <c r="BK171" s="57">
        <f t="shared" si="328"/>
        <v>1680520.5570000007</v>
      </c>
      <c r="BL171" s="57">
        <f t="shared" si="328"/>
        <v>1676461.3270000007</v>
      </c>
      <c r="BM171" s="57">
        <f t="shared" si="328"/>
        <v>1672402.0970000008</v>
      </c>
      <c r="BN171" s="57">
        <f t="shared" si="328"/>
        <v>1668342.8670000008</v>
      </c>
      <c r="BO171" s="57">
        <f t="shared" si="328"/>
        <v>1664283.6370000008</v>
      </c>
      <c r="BP171" s="57">
        <f t="shared" si="328"/>
        <v>1660224.4070000008</v>
      </c>
      <c r="BQ171" s="57">
        <f t="shared" si="328"/>
        <v>1656165.1770000008</v>
      </c>
      <c r="BR171" s="57">
        <f t="shared" si="328"/>
        <v>1652105.9470000009</v>
      </c>
      <c r="BS171" s="57">
        <f t="shared" si="328"/>
        <v>1648046.7170000009</v>
      </c>
      <c r="BT171" s="60">
        <f t="shared" si="259"/>
        <v>36792.846134000014</v>
      </c>
      <c r="BU171" s="57">
        <v>4059.2300000000009</v>
      </c>
      <c r="BV171" s="69">
        <f t="shared" si="329"/>
        <v>48710.760000000009</v>
      </c>
      <c r="BW171" s="57">
        <f t="shared" si="330"/>
        <v>1643987.4870000009</v>
      </c>
      <c r="BX171" s="57">
        <f t="shared" si="331"/>
        <v>1639928.2570000009</v>
      </c>
      <c r="BY171" s="57">
        <f t="shared" si="331"/>
        <v>1635869.0270000009</v>
      </c>
      <c r="BZ171" s="57">
        <f t="shared" si="331"/>
        <v>1631809.797000001</v>
      </c>
      <c r="CA171" s="57">
        <f t="shared" si="331"/>
        <v>1627750.567000001</v>
      </c>
      <c r="CB171" s="57">
        <f t="shared" si="331"/>
        <v>1623691.337000001</v>
      </c>
      <c r="CC171" s="57">
        <f t="shared" si="331"/>
        <v>1619632.107000001</v>
      </c>
      <c r="CD171" s="57">
        <f t="shared" si="331"/>
        <v>1615572.877000001</v>
      </c>
      <c r="CE171" s="57">
        <f t="shared" si="331"/>
        <v>1611513.647000001</v>
      </c>
      <c r="CF171" s="57">
        <f t="shared" si="331"/>
        <v>1607454.4170000011</v>
      </c>
      <c r="CG171" s="57">
        <f t="shared" si="331"/>
        <v>1603395.1870000011</v>
      </c>
      <c r="CH171" s="57">
        <f t="shared" si="331"/>
        <v>1599335.9570000011</v>
      </c>
      <c r="CI171" s="60">
        <f t="shared" si="260"/>
        <v>35721.209414000019</v>
      </c>
      <c r="CJ171" s="57">
        <v>4059.2300000000009</v>
      </c>
      <c r="CK171" s="69">
        <f t="shared" si="332"/>
        <v>48710.760000000009</v>
      </c>
      <c r="CL171" s="57">
        <f t="shared" si="333"/>
        <v>1595276.7270000011</v>
      </c>
      <c r="CM171" s="57">
        <f t="shared" ref="CM171:CW172" si="336">CL171-$L171</f>
        <v>1591217.4970000011</v>
      </c>
      <c r="CN171" s="57">
        <f t="shared" si="336"/>
        <v>1587158.2670000012</v>
      </c>
      <c r="CO171" s="57">
        <f t="shared" si="336"/>
        <v>1583099.0370000012</v>
      </c>
      <c r="CP171" s="57">
        <f t="shared" si="336"/>
        <v>1579039.8070000012</v>
      </c>
      <c r="CQ171" s="57">
        <f t="shared" si="336"/>
        <v>1574980.5770000012</v>
      </c>
      <c r="CR171" s="57">
        <f t="shared" si="336"/>
        <v>1570921.3470000012</v>
      </c>
      <c r="CS171" s="57">
        <f t="shared" si="336"/>
        <v>1566862.1170000012</v>
      </c>
      <c r="CT171" s="57">
        <f t="shared" si="336"/>
        <v>1562802.8870000013</v>
      </c>
      <c r="CU171" s="57">
        <f t="shared" si="336"/>
        <v>1558743.6570000013</v>
      </c>
      <c r="CV171" s="57">
        <f t="shared" si="336"/>
        <v>1554684.4270000013</v>
      </c>
      <c r="CW171" s="57">
        <f t="shared" si="336"/>
        <v>1550625.1970000013</v>
      </c>
      <c r="CX171" s="60">
        <f t="shared" si="261"/>
        <v>34649.572694000024</v>
      </c>
    </row>
    <row r="172" spans="1:102" x14ac:dyDescent="0.2">
      <c r="A172" s="56" t="s">
        <v>1489</v>
      </c>
      <c r="B172" s="40" t="s">
        <v>2203</v>
      </c>
      <c r="C172" s="40" t="s">
        <v>794</v>
      </c>
      <c r="D172" s="40" t="s">
        <v>851</v>
      </c>
      <c r="E172" s="40" t="s">
        <v>2549</v>
      </c>
      <c r="F172" s="40" t="s">
        <v>853</v>
      </c>
      <c r="G172" s="40">
        <v>524</v>
      </c>
      <c r="H172" s="57">
        <v>256010.16</v>
      </c>
      <c r="I172" s="57">
        <v>87382.180000000008</v>
      </c>
      <c r="J172" s="57">
        <v>168627.97999999998</v>
      </c>
      <c r="K172" s="58">
        <v>1</v>
      </c>
      <c r="L172" s="57">
        <v>791.68000000000018</v>
      </c>
      <c r="M172" s="57"/>
      <c r="N172" s="57">
        <f t="shared" si="320"/>
        <v>9500.1600000000017</v>
      </c>
      <c r="O172" s="57">
        <f t="shared" si="253"/>
        <v>167836.3</v>
      </c>
      <c r="P172" s="57">
        <f t="shared" si="321"/>
        <v>167044.62</v>
      </c>
      <c r="Q172" s="57">
        <f t="shared" si="321"/>
        <v>166252.94</v>
      </c>
      <c r="R172" s="57">
        <f t="shared" si="321"/>
        <v>165461.26</v>
      </c>
      <c r="S172" s="57">
        <f t="shared" si="321"/>
        <v>164669.58000000002</v>
      </c>
      <c r="T172" s="57">
        <f t="shared" si="321"/>
        <v>163877.90000000002</v>
      </c>
      <c r="U172" s="57">
        <f t="shared" si="321"/>
        <v>163086.22000000003</v>
      </c>
      <c r="V172" s="57">
        <f t="shared" si="321"/>
        <v>162294.54000000004</v>
      </c>
      <c r="W172" s="57">
        <f t="shared" si="321"/>
        <v>161502.86000000004</v>
      </c>
      <c r="X172" s="57">
        <f t="shared" si="321"/>
        <v>160711.18000000005</v>
      </c>
      <c r="Y172" s="57">
        <f t="shared" si="321"/>
        <v>159919.50000000006</v>
      </c>
      <c r="Z172" s="57">
        <f t="shared" si="321"/>
        <v>159127.82000000007</v>
      </c>
      <c r="AA172" s="59">
        <f t="shared" si="335"/>
        <v>3605.3138000000004</v>
      </c>
      <c r="AB172" s="57"/>
      <c r="AC172" s="57">
        <f t="shared" si="254"/>
        <v>9500.1600000000017</v>
      </c>
      <c r="AD172" s="57">
        <f t="shared" si="255"/>
        <v>158336.14000000007</v>
      </c>
      <c r="AE172" s="57">
        <f t="shared" si="322"/>
        <v>157544.46000000008</v>
      </c>
      <c r="AF172" s="57">
        <f t="shared" si="322"/>
        <v>156752.78000000009</v>
      </c>
      <c r="AG172" s="57">
        <f t="shared" si="322"/>
        <v>155961.10000000009</v>
      </c>
      <c r="AH172" s="57">
        <f t="shared" si="322"/>
        <v>155169.4200000001</v>
      </c>
      <c r="AI172" s="57">
        <f t="shared" si="322"/>
        <v>154377.74000000011</v>
      </c>
      <c r="AJ172" s="57">
        <f t="shared" si="322"/>
        <v>153586.06000000011</v>
      </c>
      <c r="AK172" s="57">
        <f t="shared" si="322"/>
        <v>152794.38000000012</v>
      </c>
      <c r="AL172" s="57">
        <f t="shared" si="322"/>
        <v>152002.70000000013</v>
      </c>
      <c r="AM172" s="57">
        <f t="shared" si="322"/>
        <v>151211.02000000014</v>
      </c>
      <c r="AN172" s="57">
        <f t="shared" si="322"/>
        <v>150419.34000000014</v>
      </c>
      <c r="AO172" s="57">
        <f t="shared" si="322"/>
        <v>149627.66000000015</v>
      </c>
      <c r="AP172" s="59">
        <f t="shared" si="277"/>
        <v>3396.310280000002</v>
      </c>
      <c r="AQ172" s="57">
        <v>791.68000000000018</v>
      </c>
      <c r="AR172" s="57">
        <f t="shared" si="323"/>
        <v>9500.1600000000017</v>
      </c>
      <c r="AS172" s="57">
        <f t="shared" si="324"/>
        <v>148835.98000000016</v>
      </c>
      <c r="AT172" s="57">
        <f t="shared" si="325"/>
        <v>148044.30000000016</v>
      </c>
      <c r="AU172" s="57">
        <f t="shared" si="325"/>
        <v>147252.62000000017</v>
      </c>
      <c r="AV172" s="57">
        <f t="shared" si="325"/>
        <v>146460.94000000018</v>
      </c>
      <c r="AW172" s="57">
        <f t="shared" si="325"/>
        <v>145669.26000000018</v>
      </c>
      <c r="AX172" s="57">
        <f t="shared" si="325"/>
        <v>144877.58000000019</v>
      </c>
      <c r="AY172" s="57">
        <f t="shared" si="325"/>
        <v>144085.9000000002</v>
      </c>
      <c r="AZ172" s="57">
        <f t="shared" si="325"/>
        <v>143294.2200000002</v>
      </c>
      <c r="BA172" s="57">
        <f t="shared" si="325"/>
        <v>142502.54000000021</v>
      </c>
      <c r="BB172" s="57">
        <f t="shared" si="325"/>
        <v>141710.86000000022</v>
      </c>
      <c r="BC172" s="57">
        <f t="shared" si="325"/>
        <v>140919.18000000023</v>
      </c>
      <c r="BD172" s="57">
        <f t="shared" si="325"/>
        <v>140127.50000000023</v>
      </c>
      <c r="BE172" s="60">
        <f t="shared" si="252"/>
        <v>3187.306760000004</v>
      </c>
      <c r="BF172" s="57">
        <v>791.68000000000018</v>
      </c>
      <c r="BG172" s="69">
        <f t="shared" si="326"/>
        <v>9500.1600000000017</v>
      </c>
      <c r="BH172" s="57">
        <f t="shared" si="327"/>
        <v>139335.82000000024</v>
      </c>
      <c r="BI172" s="57">
        <f t="shared" si="328"/>
        <v>138544.14000000025</v>
      </c>
      <c r="BJ172" s="57">
        <f t="shared" si="328"/>
        <v>137752.46000000025</v>
      </c>
      <c r="BK172" s="57">
        <f t="shared" si="328"/>
        <v>136960.78000000026</v>
      </c>
      <c r="BL172" s="57">
        <f t="shared" si="328"/>
        <v>136169.10000000027</v>
      </c>
      <c r="BM172" s="57">
        <f t="shared" si="328"/>
        <v>135377.42000000027</v>
      </c>
      <c r="BN172" s="57">
        <f t="shared" si="328"/>
        <v>134585.74000000028</v>
      </c>
      <c r="BO172" s="57">
        <f t="shared" si="328"/>
        <v>133794.06000000029</v>
      </c>
      <c r="BP172" s="57">
        <f t="shared" si="328"/>
        <v>133002.3800000003</v>
      </c>
      <c r="BQ172" s="57">
        <f t="shared" si="328"/>
        <v>132210.7000000003</v>
      </c>
      <c r="BR172" s="57">
        <f t="shared" si="328"/>
        <v>131419.02000000031</v>
      </c>
      <c r="BS172" s="57">
        <f t="shared" si="328"/>
        <v>130627.34000000032</v>
      </c>
      <c r="BT172" s="60">
        <f t="shared" si="259"/>
        <v>2978.3032400000056</v>
      </c>
      <c r="BU172" s="57">
        <v>791.68000000000018</v>
      </c>
      <c r="BV172" s="69">
        <f t="shared" si="329"/>
        <v>9500.1600000000017</v>
      </c>
      <c r="BW172" s="57">
        <f t="shared" si="330"/>
        <v>129835.66000000032</v>
      </c>
      <c r="BX172" s="57">
        <f t="shared" si="331"/>
        <v>129043.98000000033</v>
      </c>
      <c r="BY172" s="57">
        <f t="shared" si="331"/>
        <v>128252.30000000034</v>
      </c>
      <c r="BZ172" s="57">
        <f t="shared" si="331"/>
        <v>127460.62000000034</v>
      </c>
      <c r="CA172" s="57">
        <f t="shared" si="331"/>
        <v>126668.94000000035</v>
      </c>
      <c r="CB172" s="57">
        <f t="shared" si="331"/>
        <v>125877.26000000036</v>
      </c>
      <c r="CC172" s="57">
        <f t="shared" si="331"/>
        <v>125085.58000000037</v>
      </c>
      <c r="CD172" s="57">
        <f t="shared" si="331"/>
        <v>124293.90000000037</v>
      </c>
      <c r="CE172" s="57">
        <f t="shared" si="331"/>
        <v>123502.22000000038</v>
      </c>
      <c r="CF172" s="57">
        <f t="shared" si="331"/>
        <v>122710.54000000039</v>
      </c>
      <c r="CG172" s="57">
        <f t="shared" si="331"/>
        <v>121918.86000000039</v>
      </c>
      <c r="CH172" s="57">
        <f t="shared" si="331"/>
        <v>121127.1800000004</v>
      </c>
      <c r="CI172" s="60">
        <f t="shared" si="260"/>
        <v>2769.2997200000082</v>
      </c>
      <c r="CJ172" s="57">
        <v>791.68000000000018</v>
      </c>
      <c r="CK172" s="69">
        <f t="shared" si="332"/>
        <v>9500.1600000000017</v>
      </c>
      <c r="CL172" s="57">
        <f t="shared" si="333"/>
        <v>120335.50000000041</v>
      </c>
      <c r="CM172" s="57">
        <f t="shared" si="336"/>
        <v>119543.82000000041</v>
      </c>
      <c r="CN172" s="57">
        <f t="shared" si="336"/>
        <v>118752.14000000042</v>
      </c>
      <c r="CO172" s="57">
        <f t="shared" si="336"/>
        <v>117960.46000000043</v>
      </c>
      <c r="CP172" s="57">
        <f t="shared" si="336"/>
        <v>117168.78000000044</v>
      </c>
      <c r="CQ172" s="57">
        <f t="shared" si="336"/>
        <v>116377.10000000044</v>
      </c>
      <c r="CR172" s="57">
        <f t="shared" si="336"/>
        <v>115585.42000000045</v>
      </c>
      <c r="CS172" s="57">
        <f t="shared" si="336"/>
        <v>114793.74000000046</v>
      </c>
      <c r="CT172" s="57">
        <f t="shared" si="336"/>
        <v>114002.06000000046</v>
      </c>
      <c r="CU172" s="57">
        <f t="shared" si="336"/>
        <v>113210.38000000047</v>
      </c>
      <c r="CV172" s="57">
        <f t="shared" si="336"/>
        <v>112418.70000000048</v>
      </c>
      <c r="CW172" s="57">
        <f t="shared" si="336"/>
        <v>111627.02000000048</v>
      </c>
      <c r="CX172" s="60">
        <f t="shared" si="261"/>
        <v>2560.2962000000098</v>
      </c>
    </row>
    <row r="173" spans="1:102" x14ac:dyDescent="0.2">
      <c r="A173" s="56" t="s">
        <v>1490</v>
      </c>
      <c r="B173" s="40" t="s">
        <v>2204</v>
      </c>
      <c r="C173" s="40" t="s">
        <v>794</v>
      </c>
      <c r="D173" s="40" t="s">
        <v>851</v>
      </c>
      <c r="E173" s="40" t="s">
        <v>2550</v>
      </c>
      <c r="F173" s="40" t="s">
        <v>853</v>
      </c>
      <c r="G173" s="40">
        <v>300</v>
      </c>
      <c r="H173" s="57">
        <v>14935</v>
      </c>
      <c r="I173" s="57">
        <v>12918.42</v>
      </c>
      <c r="J173" s="57">
        <v>2016.58</v>
      </c>
      <c r="K173" s="58">
        <v>1</v>
      </c>
      <c r="L173" s="57">
        <v>49.779999999999994</v>
      </c>
      <c r="M173" s="57"/>
      <c r="N173" s="57">
        <f t="shared" si="320"/>
        <v>597.3599999999999</v>
      </c>
      <c r="O173" s="57">
        <f t="shared" si="253"/>
        <v>1966.8</v>
      </c>
      <c r="P173" s="57">
        <f t="shared" si="321"/>
        <v>1917.02</v>
      </c>
      <c r="Q173" s="57">
        <f t="shared" si="321"/>
        <v>1867.24</v>
      </c>
      <c r="R173" s="57">
        <f t="shared" si="321"/>
        <v>1817.46</v>
      </c>
      <c r="S173" s="57">
        <f t="shared" si="321"/>
        <v>1767.68</v>
      </c>
      <c r="T173" s="57">
        <f t="shared" si="321"/>
        <v>1717.9</v>
      </c>
      <c r="U173" s="57">
        <f t="shared" si="321"/>
        <v>1668.1200000000001</v>
      </c>
      <c r="V173" s="57">
        <f t="shared" si="321"/>
        <v>1618.3400000000001</v>
      </c>
      <c r="W173" s="57">
        <f t="shared" si="321"/>
        <v>1568.5600000000002</v>
      </c>
      <c r="X173" s="57">
        <f t="shared" si="321"/>
        <v>1518.7800000000002</v>
      </c>
      <c r="Y173" s="57">
        <f t="shared" si="321"/>
        <v>1469.0000000000002</v>
      </c>
      <c r="Z173" s="57">
        <f t="shared" si="321"/>
        <v>1419.2200000000003</v>
      </c>
      <c r="AA173" s="59">
        <f t="shared" si="335"/>
        <v>37.793799999999997</v>
      </c>
      <c r="AB173" s="57"/>
      <c r="AC173" s="57">
        <f t="shared" si="254"/>
        <v>597.3599999999999</v>
      </c>
      <c r="AD173" s="57">
        <f t="shared" si="255"/>
        <v>1369.4400000000003</v>
      </c>
      <c r="AE173" s="57">
        <f t="shared" si="322"/>
        <v>1319.6600000000003</v>
      </c>
      <c r="AF173" s="57">
        <f t="shared" si="322"/>
        <v>1269.8800000000003</v>
      </c>
      <c r="AG173" s="57">
        <f t="shared" si="322"/>
        <v>1220.1000000000004</v>
      </c>
      <c r="AH173" s="57">
        <f t="shared" si="322"/>
        <v>1170.3200000000004</v>
      </c>
      <c r="AI173" s="57">
        <f t="shared" si="322"/>
        <v>1120.5400000000004</v>
      </c>
      <c r="AJ173" s="57">
        <f t="shared" si="322"/>
        <v>1070.7600000000004</v>
      </c>
      <c r="AK173" s="57">
        <f t="shared" si="322"/>
        <v>1020.9800000000005</v>
      </c>
      <c r="AL173" s="57">
        <f t="shared" si="322"/>
        <v>971.2000000000005</v>
      </c>
      <c r="AM173" s="57">
        <f t="shared" si="322"/>
        <v>921.42000000000053</v>
      </c>
      <c r="AN173" s="57">
        <f t="shared" si="322"/>
        <v>871.64000000000055</v>
      </c>
      <c r="AO173" s="57">
        <f t="shared" si="322"/>
        <v>821.86000000000058</v>
      </c>
      <c r="AP173" s="59">
        <f t="shared" si="277"/>
        <v>24.651880000000013</v>
      </c>
      <c r="AQ173" s="57">
        <v>49.779999999999994</v>
      </c>
      <c r="AR173" s="57">
        <f t="shared" si="323"/>
        <v>597.3599999999999</v>
      </c>
      <c r="AS173" s="57">
        <f t="shared" si="324"/>
        <v>772.08000000000061</v>
      </c>
      <c r="AT173" s="57">
        <f t="shared" si="325"/>
        <v>722.30000000000064</v>
      </c>
      <c r="AU173" s="57">
        <f t="shared" si="325"/>
        <v>672.52000000000066</v>
      </c>
      <c r="AV173" s="57">
        <f t="shared" si="325"/>
        <v>622.74000000000069</v>
      </c>
      <c r="AW173" s="57">
        <f t="shared" si="325"/>
        <v>572.96000000000072</v>
      </c>
      <c r="AX173" s="57">
        <f t="shared" si="325"/>
        <v>523.18000000000075</v>
      </c>
      <c r="AY173" s="57">
        <f t="shared" si="325"/>
        <v>473.40000000000077</v>
      </c>
      <c r="AZ173" s="57">
        <f t="shared" si="325"/>
        <v>423.6200000000008</v>
      </c>
      <c r="BA173" s="57">
        <f t="shared" si="325"/>
        <v>373.84000000000083</v>
      </c>
      <c r="BB173" s="57">
        <f t="shared" si="325"/>
        <v>324.06000000000085</v>
      </c>
      <c r="BC173" s="57">
        <f t="shared" si="325"/>
        <v>274.28000000000088</v>
      </c>
      <c r="BD173" s="57">
        <f t="shared" si="325"/>
        <v>224.50000000000088</v>
      </c>
      <c r="BE173" s="60">
        <f t="shared" si="252"/>
        <v>11.509960000000016</v>
      </c>
      <c r="BF173" s="57">
        <v>49.779999999999994</v>
      </c>
      <c r="BG173" s="69">
        <v>224.5</v>
      </c>
      <c r="BH173" s="57">
        <f t="shared" si="327"/>
        <v>174.72000000000088</v>
      </c>
      <c r="BI173" s="57">
        <f t="shared" si="328"/>
        <v>124.94000000000088</v>
      </c>
      <c r="BJ173" s="57">
        <f t="shared" si="328"/>
        <v>75.160000000000878</v>
      </c>
      <c r="BK173" s="57">
        <f t="shared" si="328"/>
        <v>25.380000000000884</v>
      </c>
      <c r="BL173" s="57"/>
      <c r="BM173" s="57"/>
      <c r="BN173" s="57"/>
      <c r="BO173" s="57"/>
      <c r="BP173" s="57"/>
      <c r="BQ173" s="57"/>
      <c r="BR173" s="57"/>
      <c r="BS173" s="57"/>
      <c r="BT173" s="60">
        <f t="shared" si="259"/>
        <v>1.0571846153846229</v>
      </c>
      <c r="BU173" s="57">
        <v>49.779999999999994</v>
      </c>
      <c r="BV173" s="69"/>
      <c r="BW173" s="57"/>
      <c r="BX173" s="57"/>
      <c r="BY173" s="57"/>
      <c r="BZ173" s="57"/>
      <c r="CA173" s="57"/>
      <c r="CB173" s="57"/>
      <c r="CC173" s="57"/>
      <c r="CD173" s="57"/>
      <c r="CE173" s="57"/>
      <c r="CF173" s="57"/>
      <c r="CG173" s="57"/>
      <c r="CH173" s="57"/>
      <c r="CI173" s="60">
        <f t="shared" si="260"/>
        <v>0</v>
      </c>
      <c r="CJ173" s="57">
        <v>49.779999999999994</v>
      </c>
      <c r="CK173" s="69"/>
      <c r="CL173" s="57"/>
      <c r="CM173" s="57"/>
      <c r="CN173" s="57"/>
      <c r="CO173" s="57"/>
      <c r="CP173" s="57"/>
      <c r="CQ173" s="57"/>
      <c r="CR173" s="57"/>
      <c r="CS173" s="57"/>
      <c r="CT173" s="57"/>
      <c r="CU173" s="57"/>
      <c r="CV173" s="57"/>
      <c r="CW173" s="57"/>
      <c r="CX173" s="60">
        <f t="shared" si="261"/>
        <v>0</v>
      </c>
    </row>
    <row r="174" spans="1:102" x14ac:dyDescent="0.2">
      <c r="A174" s="56" t="s">
        <v>1491</v>
      </c>
      <c r="B174" s="40" t="s">
        <v>2205</v>
      </c>
      <c r="C174" s="40" t="s">
        <v>794</v>
      </c>
      <c r="D174" s="40" t="s">
        <v>851</v>
      </c>
      <c r="E174" s="40" t="s">
        <v>2551</v>
      </c>
      <c r="F174" s="40" t="s">
        <v>853</v>
      </c>
      <c r="G174" s="40">
        <v>300</v>
      </c>
      <c r="H174" s="57">
        <v>184877</v>
      </c>
      <c r="I174" s="57">
        <v>155771.46</v>
      </c>
      <c r="J174" s="57">
        <v>29105.540000000008</v>
      </c>
      <c r="K174" s="58">
        <v>1</v>
      </c>
      <c r="L174" s="57">
        <v>616.2600000000001</v>
      </c>
      <c r="M174" s="57"/>
      <c r="N174" s="57">
        <f t="shared" si="320"/>
        <v>7395.1200000000008</v>
      </c>
      <c r="O174" s="57">
        <f t="shared" si="253"/>
        <v>28489.28000000001</v>
      </c>
      <c r="P174" s="57">
        <f t="shared" si="321"/>
        <v>27873.020000000011</v>
      </c>
      <c r="Q174" s="57">
        <f t="shared" si="321"/>
        <v>27256.760000000013</v>
      </c>
      <c r="R174" s="57">
        <f t="shared" si="321"/>
        <v>26640.500000000015</v>
      </c>
      <c r="S174" s="57">
        <f t="shared" si="321"/>
        <v>26024.240000000016</v>
      </c>
      <c r="T174" s="57">
        <f t="shared" si="321"/>
        <v>25407.980000000018</v>
      </c>
      <c r="U174" s="57">
        <f t="shared" si="321"/>
        <v>24791.720000000019</v>
      </c>
      <c r="V174" s="57">
        <f t="shared" si="321"/>
        <v>24175.460000000021</v>
      </c>
      <c r="W174" s="57">
        <f t="shared" si="321"/>
        <v>23559.200000000023</v>
      </c>
      <c r="X174" s="57">
        <f t="shared" si="321"/>
        <v>22942.940000000024</v>
      </c>
      <c r="Y174" s="57">
        <f t="shared" si="321"/>
        <v>22326.680000000026</v>
      </c>
      <c r="Z174" s="57">
        <f t="shared" si="321"/>
        <v>21710.420000000027</v>
      </c>
      <c r="AA174" s="59">
        <f t="shared" si="335"/>
        <v>558.97556000000031</v>
      </c>
      <c r="AB174" s="57"/>
      <c r="AC174" s="57">
        <f t="shared" si="254"/>
        <v>7395.1200000000008</v>
      </c>
      <c r="AD174" s="57">
        <f t="shared" si="255"/>
        <v>21094.160000000029</v>
      </c>
      <c r="AE174" s="57">
        <f t="shared" si="322"/>
        <v>20477.900000000031</v>
      </c>
      <c r="AF174" s="57">
        <f t="shared" si="322"/>
        <v>19861.640000000032</v>
      </c>
      <c r="AG174" s="57">
        <f t="shared" si="322"/>
        <v>19245.380000000034</v>
      </c>
      <c r="AH174" s="57">
        <f t="shared" si="322"/>
        <v>18629.120000000035</v>
      </c>
      <c r="AI174" s="57">
        <f t="shared" si="322"/>
        <v>18012.860000000037</v>
      </c>
      <c r="AJ174" s="57">
        <f t="shared" si="322"/>
        <v>17396.600000000039</v>
      </c>
      <c r="AK174" s="57">
        <f t="shared" si="322"/>
        <v>16780.34000000004</v>
      </c>
      <c r="AL174" s="57">
        <f t="shared" si="322"/>
        <v>16164.08000000004</v>
      </c>
      <c r="AM174" s="57">
        <f t="shared" si="322"/>
        <v>15547.82000000004</v>
      </c>
      <c r="AN174" s="57">
        <f t="shared" si="322"/>
        <v>14931.56000000004</v>
      </c>
      <c r="AO174" s="57">
        <f t="shared" si="322"/>
        <v>14315.300000000039</v>
      </c>
      <c r="AP174" s="59">
        <f t="shared" si="277"/>
        <v>396.28292000000079</v>
      </c>
      <c r="AQ174" s="57">
        <v>616.2600000000001</v>
      </c>
      <c r="AR174" s="57">
        <f t="shared" si="323"/>
        <v>7395.1200000000008</v>
      </c>
      <c r="AS174" s="57">
        <f t="shared" si="324"/>
        <v>13699.040000000039</v>
      </c>
      <c r="AT174" s="57">
        <f t="shared" si="325"/>
        <v>13082.780000000039</v>
      </c>
      <c r="AU174" s="57">
        <f t="shared" si="325"/>
        <v>12466.520000000039</v>
      </c>
      <c r="AV174" s="57">
        <f t="shared" si="325"/>
        <v>11850.260000000038</v>
      </c>
      <c r="AW174" s="57">
        <f t="shared" si="325"/>
        <v>11234.000000000038</v>
      </c>
      <c r="AX174" s="57">
        <f t="shared" si="325"/>
        <v>10617.740000000038</v>
      </c>
      <c r="AY174" s="57">
        <f t="shared" si="325"/>
        <v>10001.480000000038</v>
      </c>
      <c r="AZ174" s="57">
        <f t="shared" si="325"/>
        <v>9385.2200000000375</v>
      </c>
      <c r="BA174" s="57">
        <f t="shared" si="325"/>
        <v>8768.9600000000373</v>
      </c>
      <c r="BB174" s="57">
        <f t="shared" si="325"/>
        <v>8152.7000000000371</v>
      </c>
      <c r="BC174" s="57">
        <f t="shared" si="325"/>
        <v>7536.4400000000369</v>
      </c>
      <c r="BD174" s="57">
        <f t="shared" si="325"/>
        <v>6920.1800000000367</v>
      </c>
      <c r="BE174" s="60">
        <f t="shared" si="252"/>
        <v>233.59028000000083</v>
      </c>
      <c r="BF174" s="57">
        <v>616.2600000000001</v>
      </c>
      <c r="BG174" s="69">
        <v>6920.18</v>
      </c>
      <c r="BH174" s="57">
        <f t="shared" si="327"/>
        <v>6303.9200000000365</v>
      </c>
      <c r="BI174" s="57">
        <f t="shared" si="328"/>
        <v>5687.6600000000362</v>
      </c>
      <c r="BJ174" s="57">
        <f t="shared" si="328"/>
        <v>5071.400000000036</v>
      </c>
      <c r="BK174" s="57">
        <f t="shared" si="328"/>
        <v>4455.1400000000358</v>
      </c>
      <c r="BL174" s="57">
        <f t="shared" si="328"/>
        <v>3838.8800000000356</v>
      </c>
      <c r="BM174" s="57">
        <f t="shared" si="328"/>
        <v>3222.6200000000354</v>
      </c>
      <c r="BN174" s="57">
        <f t="shared" si="328"/>
        <v>2606.3600000000351</v>
      </c>
      <c r="BO174" s="57">
        <f t="shared" si="328"/>
        <v>1990.1000000000349</v>
      </c>
      <c r="BP174" s="57">
        <f t="shared" si="328"/>
        <v>1373.8400000000347</v>
      </c>
      <c r="BQ174" s="57">
        <f t="shared" si="328"/>
        <v>757.5800000000346</v>
      </c>
      <c r="BR174" s="57">
        <f t="shared" si="328"/>
        <v>141.3200000000345</v>
      </c>
      <c r="BS174" s="57"/>
      <c r="BT174" s="60">
        <f t="shared" si="259"/>
        <v>71.701384615385336</v>
      </c>
      <c r="BU174" s="57">
        <v>616.2600000000001</v>
      </c>
      <c r="BV174" s="69"/>
      <c r="BW174" s="57"/>
      <c r="BX174" s="57"/>
      <c r="BY174" s="57"/>
      <c r="BZ174" s="57"/>
      <c r="CA174" s="57"/>
      <c r="CB174" s="57"/>
      <c r="CC174" s="57"/>
      <c r="CD174" s="57"/>
      <c r="CE174" s="57"/>
      <c r="CF174" s="57"/>
      <c r="CG174" s="57"/>
      <c r="CH174" s="57"/>
      <c r="CI174" s="60">
        <f t="shared" si="260"/>
        <v>0</v>
      </c>
      <c r="CJ174" s="57">
        <v>616.2600000000001</v>
      </c>
      <c r="CK174" s="69"/>
      <c r="CL174" s="57"/>
      <c r="CM174" s="57"/>
      <c r="CN174" s="57"/>
      <c r="CO174" s="57"/>
      <c r="CP174" s="57"/>
      <c r="CQ174" s="57"/>
      <c r="CR174" s="57"/>
      <c r="CS174" s="57"/>
      <c r="CT174" s="57"/>
      <c r="CU174" s="57"/>
      <c r="CV174" s="57"/>
      <c r="CW174" s="57"/>
      <c r="CX174" s="60">
        <f t="shared" si="261"/>
        <v>0</v>
      </c>
    </row>
    <row r="175" spans="1:102" x14ac:dyDescent="0.2">
      <c r="A175" s="56" t="s">
        <v>1492</v>
      </c>
      <c r="B175" s="40" t="s">
        <v>2206</v>
      </c>
      <c r="C175" s="40" t="s">
        <v>794</v>
      </c>
      <c r="D175" s="40" t="s">
        <v>851</v>
      </c>
      <c r="E175" s="40" t="s">
        <v>2552</v>
      </c>
      <c r="F175" s="40" t="s">
        <v>853</v>
      </c>
      <c r="G175" s="40">
        <v>444</v>
      </c>
      <c r="H175" s="57">
        <v>858676.65</v>
      </c>
      <c r="I175" s="57">
        <v>270802.40000000002</v>
      </c>
      <c r="J175" s="57">
        <v>587874.25</v>
      </c>
      <c r="K175" s="58">
        <v>1</v>
      </c>
      <c r="L175" s="57">
        <v>3562.8799999999997</v>
      </c>
      <c r="M175" s="57"/>
      <c r="N175" s="57">
        <f t="shared" si="320"/>
        <v>42754.559999999998</v>
      </c>
      <c r="O175" s="57">
        <f t="shared" si="253"/>
        <v>584311.37</v>
      </c>
      <c r="P175" s="57">
        <f t="shared" si="321"/>
        <v>580748.49</v>
      </c>
      <c r="Q175" s="57">
        <f t="shared" si="321"/>
        <v>577185.61</v>
      </c>
      <c r="R175" s="57">
        <f t="shared" si="321"/>
        <v>573622.73</v>
      </c>
      <c r="S175" s="57">
        <f t="shared" si="321"/>
        <v>570059.85</v>
      </c>
      <c r="T175" s="57">
        <f t="shared" si="321"/>
        <v>566496.97</v>
      </c>
      <c r="U175" s="57">
        <f t="shared" si="321"/>
        <v>562934.09</v>
      </c>
      <c r="V175" s="57">
        <f t="shared" si="321"/>
        <v>559371.21</v>
      </c>
      <c r="W175" s="57">
        <f t="shared" si="321"/>
        <v>555808.32999999996</v>
      </c>
      <c r="X175" s="57">
        <f t="shared" si="321"/>
        <v>552245.44999999995</v>
      </c>
      <c r="Y175" s="57">
        <f t="shared" si="321"/>
        <v>548682.56999999995</v>
      </c>
      <c r="Z175" s="57">
        <f t="shared" si="321"/>
        <v>545119.68999999994</v>
      </c>
      <c r="AA175" s="59">
        <f t="shared" si="335"/>
        <v>12462.933339999998</v>
      </c>
      <c r="AB175" s="57"/>
      <c r="AC175" s="57">
        <f t="shared" si="254"/>
        <v>42754.559999999998</v>
      </c>
      <c r="AD175" s="57">
        <f t="shared" si="255"/>
        <v>541556.80999999994</v>
      </c>
      <c r="AE175" s="57">
        <f t="shared" si="322"/>
        <v>537993.92999999993</v>
      </c>
      <c r="AF175" s="57">
        <f t="shared" si="322"/>
        <v>534431.04999999993</v>
      </c>
      <c r="AG175" s="57">
        <f t="shared" si="322"/>
        <v>530868.16999999993</v>
      </c>
      <c r="AH175" s="57">
        <f t="shared" si="322"/>
        <v>527305.28999999992</v>
      </c>
      <c r="AI175" s="57">
        <f t="shared" si="322"/>
        <v>523742.40999999992</v>
      </c>
      <c r="AJ175" s="57">
        <f t="shared" si="322"/>
        <v>520179.52999999991</v>
      </c>
      <c r="AK175" s="57">
        <f t="shared" si="322"/>
        <v>516616.64999999991</v>
      </c>
      <c r="AL175" s="57">
        <f t="shared" si="322"/>
        <v>513053.7699999999</v>
      </c>
      <c r="AM175" s="57">
        <f t="shared" si="322"/>
        <v>509490.8899999999</v>
      </c>
      <c r="AN175" s="57">
        <f t="shared" si="322"/>
        <v>505928.00999999989</v>
      </c>
      <c r="AO175" s="57">
        <f t="shared" si="322"/>
        <v>502365.12999999989</v>
      </c>
      <c r="AP175" s="59">
        <f t="shared" si="277"/>
        <v>11522.333019999996</v>
      </c>
      <c r="AQ175" s="57">
        <v>3562.8799999999997</v>
      </c>
      <c r="AR175" s="57">
        <f t="shared" si="323"/>
        <v>42754.559999999998</v>
      </c>
      <c r="AS175" s="57">
        <f t="shared" si="324"/>
        <v>498802.24999999988</v>
      </c>
      <c r="AT175" s="57">
        <f t="shared" si="325"/>
        <v>495239.36999999988</v>
      </c>
      <c r="AU175" s="57">
        <f t="shared" si="325"/>
        <v>491676.48999999987</v>
      </c>
      <c r="AV175" s="57">
        <f t="shared" si="325"/>
        <v>488113.60999999987</v>
      </c>
      <c r="AW175" s="57">
        <f t="shared" si="325"/>
        <v>484550.72999999986</v>
      </c>
      <c r="AX175" s="57">
        <f t="shared" si="325"/>
        <v>480987.84999999986</v>
      </c>
      <c r="AY175" s="57">
        <f t="shared" si="325"/>
        <v>477424.96999999986</v>
      </c>
      <c r="AZ175" s="57">
        <f t="shared" si="325"/>
        <v>473862.08999999985</v>
      </c>
      <c r="BA175" s="57">
        <f t="shared" si="325"/>
        <v>470299.20999999985</v>
      </c>
      <c r="BB175" s="57">
        <f t="shared" si="325"/>
        <v>466736.32999999984</v>
      </c>
      <c r="BC175" s="57">
        <f t="shared" si="325"/>
        <v>463173.44999999984</v>
      </c>
      <c r="BD175" s="57">
        <f t="shared" si="325"/>
        <v>459610.56999999983</v>
      </c>
      <c r="BE175" s="60">
        <f t="shared" si="252"/>
        <v>10581.732699999997</v>
      </c>
      <c r="BF175" s="57">
        <v>3562.8799999999997</v>
      </c>
      <c r="BG175" s="69">
        <f t="shared" si="326"/>
        <v>42754.559999999998</v>
      </c>
      <c r="BH175" s="57">
        <f t="shared" si="327"/>
        <v>456047.68999999983</v>
      </c>
      <c r="BI175" s="57">
        <f t="shared" si="328"/>
        <v>452484.80999999982</v>
      </c>
      <c r="BJ175" s="57">
        <f t="shared" si="328"/>
        <v>448921.92999999982</v>
      </c>
      <c r="BK175" s="57">
        <f t="shared" si="328"/>
        <v>445359.04999999981</v>
      </c>
      <c r="BL175" s="57">
        <f t="shared" si="328"/>
        <v>441796.16999999981</v>
      </c>
      <c r="BM175" s="57">
        <f t="shared" si="328"/>
        <v>438233.2899999998</v>
      </c>
      <c r="BN175" s="57">
        <f t="shared" si="328"/>
        <v>434670.4099999998</v>
      </c>
      <c r="BO175" s="57">
        <f t="shared" si="328"/>
        <v>431107.5299999998</v>
      </c>
      <c r="BP175" s="57">
        <f t="shared" si="328"/>
        <v>427544.64999999979</v>
      </c>
      <c r="BQ175" s="57">
        <f t="shared" si="328"/>
        <v>423981.76999999979</v>
      </c>
      <c r="BR175" s="57">
        <f t="shared" si="328"/>
        <v>420418.88999999978</v>
      </c>
      <c r="BS175" s="57">
        <f t="shared" si="328"/>
        <v>416856.00999999978</v>
      </c>
      <c r="BT175" s="60">
        <f t="shared" si="259"/>
        <v>9641.1323799999955</v>
      </c>
      <c r="BU175" s="57">
        <v>3562.8799999999997</v>
      </c>
      <c r="BV175" s="69">
        <f t="shared" si="329"/>
        <v>42754.559999999998</v>
      </c>
      <c r="BW175" s="57">
        <f t="shared" si="330"/>
        <v>413293.12999999977</v>
      </c>
      <c r="BX175" s="57">
        <f t="shared" si="331"/>
        <v>409730.24999999977</v>
      </c>
      <c r="BY175" s="57">
        <f t="shared" si="331"/>
        <v>406167.36999999976</v>
      </c>
      <c r="BZ175" s="57">
        <f t="shared" si="331"/>
        <v>402604.48999999976</v>
      </c>
      <c r="CA175" s="57">
        <f t="shared" si="331"/>
        <v>399041.60999999975</v>
      </c>
      <c r="CB175" s="57">
        <f t="shared" si="331"/>
        <v>395478.72999999975</v>
      </c>
      <c r="CC175" s="57">
        <f t="shared" si="331"/>
        <v>391915.84999999974</v>
      </c>
      <c r="CD175" s="57">
        <f t="shared" si="331"/>
        <v>388352.96999999974</v>
      </c>
      <c r="CE175" s="57">
        <f t="shared" si="331"/>
        <v>384790.08999999973</v>
      </c>
      <c r="CF175" s="57">
        <f t="shared" si="331"/>
        <v>381227.20999999973</v>
      </c>
      <c r="CG175" s="57">
        <f t="shared" si="331"/>
        <v>377664.32999999973</v>
      </c>
      <c r="CH175" s="57">
        <f t="shared" si="331"/>
        <v>374101.44999999972</v>
      </c>
      <c r="CI175" s="60">
        <f t="shared" si="260"/>
        <v>8700.5320599999941</v>
      </c>
      <c r="CJ175" s="57">
        <v>3562.8799999999997</v>
      </c>
      <c r="CK175" s="69">
        <f t="shared" si="332"/>
        <v>42754.559999999998</v>
      </c>
      <c r="CL175" s="57">
        <f t="shared" ref="CL175:CL189" si="337">CH175-CJ175</f>
        <v>370538.56999999972</v>
      </c>
      <c r="CM175" s="57">
        <f t="shared" ref="CM175:CW189" si="338">CL175-$L175</f>
        <v>366975.68999999971</v>
      </c>
      <c r="CN175" s="57">
        <f t="shared" si="338"/>
        <v>363412.80999999971</v>
      </c>
      <c r="CO175" s="57">
        <f t="shared" si="338"/>
        <v>359849.9299999997</v>
      </c>
      <c r="CP175" s="57">
        <f t="shared" si="338"/>
        <v>356287.0499999997</v>
      </c>
      <c r="CQ175" s="57">
        <f t="shared" si="338"/>
        <v>352724.16999999969</v>
      </c>
      <c r="CR175" s="57">
        <f t="shared" si="338"/>
        <v>349161.28999999969</v>
      </c>
      <c r="CS175" s="57">
        <f t="shared" si="338"/>
        <v>345598.40999999968</v>
      </c>
      <c r="CT175" s="57">
        <f t="shared" si="338"/>
        <v>342035.52999999968</v>
      </c>
      <c r="CU175" s="57">
        <f t="shared" si="338"/>
        <v>338472.64999999967</v>
      </c>
      <c r="CV175" s="57">
        <f t="shared" si="338"/>
        <v>334909.76999999967</v>
      </c>
      <c r="CW175" s="57">
        <f t="shared" si="338"/>
        <v>331346.88999999966</v>
      </c>
      <c r="CX175" s="60">
        <f t="shared" si="261"/>
        <v>7759.9317399999918</v>
      </c>
    </row>
    <row r="176" spans="1:102" x14ac:dyDescent="0.2">
      <c r="A176" s="56" t="s">
        <v>1493</v>
      </c>
      <c r="B176" s="40" t="s">
        <v>2207</v>
      </c>
      <c r="C176" s="40" t="s">
        <v>794</v>
      </c>
      <c r="D176" s="40" t="s">
        <v>851</v>
      </c>
      <c r="E176" s="40" t="s">
        <v>2553</v>
      </c>
      <c r="F176" s="40" t="s">
        <v>853</v>
      </c>
      <c r="G176" s="40">
        <v>480</v>
      </c>
      <c r="H176" s="57">
        <v>1251674.82</v>
      </c>
      <c r="I176" s="57">
        <v>31291.870500000001</v>
      </c>
      <c r="J176" s="57">
        <v>1220382.9495000001</v>
      </c>
      <c r="K176" s="58">
        <v>1</v>
      </c>
      <c r="L176" s="57">
        <v>2607.66</v>
      </c>
      <c r="M176" s="57"/>
      <c r="N176" s="57">
        <f t="shared" si="320"/>
        <v>31291.919999999998</v>
      </c>
      <c r="O176" s="57">
        <f t="shared" si="253"/>
        <v>1217775.2895000002</v>
      </c>
      <c r="P176" s="57">
        <f t="shared" si="321"/>
        <v>1215167.6295000003</v>
      </c>
      <c r="Q176" s="57">
        <f t="shared" si="321"/>
        <v>1212559.9695000004</v>
      </c>
      <c r="R176" s="57">
        <f t="shared" si="321"/>
        <v>1209952.3095000004</v>
      </c>
      <c r="S176" s="57">
        <f t="shared" si="321"/>
        <v>1207344.6495000005</v>
      </c>
      <c r="T176" s="57">
        <f t="shared" si="321"/>
        <v>1204736.9895000006</v>
      </c>
      <c r="U176" s="57">
        <f t="shared" si="321"/>
        <v>1202129.3295000007</v>
      </c>
      <c r="V176" s="57">
        <f t="shared" si="321"/>
        <v>1199521.6695000008</v>
      </c>
      <c r="W176" s="57">
        <f t="shared" si="321"/>
        <v>1196914.0095000009</v>
      </c>
      <c r="X176" s="57">
        <f t="shared" si="321"/>
        <v>1194306.3495000009</v>
      </c>
      <c r="Y176" s="57">
        <f t="shared" si="321"/>
        <v>1191698.689500001</v>
      </c>
      <c r="Z176" s="57">
        <f t="shared" si="321"/>
        <v>1189091.0295000011</v>
      </c>
      <c r="AA176" s="59">
        <f t="shared" si="335"/>
        <v>26504.213769000013</v>
      </c>
      <c r="AB176" s="57"/>
      <c r="AC176" s="57">
        <f t="shared" si="254"/>
        <v>31291.919999999998</v>
      </c>
      <c r="AD176" s="57">
        <f t="shared" si="255"/>
        <v>1186483.3695000012</v>
      </c>
      <c r="AE176" s="57">
        <f t="shared" si="322"/>
        <v>1183875.7095000013</v>
      </c>
      <c r="AF176" s="57">
        <f t="shared" si="322"/>
        <v>1181268.0495000014</v>
      </c>
      <c r="AG176" s="57">
        <f t="shared" si="322"/>
        <v>1178660.3895000014</v>
      </c>
      <c r="AH176" s="57">
        <f t="shared" si="322"/>
        <v>1176052.7295000015</v>
      </c>
      <c r="AI176" s="57">
        <f t="shared" si="322"/>
        <v>1173445.0695000016</v>
      </c>
      <c r="AJ176" s="57">
        <f t="shared" si="322"/>
        <v>1170837.4095000017</v>
      </c>
      <c r="AK176" s="57">
        <f t="shared" si="322"/>
        <v>1168229.7495000018</v>
      </c>
      <c r="AL176" s="57">
        <f t="shared" si="322"/>
        <v>1165622.0895000019</v>
      </c>
      <c r="AM176" s="57">
        <f t="shared" si="322"/>
        <v>1163014.4295000019</v>
      </c>
      <c r="AN176" s="57">
        <f t="shared" si="322"/>
        <v>1160406.769500002</v>
      </c>
      <c r="AO176" s="57">
        <f t="shared" si="322"/>
        <v>1157799.1095000021</v>
      </c>
      <c r="AP176" s="59">
        <f t="shared" si="277"/>
        <v>25815.791529000038</v>
      </c>
      <c r="AQ176" s="57">
        <v>2607.66</v>
      </c>
      <c r="AR176" s="57">
        <f t="shared" si="323"/>
        <v>31291.919999999998</v>
      </c>
      <c r="AS176" s="57">
        <f t="shared" si="324"/>
        <v>1155191.4495000022</v>
      </c>
      <c r="AT176" s="57">
        <f t="shared" si="325"/>
        <v>1152583.7895000023</v>
      </c>
      <c r="AU176" s="57">
        <f t="shared" si="325"/>
        <v>1149976.1295000024</v>
      </c>
      <c r="AV176" s="57">
        <f t="shared" si="325"/>
        <v>1147368.4695000025</v>
      </c>
      <c r="AW176" s="57">
        <f t="shared" si="325"/>
        <v>1144760.8095000025</v>
      </c>
      <c r="AX176" s="57">
        <f t="shared" si="325"/>
        <v>1142153.1495000026</v>
      </c>
      <c r="AY176" s="57">
        <f t="shared" si="325"/>
        <v>1139545.4895000027</v>
      </c>
      <c r="AZ176" s="57">
        <f t="shared" si="325"/>
        <v>1136937.8295000028</v>
      </c>
      <c r="BA176" s="57">
        <f t="shared" si="325"/>
        <v>1134330.1695000029</v>
      </c>
      <c r="BB176" s="57">
        <f t="shared" si="325"/>
        <v>1131722.509500003</v>
      </c>
      <c r="BC176" s="57">
        <f t="shared" si="325"/>
        <v>1129114.849500003</v>
      </c>
      <c r="BD176" s="57">
        <f t="shared" si="325"/>
        <v>1126507.1895000031</v>
      </c>
      <c r="BE176" s="60">
        <f t="shared" si="252"/>
        <v>25127.369289000057</v>
      </c>
      <c r="BF176" s="57">
        <v>2607.66</v>
      </c>
      <c r="BG176" s="69">
        <f t="shared" si="326"/>
        <v>31291.919999999998</v>
      </c>
      <c r="BH176" s="57">
        <f t="shared" si="327"/>
        <v>1123899.5295000032</v>
      </c>
      <c r="BI176" s="57">
        <f t="shared" si="328"/>
        <v>1121291.8695000033</v>
      </c>
      <c r="BJ176" s="57">
        <f t="shared" si="328"/>
        <v>1118684.2095000034</v>
      </c>
      <c r="BK176" s="57">
        <f t="shared" si="328"/>
        <v>1116076.5495000035</v>
      </c>
      <c r="BL176" s="57">
        <f t="shared" si="328"/>
        <v>1113468.8895000035</v>
      </c>
      <c r="BM176" s="57">
        <f t="shared" si="328"/>
        <v>1110861.2295000036</v>
      </c>
      <c r="BN176" s="57">
        <f t="shared" si="328"/>
        <v>1108253.5695000037</v>
      </c>
      <c r="BO176" s="57">
        <f t="shared" si="328"/>
        <v>1105645.9095000038</v>
      </c>
      <c r="BP176" s="57">
        <f t="shared" si="328"/>
        <v>1103038.2495000039</v>
      </c>
      <c r="BQ176" s="57">
        <f t="shared" si="328"/>
        <v>1100430.589500004</v>
      </c>
      <c r="BR176" s="57">
        <f t="shared" si="328"/>
        <v>1097822.929500004</v>
      </c>
      <c r="BS176" s="57">
        <f t="shared" si="328"/>
        <v>1095215.2695000041</v>
      </c>
      <c r="BT176" s="60">
        <f t="shared" si="259"/>
        <v>24438.947049000079</v>
      </c>
      <c r="BU176" s="57">
        <v>2607.66</v>
      </c>
      <c r="BV176" s="69">
        <f t="shared" si="329"/>
        <v>31291.919999999998</v>
      </c>
      <c r="BW176" s="57">
        <f t="shared" si="330"/>
        <v>1092607.6095000042</v>
      </c>
      <c r="BX176" s="57">
        <f t="shared" si="331"/>
        <v>1089999.9495000043</v>
      </c>
      <c r="BY176" s="57">
        <f t="shared" si="331"/>
        <v>1087392.2895000044</v>
      </c>
      <c r="BZ176" s="57">
        <f t="shared" si="331"/>
        <v>1084784.6295000045</v>
      </c>
      <c r="CA176" s="57">
        <f t="shared" si="331"/>
        <v>1082176.9695000045</v>
      </c>
      <c r="CB176" s="57">
        <f t="shared" si="331"/>
        <v>1079569.3095000046</v>
      </c>
      <c r="CC176" s="57">
        <f t="shared" si="331"/>
        <v>1076961.6495000047</v>
      </c>
      <c r="CD176" s="57">
        <f t="shared" si="331"/>
        <v>1074353.9895000048</v>
      </c>
      <c r="CE176" s="57">
        <f t="shared" si="331"/>
        <v>1071746.3295000049</v>
      </c>
      <c r="CF176" s="57">
        <f t="shared" si="331"/>
        <v>1069138.669500005</v>
      </c>
      <c r="CG176" s="57">
        <f t="shared" si="331"/>
        <v>1066531.009500005</v>
      </c>
      <c r="CH176" s="57">
        <f t="shared" si="331"/>
        <v>1063923.3495000051</v>
      </c>
      <c r="CI176" s="60">
        <f t="shared" si="260"/>
        <v>23750.524809000101</v>
      </c>
      <c r="CJ176" s="57">
        <v>2607.66</v>
      </c>
      <c r="CK176" s="69">
        <f t="shared" si="332"/>
        <v>31291.919999999998</v>
      </c>
      <c r="CL176" s="57">
        <f t="shared" si="337"/>
        <v>1061315.6895000052</v>
      </c>
      <c r="CM176" s="57">
        <f t="shared" si="338"/>
        <v>1058708.0295000053</v>
      </c>
      <c r="CN176" s="57">
        <f t="shared" si="338"/>
        <v>1056100.3695000054</v>
      </c>
      <c r="CO176" s="57">
        <f t="shared" si="338"/>
        <v>1053492.7095000055</v>
      </c>
      <c r="CP176" s="57">
        <f t="shared" si="338"/>
        <v>1050885.0495000056</v>
      </c>
      <c r="CQ176" s="57">
        <f t="shared" si="338"/>
        <v>1048277.3895000055</v>
      </c>
      <c r="CR176" s="57">
        <f t="shared" si="338"/>
        <v>1045669.7295000055</v>
      </c>
      <c r="CS176" s="57">
        <f t="shared" si="338"/>
        <v>1043062.0695000055</v>
      </c>
      <c r="CT176" s="57">
        <f t="shared" si="338"/>
        <v>1040454.4095000054</v>
      </c>
      <c r="CU176" s="57">
        <f t="shared" si="338"/>
        <v>1037846.7495000054</v>
      </c>
      <c r="CV176" s="57">
        <f t="shared" si="338"/>
        <v>1035239.0895000054</v>
      </c>
      <c r="CW176" s="57">
        <f t="shared" si="338"/>
        <v>1032631.4295000053</v>
      </c>
      <c r="CX176" s="60">
        <f t="shared" si="261"/>
        <v>23062.102569000115</v>
      </c>
    </row>
    <row r="177" spans="1:102" x14ac:dyDescent="0.2">
      <c r="A177" s="56" t="s">
        <v>1494</v>
      </c>
      <c r="B177" s="40" t="s">
        <v>2208</v>
      </c>
      <c r="C177" s="40" t="s">
        <v>794</v>
      </c>
      <c r="D177" s="40" t="s">
        <v>851</v>
      </c>
      <c r="E177" s="40" t="s">
        <v>2554</v>
      </c>
      <c r="F177" s="40" t="s">
        <v>853</v>
      </c>
      <c r="G177" s="40">
        <v>398</v>
      </c>
      <c r="H177" s="57">
        <v>141175.79</v>
      </c>
      <c r="I177" s="57">
        <v>43434.34</v>
      </c>
      <c r="J177" s="57">
        <v>97741.450000000012</v>
      </c>
      <c r="K177" s="58">
        <v>1</v>
      </c>
      <c r="L177" s="57">
        <v>359.34999999999997</v>
      </c>
      <c r="M177" s="57"/>
      <c r="N177" s="57">
        <f t="shared" si="320"/>
        <v>4312.2</v>
      </c>
      <c r="O177" s="57">
        <f t="shared" si="253"/>
        <v>97382.1</v>
      </c>
      <c r="P177" s="57">
        <f t="shared" si="321"/>
        <v>97022.75</v>
      </c>
      <c r="Q177" s="57">
        <f t="shared" si="321"/>
        <v>96663.4</v>
      </c>
      <c r="R177" s="57">
        <f t="shared" si="321"/>
        <v>96304.049999999988</v>
      </c>
      <c r="S177" s="57">
        <f t="shared" si="321"/>
        <v>95944.699999999983</v>
      </c>
      <c r="T177" s="57">
        <f t="shared" si="321"/>
        <v>95585.349999999977</v>
      </c>
      <c r="U177" s="57">
        <f t="shared" si="321"/>
        <v>95225.999999999971</v>
      </c>
      <c r="V177" s="57">
        <f t="shared" si="321"/>
        <v>94866.649999999965</v>
      </c>
      <c r="W177" s="57">
        <f t="shared" si="321"/>
        <v>94507.299999999959</v>
      </c>
      <c r="X177" s="57">
        <f t="shared" si="321"/>
        <v>94147.949999999953</v>
      </c>
      <c r="Y177" s="57">
        <f t="shared" si="321"/>
        <v>93788.599999999948</v>
      </c>
      <c r="Z177" s="57">
        <f t="shared" si="321"/>
        <v>93429.249999999942</v>
      </c>
      <c r="AA177" s="59">
        <f t="shared" si="335"/>
        <v>2102.8776999999995</v>
      </c>
      <c r="AB177" s="57"/>
      <c r="AC177" s="57">
        <f t="shared" si="254"/>
        <v>4312.2</v>
      </c>
      <c r="AD177" s="57">
        <f t="shared" si="255"/>
        <v>93069.899999999936</v>
      </c>
      <c r="AE177" s="57">
        <f t="shared" si="322"/>
        <v>92710.54999999993</v>
      </c>
      <c r="AF177" s="57">
        <f t="shared" si="322"/>
        <v>92351.199999999924</v>
      </c>
      <c r="AG177" s="57">
        <f t="shared" si="322"/>
        <v>91991.849999999919</v>
      </c>
      <c r="AH177" s="57">
        <f t="shared" si="322"/>
        <v>91632.499999999913</v>
      </c>
      <c r="AI177" s="57">
        <f t="shared" si="322"/>
        <v>91273.149999999907</v>
      </c>
      <c r="AJ177" s="57">
        <f t="shared" si="322"/>
        <v>90913.799999999901</v>
      </c>
      <c r="AK177" s="57">
        <f t="shared" si="322"/>
        <v>90554.449999999895</v>
      </c>
      <c r="AL177" s="57">
        <f t="shared" si="322"/>
        <v>90195.099999999889</v>
      </c>
      <c r="AM177" s="57">
        <f t="shared" si="322"/>
        <v>89835.749999999884</v>
      </c>
      <c r="AN177" s="57">
        <f t="shared" si="322"/>
        <v>89476.399999999878</v>
      </c>
      <c r="AO177" s="57">
        <f t="shared" si="322"/>
        <v>89117.049999999872</v>
      </c>
      <c r="AP177" s="59">
        <f t="shared" si="277"/>
        <v>2008.0092999999981</v>
      </c>
      <c r="AQ177" s="57">
        <v>359.34999999999997</v>
      </c>
      <c r="AR177" s="57">
        <f t="shared" si="323"/>
        <v>4312.2</v>
      </c>
      <c r="AS177" s="57">
        <f t="shared" si="324"/>
        <v>88757.699999999866</v>
      </c>
      <c r="AT177" s="57">
        <f t="shared" si="325"/>
        <v>88398.34999999986</v>
      </c>
      <c r="AU177" s="57">
        <f t="shared" si="325"/>
        <v>88038.999999999854</v>
      </c>
      <c r="AV177" s="57">
        <f t="shared" si="325"/>
        <v>87679.649999999849</v>
      </c>
      <c r="AW177" s="57">
        <f t="shared" si="325"/>
        <v>87320.299999999843</v>
      </c>
      <c r="AX177" s="57">
        <f t="shared" si="325"/>
        <v>86960.949999999837</v>
      </c>
      <c r="AY177" s="57">
        <f t="shared" si="325"/>
        <v>86601.599999999831</v>
      </c>
      <c r="AZ177" s="57">
        <f t="shared" si="325"/>
        <v>86242.249999999825</v>
      </c>
      <c r="BA177" s="57">
        <f t="shared" si="325"/>
        <v>85882.89999999982</v>
      </c>
      <c r="BB177" s="57">
        <f t="shared" si="325"/>
        <v>85523.549999999814</v>
      </c>
      <c r="BC177" s="57">
        <f t="shared" si="325"/>
        <v>85164.199999999808</v>
      </c>
      <c r="BD177" s="57">
        <f t="shared" si="325"/>
        <v>84804.849999999802</v>
      </c>
      <c r="BE177" s="60">
        <f t="shared" si="252"/>
        <v>1913.1408999999967</v>
      </c>
      <c r="BF177" s="57">
        <v>359.34999999999997</v>
      </c>
      <c r="BG177" s="69">
        <f t="shared" si="326"/>
        <v>4312.2</v>
      </c>
      <c r="BH177" s="57">
        <f t="shared" si="327"/>
        <v>84445.499999999796</v>
      </c>
      <c r="BI177" s="57">
        <f t="shared" si="328"/>
        <v>84086.14999999979</v>
      </c>
      <c r="BJ177" s="57">
        <f t="shared" si="328"/>
        <v>83726.799999999785</v>
      </c>
      <c r="BK177" s="57">
        <f t="shared" si="328"/>
        <v>83367.449999999779</v>
      </c>
      <c r="BL177" s="57">
        <f t="shared" si="328"/>
        <v>83008.099999999773</v>
      </c>
      <c r="BM177" s="57">
        <f t="shared" si="328"/>
        <v>82648.749999999767</v>
      </c>
      <c r="BN177" s="57">
        <f t="shared" si="328"/>
        <v>82289.399999999761</v>
      </c>
      <c r="BO177" s="57">
        <f t="shared" si="328"/>
        <v>81930.049999999756</v>
      </c>
      <c r="BP177" s="57">
        <f t="shared" si="328"/>
        <v>81570.69999999975</v>
      </c>
      <c r="BQ177" s="57">
        <f t="shared" si="328"/>
        <v>81211.349999999744</v>
      </c>
      <c r="BR177" s="57">
        <f t="shared" si="328"/>
        <v>80851.999999999738</v>
      </c>
      <c r="BS177" s="57">
        <f t="shared" si="328"/>
        <v>80492.649999999732</v>
      </c>
      <c r="BT177" s="60">
        <f t="shared" si="259"/>
        <v>1818.272499999995</v>
      </c>
      <c r="BU177" s="57">
        <v>359.34999999999997</v>
      </c>
      <c r="BV177" s="69">
        <f t="shared" si="329"/>
        <v>4312.2</v>
      </c>
      <c r="BW177" s="57">
        <f t="shared" si="330"/>
        <v>80133.299999999726</v>
      </c>
      <c r="BX177" s="57">
        <f t="shared" si="331"/>
        <v>79773.949999999721</v>
      </c>
      <c r="BY177" s="57">
        <f t="shared" si="331"/>
        <v>79414.599999999715</v>
      </c>
      <c r="BZ177" s="57">
        <f t="shared" si="331"/>
        <v>79055.249999999709</v>
      </c>
      <c r="CA177" s="57">
        <f t="shared" si="331"/>
        <v>78695.899999999703</v>
      </c>
      <c r="CB177" s="57">
        <f t="shared" si="331"/>
        <v>78336.549999999697</v>
      </c>
      <c r="CC177" s="57">
        <f t="shared" si="331"/>
        <v>77977.199999999691</v>
      </c>
      <c r="CD177" s="57">
        <f t="shared" si="331"/>
        <v>77617.849999999686</v>
      </c>
      <c r="CE177" s="57">
        <f t="shared" si="331"/>
        <v>77258.49999999968</v>
      </c>
      <c r="CF177" s="57">
        <f t="shared" si="331"/>
        <v>76899.149999999674</v>
      </c>
      <c r="CG177" s="57">
        <f t="shared" si="331"/>
        <v>76539.799999999668</v>
      </c>
      <c r="CH177" s="57">
        <f t="shared" si="331"/>
        <v>76180.449999999662</v>
      </c>
      <c r="CI177" s="60">
        <f t="shared" si="260"/>
        <v>1723.4040999999936</v>
      </c>
      <c r="CJ177" s="57">
        <v>359.34999999999997</v>
      </c>
      <c r="CK177" s="69">
        <f t="shared" si="332"/>
        <v>4312.2</v>
      </c>
      <c r="CL177" s="57">
        <f t="shared" si="337"/>
        <v>75821.099999999657</v>
      </c>
      <c r="CM177" s="57">
        <f t="shared" si="338"/>
        <v>75461.749999999651</v>
      </c>
      <c r="CN177" s="57">
        <f t="shared" si="338"/>
        <v>75102.399999999645</v>
      </c>
      <c r="CO177" s="57">
        <f t="shared" si="338"/>
        <v>74743.049999999639</v>
      </c>
      <c r="CP177" s="57">
        <f t="shared" si="338"/>
        <v>74383.699999999633</v>
      </c>
      <c r="CQ177" s="57">
        <f t="shared" si="338"/>
        <v>74024.349999999627</v>
      </c>
      <c r="CR177" s="57">
        <f t="shared" si="338"/>
        <v>73664.999999999622</v>
      </c>
      <c r="CS177" s="57">
        <f t="shared" si="338"/>
        <v>73305.649999999616</v>
      </c>
      <c r="CT177" s="57">
        <f t="shared" si="338"/>
        <v>72946.29999999961</v>
      </c>
      <c r="CU177" s="57">
        <f t="shared" si="338"/>
        <v>72586.949999999604</v>
      </c>
      <c r="CV177" s="57">
        <f t="shared" si="338"/>
        <v>72227.599999999598</v>
      </c>
      <c r="CW177" s="57">
        <f t="shared" si="338"/>
        <v>71868.249999999593</v>
      </c>
      <c r="CX177" s="60">
        <f t="shared" si="261"/>
        <v>1628.5356999999919</v>
      </c>
    </row>
    <row r="178" spans="1:102" x14ac:dyDescent="0.2">
      <c r="A178" s="56" t="s">
        <v>1495</v>
      </c>
      <c r="B178" s="40" t="s">
        <v>2209</v>
      </c>
      <c r="C178" s="40" t="s">
        <v>794</v>
      </c>
      <c r="D178" s="40" t="s">
        <v>851</v>
      </c>
      <c r="E178" s="40" t="s">
        <v>2555</v>
      </c>
      <c r="F178" s="40" t="s">
        <v>853</v>
      </c>
      <c r="G178" s="40">
        <v>180</v>
      </c>
      <c r="H178" s="57">
        <v>246467.05</v>
      </c>
      <c r="I178" s="57">
        <v>82155.616666666654</v>
      </c>
      <c r="J178" s="57">
        <v>164311.43333333335</v>
      </c>
      <c r="K178" s="58">
        <v>1</v>
      </c>
      <c r="L178" s="57">
        <v>1369.26</v>
      </c>
      <c r="M178" s="57"/>
      <c r="N178" s="57">
        <f t="shared" si="320"/>
        <v>16431.12</v>
      </c>
      <c r="O178" s="57">
        <f t="shared" si="253"/>
        <v>162942.17333333334</v>
      </c>
      <c r="P178" s="57">
        <f t="shared" si="321"/>
        <v>161572.91333333333</v>
      </c>
      <c r="Q178" s="57">
        <f t="shared" si="321"/>
        <v>160203.65333333332</v>
      </c>
      <c r="R178" s="57">
        <f t="shared" si="321"/>
        <v>158834.39333333331</v>
      </c>
      <c r="S178" s="57">
        <f t="shared" si="321"/>
        <v>157465.1333333333</v>
      </c>
      <c r="T178" s="57">
        <f t="shared" si="321"/>
        <v>156095.87333333329</v>
      </c>
      <c r="U178" s="57">
        <f t="shared" si="321"/>
        <v>154726.61333333328</v>
      </c>
      <c r="V178" s="57">
        <f t="shared" si="321"/>
        <v>153357.35333333327</v>
      </c>
      <c r="W178" s="57">
        <f t="shared" si="321"/>
        <v>151988.09333333327</v>
      </c>
      <c r="X178" s="57">
        <f t="shared" si="321"/>
        <v>150618.83333333326</v>
      </c>
      <c r="Y178" s="57">
        <f t="shared" si="321"/>
        <v>149249.57333333325</v>
      </c>
      <c r="Z178" s="57">
        <f t="shared" si="321"/>
        <v>147880.31333333324</v>
      </c>
      <c r="AA178" s="59">
        <f t="shared" si="335"/>
        <v>3434.1092133333323</v>
      </c>
      <c r="AB178" s="57"/>
      <c r="AC178" s="57">
        <f t="shared" si="254"/>
        <v>16431.12</v>
      </c>
      <c r="AD178" s="57">
        <f t="shared" si="255"/>
        <v>146511.05333333323</v>
      </c>
      <c r="AE178" s="57">
        <f t="shared" si="322"/>
        <v>145141.79333333322</v>
      </c>
      <c r="AF178" s="57">
        <f t="shared" si="322"/>
        <v>143772.53333333321</v>
      </c>
      <c r="AG178" s="57">
        <f t="shared" si="322"/>
        <v>142403.2733333332</v>
      </c>
      <c r="AH178" s="57">
        <f t="shared" si="322"/>
        <v>141034.01333333319</v>
      </c>
      <c r="AI178" s="57">
        <f t="shared" si="322"/>
        <v>139664.75333333318</v>
      </c>
      <c r="AJ178" s="57">
        <f t="shared" si="322"/>
        <v>138295.49333333317</v>
      </c>
      <c r="AK178" s="57">
        <f t="shared" si="322"/>
        <v>136926.23333333316</v>
      </c>
      <c r="AL178" s="57">
        <f t="shared" si="322"/>
        <v>135556.97333333315</v>
      </c>
      <c r="AM178" s="57">
        <f t="shared" si="322"/>
        <v>134187.71333333314</v>
      </c>
      <c r="AN178" s="57">
        <f t="shared" si="322"/>
        <v>132818.45333333313</v>
      </c>
      <c r="AO178" s="57">
        <f t="shared" si="322"/>
        <v>131449.19333333313</v>
      </c>
      <c r="AP178" s="59">
        <f t="shared" si="277"/>
        <v>3072.6245733333299</v>
      </c>
      <c r="AQ178" s="57">
        <v>1369.26</v>
      </c>
      <c r="AR178" s="57">
        <f t="shared" si="323"/>
        <v>16431.12</v>
      </c>
      <c r="AS178" s="57">
        <f t="shared" si="324"/>
        <v>130079.93333333313</v>
      </c>
      <c r="AT178" s="57">
        <f t="shared" si="325"/>
        <v>128710.67333333314</v>
      </c>
      <c r="AU178" s="57">
        <f t="shared" si="325"/>
        <v>127341.41333333314</v>
      </c>
      <c r="AV178" s="57">
        <f t="shared" si="325"/>
        <v>125972.15333333315</v>
      </c>
      <c r="AW178" s="57">
        <f t="shared" si="325"/>
        <v>124602.89333333315</v>
      </c>
      <c r="AX178" s="57">
        <f t="shared" si="325"/>
        <v>123233.63333333316</v>
      </c>
      <c r="AY178" s="57">
        <f t="shared" si="325"/>
        <v>121864.37333333316</v>
      </c>
      <c r="AZ178" s="57">
        <f t="shared" si="325"/>
        <v>120495.11333333317</v>
      </c>
      <c r="BA178" s="57">
        <f t="shared" si="325"/>
        <v>119125.85333333317</v>
      </c>
      <c r="BB178" s="57">
        <f t="shared" si="325"/>
        <v>117756.59333333318</v>
      </c>
      <c r="BC178" s="57">
        <f t="shared" si="325"/>
        <v>116387.33333333318</v>
      </c>
      <c r="BD178" s="57">
        <f t="shared" si="325"/>
        <v>115018.07333333319</v>
      </c>
      <c r="BE178" s="60">
        <f t="shared" si="252"/>
        <v>2711.1399333333297</v>
      </c>
      <c r="BF178" s="57">
        <v>1369.26</v>
      </c>
      <c r="BG178" s="69">
        <f t="shared" si="326"/>
        <v>16431.12</v>
      </c>
      <c r="BH178" s="57">
        <f t="shared" si="327"/>
        <v>113648.81333333319</v>
      </c>
      <c r="BI178" s="57">
        <f t="shared" si="328"/>
        <v>112279.5533333332</v>
      </c>
      <c r="BJ178" s="57">
        <f t="shared" si="328"/>
        <v>110910.2933333332</v>
      </c>
      <c r="BK178" s="57">
        <f t="shared" si="328"/>
        <v>109541.03333333321</v>
      </c>
      <c r="BL178" s="57">
        <f t="shared" si="328"/>
        <v>108171.77333333321</v>
      </c>
      <c r="BM178" s="57">
        <f t="shared" si="328"/>
        <v>106802.51333333322</v>
      </c>
      <c r="BN178" s="57">
        <f t="shared" si="328"/>
        <v>105433.25333333322</v>
      </c>
      <c r="BO178" s="57">
        <f t="shared" si="328"/>
        <v>104063.99333333323</v>
      </c>
      <c r="BP178" s="57">
        <f t="shared" si="328"/>
        <v>102694.73333333324</v>
      </c>
      <c r="BQ178" s="57">
        <f t="shared" si="328"/>
        <v>101325.47333333324</v>
      </c>
      <c r="BR178" s="57">
        <f t="shared" si="328"/>
        <v>99956.213333333246</v>
      </c>
      <c r="BS178" s="57">
        <f t="shared" si="328"/>
        <v>98586.953333333251</v>
      </c>
      <c r="BT178" s="60">
        <f t="shared" si="259"/>
        <v>2349.6552933333305</v>
      </c>
      <c r="BU178" s="57">
        <v>1369.26</v>
      </c>
      <c r="BV178" s="69">
        <f t="shared" si="329"/>
        <v>16431.12</v>
      </c>
      <c r="BW178" s="57">
        <f t="shared" si="330"/>
        <v>97217.693333333256</v>
      </c>
      <c r="BX178" s="57">
        <f t="shared" si="331"/>
        <v>95848.433333333262</v>
      </c>
      <c r="BY178" s="57">
        <f t="shared" si="331"/>
        <v>94479.173333333267</v>
      </c>
      <c r="BZ178" s="57">
        <f t="shared" si="331"/>
        <v>93109.913333333272</v>
      </c>
      <c r="CA178" s="57">
        <f t="shared" si="331"/>
        <v>91740.653333333277</v>
      </c>
      <c r="CB178" s="57">
        <f t="shared" si="331"/>
        <v>90371.393333333282</v>
      </c>
      <c r="CC178" s="57">
        <f t="shared" si="331"/>
        <v>89002.133333333288</v>
      </c>
      <c r="CD178" s="57">
        <f t="shared" si="331"/>
        <v>87632.873333333293</v>
      </c>
      <c r="CE178" s="57">
        <f t="shared" si="331"/>
        <v>86263.613333333298</v>
      </c>
      <c r="CF178" s="57">
        <f t="shared" si="331"/>
        <v>84894.353333333303</v>
      </c>
      <c r="CG178" s="57">
        <f t="shared" si="331"/>
        <v>83525.093333333309</v>
      </c>
      <c r="CH178" s="57">
        <f t="shared" si="331"/>
        <v>82155.833333333314</v>
      </c>
      <c r="CI178" s="60">
        <f t="shared" si="260"/>
        <v>1988.1706533333324</v>
      </c>
      <c r="CJ178" s="57">
        <v>1369.26</v>
      </c>
      <c r="CK178" s="69">
        <f t="shared" si="332"/>
        <v>16431.12</v>
      </c>
      <c r="CL178" s="57">
        <f t="shared" si="337"/>
        <v>80786.573333333319</v>
      </c>
      <c r="CM178" s="57">
        <f t="shared" si="338"/>
        <v>79417.313333333324</v>
      </c>
      <c r="CN178" s="57">
        <f t="shared" si="338"/>
        <v>78048.05333333333</v>
      </c>
      <c r="CO178" s="57">
        <f t="shared" si="338"/>
        <v>76678.793333333335</v>
      </c>
      <c r="CP178" s="57">
        <f t="shared" si="338"/>
        <v>75309.53333333334</v>
      </c>
      <c r="CQ178" s="57">
        <f t="shared" si="338"/>
        <v>73940.273333333345</v>
      </c>
      <c r="CR178" s="57">
        <f t="shared" si="338"/>
        <v>72571.013333333351</v>
      </c>
      <c r="CS178" s="57">
        <f t="shared" si="338"/>
        <v>71201.753333333356</v>
      </c>
      <c r="CT178" s="57">
        <f t="shared" si="338"/>
        <v>69832.493333333361</v>
      </c>
      <c r="CU178" s="57">
        <f t="shared" si="338"/>
        <v>68463.233333333366</v>
      </c>
      <c r="CV178" s="57">
        <f t="shared" si="338"/>
        <v>67093.973333333372</v>
      </c>
      <c r="CW178" s="57">
        <f t="shared" si="338"/>
        <v>65724.713333333377</v>
      </c>
      <c r="CX178" s="60">
        <f t="shared" si="261"/>
        <v>1626.6860133333334</v>
      </c>
    </row>
    <row r="179" spans="1:102" x14ac:dyDescent="0.2">
      <c r="A179" s="56" t="s">
        <v>1496</v>
      </c>
      <c r="B179" s="40" t="s">
        <v>2210</v>
      </c>
      <c r="C179" s="40" t="s">
        <v>794</v>
      </c>
      <c r="D179" s="40" t="s">
        <v>851</v>
      </c>
      <c r="E179" s="40" t="s">
        <v>2170</v>
      </c>
      <c r="F179" s="40" t="s">
        <v>853</v>
      </c>
      <c r="G179" s="40">
        <v>410</v>
      </c>
      <c r="H179" s="57">
        <v>511357.63</v>
      </c>
      <c r="I179" s="57">
        <v>180397.62</v>
      </c>
      <c r="J179" s="57">
        <v>330960.01</v>
      </c>
      <c r="K179" s="58">
        <v>1</v>
      </c>
      <c r="L179" s="57">
        <v>1216.7700000000002</v>
      </c>
      <c r="M179" s="57"/>
      <c r="N179" s="57">
        <f t="shared" si="320"/>
        <v>14601.240000000002</v>
      </c>
      <c r="O179" s="57">
        <f t="shared" si="253"/>
        <v>329743.24</v>
      </c>
      <c r="P179" s="57">
        <f t="shared" si="321"/>
        <v>328526.46999999997</v>
      </c>
      <c r="Q179" s="57">
        <f t="shared" si="321"/>
        <v>327309.69999999995</v>
      </c>
      <c r="R179" s="57">
        <f t="shared" si="321"/>
        <v>326092.92999999993</v>
      </c>
      <c r="S179" s="57">
        <f t="shared" si="321"/>
        <v>324876.15999999992</v>
      </c>
      <c r="T179" s="57">
        <f t="shared" si="321"/>
        <v>323659.3899999999</v>
      </c>
      <c r="U179" s="57">
        <f t="shared" si="321"/>
        <v>322442.61999999988</v>
      </c>
      <c r="V179" s="57">
        <f t="shared" si="321"/>
        <v>321225.84999999986</v>
      </c>
      <c r="W179" s="57">
        <f t="shared" si="321"/>
        <v>320009.07999999984</v>
      </c>
      <c r="X179" s="57">
        <f t="shared" si="321"/>
        <v>318792.30999999982</v>
      </c>
      <c r="Y179" s="57">
        <f t="shared" si="321"/>
        <v>317575.5399999998</v>
      </c>
      <c r="Z179" s="57">
        <f t="shared" si="321"/>
        <v>316358.76999999979</v>
      </c>
      <c r="AA179" s="59">
        <f t="shared" si="335"/>
        <v>7120.5065799999975</v>
      </c>
      <c r="AB179" s="57"/>
      <c r="AC179" s="57">
        <f t="shared" si="254"/>
        <v>14601.240000000002</v>
      </c>
      <c r="AD179" s="57">
        <f t="shared" si="255"/>
        <v>315141.99999999977</v>
      </c>
      <c r="AE179" s="57">
        <f t="shared" si="322"/>
        <v>313925.22999999975</v>
      </c>
      <c r="AF179" s="57">
        <f t="shared" si="322"/>
        <v>312708.45999999973</v>
      </c>
      <c r="AG179" s="57">
        <f t="shared" si="322"/>
        <v>311491.68999999971</v>
      </c>
      <c r="AH179" s="57">
        <f t="shared" si="322"/>
        <v>310274.91999999969</v>
      </c>
      <c r="AI179" s="57">
        <f t="shared" si="322"/>
        <v>309058.14999999967</v>
      </c>
      <c r="AJ179" s="57">
        <f t="shared" si="322"/>
        <v>307841.37999999966</v>
      </c>
      <c r="AK179" s="57">
        <f t="shared" si="322"/>
        <v>306624.60999999964</v>
      </c>
      <c r="AL179" s="57">
        <f t="shared" si="322"/>
        <v>305407.83999999962</v>
      </c>
      <c r="AM179" s="57">
        <f t="shared" si="322"/>
        <v>304191.0699999996</v>
      </c>
      <c r="AN179" s="57">
        <f t="shared" si="322"/>
        <v>302974.29999999958</v>
      </c>
      <c r="AO179" s="57">
        <f t="shared" si="322"/>
        <v>301757.52999999956</v>
      </c>
      <c r="AP179" s="59">
        <f t="shared" si="277"/>
        <v>6799.2792999999929</v>
      </c>
      <c r="AQ179" s="57">
        <v>1216.7700000000002</v>
      </c>
      <c r="AR179" s="57">
        <f t="shared" si="323"/>
        <v>14601.240000000002</v>
      </c>
      <c r="AS179" s="57">
        <f t="shared" si="324"/>
        <v>300540.75999999954</v>
      </c>
      <c r="AT179" s="57">
        <f t="shared" si="325"/>
        <v>299323.98999999953</v>
      </c>
      <c r="AU179" s="57">
        <f t="shared" si="325"/>
        <v>298107.21999999951</v>
      </c>
      <c r="AV179" s="57">
        <f t="shared" si="325"/>
        <v>296890.44999999949</v>
      </c>
      <c r="AW179" s="57">
        <f t="shared" si="325"/>
        <v>295673.67999999947</v>
      </c>
      <c r="AX179" s="57">
        <f t="shared" si="325"/>
        <v>294456.90999999945</v>
      </c>
      <c r="AY179" s="57">
        <f t="shared" si="325"/>
        <v>293240.13999999943</v>
      </c>
      <c r="AZ179" s="57">
        <f t="shared" si="325"/>
        <v>292023.36999999941</v>
      </c>
      <c r="BA179" s="57">
        <f t="shared" si="325"/>
        <v>290806.59999999939</v>
      </c>
      <c r="BB179" s="57">
        <f t="shared" si="325"/>
        <v>289589.82999999938</v>
      </c>
      <c r="BC179" s="57">
        <f t="shared" si="325"/>
        <v>288373.05999999936</v>
      </c>
      <c r="BD179" s="57">
        <f t="shared" si="325"/>
        <v>287156.28999999934</v>
      </c>
      <c r="BE179" s="60">
        <f t="shared" si="252"/>
        <v>6478.0520199999874</v>
      </c>
      <c r="BF179" s="57">
        <v>1216.7700000000002</v>
      </c>
      <c r="BG179" s="69">
        <f t="shared" si="326"/>
        <v>14601.240000000002</v>
      </c>
      <c r="BH179" s="57">
        <f t="shared" si="327"/>
        <v>285939.51999999932</v>
      </c>
      <c r="BI179" s="57">
        <f t="shared" si="328"/>
        <v>284722.7499999993</v>
      </c>
      <c r="BJ179" s="57">
        <f t="shared" si="328"/>
        <v>283505.97999999928</v>
      </c>
      <c r="BK179" s="57">
        <f t="shared" si="328"/>
        <v>282289.20999999926</v>
      </c>
      <c r="BL179" s="57">
        <f t="shared" si="328"/>
        <v>281072.43999999925</v>
      </c>
      <c r="BM179" s="57">
        <f t="shared" si="328"/>
        <v>279855.66999999923</v>
      </c>
      <c r="BN179" s="57">
        <f t="shared" si="328"/>
        <v>278638.89999999921</v>
      </c>
      <c r="BO179" s="57">
        <f t="shared" si="328"/>
        <v>277422.12999999919</v>
      </c>
      <c r="BP179" s="57">
        <f t="shared" si="328"/>
        <v>276205.35999999917</v>
      </c>
      <c r="BQ179" s="57">
        <f t="shared" si="328"/>
        <v>274988.58999999915</v>
      </c>
      <c r="BR179" s="57">
        <f t="shared" si="328"/>
        <v>273771.81999999913</v>
      </c>
      <c r="BS179" s="57">
        <f t="shared" si="328"/>
        <v>272555.04999999912</v>
      </c>
      <c r="BT179" s="60">
        <f t="shared" si="259"/>
        <v>6156.8247399999827</v>
      </c>
      <c r="BU179" s="57">
        <v>1216.7700000000002</v>
      </c>
      <c r="BV179" s="69">
        <f t="shared" si="329"/>
        <v>14601.240000000002</v>
      </c>
      <c r="BW179" s="57">
        <f t="shared" si="330"/>
        <v>271338.2799999991</v>
      </c>
      <c r="BX179" s="57">
        <f t="shared" si="331"/>
        <v>270121.50999999908</v>
      </c>
      <c r="BY179" s="57">
        <f t="shared" si="331"/>
        <v>268904.73999999906</v>
      </c>
      <c r="BZ179" s="57">
        <f t="shared" si="331"/>
        <v>267687.96999999904</v>
      </c>
      <c r="CA179" s="57">
        <f t="shared" si="331"/>
        <v>266471.19999999902</v>
      </c>
      <c r="CB179" s="57">
        <f t="shared" si="331"/>
        <v>265254.429999999</v>
      </c>
      <c r="CC179" s="57">
        <f t="shared" si="331"/>
        <v>264037.65999999898</v>
      </c>
      <c r="CD179" s="57">
        <f t="shared" si="331"/>
        <v>262820.88999999897</v>
      </c>
      <c r="CE179" s="57">
        <f t="shared" si="331"/>
        <v>261604.11999999898</v>
      </c>
      <c r="CF179" s="57">
        <f t="shared" si="331"/>
        <v>260387.34999999899</v>
      </c>
      <c r="CG179" s="57">
        <f t="shared" si="331"/>
        <v>259170.579999999</v>
      </c>
      <c r="CH179" s="57">
        <f t="shared" si="331"/>
        <v>257953.80999999901</v>
      </c>
      <c r="CI179" s="60">
        <f t="shared" si="260"/>
        <v>5835.597459999979</v>
      </c>
      <c r="CJ179" s="57">
        <v>1216.7700000000002</v>
      </c>
      <c r="CK179" s="69">
        <f t="shared" si="332"/>
        <v>14601.240000000002</v>
      </c>
      <c r="CL179" s="57">
        <f t="shared" si="337"/>
        <v>256737.03999999902</v>
      </c>
      <c r="CM179" s="57">
        <f t="shared" si="338"/>
        <v>255520.26999999903</v>
      </c>
      <c r="CN179" s="57">
        <f t="shared" si="338"/>
        <v>254303.49999999904</v>
      </c>
      <c r="CO179" s="57">
        <f t="shared" si="338"/>
        <v>253086.72999999905</v>
      </c>
      <c r="CP179" s="57">
        <f t="shared" si="338"/>
        <v>251869.95999999906</v>
      </c>
      <c r="CQ179" s="57">
        <f t="shared" si="338"/>
        <v>250653.18999999907</v>
      </c>
      <c r="CR179" s="57">
        <f t="shared" si="338"/>
        <v>249436.41999999908</v>
      </c>
      <c r="CS179" s="57">
        <f t="shared" si="338"/>
        <v>248219.64999999909</v>
      </c>
      <c r="CT179" s="57">
        <f t="shared" si="338"/>
        <v>247002.8799999991</v>
      </c>
      <c r="CU179" s="57">
        <f t="shared" si="338"/>
        <v>245786.10999999911</v>
      </c>
      <c r="CV179" s="57">
        <f t="shared" si="338"/>
        <v>244569.33999999912</v>
      </c>
      <c r="CW179" s="57">
        <f t="shared" si="338"/>
        <v>243352.56999999913</v>
      </c>
      <c r="CX179" s="60">
        <f t="shared" si="261"/>
        <v>5514.3701799999781</v>
      </c>
    </row>
    <row r="180" spans="1:102" ht="22.5" x14ac:dyDescent="0.2">
      <c r="A180" s="56" t="s">
        <v>1497</v>
      </c>
      <c r="B180" s="40" t="s">
        <v>2211</v>
      </c>
      <c r="C180" s="40" t="s">
        <v>794</v>
      </c>
      <c r="D180" s="40" t="s">
        <v>851</v>
      </c>
      <c r="E180" s="40" t="s">
        <v>2102</v>
      </c>
      <c r="F180" s="40" t="s">
        <v>853</v>
      </c>
      <c r="G180" s="40">
        <v>480</v>
      </c>
      <c r="H180" s="57">
        <v>11037518.26</v>
      </c>
      <c r="I180" s="57">
        <v>275937.95650000003</v>
      </c>
      <c r="J180" s="57">
        <v>10761580.3035</v>
      </c>
      <c r="K180" s="58">
        <v>1</v>
      </c>
      <c r="L180" s="57">
        <v>22994.830000000005</v>
      </c>
      <c r="M180" s="57"/>
      <c r="N180" s="57">
        <f t="shared" si="320"/>
        <v>275937.96000000008</v>
      </c>
      <c r="O180" s="57">
        <f t="shared" si="253"/>
        <v>10738585.4735</v>
      </c>
      <c r="P180" s="57">
        <f t="shared" si="321"/>
        <v>10715590.6435</v>
      </c>
      <c r="Q180" s="57">
        <f t="shared" si="321"/>
        <v>10692595.8135</v>
      </c>
      <c r="R180" s="57">
        <f t="shared" si="321"/>
        <v>10669600.9835</v>
      </c>
      <c r="S180" s="57">
        <f t="shared" si="321"/>
        <v>10646606.1535</v>
      </c>
      <c r="T180" s="57">
        <f t="shared" si="321"/>
        <v>10623611.3235</v>
      </c>
      <c r="U180" s="57">
        <f t="shared" si="321"/>
        <v>10600616.4935</v>
      </c>
      <c r="V180" s="57">
        <f t="shared" si="321"/>
        <v>10577621.6635</v>
      </c>
      <c r="W180" s="57">
        <f t="shared" si="321"/>
        <v>10554626.8335</v>
      </c>
      <c r="X180" s="57">
        <f t="shared" si="321"/>
        <v>10531632.0035</v>
      </c>
      <c r="Y180" s="57">
        <f t="shared" si="321"/>
        <v>10508637.1735</v>
      </c>
      <c r="Z180" s="57">
        <f t="shared" si="321"/>
        <v>10485642.343499999</v>
      </c>
      <c r="AA180" s="59">
        <f t="shared" si="335"/>
        <v>233719.44911699998</v>
      </c>
      <c r="AB180" s="57"/>
      <c r="AC180" s="57">
        <f t="shared" si="254"/>
        <v>275937.96000000008</v>
      </c>
      <c r="AD180" s="57">
        <f t="shared" si="255"/>
        <v>10462647.513499999</v>
      </c>
      <c r="AE180" s="57">
        <f t="shared" si="322"/>
        <v>10439652.683499999</v>
      </c>
      <c r="AF180" s="57">
        <f t="shared" si="322"/>
        <v>10416657.853499999</v>
      </c>
      <c r="AG180" s="57">
        <f t="shared" si="322"/>
        <v>10393663.023499999</v>
      </c>
      <c r="AH180" s="57">
        <f t="shared" si="322"/>
        <v>10370668.193499999</v>
      </c>
      <c r="AI180" s="57">
        <f t="shared" si="322"/>
        <v>10347673.363499999</v>
      </c>
      <c r="AJ180" s="57">
        <f t="shared" si="322"/>
        <v>10324678.533499999</v>
      </c>
      <c r="AK180" s="57">
        <f t="shared" si="322"/>
        <v>10301683.703499999</v>
      </c>
      <c r="AL180" s="57">
        <f t="shared" si="322"/>
        <v>10278688.873499999</v>
      </c>
      <c r="AM180" s="57">
        <f t="shared" si="322"/>
        <v>10255694.043499999</v>
      </c>
      <c r="AN180" s="57">
        <f t="shared" si="322"/>
        <v>10232699.213499999</v>
      </c>
      <c r="AO180" s="57">
        <f t="shared" si="322"/>
        <v>10209704.383499999</v>
      </c>
      <c r="AP180" s="59">
        <f t="shared" si="277"/>
        <v>227648.81399699996</v>
      </c>
      <c r="AQ180" s="57">
        <v>22994.830000000005</v>
      </c>
      <c r="AR180" s="57">
        <f t="shared" si="323"/>
        <v>275937.96000000008</v>
      </c>
      <c r="AS180" s="57">
        <f t="shared" si="324"/>
        <v>10186709.553499999</v>
      </c>
      <c r="AT180" s="57">
        <f t="shared" si="325"/>
        <v>10163714.723499998</v>
      </c>
      <c r="AU180" s="57">
        <f t="shared" si="325"/>
        <v>10140719.893499998</v>
      </c>
      <c r="AV180" s="57">
        <f t="shared" si="325"/>
        <v>10117725.063499998</v>
      </c>
      <c r="AW180" s="57">
        <f t="shared" si="325"/>
        <v>10094730.233499998</v>
      </c>
      <c r="AX180" s="57">
        <f t="shared" si="325"/>
        <v>10071735.403499998</v>
      </c>
      <c r="AY180" s="57">
        <f t="shared" si="325"/>
        <v>10048740.573499998</v>
      </c>
      <c r="AZ180" s="57">
        <f t="shared" si="325"/>
        <v>10025745.743499998</v>
      </c>
      <c r="BA180" s="57">
        <f t="shared" si="325"/>
        <v>10002750.913499998</v>
      </c>
      <c r="BB180" s="57">
        <f t="shared" si="325"/>
        <v>9979756.0834999979</v>
      </c>
      <c r="BC180" s="57">
        <f t="shared" si="325"/>
        <v>9956761.2534999978</v>
      </c>
      <c r="BD180" s="57">
        <f t="shared" si="325"/>
        <v>9933766.4234999977</v>
      </c>
      <c r="BE180" s="60">
        <f t="shared" si="252"/>
        <v>221578.17887699994</v>
      </c>
      <c r="BF180" s="57">
        <v>22994.830000000005</v>
      </c>
      <c r="BG180" s="69">
        <f t="shared" si="326"/>
        <v>275937.96000000008</v>
      </c>
      <c r="BH180" s="57">
        <f t="shared" si="327"/>
        <v>9910771.5934999976</v>
      </c>
      <c r="BI180" s="57">
        <f t="shared" si="328"/>
        <v>9887776.7634999976</v>
      </c>
      <c r="BJ180" s="57">
        <f t="shared" si="328"/>
        <v>9864781.9334999975</v>
      </c>
      <c r="BK180" s="57">
        <f t="shared" si="328"/>
        <v>9841787.1034999974</v>
      </c>
      <c r="BL180" s="57">
        <f t="shared" si="328"/>
        <v>9818792.2734999973</v>
      </c>
      <c r="BM180" s="57">
        <f t="shared" si="328"/>
        <v>9795797.4434999973</v>
      </c>
      <c r="BN180" s="57">
        <f t="shared" si="328"/>
        <v>9772802.6134999972</v>
      </c>
      <c r="BO180" s="57">
        <f t="shared" si="328"/>
        <v>9749807.7834999971</v>
      </c>
      <c r="BP180" s="57">
        <f t="shared" si="328"/>
        <v>9726812.953499997</v>
      </c>
      <c r="BQ180" s="57">
        <f t="shared" si="328"/>
        <v>9703818.123499997</v>
      </c>
      <c r="BR180" s="57">
        <f t="shared" si="328"/>
        <v>9680823.2934999969</v>
      </c>
      <c r="BS180" s="57">
        <f t="shared" si="328"/>
        <v>9657828.4634999968</v>
      </c>
      <c r="BT180" s="60">
        <f t="shared" si="259"/>
        <v>215507.54375699992</v>
      </c>
      <c r="BU180" s="57">
        <v>22994.830000000005</v>
      </c>
      <c r="BV180" s="69">
        <f t="shared" si="329"/>
        <v>275937.96000000008</v>
      </c>
      <c r="BW180" s="57">
        <f t="shared" si="330"/>
        <v>9634833.6334999967</v>
      </c>
      <c r="BX180" s="57">
        <f t="shared" si="331"/>
        <v>9611838.8034999967</v>
      </c>
      <c r="BY180" s="57">
        <f t="shared" si="331"/>
        <v>9588843.9734999966</v>
      </c>
      <c r="BZ180" s="57">
        <f t="shared" si="331"/>
        <v>9565849.1434999965</v>
      </c>
      <c r="CA180" s="57">
        <f t="shared" si="331"/>
        <v>9542854.3134999964</v>
      </c>
      <c r="CB180" s="57">
        <f t="shared" si="331"/>
        <v>9519859.4834999964</v>
      </c>
      <c r="CC180" s="57">
        <f t="shared" si="331"/>
        <v>9496864.6534999963</v>
      </c>
      <c r="CD180" s="57">
        <f t="shared" si="331"/>
        <v>9473869.8234999962</v>
      </c>
      <c r="CE180" s="57">
        <f t="shared" si="331"/>
        <v>9450874.9934999961</v>
      </c>
      <c r="CF180" s="57">
        <f t="shared" si="331"/>
        <v>9427880.1634999961</v>
      </c>
      <c r="CG180" s="57">
        <f t="shared" si="331"/>
        <v>9404885.333499996</v>
      </c>
      <c r="CH180" s="57">
        <f t="shared" si="331"/>
        <v>9381890.5034999959</v>
      </c>
      <c r="CI180" s="60">
        <f t="shared" si="260"/>
        <v>209436.9086369999</v>
      </c>
      <c r="CJ180" s="57">
        <v>22994.830000000005</v>
      </c>
      <c r="CK180" s="69">
        <f t="shared" si="332"/>
        <v>275937.96000000008</v>
      </c>
      <c r="CL180" s="57">
        <f t="shared" si="337"/>
        <v>9358895.6734999958</v>
      </c>
      <c r="CM180" s="57">
        <f t="shared" si="338"/>
        <v>9335900.8434999958</v>
      </c>
      <c r="CN180" s="57">
        <f t="shared" si="338"/>
        <v>9312906.0134999957</v>
      </c>
      <c r="CO180" s="57">
        <f t="shared" si="338"/>
        <v>9289911.1834999956</v>
      </c>
      <c r="CP180" s="57">
        <f t="shared" si="338"/>
        <v>9266916.3534999955</v>
      </c>
      <c r="CQ180" s="57">
        <f t="shared" si="338"/>
        <v>9243921.5234999955</v>
      </c>
      <c r="CR180" s="57">
        <f t="shared" si="338"/>
        <v>9220926.6934999954</v>
      </c>
      <c r="CS180" s="57">
        <f t="shared" si="338"/>
        <v>9197931.8634999953</v>
      </c>
      <c r="CT180" s="57">
        <f t="shared" si="338"/>
        <v>9174937.0334999952</v>
      </c>
      <c r="CU180" s="57">
        <f t="shared" si="338"/>
        <v>9151942.2034999952</v>
      </c>
      <c r="CV180" s="57">
        <f t="shared" si="338"/>
        <v>9128947.3734999951</v>
      </c>
      <c r="CW180" s="57">
        <f t="shared" si="338"/>
        <v>9105952.543499995</v>
      </c>
      <c r="CX180" s="60">
        <f t="shared" si="261"/>
        <v>203366.27351699988</v>
      </c>
    </row>
    <row r="181" spans="1:102" x14ac:dyDescent="0.2">
      <c r="A181" s="56" t="s">
        <v>1498</v>
      </c>
      <c r="B181" s="40" t="s">
        <v>2212</v>
      </c>
      <c r="C181" s="40" t="s">
        <v>794</v>
      </c>
      <c r="D181" s="40" t="s">
        <v>851</v>
      </c>
      <c r="E181" s="40" t="s">
        <v>2555</v>
      </c>
      <c r="F181" s="40" t="s">
        <v>853</v>
      </c>
      <c r="G181" s="40">
        <v>180</v>
      </c>
      <c r="H181" s="57">
        <v>438055.37</v>
      </c>
      <c r="I181" s="57">
        <v>146018.41133333332</v>
      </c>
      <c r="J181" s="57">
        <v>292036.95866666664</v>
      </c>
      <c r="K181" s="58">
        <v>1</v>
      </c>
      <c r="L181" s="57">
        <v>2433.64</v>
      </c>
      <c r="M181" s="57"/>
      <c r="N181" s="57">
        <f t="shared" si="320"/>
        <v>29203.68</v>
      </c>
      <c r="O181" s="57">
        <f t="shared" si="253"/>
        <v>289603.31866666663</v>
      </c>
      <c r="P181" s="57">
        <f t="shared" si="321"/>
        <v>287169.67866666662</v>
      </c>
      <c r="Q181" s="57">
        <f t="shared" si="321"/>
        <v>284736.0386666666</v>
      </c>
      <c r="R181" s="57">
        <f t="shared" si="321"/>
        <v>282302.39866666659</v>
      </c>
      <c r="S181" s="57">
        <f t="shared" si="321"/>
        <v>279868.75866666657</v>
      </c>
      <c r="T181" s="57">
        <f t="shared" si="321"/>
        <v>277435.11866666656</v>
      </c>
      <c r="U181" s="57">
        <f t="shared" si="321"/>
        <v>275001.47866666655</v>
      </c>
      <c r="V181" s="57">
        <f t="shared" si="321"/>
        <v>272567.83866666653</v>
      </c>
      <c r="W181" s="57">
        <f t="shared" si="321"/>
        <v>270134.19866666652</v>
      </c>
      <c r="X181" s="57">
        <f t="shared" si="321"/>
        <v>267700.5586666665</v>
      </c>
      <c r="Y181" s="57">
        <f t="shared" si="321"/>
        <v>265266.91866666649</v>
      </c>
      <c r="Z181" s="57">
        <f t="shared" si="321"/>
        <v>262833.27866666648</v>
      </c>
      <c r="AA181" s="59">
        <f t="shared" si="335"/>
        <v>6103.5726106666625</v>
      </c>
      <c r="AB181" s="57"/>
      <c r="AC181" s="57">
        <f t="shared" si="254"/>
        <v>29203.68</v>
      </c>
      <c r="AD181" s="57">
        <f t="shared" si="255"/>
        <v>260399.63866666646</v>
      </c>
      <c r="AE181" s="57">
        <f t="shared" si="322"/>
        <v>257965.99866666645</v>
      </c>
      <c r="AF181" s="57">
        <f t="shared" si="322"/>
        <v>255532.35866666643</v>
      </c>
      <c r="AG181" s="57">
        <f t="shared" si="322"/>
        <v>253098.71866666642</v>
      </c>
      <c r="AH181" s="57">
        <f t="shared" si="322"/>
        <v>250665.07866666641</v>
      </c>
      <c r="AI181" s="57">
        <f t="shared" si="322"/>
        <v>248231.43866666639</v>
      </c>
      <c r="AJ181" s="57">
        <f t="shared" si="322"/>
        <v>245797.79866666638</v>
      </c>
      <c r="AK181" s="57">
        <f t="shared" si="322"/>
        <v>243364.15866666636</v>
      </c>
      <c r="AL181" s="57">
        <f t="shared" si="322"/>
        <v>240930.51866666635</v>
      </c>
      <c r="AM181" s="57">
        <f t="shared" si="322"/>
        <v>238496.87866666634</v>
      </c>
      <c r="AN181" s="57">
        <f t="shared" si="322"/>
        <v>236063.23866666632</v>
      </c>
      <c r="AO181" s="57">
        <f t="shared" si="322"/>
        <v>233629.59866666631</v>
      </c>
      <c r="AP181" s="59">
        <f t="shared" si="277"/>
        <v>5461.0916506666599</v>
      </c>
      <c r="AQ181" s="57">
        <v>2433.64</v>
      </c>
      <c r="AR181" s="57">
        <f t="shared" si="323"/>
        <v>29203.68</v>
      </c>
      <c r="AS181" s="57">
        <f t="shared" si="324"/>
        <v>231195.95866666629</v>
      </c>
      <c r="AT181" s="57">
        <f t="shared" si="325"/>
        <v>228762.31866666628</v>
      </c>
      <c r="AU181" s="57">
        <f t="shared" si="325"/>
        <v>226328.67866666627</v>
      </c>
      <c r="AV181" s="57">
        <f t="shared" si="325"/>
        <v>223895.03866666625</v>
      </c>
      <c r="AW181" s="57">
        <f t="shared" si="325"/>
        <v>221461.39866666624</v>
      </c>
      <c r="AX181" s="57">
        <f t="shared" si="325"/>
        <v>219027.75866666622</v>
      </c>
      <c r="AY181" s="57">
        <f t="shared" si="325"/>
        <v>216594.11866666621</v>
      </c>
      <c r="AZ181" s="57">
        <f t="shared" si="325"/>
        <v>214160.4786666662</v>
      </c>
      <c r="BA181" s="57">
        <f t="shared" si="325"/>
        <v>211726.83866666618</v>
      </c>
      <c r="BB181" s="57">
        <f t="shared" si="325"/>
        <v>209293.19866666617</v>
      </c>
      <c r="BC181" s="57">
        <f t="shared" si="325"/>
        <v>206859.55866666615</v>
      </c>
      <c r="BD181" s="57">
        <f t="shared" si="325"/>
        <v>204425.91866666614</v>
      </c>
      <c r="BE181" s="60">
        <f t="shared" si="252"/>
        <v>4818.6106906666555</v>
      </c>
      <c r="BF181" s="57">
        <v>2433.64</v>
      </c>
      <c r="BG181" s="69">
        <f t="shared" si="326"/>
        <v>29203.68</v>
      </c>
      <c r="BH181" s="57">
        <f t="shared" si="327"/>
        <v>201992.27866666613</v>
      </c>
      <c r="BI181" s="57">
        <f t="shared" si="328"/>
        <v>199558.63866666611</v>
      </c>
      <c r="BJ181" s="57">
        <f t="shared" si="328"/>
        <v>197124.9986666661</v>
      </c>
      <c r="BK181" s="57">
        <f t="shared" si="328"/>
        <v>194691.35866666608</v>
      </c>
      <c r="BL181" s="57">
        <f t="shared" si="328"/>
        <v>192257.71866666607</v>
      </c>
      <c r="BM181" s="57">
        <f t="shared" si="328"/>
        <v>189824.07866666606</v>
      </c>
      <c r="BN181" s="57">
        <f t="shared" si="328"/>
        <v>187390.43866666604</v>
      </c>
      <c r="BO181" s="57">
        <f t="shared" si="328"/>
        <v>184956.79866666603</v>
      </c>
      <c r="BP181" s="57">
        <f t="shared" si="328"/>
        <v>182523.15866666602</v>
      </c>
      <c r="BQ181" s="57">
        <f t="shared" si="328"/>
        <v>180089.518666666</v>
      </c>
      <c r="BR181" s="57">
        <f t="shared" si="328"/>
        <v>177655.87866666599</v>
      </c>
      <c r="BS181" s="57">
        <f t="shared" si="328"/>
        <v>175222.23866666597</v>
      </c>
      <c r="BT181" s="60">
        <f t="shared" si="259"/>
        <v>4176.129730666652</v>
      </c>
      <c r="BU181" s="57">
        <v>2433.64</v>
      </c>
      <c r="BV181" s="69">
        <f t="shared" si="329"/>
        <v>29203.68</v>
      </c>
      <c r="BW181" s="57">
        <f t="shared" si="330"/>
        <v>172788.59866666596</v>
      </c>
      <c r="BX181" s="57">
        <f t="shared" si="331"/>
        <v>170354.95866666595</v>
      </c>
      <c r="BY181" s="57">
        <f t="shared" si="331"/>
        <v>167921.31866666593</v>
      </c>
      <c r="BZ181" s="57">
        <f t="shared" si="331"/>
        <v>165487.67866666592</v>
      </c>
      <c r="CA181" s="57">
        <f t="shared" si="331"/>
        <v>163054.0386666659</v>
      </c>
      <c r="CB181" s="57">
        <f t="shared" si="331"/>
        <v>160620.39866666589</v>
      </c>
      <c r="CC181" s="57">
        <f t="shared" si="331"/>
        <v>158186.75866666588</v>
      </c>
      <c r="CD181" s="57">
        <f t="shared" si="331"/>
        <v>155753.11866666586</v>
      </c>
      <c r="CE181" s="57">
        <f t="shared" si="331"/>
        <v>153319.47866666585</v>
      </c>
      <c r="CF181" s="57">
        <f t="shared" si="331"/>
        <v>150885.83866666583</v>
      </c>
      <c r="CG181" s="57">
        <f t="shared" si="331"/>
        <v>148452.19866666582</v>
      </c>
      <c r="CH181" s="57">
        <f t="shared" si="331"/>
        <v>146018.55866666581</v>
      </c>
      <c r="CI181" s="60">
        <f t="shared" si="260"/>
        <v>3533.6487706666494</v>
      </c>
      <c r="CJ181" s="57">
        <v>2433.64</v>
      </c>
      <c r="CK181" s="69">
        <f t="shared" si="332"/>
        <v>29203.68</v>
      </c>
      <c r="CL181" s="57">
        <f t="shared" si="337"/>
        <v>143584.91866666579</v>
      </c>
      <c r="CM181" s="57">
        <f t="shared" si="338"/>
        <v>141151.27866666578</v>
      </c>
      <c r="CN181" s="57">
        <f t="shared" si="338"/>
        <v>138717.63866666576</v>
      </c>
      <c r="CO181" s="57">
        <f t="shared" si="338"/>
        <v>136283.99866666575</v>
      </c>
      <c r="CP181" s="57">
        <f t="shared" si="338"/>
        <v>133850.35866666574</v>
      </c>
      <c r="CQ181" s="57">
        <f t="shared" si="338"/>
        <v>131416.71866666572</v>
      </c>
      <c r="CR181" s="57">
        <f t="shared" si="338"/>
        <v>128983.07866666572</v>
      </c>
      <c r="CS181" s="57">
        <f t="shared" si="338"/>
        <v>126549.43866666572</v>
      </c>
      <c r="CT181" s="57">
        <f t="shared" si="338"/>
        <v>124115.79866666572</v>
      </c>
      <c r="CU181" s="57">
        <f t="shared" si="338"/>
        <v>121682.15866666572</v>
      </c>
      <c r="CV181" s="57">
        <f t="shared" si="338"/>
        <v>119248.51866666572</v>
      </c>
      <c r="CW181" s="57">
        <f t="shared" si="338"/>
        <v>116814.87866666573</v>
      </c>
      <c r="CX181" s="60">
        <f t="shared" si="261"/>
        <v>2891.1678106666463</v>
      </c>
    </row>
    <row r="182" spans="1:102" x14ac:dyDescent="0.2">
      <c r="A182" s="56" t="s">
        <v>1499</v>
      </c>
      <c r="B182" s="40" t="s">
        <v>2213</v>
      </c>
      <c r="C182" s="40" t="s">
        <v>794</v>
      </c>
      <c r="D182" s="40" t="s">
        <v>851</v>
      </c>
      <c r="E182" s="40" t="s">
        <v>2556</v>
      </c>
      <c r="F182" s="40" t="s">
        <v>853</v>
      </c>
      <c r="G182" s="40">
        <v>480</v>
      </c>
      <c r="H182" s="57">
        <v>98108.66</v>
      </c>
      <c r="I182" s="57">
        <v>408.78608333333335</v>
      </c>
      <c r="J182" s="57">
        <v>97699.873916666664</v>
      </c>
      <c r="K182" s="58">
        <v>1</v>
      </c>
      <c r="L182" s="57">
        <v>204.39</v>
      </c>
      <c r="M182" s="57"/>
      <c r="N182" s="57">
        <f t="shared" si="320"/>
        <v>2452.6799999999998</v>
      </c>
      <c r="O182" s="57">
        <f t="shared" si="253"/>
        <v>97495.483916666664</v>
      </c>
      <c r="P182" s="57">
        <f t="shared" si="321"/>
        <v>97291.093916666665</v>
      </c>
      <c r="Q182" s="57">
        <f t="shared" si="321"/>
        <v>97086.703916666665</v>
      </c>
      <c r="R182" s="57">
        <f t="shared" si="321"/>
        <v>96882.313916666666</v>
      </c>
      <c r="S182" s="57">
        <f t="shared" si="321"/>
        <v>96677.923916666667</v>
      </c>
      <c r="T182" s="57">
        <f t="shared" si="321"/>
        <v>96473.533916666667</v>
      </c>
      <c r="U182" s="57">
        <f t="shared" si="321"/>
        <v>96269.143916666668</v>
      </c>
      <c r="V182" s="57">
        <f t="shared" si="321"/>
        <v>96064.753916666668</v>
      </c>
      <c r="W182" s="57">
        <f t="shared" si="321"/>
        <v>95860.363916666669</v>
      </c>
      <c r="X182" s="57">
        <f t="shared" si="321"/>
        <v>95655.97391666667</v>
      </c>
      <c r="Y182" s="57">
        <f t="shared" si="321"/>
        <v>95451.58391666667</v>
      </c>
      <c r="Z182" s="57">
        <f t="shared" si="321"/>
        <v>95247.193916666671</v>
      </c>
      <c r="AA182" s="59">
        <f t="shared" si="335"/>
        <v>2122.4177461666663</v>
      </c>
      <c r="AB182" s="57"/>
      <c r="AC182" s="57">
        <f t="shared" si="254"/>
        <v>2452.6799999999998</v>
      </c>
      <c r="AD182" s="57">
        <f t="shared" si="255"/>
        <v>95042.803916666671</v>
      </c>
      <c r="AE182" s="57">
        <f t="shared" si="322"/>
        <v>94838.413916666672</v>
      </c>
      <c r="AF182" s="57">
        <f t="shared" si="322"/>
        <v>94634.023916666672</v>
      </c>
      <c r="AG182" s="57">
        <f t="shared" si="322"/>
        <v>94429.633916666673</v>
      </c>
      <c r="AH182" s="57">
        <f t="shared" si="322"/>
        <v>94225.243916666674</v>
      </c>
      <c r="AI182" s="57">
        <f t="shared" si="322"/>
        <v>94020.853916666674</v>
      </c>
      <c r="AJ182" s="57">
        <f t="shared" si="322"/>
        <v>93816.463916666675</v>
      </c>
      <c r="AK182" s="57">
        <f t="shared" si="322"/>
        <v>93612.073916666675</v>
      </c>
      <c r="AL182" s="57">
        <f t="shared" si="322"/>
        <v>93407.683916666676</v>
      </c>
      <c r="AM182" s="57">
        <f t="shared" si="322"/>
        <v>93203.293916666677</v>
      </c>
      <c r="AN182" s="57">
        <f t="shared" si="322"/>
        <v>92998.903916666677</v>
      </c>
      <c r="AO182" s="57">
        <f t="shared" si="322"/>
        <v>92794.513916666678</v>
      </c>
      <c r="AP182" s="59">
        <f t="shared" si="277"/>
        <v>2068.4587861666669</v>
      </c>
      <c r="AQ182" s="57">
        <v>204.39</v>
      </c>
      <c r="AR182" s="57">
        <f t="shared" si="323"/>
        <v>2452.6799999999998</v>
      </c>
      <c r="AS182" s="57">
        <f t="shared" si="324"/>
        <v>92590.123916666678</v>
      </c>
      <c r="AT182" s="57">
        <f t="shared" si="325"/>
        <v>92385.733916666679</v>
      </c>
      <c r="AU182" s="57">
        <f t="shared" si="325"/>
        <v>92181.343916666679</v>
      </c>
      <c r="AV182" s="57">
        <f t="shared" si="325"/>
        <v>91976.95391666668</v>
      </c>
      <c r="AW182" s="57">
        <f t="shared" si="325"/>
        <v>91772.563916666681</v>
      </c>
      <c r="AX182" s="57">
        <f t="shared" si="325"/>
        <v>91568.173916666681</v>
      </c>
      <c r="AY182" s="57">
        <f t="shared" si="325"/>
        <v>91363.783916666682</v>
      </c>
      <c r="AZ182" s="57">
        <f t="shared" si="325"/>
        <v>91159.393916666682</v>
      </c>
      <c r="BA182" s="57">
        <f t="shared" si="325"/>
        <v>90955.003916666683</v>
      </c>
      <c r="BB182" s="57">
        <f t="shared" si="325"/>
        <v>90750.613916666684</v>
      </c>
      <c r="BC182" s="57">
        <f t="shared" si="325"/>
        <v>90546.223916666684</v>
      </c>
      <c r="BD182" s="57">
        <f t="shared" si="325"/>
        <v>90341.833916666685</v>
      </c>
      <c r="BE182" s="60">
        <f t="shared" si="252"/>
        <v>2014.4998261666669</v>
      </c>
      <c r="BF182" s="57">
        <v>204.39</v>
      </c>
      <c r="BG182" s="69">
        <f t="shared" si="326"/>
        <v>2452.6799999999998</v>
      </c>
      <c r="BH182" s="57">
        <f t="shared" si="327"/>
        <v>90137.443916666685</v>
      </c>
      <c r="BI182" s="57">
        <f t="shared" si="328"/>
        <v>89933.053916666686</v>
      </c>
      <c r="BJ182" s="57">
        <f t="shared" si="328"/>
        <v>89728.663916666686</v>
      </c>
      <c r="BK182" s="57">
        <f t="shared" si="328"/>
        <v>89524.273916666687</v>
      </c>
      <c r="BL182" s="57">
        <f t="shared" si="328"/>
        <v>89319.883916666688</v>
      </c>
      <c r="BM182" s="57">
        <f t="shared" si="328"/>
        <v>89115.493916666688</v>
      </c>
      <c r="BN182" s="57">
        <f t="shared" si="328"/>
        <v>88911.103916666689</v>
      </c>
      <c r="BO182" s="57">
        <f t="shared" si="328"/>
        <v>88706.713916666689</v>
      </c>
      <c r="BP182" s="57">
        <f t="shared" si="328"/>
        <v>88502.32391666669</v>
      </c>
      <c r="BQ182" s="57">
        <f t="shared" si="328"/>
        <v>88297.93391666669</v>
      </c>
      <c r="BR182" s="57">
        <f t="shared" si="328"/>
        <v>88093.543916666691</v>
      </c>
      <c r="BS182" s="57">
        <f t="shared" si="328"/>
        <v>87889.153916666692</v>
      </c>
      <c r="BT182" s="60">
        <f t="shared" si="259"/>
        <v>1960.540866166667</v>
      </c>
      <c r="BU182" s="57">
        <v>204.39</v>
      </c>
      <c r="BV182" s="69">
        <f t="shared" si="329"/>
        <v>2452.6799999999998</v>
      </c>
      <c r="BW182" s="57">
        <f t="shared" si="330"/>
        <v>87684.763916666692</v>
      </c>
      <c r="BX182" s="57">
        <f t="shared" si="331"/>
        <v>87480.373916666693</v>
      </c>
      <c r="BY182" s="57">
        <f t="shared" si="331"/>
        <v>87275.983916666693</v>
      </c>
      <c r="BZ182" s="57">
        <f t="shared" si="331"/>
        <v>87071.593916666694</v>
      </c>
      <c r="CA182" s="57">
        <f t="shared" si="331"/>
        <v>86867.203916666695</v>
      </c>
      <c r="CB182" s="57">
        <f t="shared" si="331"/>
        <v>86662.813916666695</v>
      </c>
      <c r="CC182" s="57">
        <f t="shared" si="331"/>
        <v>86458.423916666696</v>
      </c>
      <c r="CD182" s="57">
        <f t="shared" si="331"/>
        <v>86254.033916666696</v>
      </c>
      <c r="CE182" s="57">
        <f t="shared" si="331"/>
        <v>86049.643916666697</v>
      </c>
      <c r="CF182" s="57">
        <f t="shared" si="331"/>
        <v>85845.253916666697</v>
      </c>
      <c r="CG182" s="57">
        <f t="shared" si="331"/>
        <v>85640.863916666698</v>
      </c>
      <c r="CH182" s="57">
        <f t="shared" si="331"/>
        <v>85436.473916666699</v>
      </c>
      <c r="CI182" s="60">
        <f t="shared" si="260"/>
        <v>1906.5819061666673</v>
      </c>
      <c r="CJ182" s="57">
        <v>204.39</v>
      </c>
      <c r="CK182" s="69">
        <f t="shared" si="332"/>
        <v>2452.6799999999998</v>
      </c>
      <c r="CL182" s="57">
        <f t="shared" si="337"/>
        <v>85232.083916666699</v>
      </c>
      <c r="CM182" s="57">
        <f t="shared" si="338"/>
        <v>85027.6939166667</v>
      </c>
      <c r="CN182" s="57">
        <f t="shared" si="338"/>
        <v>84823.3039166667</v>
      </c>
      <c r="CO182" s="57">
        <f t="shared" si="338"/>
        <v>84618.913916666701</v>
      </c>
      <c r="CP182" s="57">
        <f t="shared" si="338"/>
        <v>84414.523916666702</v>
      </c>
      <c r="CQ182" s="57">
        <f t="shared" si="338"/>
        <v>84210.133916666702</v>
      </c>
      <c r="CR182" s="57">
        <f t="shared" si="338"/>
        <v>84005.743916666703</v>
      </c>
      <c r="CS182" s="57">
        <f t="shared" si="338"/>
        <v>83801.353916666703</v>
      </c>
      <c r="CT182" s="57">
        <f t="shared" si="338"/>
        <v>83596.963916666704</v>
      </c>
      <c r="CU182" s="57">
        <f t="shared" si="338"/>
        <v>83392.573916666704</v>
      </c>
      <c r="CV182" s="57">
        <f t="shared" si="338"/>
        <v>83188.183916666705</v>
      </c>
      <c r="CW182" s="57">
        <f t="shared" si="338"/>
        <v>82983.793916666706</v>
      </c>
      <c r="CX182" s="60">
        <f t="shared" si="261"/>
        <v>1852.6229461666674</v>
      </c>
    </row>
    <row r="183" spans="1:102" x14ac:dyDescent="0.2">
      <c r="A183" s="56" t="s">
        <v>1500</v>
      </c>
      <c r="B183" s="40" t="s">
        <v>2214</v>
      </c>
      <c r="C183" s="40" t="s">
        <v>794</v>
      </c>
      <c r="D183" s="40" t="s">
        <v>851</v>
      </c>
      <c r="E183" s="40" t="s">
        <v>2556</v>
      </c>
      <c r="F183" s="40" t="s">
        <v>853</v>
      </c>
      <c r="G183" s="40">
        <v>480</v>
      </c>
      <c r="H183" s="57">
        <v>253914.86</v>
      </c>
      <c r="I183" s="57">
        <v>1057.9785833333333</v>
      </c>
      <c r="J183" s="57">
        <v>252856.88141666664</v>
      </c>
      <c r="K183" s="58">
        <v>1</v>
      </c>
      <c r="L183" s="57">
        <v>528.99</v>
      </c>
      <c r="M183" s="57"/>
      <c r="N183" s="57">
        <f t="shared" si="320"/>
        <v>6347.88</v>
      </c>
      <c r="O183" s="57">
        <f t="shared" si="253"/>
        <v>252327.89141666665</v>
      </c>
      <c r="P183" s="57">
        <f t="shared" ref="P183:Z198" si="339">O183-$L183</f>
        <v>251798.90141666666</v>
      </c>
      <c r="Q183" s="57">
        <f t="shared" si="339"/>
        <v>251269.91141666667</v>
      </c>
      <c r="R183" s="57">
        <f t="shared" si="339"/>
        <v>250740.92141666668</v>
      </c>
      <c r="S183" s="57">
        <f t="shared" si="339"/>
        <v>250211.93141666669</v>
      </c>
      <c r="T183" s="57">
        <f t="shared" si="339"/>
        <v>249682.9414166667</v>
      </c>
      <c r="U183" s="57">
        <f t="shared" si="339"/>
        <v>249153.95141666671</v>
      </c>
      <c r="V183" s="57">
        <f t="shared" si="339"/>
        <v>248624.96141666672</v>
      </c>
      <c r="W183" s="57">
        <f t="shared" si="339"/>
        <v>248095.97141666673</v>
      </c>
      <c r="X183" s="57">
        <f t="shared" si="339"/>
        <v>247566.98141666673</v>
      </c>
      <c r="Y183" s="57">
        <f t="shared" si="339"/>
        <v>247037.99141666674</v>
      </c>
      <c r="Z183" s="57">
        <f t="shared" si="339"/>
        <v>246509.00141666675</v>
      </c>
      <c r="AA183" s="59">
        <f t="shared" si="335"/>
        <v>5493.0247111666667</v>
      </c>
      <c r="AB183" s="57"/>
      <c r="AC183" s="57">
        <f t="shared" si="254"/>
        <v>6347.88</v>
      </c>
      <c r="AD183" s="57">
        <f t="shared" si="255"/>
        <v>245980.01141666676</v>
      </c>
      <c r="AE183" s="57">
        <f t="shared" ref="AE183:AO198" si="340">AD183-$L183</f>
        <v>245451.02141666677</v>
      </c>
      <c r="AF183" s="57">
        <f t="shared" si="340"/>
        <v>244922.03141666678</v>
      </c>
      <c r="AG183" s="57">
        <f t="shared" si="340"/>
        <v>244393.04141666679</v>
      </c>
      <c r="AH183" s="57">
        <f t="shared" si="340"/>
        <v>243864.0514166668</v>
      </c>
      <c r="AI183" s="57">
        <f t="shared" si="340"/>
        <v>243335.06141666681</v>
      </c>
      <c r="AJ183" s="57">
        <f t="shared" si="340"/>
        <v>242806.07141666682</v>
      </c>
      <c r="AK183" s="57">
        <f t="shared" si="340"/>
        <v>242277.08141666683</v>
      </c>
      <c r="AL183" s="57">
        <f t="shared" si="340"/>
        <v>241748.09141666684</v>
      </c>
      <c r="AM183" s="57">
        <f t="shared" si="340"/>
        <v>241219.10141666685</v>
      </c>
      <c r="AN183" s="57">
        <f t="shared" si="340"/>
        <v>240690.11141666686</v>
      </c>
      <c r="AO183" s="57">
        <f t="shared" si="340"/>
        <v>240161.12141666687</v>
      </c>
      <c r="AP183" s="59">
        <f t="shared" si="277"/>
        <v>5353.3713511666692</v>
      </c>
      <c r="AQ183" s="57">
        <v>528.99</v>
      </c>
      <c r="AR183" s="57">
        <f t="shared" si="323"/>
        <v>6347.88</v>
      </c>
      <c r="AS183" s="57">
        <f t="shared" si="324"/>
        <v>239632.13141666687</v>
      </c>
      <c r="AT183" s="57">
        <f t="shared" ref="AT183:BD189" si="341">AS183-$L183</f>
        <v>239103.14141666688</v>
      </c>
      <c r="AU183" s="57">
        <f t="shared" si="341"/>
        <v>238574.15141666689</v>
      </c>
      <c r="AV183" s="57">
        <f t="shared" si="341"/>
        <v>238045.1614166669</v>
      </c>
      <c r="AW183" s="57">
        <f t="shared" si="341"/>
        <v>237516.17141666691</v>
      </c>
      <c r="AX183" s="57">
        <f t="shared" si="341"/>
        <v>236987.18141666692</v>
      </c>
      <c r="AY183" s="57">
        <f t="shared" si="341"/>
        <v>236458.19141666693</v>
      </c>
      <c r="AZ183" s="57">
        <f t="shared" si="341"/>
        <v>235929.20141666694</v>
      </c>
      <c r="BA183" s="57">
        <f t="shared" si="341"/>
        <v>235400.21141666695</v>
      </c>
      <c r="BB183" s="57">
        <f t="shared" si="341"/>
        <v>234871.22141666696</v>
      </c>
      <c r="BC183" s="57">
        <f t="shared" si="341"/>
        <v>234342.23141666697</v>
      </c>
      <c r="BD183" s="57">
        <f t="shared" si="341"/>
        <v>233813.24141666698</v>
      </c>
      <c r="BE183" s="60">
        <f t="shared" si="252"/>
        <v>5213.7179911666717</v>
      </c>
      <c r="BF183" s="57">
        <v>528.99</v>
      </c>
      <c r="BG183" s="69">
        <f t="shared" si="326"/>
        <v>6347.88</v>
      </c>
      <c r="BH183" s="57">
        <f t="shared" si="327"/>
        <v>233284.25141666699</v>
      </c>
      <c r="BI183" s="57">
        <f t="shared" si="328"/>
        <v>232755.261416667</v>
      </c>
      <c r="BJ183" s="57">
        <f t="shared" si="328"/>
        <v>232226.271416667</v>
      </c>
      <c r="BK183" s="57">
        <f t="shared" si="328"/>
        <v>231697.28141666701</v>
      </c>
      <c r="BL183" s="57">
        <f t="shared" si="328"/>
        <v>231168.29141666702</v>
      </c>
      <c r="BM183" s="57">
        <f t="shared" si="328"/>
        <v>230639.30141666703</v>
      </c>
      <c r="BN183" s="57">
        <f t="shared" si="328"/>
        <v>230110.31141666704</v>
      </c>
      <c r="BO183" s="57">
        <f t="shared" si="328"/>
        <v>229581.32141666705</v>
      </c>
      <c r="BP183" s="57">
        <f t="shared" si="328"/>
        <v>229052.33141666706</v>
      </c>
      <c r="BQ183" s="57">
        <f t="shared" si="328"/>
        <v>228523.34141666707</v>
      </c>
      <c r="BR183" s="57">
        <f t="shared" si="328"/>
        <v>227994.35141666708</v>
      </c>
      <c r="BS183" s="57">
        <f t="shared" si="328"/>
        <v>227465.36141666709</v>
      </c>
      <c r="BT183" s="60">
        <f t="shared" si="259"/>
        <v>5074.0646311666742</v>
      </c>
      <c r="BU183" s="57">
        <v>528.99</v>
      </c>
      <c r="BV183" s="69">
        <f t="shared" si="329"/>
        <v>6347.88</v>
      </c>
      <c r="BW183" s="57">
        <f t="shared" si="330"/>
        <v>226936.3714166671</v>
      </c>
      <c r="BX183" s="57">
        <f t="shared" si="331"/>
        <v>226407.38141666711</v>
      </c>
      <c r="BY183" s="57">
        <f t="shared" si="331"/>
        <v>225878.39141666712</v>
      </c>
      <c r="BZ183" s="57">
        <f t="shared" si="331"/>
        <v>225349.40141666713</v>
      </c>
      <c r="CA183" s="57">
        <f t="shared" si="331"/>
        <v>224820.41141666714</v>
      </c>
      <c r="CB183" s="57">
        <f t="shared" si="331"/>
        <v>224291.42141666714</v>
      </c>
      <c r="CC183" s="57">
        <f t="shared" si="331"/>
        <v>223762.43141666715</v>
      </c>
      <c r="CD183" s="57">
        <f t="shared" si="331"/>
        <v>223233.44141666716</v>
      </c>
      <c r="CE183" s="57">
        <f t="shared" si="331"/>
        <v>222704.45141666717</v>
      </c>
      <c r="CF183" s="57">
        <f t="shared" si="331"/>
        <v>222175.46141666718</v>
      </c>
      <c r="CG183" s="57">
        <f t="shared" si="331"/>
        <v>221646.47141666719</v>
      </c>
      <c r="CH183" s="57">
        <f t="shared" si="331"/>
        <v>221117.4814166672</v>
      </c>
      <c r="CI183" s="60">
        <f t="shared" si="260"/>
        <v>4934.4112711666767</v>
      </c>
      <c r="CJ183" s="57">
        <v>528.99</v>
      </c>
      <c r="CK183" s="69">
        <f t="shared" si="332"/>
        <v>6347.88</v>
      </c>
      <c r="CL183" s="57">
        <f t="shared" si="337"/>
        <v>220588.49141666721</v>
      </c>
      <c r="CM183" s="57">
        <f t="shared" si="338"/>
        <v>220059.50141666722</v>
      </c>
      <c r="CN183" s="57">
        <f t="shared" si="338"/>
        <v>219530.51141666723</v>
      </c>
      <c r="CO183" s="57">
        <f t="shared" si="338"/>
        <v>219001.52141666724</v>
      </c>
      <c r="CP183" s="57">
        <f t="shared" si="338"/>
        <v>218472.53141666725</v>
      </c>
      <c r="CQ183" s="57">
        <f t="shared" si="338"/>
        <v>217943.54141666726</v>
      </c>
      <c r="CR183" s="57">
        <f t="shared" si="338"/>
        <v>217414.55141666727</v>
      </c>
      <c r="CS183" s="57">
        <f t="shared" si="338"/>
        <v>216885.56141666727</v>
      </c>
      <c r="CT183" s="57">
        <f t="shared" si="338"/>
        <v>216356.57141666728</v>
      </c>
      <c r="CU183" s="57">
        <f t="shared" si="338"/>
        <v>215827.58141666729</v>
      </c>
      <c r="CV183" s="57">
        <f t="shared" si="338"/>
        <v>215298.5914166673</v>
      </c>
      <c r="CW183" s="57">
        <f t="shared" si="338"/>
        <v>214769.60141666731</v>
      </c>
      <c r="CX183" s="60">
        <f t="shared" si="261"/>
        <v>4794.7579111666792</v>
      </c>
    </row>
    <row r="184" spans="1:102" x14ac:dyDescent="0.2">
      <c r="A184" s="56" t="s">
        <v>1501</v>
      </c>
      <c r="B184" s="40" t="s">
        <v>2215</v>
      </c>
      <c r="C184" s="40" t="s">
        <v>794</v>
      </c>
      <c r="D184" s="40" t="s">
        <v>851</v>
      </c>
      <c r="E184" s="43">
        <v>44560</v>
      </c>
      <c r="F184" s="40" t="s">
        <v>853</v>
      </c>
      <c r="G184" s="40">
        <v>480</v>
      </c>
      <c r="H184" s="57">
        <v>254557.39</v>
      </c>
      <c r="I184" s="57" t="e">
        <v>#REF!</v>
      </c>
      <c r="J184" s="57">
        <v>254557.39</v>
      </c>
      <c r="K184" s="58">
        <v>1</v>
      </c>
      <c r="L184" s="57">
        <v>530.3278958333334</v>
      </c>
      <c r="M184" s="57"/>
      <c r="N184" s="57">
        <f t="shared" si="320"/>
        <v>6363.9347500000003</v>
      </c>
      <c r="O184" s="57">
        <f t="shared" si="253"/>
        <v>254027.06210416669</v>
      </c>
      <c r="P184" s="57">
        <f t="shared" si="339"/>
        <v>253496.73420833336</v>
      </c>
      <c r="Q184" s="57">
        <f t="shared" si="339"/>
        <v>252966.40631250004</v>
      </c>
      <c r="R184" s="57">
        <f t="shared" si="339"/>
        <v>252436.07841666671</v>
      </c>
      <c r="S184" s="57">
        <f t="shared" si="339"/>
        <v>251905.75052083339</v>
      </c>
      <c r="T184" s="57">
        <f t="shared" si="339"/>
        <v>251375.42262500006</v>
      </c>
      <c r="U184" s="57">
        <f t="shared" si="339"/>
        <v>250845.09472916674</v>
      </c>
      <c r="V184" s="57">
        <f t="shared" si="339"/>
        <v>250314.76683333341</v>
      </c>
      <c r="W184" s="57">
        <f t="shared" si="339"/>
        <v>249784.43893750009</v>
      </c>
      <c r="X184" s="57">
        <f t="shared" si="339"/>
        <v>249254.11104166677</v>
      </c>
      <c r="Y184" s="57">
        <f t="shared" si="339"/>
        <v>248723.78314583344</v>
      </c>
      <c r="Z184" s="57">
        <f t="shared" si="339"/>
        <v>248193.45525000012</v>
      </c>
      <c r="AA184" s="59">
        <f t="shared" si="335"/>
        <v>5530.2592977500017</v>
      </c>
      <c r="AB184" s="57"/>
      <c r="AC184" s="57">
        <f t="shared" si="254"/>
        <v>6363.9347500000003</v>
      </c>
      <c r="AD184" s="57">
        <f t="shared" si="255"/>
        <v>247663.12735416679</v>
      </c>
      <c r="AE184" s="57">
        <f t="shared" si="340"/>
        <v>247132.79945833347</v>
      </c>
      <c r="AF184" s="57">
        <f t="shared" si="340"/>
        <v>246602.47156250014</v>
      </c>
      <c r="AG184" s="57">
        <f t="shared" si="340"/>
        <v>246072.14366666682</v>
      </c>
      <c r="AH184" s="57">
        <f t="shared" si="340"/>
        <v>245541.81577083349</v>
      </c>
      <c r="AI184" s="57">
        <f t="shared" si="340"/>
        <v>245011.48787500017</v>
      </c>
      <c r="AJ184" s="57">
        <f t="shared" si="340"/>
        <v>244481.15997916684</v>
      </c>
      <c r="AK184" s="57">
        <f t="shared" si="340"/>
        <v>243950.83208333352</v>
      </c>
      <c r="AL184" s="57">
        <f t="shared" si="340"/>
        <v>243420.50418750019</v>
      </c>
      <c r="AM184" s="57">
        <f t="shared" si="340"/>
        <v>242890.17629166687</v>
      </c>
      <c r="AN184" s="57">
        <f t="shared" si="340"/>
        <v>242359.84839583354</v>
      </c>
      <c r="AO184" s="57">
        <f t="shared" si="340"/>
        <v>241829.52050000022</v>
      </c>
      <c r="AP184" s="59">
        <f t="shared" si="277"/>
        <v>5390.2527332500031</v>
      </c>
      <c r="AQ184" s="57">
        <v>530.3278958333334</v>
      </c>
      <c r="AR184" s="57">
        <f t="shared" si="323"/>
        <v>6363.9347500000003</v>
      </c>
      <c r="AS184" s="57">
        <f t="shared" si="324"/>
        <v>241299.19260416689</v>
      </c>
      <c r="AT184" s="57">
        <f t="shared" si="341"/>
        <v>240768.86470833357</v>
      </c>
      <c r="AU184" s="57">
        <f t="shared" si="341"/>
        <v>240238.53681250024</v>
      </c>
      <c r="AV184" s="57">
        <f t="shared" si="341"/>
        <v>239708.20891666692</v>
      </c>
      <c r="AW184" s="57">
        <f t="shared" si="341"/>
        <v>239177.88102083359</v>
      </c>
      <c r="AX184" s="57">
        <f t="shared" si="341"/>
        <v>238647.55312500027</v>
      </c>
      <c r="AY184" s="57">
        <f t="shared" si="341"/>
        <v>238117.22522916694</v>
      </c>
      <c r="AZ184" s="57">
        <f t="shared" si="341"/>
        <v>237586.89733333362</v>
      </c>
      <c r="BA184" s="57">
        <f t="shared" si="341"/>
        <v>237056.56943750029</v>
      </c>
      <c r="BB184" s="57">
        <f t="shared" si="341"/>
        <v>236526.24154166697</v>
      </c>
      <c r="BC184" s="57">
        <f t="shared" si="341"/>
        <v>235995.91364583364</v>
      </c>
      <c r="BD184" s="57">
        <f t="shared" si="341"/>
        <v>235465.58575000032</v>
      </c>
      <c r="BE184" s="60">
        <f t="shared" si="252"/>
        <v>5250.2461687500054</v>
      </c>
      <c r="BF184" s="57">
        <v>530.3278958333334</v>
      </c>
      <c r="BG184" s="69">
        <f t="shared" si="326"/>
        <v>6363.9347500000003</v>
      </c>
      <c r="BH184" s="57">
        <f t="shared" si="327"/>
        <v>234935.25785416699</v>
      </c>
      <c r="BI184" s="57">
        <f t="shared" si="328"/>
        <v>234404.92995833367</v>
      </c>
      <c r="BJ184" s="57">
        <f t="shared" si="328"/>
        <v>233874.60206250034</v>
      </c>
      <c r="BK184" s="57">
        <f t="shared" si="328"/>
        <v>233344.27416666702</v>
      </c>
      <c r="BL184" s="57">
        <f t="shared" si="328"/>
        <v>232813.94627083369</v>
      </c>
      <c r="BM184" s="57">
        <f t="shared" si="328"/>
        <v>232283.61837500037</v>
      </c>
      <c r="BN184" s="57">
        <f t="shared" si="328"/>
        <v>231753.29047916704</v>
      </c>
      <c r="BO184" s="57">
        <f t="shared" si="328"/>
        <v>231222.96258333372</v>
      </c>
      <c r="BP184" s="57">
        <f t="shared" si="328"/>
        <v>230692.63468750039</v>
      </c>
      <c r="BQ184" s="57">
        <f t="shared" si="328"/>
        <v>230162.30679166707</v>
      </c>
      <c r="BR184" s="57">
        <f t="shared" si="328"/>
        <v>229631.97889583374</v>
      </c>
      <c r="BS184" s="57">
        <f t="shared" si="328"/>
        <v>229101.65100000042</v>
      </c>
      <c r="BT184" s="60">
        <f t="shared" si="259"/>
        <v>5110.2396042500068</v>
      </c>
      <c r="BU184" s="57">
        <v>530.3278958333334</v>
      </c>
      <c r="BV184" s="69">
        <f t="shared" si="329"/>
        <v>6363.9347500000003</v>
      </c>
      <c r="BW184" s="57">
        <f t="shared" si="330"/>
        <v>228571.3231041671</v>
      </c>
      <c r="BX184" s="57">
        <f t="shared" si="331"/>
        <v>228040.99520833377</v>
      </c>
      <c r="BY184" s="57">
        <f t="shared" si="331"/>
        <v>227510.66731250045</v>
      </c>
      <c r="BZ184" s="57">
        <f t="shared" si="331"/>
        <v>226980.33941666712</v>
      </c>
      <c r="CA184" s="57">
        <f t="shared" si="331"/>
        <v>226450.0115208338</v>
      </c>
      <c r="CB184" s="57">
        <f t="shared" si="331"/>
        <v>225919.68362500047</v>
      </c>
      <c r="CC184" s="57">
        <f t="shared" si="331"/>
        <v>225389.35572916715</v>
      </c>
      <c r="CD184" s="57">
        <f t="shared" si="331"/>
        <v>224859.02783333382</v>
      </c>
      <c r="CE184" s="57">
        <f t="shared" si="331"/>
        <v>224328.6999375005</v>
      </c>
      <c r="CF184" s="57">
        <f t="shared" si="331"/>
        <v>223798.37204166717</v>
      </c>
      <c r="CG184" s="57">
        <f t="shared" si="331"/>
        <v>223268.04414583385</v>
      </c>
      <c r="CH184" s="57">
        <f t="shared" si="331"/>
        <v>222737.71625000052</v>
      </c>
      <c r="CI184" s="60">
        <f t="shared" si="260"/>
        <v>4970.2330397500109</v>
      </c>
      <c r="CJ184" s="57">
        <v>530.3278958333334</v>
      </c>
      <c r="CK184" s="69">
        <f t="shared" si="332"/>
        <v>6363.9347500000003</v>
      </c>
      <c r="CL184" s="57">
        <f t="shared" si="337"/>
        <v>222207.3883541672</v>
      </c>
      <c r="CM184" s="57">
        <f t="shared" si="338"/>
        <v>221677.06045833387</v>
      </c>
      <c r="CN184" s="57">
        <f t="shared" si="338"/>
        <v>221146.73256250055</v>
      </c>
      <c r="CO184" s="57">
        <f t="shared" si="338"/>
        <v>220616.40466666722</v>
      </c>
      <c r="CP184" s="57">
        <f t="shared" si="338"/>
        <v>220086.0767708339</v>
      </c>
      <c r="CQ184" s="57">
        <f t="shared" si="338"/>
        <v>219555.74887500057</v>
      </c>
      <c r="CR184" s="57">
        <f t="shared" si="338"/>
        <v>219025.42097916725</v>
      </c>
      <c r="CS184" s="57">
        <f t="shared" si="338"/>
        <v>218495.09308333392</v>
      </c>
      <c r="CT184" s="57">
        <f t="shared" si="338"/>
        <v>217964.7651875006</v>
      </c>
      <c r="CU184" s="57">
        <f t="shared" si="338"/>
        <v>217434.43729166727</v>
      </c>
      <c r="CV184" s="57">
        <f t="shared" si="338"/>
        <v>216904.10939583395</v>
      </c>
      <c r="CW184" s="57">
        <f t="shared" si="338"/>
        <v>216373.78150000062</v>
      </c>
      <c r="CX184" s="60">
        <f t="shared" si="261"/>
        <v>4830.2264752500114</v>
      </c>
    </row>
    <row r="185" spans="1:102" x14ac:dyDescent="0.2">
      <c r="A185" s="56" t="s">
        <v>1502</v>
      </c>
      <c r="B185" s="40" t="s">
        <v>2216</v>
      </c>
      <c r="C185" s="40" t="s">
        <v>794</v>
      </c>
      <c r="D185" s="40" t="s">
        <v>851</v>
      </c>
      <c r="E185" s="43">
        <v>44560</v>
      </c>
      <c r="F185" s="40" t="s">
        <v>853</v>
      </c>
      <c r="G185" s="40">
        <v>480</v>
      </c>
      <c r="H185" s="57">
        <v>383015.6</v>
      </c>
      <c r="I185" s="57" t="e">
        <v>#REF!</v>
      </c>
      <c r="J185" s="57">
        <v>383015.6</v>
      </c>
      <c r="K185" s="58">
        <v>1</v>
      </c>
      <c r="L185" s="57">
        <v>797.94916666666666</v>
      </c>
      <c r="M185" s="57"/>
      <c r="N185" s="57">
        <f t="shared" si="320"/>
        <v>9575.39</v>
      </c>
      <c r="O185" s="57">
        <f t="shared" si="253"/>
        <v>382217.65083333332</v>
      </c>
      <c r="P185" s="57">
        <f t="shared" si="339"/>
        <v>381419.70166666666</v>
      </c>
      <c r="Q185" s="57">
        <f t="shared" si="339"/>
        <v>380621.7525</v>
      </c>
      <c r="R185" s="57">
        <f t="shared" si="339"/>
        <v>379823.80333333334</v>
      </c>
      <c r="S185" s="57">
        <f t="shared" si="339"/>
        <v>379025.85416666669</v>
      </c>
      <c r="T185" s="57">
        <f t="shared" si="339"/>
        <v>378227.90500000003</v>
      </c>
      <c r="U185" s="57">
        <f t="shared" si="339"/>
        <v>377429.95583333337</v>
      </c>
      <c r="V185" s="57">
        <f t="shared" si="339"/>
        <v>376632.00666666671</v>
      </c>
      <c r="W185" s="57">
        <f t="shared" si="339"/>
        <v>375834.05750000005</v>
      </c>
      <c r="X185" s="57">
        <f t="shared" si="339"/>
        <v>375036.1083333334</v>
      </c>
      <c r="Y185" s="57">
        <f t="shared" si="339"/>
        <v>374238.15916666674</v>
      </c>
      <c r="Z185" s="57">
        <f t="shared" si="339"/>
        <v>373440.21000000008</v>
      </c>
      <c r="AA185" s="59">
        <f t="shared" si="335"/>
        <v>8321.0139099999997</v>
      </c>
      <c r="AB185" s="57"/>
      <c r="AC185" s="57">
        <f t="shared" si="254"/>
        <v>9575.39</v>
      </c>
      <c r="AD185" s="57">
        <f t="shared" si="255"/>
        <v>372642.26083333342</v>
      </c>
      <c r="AE185" s="57">
        <f t="shared" si="340"/>
        <v>371844.31166666676</v>
      </c>
      <c r="AF185" s="57">
        <f t="shared" si="340"/>
        <v>371046.3625000001</v>
      </c>
      <c r="AG185" s="57">
        <f t="shared" si="340"/>
        <v>370248.41333333345</v>
      </c>
      <c r="AH185" s="57">
        <f t="shared" si="340"/>
        <v>369450.46416666679</v>
      </c>
      <c r="AI185" s="57">
        <f t="shared" si="340"/>
        <v>368652.51500000013</v>
      </c>
      <c r="AJ185" s="57">
        <f t="shared" si="340"/>
        <v>367854.56583333347</v>
      </c>
      <c r="AK185" s="57">
        <f t="shared" si="340"/>
        <v>367056.61666666681</v>
      </c>
      <c r="AL185" s="57">
        <f t="shared" si="340"/>
        <v>366258.66750000016</v>
      </c>
      <c r="AM185" s="57">
        <f t="shared" si="340"/>
        <v>365460.7183333335</v>
      </c>
      <c r="AN185" s="57">
        <f t="shared" si="340"/>
        <v>364662.76916666684</v>
      </c>
      <c r="AO185" s="57">
        <f t="shared" si="340"/>
        <v>363864.82000000018</v>
      </c>
      <c r="AP185" s="59">
        <f t="shared" si="277"/>
        <v>8110.3553300000012</v>
      </c>
      <c r="AQ185" s="57">
        <v>797.94916666666666</v>
      </c>
      <c r="AR185" s="57">
        <f t="shared" si="323"/>
        <v>9575.39</v>
      </c>
      <c r="AS185" s="57">
        <f t="shared" si="324"/>
        <v>363066.87083333352</v>
      </c>
      <c r="AT185" s="57">
        <f t="shared" si="341"/>
        <v>362268.92166666687</v>
      </c>
      <c r="AU185" s="57">
        <f t="shared" si="341"/>
        <v>361470.97250000021</v>
      </c>
      <c r="AV185" s="57">
        <f t="shared" si="341"/>
        <v>360673.02333333355</v>
      </c>
      <c r="AW185" s="57">
        <f t="shared" si="341"/>
        <v>359875.07416666689</v>
      </c>
      <c r="AX185" s="57">
        <f t="shared" si="341"/>
        <v>359077.12500000023</v>
      </c>
      <c r="AY185" s="57">
        <f t="shared" si="341"/>
        <v>358279.17583333357</v>
      </c>
      <c r="AZ185" s="57">
        <f t="shared" si="341"/>
        <v>357481.22666666692</v>
      </c>
      <c r="BA185" s="57">
        <f t="shared" si="341"/>
        <v>356683.27750000026</v>
      </c>
      <c r="BB185" s="57">
        <f t="shared" si="341"/>
        <v>355885.3283333336</v>
      </c>
      <c r="BC185" s="57">
        <f t="shared" si="341"/>
        <v>355087.37916666694</v>
      </c>
      <c r="BD185" s="57">
        <f t="shared" si="341"/>
        <v>354289.43000000028</v>
      </c>
      <c r="BE185" s="60">
        <f t="shared" si="252"/>
        <v>7899.6967500000055</v>
      </c>
      <c r="BF185" s="57">
        <v>797.94916666666666</v>
      </c>
      <c r="BG185" s="69">
        <f t="shared" si="326"/>
        <v>9575.39</v>
      </c>
      <c r="BH185" s="57">
        <f t="shared" si="327"/>
        <v>353491.48083333363</v>
      </c>
      <c r="BI185" s="57">
        <f t="shared" si="328"/>
        <v>352693.53166666697</v>
      </c>
      <c r="BJ185" s="57">
        <f t="shared" si="328"/>
        <v>351895.58250000031</v>
      </c>
      <c r="BK185" s="57">
        <f t="shared" si="328"/>
        <v>351097.63333333365</v>
      </c>
      <c r="BL185" s="57">
        <f t="shared" si="328"/>
        <v>350299.68416666699</v>
      </c>
      <c r="BM185" s="57">
        <f t="shared" si="328"/>
        <v>349501.73500000034</v>
      </c>
      <c r="BN185" s="57">
        <f t="shared" si="328"/>
        <v>348703.78583333368</v>
      </c>
      <c r="BO185" s="57">
        <f t="shared" si="328"/>
        <v>347905.83666666702</v>
      </c>
      <c r="BP185" s="57">
        <f t="shared" si="328"/>
        <v>347107.88750000036</v>
      </c>
      <c r="BQ185" s="57">
        <f t="shared" si="328"/>
        <v>346309.9383333337</v>
      </c>
      <c r="BR185" s="57">
        <f t="shared" si="328"/>
        <v>345511.98916666704</v>
      </c>
      <c r="BS185" s="57">
        <f t="shared" si="328"/>
        <v>344714.04000000039</v>
      </c>
      <c r="BT185" s="60">
        <f t="shared" si="259"/>
        <v>7689.0381700000071</v>
      </c>
      <c r="BU185" s="57">
        <v>797.94916666666666</v>
      </c>
      <c r="BV185" s="69">
        <f t="shared" si="329"/>
        <v>9575.39</v>
      </c>
      <c r="BW185" s="57">
        <f t="shared" si="330"/>
        <v>343916.09083333373</v>
      </c>
      <c r="BX185" s="57">
        <f t="shared" si="331"/>
        <v>343118.14166666707</v>
      </c>
      <c r="BY185" s="57">
        <f t="shared" si="331"/>
        <v>342320.19250000041</v>
      </c>
      <c r="BZ185" s="57">
        <f t="shared" si="331"/>
        <v>341522.24333333375</v>
      </c>
      <c r="CA185" s="57">
        <f t="shared" si="331"/>
        <v>340724.2941666671</v>
      </c>
      <c r="CB185" s="57">
        <f t="shared" si="331"/>
        <v>339926.34500000044</v>
      </c>
      <c r="CC185" s="57">
        <f t="shared" si="331"/>
        <v>339128.39583333378</v>
      </c>
      <c r="CD185" s="57">
        <f t="shared" si="331"/>
        <v>338330.44666666712</v>
      </c>
      <c r="CE185" s="57">
        <f t="shared" si="331"/>
        <v>337532.49750000046</v>
      </c>
      <c r="CF185" s="57">
        <f t="shared" si="331"/>
        <v>336734.54833333381</v>
      </c>
      <c r="CG185" s="57">
        <f t="shared" si="331"/>
        <v>335936.59916666715</v>
      </c>
      <c r="CH185" s="57">
        <f t="shared" si="331"/>
        <v>335138.65000000049</v>
      </c>
      <c r="CI185" s="60">
        <f t="shared" si="260"/>
        <v>7478.3795900000096</v>
      </c>
      <c r="CJ185" s="57">
        <v>797.94916666666666</v>
      </c>
      <c r="CK185" s="69">
        <f t="shared" si="332"/>
        <v>9575.39</v>
      </c>
      <c r="CL185" s="57">
        <f t="shared" si="337"/>
        <v>334340.70083333383</v>
      </c>
      <c r="CM185" s="57">
        <f t="shared" si="338"/>
        <v>333542.75166666717</v>
      </c>
      <c r="CN185" s="57">
        <f t="shared" si="338"/>
        <v>332744.80250000051</v>
      </c>
      <c r="CO185" s="57">
        <f t="shared" si="338"/>
        <v>331946.85333333386</v>
      </c>
      <c r="CP185" s="57">
        <f t="shared" si="338"/>
        <v>331148.9041666672</v>
      </c>
      <c r="CQ185" s="57">
        <f t="shared" si="338"/>
        <v>330350.95500000054</v>
      </c>
      <c r="CR185" s="57">
        <f t="shared" si="338"/>
        <v>329553.00583333388</v>
      </c>
      <c r="CS185" s="57">
        <f t="shared" si="338"/>
        <v>328755.05666666722</v>
      </c>
      <c r="CT185" s="57">
        <f t="shared" si="338"/>
        <v>327957.10750000057</v>
      </c>
      <c r="CU185" s="57">
        <f t="shared" si="338"/>
        <v>327159.15833333391</v>
      </c>
      <c r="CV185" s="57">
        <f t="shared" si="338"/>
        <v>326361.20916666725</v>
      </c>
      <c r="CW185" s="57">
        <f t="shared" si="338"/>
        <v>325563.26000000059</v>
      </c>
      <c r="CX185" s="60">
        <f t="shared" si="261"/>
        <v>7267.7210100000102</v>
      </c>
    </row>
    <row r="186" spans="1:102" x14ac:dyDescent="0.2">
      <c r="A186" s="56" t="s">
        <v>1503</v>
      </c>
      <c r="B186" s="40" t="s">
        <v>2217</v>
      </c>
      <c r="C186" s="40" t="s">
        <v>794</v>
      </c>
      <c r="D186" s="40" t="s">
        <v>851</v>
      </c>
      <c r="E186" s="43">
        <v>44560</v>
      </c>
      <c r="F186" s="40" t="s">
        <v>853</v>
      </c>
      <c r="G186" s="40">
        <v>480</v>
      </c>
      <c r="H186" s="57">
        <v>161733.60999999999</v>
      </c>
      <c r="I186" s="57" t="e">
        <v>#REF!</v>
      </c>
      <c r="J186" s="57">
        <v>161733.60999999999</v>
      </c>
      <c r="K186" s="58">
        <v>1</v>
      </c>
      <c r="L186" s="57">
        <v>336.94502083333333</v>
      </c>
      <c r="M186" s="57"/>
      <c r="N186" s="57">
        <f t="shared" si="320"/>
        <v>4043.3402500000002</v>
      </c>
      <c r="O186" s="57">
        <f t="shared" si="253"/>
        <v>161396.66497916664</v>
      </c>
      <c r="P186" s="57">
        <f t="shared" si="339"/>
        <v>161059.7199583333</v>
      </c>
      <c r="Q186" s="57">
        <f t="shared" si="339"/>
        <v>160722.77493749995</v>
      </c>
      <c r="R186" s="57">
        <f t="shared" si="339"/>
        <v>160385.82991666661</v>
      </c>
      <c r="S186" s="57">
        <f t="shared" si="339"/>
        <v>160048.88489583327</v>
      </c>
      <c r="T186" s="57">
        <f t="shared" si="339"/>
        <v>159711.93987499992</v>
      </c>
      <c r="U186" s="57">
        <f t="shared" si="339"/>
        <v>159374.99485416658</v>
      </c>
      <c r="V186" s="57">
        <f t="shared" si="339"/>
        <v>159038.04983333324</v>
      </c>
      <c r="W186" s="57">
        <f t="shared" si="339"/>
        <v>158701.10481249989</v>
      </c>
      <c r="X186" s="57">
        <f t="shared" si="339"/>
        <v>158364.15979166655</v>
      </c>
      <c r="Y186" s="57">
        <f t="shared" si="339"/>
        <v>158027.2147708332</v>
      </c>
      <c r="Z186" s="57">
        <f t="shared" si="339"/>
        <v>157690.26974999986</v>
      </c>
      <c r="AA186" s="59">
        <f t="shared" si="335"/>
        <v>3513.662677249999</v>
      </c>
      <c r="AB186" s="57"/>
      <c r="AC186" s="57">
        <f t="shared" si="254"/>
        <v>4043.3402500000002</v>
      </c>
      <c r="AD186" s="57">
        <f t="shared" si="255"/>
        <v>157353.32472916652</v>
      </c>
      <c r="AE186" s="57">
        <f t="shared" si="340"/>
        <v>157016.37970833317</v>
      </c>
      <c r="AF186" s="57">
        <f t="shared" si="340"/>
        <v>156679.43468749983</v>
      </c>
      <c r="AG186" s="57">
        <f t="shared" si="340"/>
        <v>156342.48966666649</v>
      </c>
      <c r="AH186" s="57">
        <f t="shared" si="340"/>
        <v>156005.54464583314</v>
      </c>
      <c r="AI186" s="57">
        <f t="shared" si="340"/>
        <v>155668.5996249998</v>
      </c>
      <c r="AJ186" s="57">
        <f t="shared" si="340"/>
        <v>155331.65460416646</v>
      </c>
      <c r="AK186" s="57">
        <f t="shared" si="340"/>
        <v>154994.70958333311</v>
      </c>
      <c r="AL186" s="57">
        <f t="shared" si="340"/>
        <v>154657.76456249977</v>
      </c>
      <c r="AM186" s="57">
        <f t="shared" si="340"/>
        <v>154320.81954166642</v>
      </c>
      <c r="AN186" s="57">
        <f t="shared" si="340"/>
        <v>153983.87452083308</v>
      </c>
      <c r="AO186" s="57">
        <f t="shared" si="340"/>
        <v>153646.92949999974</v>
      </c>
      <c r="AP186" s="59">
        <f t="shared" si="277"/>
        <v>3424.7091917499961</v>
      </c>
      <c r="AQ186" s="57">
        <v>336.94502083333333</v>
      </c>
      <c r="AR186" s="57">
        <f t="shared" si="323"/>
        <v>4043.3402500000002</v>
      </c>
      <c r="AS186" s="57">
        <f t="shared" si="324"/>
        <v>153309.98447916639</v>
      </c>
      <c r="AT186" s="57">
        <f t="shared" si="341"/>
        <v>152973.03945833305</v>
      </c>
      <c r="AU186" s="57">
        <f t="shared" si="341"/>
        <v>152636.09443749971</v>
      </c>
      <c r="AV186" s="57">
        <f t="shared" si="341"/>
        <v>152299.14941666636</v>
      </c>
      <c r="AW186" s="57">
        <f t="shared" si="341"/>
        <v>151962.20439583302</v>
      </c>
      <c r="AX186" s="57">
        <f t="shared" si="341"/>
        <v>151625.25937499967</v>
      </c>
      <c r="AY186" s="57">
        <f t="shared" si="341"/>
        <v>151288.31435416633</v>
      </c>
      <c r="AZ186" s="57">
        <f t="shared" si="341"/>
        <v>150951.36933333299</v>
      </c>
      <c r="BA186" s="57">
        <f t="shared" si="341"/>
        <v>150614.42431249964</v>
      </c>
      <c r="BB186" s="57">
        <f t="shared" si="341"/>
        <v>150277.4792916663</v>
      </c>
      <c r="BC186" s="57">
        <f t="shared" si="341"/>
        <v>149940.53427083296</v>
      </c>
      <c r="BD186" s="57">
        <f t="shared" si="341"/>
        <v>149603.58924999961</v>
      </c>
      <c r="BE186" s="60">
        <f t="shared" si="252"/>
        <v>3335.7557062499932</v>
      </c>
      <c r="BF186" s="57">
        <v>336.94502083333333</v>
      </c>
      <c r="BG186" s="69">
        <f t="shared" si="326"/>
        <v>4043.3402500000002</v>
      </c>
      <c r="BH186" s="57">
        <f t="shared" si="327"/>
        <v>149266.64422916627</v>
      </c>
      <c r="BI186" s="57">
        <f t="shared" si="328"/>
        <v>148929.69920833292</v>
      </c>
      <c r="BJ186" s="57">
        <f t="shared" si="328"/>
        <v>148592.75418749958</v>
      </c>
      <c r="BK186" s="57">
        <f t="shared" si="328"/>
        <v>148255.80916666624</v>
      </c>
      <c r="BL186" s="57">
        <f t="shared" si="328"/>
        <v>147918.86414583289</v>
      </c>
      <c r="BM186" s="57">
        <f t="shared" si="328"/>
        <v>147581.91912499955</v>
      </c>
      <c r="BN186" s="57">
        <f t="shared" si="328"/>
        <v>147244.97410416621</v>
      </c>
      <c r="BO186" s="57">
        <f t="shared" si="328"/>
        <v>146908.02908333286</v>
      </c>
      <c r="BP186" s="57">
        <f t="shared" si="328"/>
        <v>146571.08406249952</v>
      </c>
      <c r="BQ186" s="57">
        <f t="shared" si="328"/>
        <v>146234.13904166617</v>
      </c>
      <c r="BR186" s="57">
        <f t="shared" si="328"/>
        <v>145897.19402083283</v>
      </c>
      <c r="BS186" s="57">
        <f t="shared" si="328"/>
        <v>145560.24899999949</v>
      </c>
      <c r="BT186" s="60">
        <f t="shared" si="259"/>
        <v>3246.8022207499907</v>
      </c>
      <c r="BU186" s="57">
        <v>336.94502083333333</v>
      </c>
      <c r="BV186" s="69">
        <f t="shared" si="329"/>
        <v>4043.3402500000002</v>
      </c>
      <c r="BW186" s="57">
        <f t="shared" si="330"/>
        <v>145223.30397916614</v>
      </c>
      <c r="BX186" s="57">
        <f t="shared" si="331"/>
        <v>144886.3589583328</v>
      </c>
      <c r="BY186" s="57">
        <f t="shared" si="331"/>
        <v>144549.41393749946</v>
      </c>
      <c r="BZ186" s="57">
        <f t="shared" si="331"/>
        <v>144212.46891666611</v>
      </c>
      <c r="CA186" s="57">
        <f t="shared" si="331"/>
        <v>143875.52389583277</v>
      </c>
      <c r="CB186" s="57">
        <f t="shared" si="331"/>
        <v>143538.57887499942</v>
      </c>
      <c r="CC186" s="57">
        <f t="shared" si="331"/>
        <v>143201.63385416608</v>
      </c>
      <c r="CD186" s="57">
        <f t="shared" si="331"/>
        <v>142864.68883333274</v>
      </c>
      <c r="CE186" s="57">
        <f t="shared" si="331"/>
        <v>142527.74381249939</v>
      </c>
      <c r="CF186" s="57">
        <f t="shared" si="331"/>
        <v>142190.79879166605</v>
      </c>
      <c r="CG186" s="57">
        <f t="shared" si="331"/>
        <v>141853.85377083271</v>
      </c>
      <c r="CH186" s="57">
        <f t="shared" si="331"/>
        <v>141516.90874999936</v>
      </c>
      <c r="CI186" s="60">
        <f t="shared" si="260"/>
        <v>3157.8487352499878</v>
      </c>
      <c r="CJ186" s="57">
        <v>336.94502083333333</v>
      </c>
      <c r="CK186" s="69">
        <f t="shared" si="332"/>
        <v>4043.3402500000002</v>
      </c>
      <c r="CL186" s="57">
        <f t="shared" si="337"/>
        <v>141179.96372916602</v>
      </c>
      <c r="CM186" s="57">
        <f t="shared" si="338"/>
        <v>140843.01870833267</v>
      </c>
      <c r="CN186" s="57">
        <f t="shared" si="338"/>
        <v>140506.07368749933</v>
      </c>
      <c r="CO186" s="57">
        <f t="shared" si="338"/>
        <v>140169.12866666599</v>
      </c>
      <c r="CP186" s="57">
        <f t="shared" si="338"/>
        <v>139832.18364583264</v>
      </c>
      <c r="CQ186" s="57">
        <f t="shared" si="338"/>
        <v>139495.2386249993</v>
      </c>
      <c r="CR186" s="57">
        <f t="shared" si="338"/>
        <v>139158.29360416596</v>
      </c>
      <c r="CS186" s="57">
        <f t="shared" si="338"/>
        <v>138821.34858333261</v>
      </c>
      <c r="CT186" s="57">
        <f t="shared" si="338"/>
        <v>138484.40356249927</v>
      </c>
      <c r="CU186" s="57">
        <f t="shared" si="338"/>
        <v>138147.45854166592</v>
      </c>
      <c r="CV186" s="57">
        <f t="shared" si="338"/>
        <v>137810.51352083258</v>
      </c>
      <c r="CW186" s="57">
        <f t="shared" si="338"/>
        <v>137473.56849999924</v>
      </c>
      <c r="CX186" s="60">
        <f t="shared" si="261"/>
        <v>3068.8952497499849</v>
      </c>
    </row>
    <row r="187" spans="1:102" x14ac:dyDescent="0.2">
      <c r="A187" s="56" t="s">
        <v>1504</v>
      </c>
      <c r="B187" s="40" t="s">
        <v>2218</v>
      </c>
      <c r="C187" s="40" t="s">
        <v>794</v>
      </c>
      <c r="D187" s="40" t="s">
        <v>851</v>
      </c>
      <c r="E187" s="43">
        <v>44560</v>
      </c>
      <c r="F187" s="40" t="s">
        <v>853</v>
      </c>
      <c r="G187" s="40">
        <v>480</v>
      </c>
      <c r="H187" s="57">
        <v>168246.35</v>
      </c>
      <c r="I187" s="57" t="e">
        <v>#REF!</v>
      </c>
      <c r="J187" s="57">
        <v>168246.35</v>
      </c>
      <c r="K187" s="58">
        <v>1</v>
      </c>
      <c r="L187" s="57">
        <v>350.51322916666669</v>
      </c>
      <c r="M187" s="57"/>
      <c r="N187" s="57">
        <f t="shared" si="320"/>
        <v>4206.1587500000005</v>
      </c>
      <c r="O187" s="57">
        <f t="shared" si="253"/>
        <v>167895.83677083335</v>
      </c>
      <c r="P187" s="57">
        <f t="shared" si="339"/>
        <v>167545.3235416667</v>
      </c>
      <c r="Q187" s="57">
        <f t="shared" si="339"/>
        <v>167194.81031250005</v>
      </c>
      <c r="R187" s="57">
        <f t="shared" si="339"/>
        <v>166844.2970833334</v>
      </c>
      <c r="S187" s="57">
        <f t="shared" si="339"/>
        <v>166493.78385416674</v>
      </c>
      <c r="T187" s="57">
        <f t="shared" si="339"/>
        <v>166143.27062500009</v>
      </c>
      <c r="U187" s="57">
        <f t="shared" si="339"/>
        <v>165792.75739583344</v>
      </c>
      <c r="V187" s="57">
        <f t="shared" si="339"/>
        <v>165442.24416666679</v>
      </c>
      <c r="W187" s="57">
        <f t="shared" si="339"/>
        <v>165091.73093750014</v>
      </c>
      <c r="X187" s="57">
        <f t="shared" si="339"/>
        <v>164741.21770833348</v>
      </c>
      <c r="Y187" s="57">
        <f t="shared" si="339"/>
        <v>164390.70447916683</v>
      </c>
      <c r="Z187" s="57">
        <f t="shared" si="339"/>
        <v>164040.19125000018</v>
      </c>
      <c r="AA187" s="59">
        <f t="shared" si="335"/>
        <v>3655.1519537500017</v>
      </c>
      <c r="AB187" s="57"/>
      <c r="AC187" s="57">
        <f t="shared" si="254"/>
        <v>4206.1587500000005</v>
      </c>
      <c r="AD187" s="57">
        <f t="shared" si="255"/>
        <v>163689.67802083353</v>
      </c>
      <c r="AE187" s="57">
        <f t="shared" si="340"/>
        <v>163339.16479166687</v>
      </c>
      <c r="AF187" s="57">
        <f t="shared" si="340"/>
        <v>162988.65156250022</v>
      </c>
      <c r="AG187" s="57">
        <f t="shared" si="340"/>
        <v>162638.13833333357</v>
      </c>
      <c r="AH187" s="57">
        <f t="shared" si="340"/>
        <v>162287.62510416692</v>
      </c>
      <c r="AI187" s="57">
        <f t="shared" si="340"/>
        <v>161937.11187500026</v>
      </c>
      <c r="AJ187" s="57">
        <f t="shared" si="340"/>
        <v>161586.59864583361</v>
      </c>
      <c r="AK187" s="57">
        <f t="shared" si="340"/>
        <v>161236.08541666696</v>
      </c>
      <c r="AL187" s="57">
        <f t="shared" si="340"/>
        <v>160885.57218750031</v>
      </c>
      <c r="AM187" s="57">
        <f t="shared" si="340"/>
        <v>160535.05895833366</v>
      </c>
      <c r="AN187" s="57">
        <f t="shared" si="340"/>
        <v>160184.545729167</v>
      </c>
      <c r="AO187" s="57">
        <f t="shared" si="340"/>
        <v>159834.03250000035</v>
      </c>
      <c r="AP187" s="59">
        <f t="shared" si="277"/>
        <v>3562.6164612500061</v>
      </c>
      <c r="AQ187" s="57">
        <v>350.51322916666669</v>
      </c>
      <c r="AR187" s="57">
        <f t="shared" si="323"/>
        <v>4206.1587500000005</v>
      </c>
      <c r="AS187" s="57">
        <f t="shared" si="324"/>
        <v>159483.5192708337</v>
      </c>
      <c r="AT187" s="57">
        <f t="shared" si="341"/>
        <v>159133.00604166705</v>
      </c>
      <c r="AU187" s="57">
        <f t="shared" si="341"/>
        <v>158782.49281250039</v>
      </c>
      <c r="AV187" s="57">
        <f t="shared" si="341"/>
        <v>158431.97958333374</v>
      </c>
      <c r="AW187" s="57">
        <f t="shared" si="341"/>
        <v>158081.46635416709</v>
      </c>
      <c r="AX187" s="57">
        <f t="shared" si="341"/>
        <v>157730.95312500044</v>
      </c>
      <c r="AY187" s="57">
        <f t="shared" si="341"/>
        <v>157380.43989583378</v>
      </c>
      <c r="AZ187" s="57">
        <f t="shared" si="341"/>
        <v>157029.92666666713</v>
      </c>
      <c r="BA187" s="57">
        <f t="shared" si="341"/>
        <v>156679.41343750048</v>
      </c>
      <c r="BB187" s="57">
        <f t="shared" si="341"/>
        <v>156328.90020833383</v>
      </c>
      <c r="BC187" s="57">
        <f t="shared" si="341"/>
        <v>155978.38697916718</v>
      </c>
      <c r="BD187" s="57">
        <f t="shared" si="341"/>
        <v>155627.87375000052</v>
      </c>
      <c r="BE187" s="60">
        <f t="shared" si="252"/>
        <v>3470.0809687500096</v>
      </c>
      <c r="BF187" s="57">
        <v>350.51322916666669</v>
      </c>
      <c r="BG187" s="69">
        <f t="shared" si="326"/>
        <v>4206.1587500000005</v>
      </c>
      <c r="BH187" s="57">
        <f t="shared" si="327"/>
        <v>155277.36052083387</v>
      </c>
      <c r="BI187" s="57">
        <f t="shared" si="328"/>
        <v>154926.84729166722</v>
      </c>
      <c r="BJ187" s="57">
        <f t="shared" si="328"/>
        <v>154576.33406250057</v>
      </c>
      <c r="BK187" s="57">
        <f t="shared" si="328"/>
        <v>154225.82083333391</v>
      </c>
      <c r="BL187" s="57">
        <f t="shared" si="328"/>
        <v>153875.30760416726</v>
      </c>
      <c r="BM187" s="57">
        <f t="shared" si="328"/>
        <v>153524.79437500061</v>
      </c>
      <c r="BN187" s="57">
        <f t="shared" si="328"/>
        <v>153174.28114583396</v>
      </c>
      <c r="BO187" s="57">
        <f t="shared" si="328"/>
        <v>152823.7679166673</v>
      </c>
      <c r="BP187" s="57">
        <f t="shared" si="328"/>
        <v>152473.25468750065</v>
      </c>
      <c r="BQ187" s="57">
        <f t="shared" si="328"/>
        <v>152122.741458334</v>
      </c>
      <c r="BR187" s="57">
        <f t="shared" si="328"/>
        <v>151772.22822916735</v>
      </c>
      <c r="BS187" s="57">
        <f t="shared" si="328"/>
        <v>151421.71500000069</v>
      </c>
      <c r="BT187" s="60">
        <f t="shared" si="259"/>
        <v>3377.545476250014</v>
      </c>
      <c r="BU187" s="57">
        <v>350.51322916666669</v>
      </c>
      <c r="BV187" s="69">
        <f t="shared" si="329"/>
        <v>4206.1587500000005</v>
      </c>
      <c r="BW187" s="57">
        <f t="shared" si="330"/>
        <v>151071.20177083404</v>
      </c>
      <c r="BX187" s="57">
        <f t="shared" si="331"/>
        <v>150720.68854166739</v>
      </c>
      <c r="BY187" s="57">
        <f t="shared" si="331"/>
        <v>150370.17531250074</v>
      </c>
      <c r="BZ187" s="57">
        <f t="shared" si="331"/>
        <v>150019.66208333409</v>
      </c>
      <c r="CA187" s="57">
        <f t="shared" si="331"/>
        <v>149669.14885416743</v>
      </c>
      <c r="CB187" s="57">
        <f t="shared" si="331"/>
        <v>149318.63562500078</v>
      </c>
      <c r="CC187" s="57">
        <f t="shared" si="331"/>
        <v>148968.12239583413</v>
      </c>
      <c r="CD187" s="57">
        <f t="shared" si="331"/>
        <v>148617.60916666748</v>
      </c>
      <c r="CE187" s="57">
        <f t="shared" si="331"/>
        <v>148267.09593750082</v>
      </c>
      <c r="CF187" s="57">
        <f t="shared" si="331"/>
        <v>147916.58270833417</v>
      </c>
      <c r="CG187" s="57">
        <f t="shared" si="331"/>
        <v>147566.06947916752</v>
      </c>
      <c r="CH187" s="57">
        <f t="shared" si="331"/>
        <v>147215.55625000087</v>
      </c>
      <c r="CI187" s="60">
        <f t="shared" si="260"/>
        <v>3285.009983750017</v>
      </c>
      <c r="CJ187" s="57">
        <v>350.51322916666669</v>
      </c>
      <c r="CK187" s="69">
        <f t="shared" si="332"/>
        <v>4206.1587500000005</v>
      </c>
      <c r="CL187" s="57">
        <f t="shared" si="337"/>
        <v>146865.04302083421</v>
      </c>
      <c r="CM187" s="57">
        <f t="shared" si="338"/>
        <v>146514.52979166756</v>
      </c>
      <c r="CN187" s="57">
        <f t="shared" si="338"/>
        <v>146164.01656250091</v>
      </c>
      <c r="CO187" s="57">
        <f t="shared" si="338"/>
        <v>145813.50333333426</v>
      </c>
      <c r="CP187" s="57">
        <f t="shared" si="338"/>
        <v>145462.99010416761</v>
      </c>
      <c r="CQ187" s="57">
        <f t="shared" si="338"/>
        <v>145112.47687500095</v>
      </c>
      <c r="CR187" s="57">
        <f t="shared" si="338"/>
        <v>144761.9636458343</v>
      </c>
      <c r="CS187" s="57">
        <f t="shared" si="338"/>
        <v>144411.45041666765</v>
      </c>
      <c r="CT187" s="57">
        <f t="shared" si="338"/>
        <v>144060.937187501</v>
      </c>
      <c r="CU187" s="57">
        <f t="shared" si="338"/>
        <v>143710.42395833434</v>
      </c>
      <c r="CV187" s="57">
        <f t="shared" si="338"/>
        <v>143359.91072916769</v>
      </c>
      <c r="CW187" s="57">
        <f t="shared" si="338"/>
        <v>143009.39750000104</v>
      </c>
      <c r="CX187" s="60">
        <f t="shared" si="261"/>
        <v>3192.4744912500214</v>
      </c>
    </row>
    <row r="188" spans="1:102" ht="33.75" x14ac:dyDescent="0.2">
      <c r="A188" s="56" t="s">
        <v>1505</v>
      </c>
      <c r="B188" s="40" t="s">
        <v>2219</v>
      </c>
      <c r="C188" s="40" t="s">
        <v>794</v>
      </c>
      <c r="D188" s="40" t="s">
        <v>851</v>
      </c>
      <c r="E188" s="40" t="s">
        <v>2557</v>
      </c>
      <c r="F188" s="40" t="s">
        <v>853</v>
      </c>
      <c r="G188" s="40">
        <v>480</v>
      </c>
      <c r="H188" s="57">
        <v>5342040.4000000004</v>
      </c>
      <c r="I188" s="57">
        <v>166938.76000000004</v>
      </c>
      <c r="J188" s="57">
        <v>5175101.6400000006</v>
      </c>
      <c r="K188" s="58">
        <v>1</v>
      </c>
      <c r="L188" s="57">
        <v>11129.25</v>
      </c>
      <c r="M188" s="57"/>
      <c r="N188" s="57">
        <f t="shared" si="320"/>
        <v>133551</v>
      </c>
      <c r="O188" s="57">
        <f t="shared" si="253"/>
        <v>5163972.3900000006</v>
      </c>
      <c r="P188" s="57">
        <f t="shared" si="339"/>
        <v>5152843.1400000006</v>
      </c>
      <c r="Q188" s="57">
        <f t="shared" si="339"/>
        <v>5141713.8900000006</v>
      </c>
      <c r="R188" s="57">
        <f t="shared" si="339"/>
        <v>5130584.6400000006</v>
      </c>
      <c r="S188" s="57">
        <f t="shared" si="339"/>
        <v>5119455.3900000006</v>
      </c>
      <c r="T188" s="57">
        <f t="shared" si="339"/>
        <v>5108326.1400000006</v>
      </c>
      <c r="U188" s="57">
        <f t="shared" si="339"/>
        <v>5097196.8900000006</v>
      </c>
      <c r="V188" s="57">
        <f t="shared" si="339"/>
        <v>5086067.6400000006</v>
      </c>
      <c r="W188" s="57">
        <f t="shared" si="339"/>
        <v>5074938.3900000006</v>
      </c>
      <c r="X188" s="57">
        <f t="shared" si="339"/>
        <v>5063809.1400000006</v>
      </c>
      <c r="Y188" s="57">
        <f t="shared" si="339"/>
        <v>5052679.8900000006</v>
      </c>
      <c r="Z188" s="57">
        <f t="shared" si="339"/>
        <v>5041550.6400000006</v>
      </c>
      <c r="AA188" s="59">
        <f t="shared" si="335"/>
        <v>112383.17508</v>
      </c>
      <c r="AB188" s="57"/>
      <c r="AC188" s="57">
        <f t="shared" si="254"/>
        <v>133551</v>
      </c>
      <c r="AD188" s="57">
        <f t="shared" si="255"/>
        <v>5030421.3900000006</v>
      </c>
      <c r="AE188" s="57">
        <f t="shared" si="340"/>
        <v>5019292.1400000006</v>
      </c>
      <c r="AF188" s="57">
        <f t="shared" si="340"/>
        <v>5008162.8900000006</v>
      </c>
      <c r="AG188" s="57">
        <f t="shared" si="340"/>
        <v>4997033.6400000006</v>
      </c>
      <c r="AH188" s="57">
        <f t="shared" si="340"/>
        <v>4985904.3900000006</v>
      </c>
      <c r="AI188" s="57">
        <f t="shared" si="340"/>
        <v>4974775.1400000006</v>
      </c>
      <c r="AJ188" s="57">
        <f t="shared" si="340"/>
        <v>4963645.8900000006</v>
      </c>
      <c r="AK188" s="57">
        <f t="shared" si="340"/>
        <v>4952516.6400000006</v>
      </c>
      <c r="AL188" s="57">
        <f t="shared" si="340"/>
        <v>4941387.3900000006</v>
      </c>
      <c r="AM188" s="57">
        <f t="shared" si="340"/>
        <v>4930258.1400000006</v>
      </c>
      <c r="AN188" s="57">
        <f t="shared" si="340"/>
        <v>4919128.8900000006</v>
      </c>
      <c r="AO188" s="57">
        <f t="shared" si="340"/>
        <v>4907999.6400000006</v>
      </c>
      <c r="AP188" s="59">
        <f t="shared" si="277"/>
        <v>109445.05308000001</v>
      </c>
      <c r="AQ188" s="57">
        <v>11129.25</v>
      </c>
      <c r="AR188" s="57">
        <f t="shared" si="323"/>
        <v>133551</v>
      </c>
      <c r="AS188" s="57">
        <f t="shared" si="324"/>
        <v>4896870.3900000006</v>
      </c>
      <c r="AT188" s="57">
        <f t="shared" si="341"/>
        <v>4885741.1400000006</v>
      </c>
      <c r="AU188" s="57">
        <f t="shared" si="341"/>
        <v>4874611.8900000006</v>
      </c>
      <c r="AV188" s="57">
        <f t="shared" si="341"/>
        <v>4863482.6400000006</v>
      </c>
      <c r="AW188" s="57">
        <f t="shared" si="341"/>
        <v>4852353.3900000006</v>
      </c>
      <c r="AX188" s="57">
        <f t="shared" si="341"/>
        <v>4841224.1400000006</v>
      </c>
      <c r="AY188" s="57">
        <f t="shared" si="341"/>
        <v>4830094.8900000006</v>
      </c>
      <c r="AZ188" s="57">
        <f t="shared" si="341"/>
        <v>4818965.6400000006</v>
      </c>
      <c r="BA188" s="57">
        <f t="shared" si="341"/>
        <v>4807836.3900000006</v>
      </c>
      <c r="BB188" s="57">
        <f t="shared" si="341"/>
        <v>4796707.1400000006</v>
      </c>
      <c r="BC188" s="57">
        <f t="shared" si="341"/>
        <v>4785577.8900000006</v>
      </c>
      <c r="BD188" s="57">
        <f t="shared" si="341"/>
        <v>4774448.6400000006</v>
      </c>
      <c r="BE188" s="60">
        <f t="shared" si="252"/>
        <v>106506.93108000001</v>
      </c>
      <c r="BF188" s="57">
        <v>11129.25</v>
      </c>
      <c r="BG188" s="69">
        <f t="shared" si="326"/>
        <v>133551</v>
      </c>
      <c r="BH188" s="57">
        <f t="shared" si="327"/>
        <v>4763319.3900000006</v>
      </c>
      <c r="BI188" s="57">
        <f t="shared" si="328"/>
        <v>4752190.1400000006</v>
      </c>
      <c r="BJ188" s="57">
        <f t="shared" si="328"/>
        <v>4741060.8900000006</v>
      </c>
      <c r="BK188" s="57">
        <f t="shared" si="328"/>
        <v>4729931.6400000006</v>
      </c>
      <c r="BL188" s="57">
        <f t="shared" si="328"/>
        <v>4718802.3900000006</v>
      </c>
      <c r="BM188" s="57">
        <f t="shared" si="328"/>
        <v>4707673.1400000006</v>
      </c>
      <c r="BN188" s="57">
        <f t="shared" si="328"/>
        <v>4696543.8900000006</v>
      </c>
      <c r="BO188" s="57">
        <f t="shared" si="328"/>
        <v>4685414.6400000006</v>
      </c>
      <c r="BP188" s="57">
        <f t="shared" si="328"/>
        <v>4674285.3900000006</v>
      </c>
      <c r="BQ188" s="57">
        <f t="shared" si="328"/>
        <v>4663156.1400000006</v>
      </c>
      <c r="BR188" s="57">
        <f t="shared" si="328"/>
        <v>4652026.8900000006</v>
      </c>
      <c r="BS188" s="57">
        <f t="shared" si="328"/>
        <v>4640897.6400000006</v>
      </c>
      <c r="BT188" s="60">
        <f t="shared" si="259"/>
        <v>103568.80908000001</v>
      </c>
      <c r="BU188" s="57">
        <v>11129.25</v>
      </c>
      <c r="BV188" s="69">
        <f t="shared" si="329"/>
        <v>133551</v>
      </c>
      <c r="BW188" s="57">
        <f t="shared" si="330"/>
        <v>4629768.3900000006</v>
      </c>
      <c r="BX188" s="57">
        <f t="shared" si="331"/>
        <v>4618639.1400000006</v>
      </c>
      <c r="BY188" s="57">
        <f t="shared" si="331"/>
        <v>4607509.8900000006</v>
      </c>
      <c r="BZ188" s="57">
        <f t="shared" si="331"/>
        <v>4596380.6400000006</v>
      </c>
      <c r="CA188" s="57">
        <f t="shared" si="331"/>
        <v>4585251.3900000006</v>
      </c>
      <c r="CB188" s="57">
        <f t="shared" si="331"/>
        <v>4574122.1400000006</v>
      </c>
      <c r="CC188" s="57">
        <f t="shared" si="331"/>
        <v>4562992.8900000006</v>
      </c>
      <c r="CD188" s="57">
        <f t="shared" si="331"/>
        <v>4551863.6400000006</v>
      </c>
      <c r="CE188" s="57">
        <f t="shared" si="331"/>
        <v>4540734.3900000006</v>
      </c>
      <c r="CF188" s="57">
        <f t="shared" si="331"/>
        <v>4529605.1400000006</v>
      </c>
      <c r="CG188" s="57">
        <f t="shared" si="331"/>
        <v>4518475.8900000006</v>
      </c>
      <c r="CH188" s="57">
        <f t="shared" si="331"/>
        <v>4507346.6400000006</v>
      </c>
      <c r="CI188" s="60">
        <f t="shared" si="260"/>
        <v>100630.68708</v>
      </c>
      <c r="CJ188" s="57">
        <v>11129.25</v>
      </c>
      <c r="CK188" s="69">
        <f t="shared" si="332"/>
        <v>133551</v>
      </c>
      <c r="CL188" s="57">
        <f t="shared" si="337"/>
        <v>4496217.3900000006</v>
      </c>
      <c r="CM188" s="57">
        <f t="shared" si="338"/>
        <v>4485088.1400000006</v>
      </c>
      <c r="CN188" s="57">
        <f t="shared" si="338"/>
        <v>4473958.8900000006</v>
      </c>
      <c r="CO188" s="57">
        <f t="shared" si="338"/>
        <v>4462829.6400000006</v>
      </c>
      <c r="CP188" s="57">
        <f t="shared" si="338"/>
        <v>4451700.3900000006</v>
      </c>
      <c r="CQ188" s="57">
        <f t="shared" si="338"/>
        <v>4440571.1400000006</v>
      </c>
      <c r="CR188" s="57">
        <f t="shared" si="338"/>
        <v>4429441.8900000006</v>
      </c>
      <c r="CS188" s="57">
        <f t="shared" si="338"/>
        <v>4418312.6400000006</v>
      </c>
      <c r="CT188" s="57">
        <f t="shared" si="338"/>
        <v>4407183.3900000006</v>
      </c>
      <c r="CU188" s="57">
        <f t="shared" si="338"/>
        <v>4396054.1400000006</v>
      </c>
      <c r="CV188" s="57">
        <f t="shared" si="338"/>
        <v>4384924.8900000006</v>
      </c>
      <c r="CW188" s="57">
        <f t="shared" si="338"/>
        <v>4373795.6400000006</v>
      </c>
      <c r="CX188" s="60">
        <f t="shared" si="261"/>
        <v>97692.56508</v>
      </c>
    </row>
    <row r="189" spans="1:102" ht="22.5" x14ac:dyDescent="0.2">
      <c r="A189" s="56" t="s">
        <v>1506</v>
      </c>
      <c r="B189" s="40" t="s">
        <v>2220</v>
      </c>
      <c r="C189" s="40" t="s">
        <v>794</v>
      </c>
      <c r="D189" s="40" t="s">
        <v>851</v>
      </c>
      <c r="E189" s="40" t="s">
        <v>2102</v>
      </c>
      <c r="F189" s="40" t="s">
        <v>853</v>
      </c>
      <c r="G189" s="40">
        <v>600</v>
      </c>
      <c r="H189" s="57">
        <v>10441328.130000001</v>
      </c>
      <c r="I189" s="57">
        <v>208826.56259999995</v>
      </c>
      <c r="J189" s="57">
        <v>10232501.567400001</v>
      </c>
      <c r="K189" s="58">
        <v>1</v>
      </c>
      <c r="L189" s="57">
        <v>17402.209999999995</v>
      </c>
      <c r="M189" s="57"/>
      <c r="N189" s="57">
        <f t="shared" si="320"/>
        <v>208826.51999999996</v>
      </c>
      <c r="O189" s="57">
        <f t="shared" si="253"/>
        <v>10215099.3574</v>
      </c>
      <c r="P189" s="57">
        <f t="shared" si="339"/>
        <v>10197697.147399999</v>
      </c>
      <c r="Q189" s="57">
        <f t="shared" si="339"/>
        <v>10180294.937399998</v>
      </c>
      <c r="R189" s="57">
        <f t="shared" si="339"/>
        <v>10162892.727399997</v>
      </c>
      <c r="S189" s="57">
        <f t="shared" si="339"/>
        <v>10145490.517399997</v>
      </c>
      <c r="T189" s="57">
        <f t="shared" si="339"/>
        <v>10128088.307399996</v>
      </c>
      <c r="U189" s="57">
        <f t="shared" si="339"/>
        <v>10110686.097399995</v>
      </c>
      <c r="V189" s="57">
        <f t="shared" si="339"/>
        <v>10093283.887399994</v>
      </c>
      <c r="W189" s="57">
        <f t="shared" si="339"/>
        <v>10075881.677399993</v>
      </c>
      <c r="X189" s="57">
        <f t="shared" si="339"/>
        <v>10058479.467399992</v>
      </c>
      <c r="Y189" s="57">
        <f t="shared" si="339"/>
        <v>10041077.257399991</v>
      </c>
      <c r="Z189" s="57">
        <f t="shared" si="339"/>
        <v>10023675.04739999</v>
      </c>
      <c r="AA189" s="59">
        <f t="shared" si="335"/>
        <v>222817.94276279988</v>
      </c>
      <c r="AB189" s="57"/>
      <c r="AC189" s="57">
        <f t="shared" si="254"/>
        <v>208826.51999999996</v>
      </c>
      <c r="AD189" s="57">
        <f t="shared" si="255"/>
        <v>10006272.837399989</v>
      </c>
      <c r="AE189" s="57">
        <f t="shared" si="340"/>
        <v>9988870.6273999885</v>
      </c>
      <c r="AF189" s="57">
        <f t="shared" si="340"/>
        <v>9971468.4173999876</v>
      </c>
      <c r="AG189" s="57">
        <f t="shared" si="340"/>
        <v>9954066.2073999867</v>
      </c>
      <c r="AH189" s="57">
        <f t="shared" si="340"/>
        <v>9936663.9973999858</v>
      </c>
      <c r="AI189" s="57">
        <f t="shared" si="340"/>
        <v>9919261.7873999849</v>
      </c>
      <c r="AJ189" s="57">
        <f t="shared" si="340"/>
        <v>9901859.577399984</v>
      </c>
      <c r="AK189" s="57">
        <f t="shared" si="340"/>
        <v>9884457.3673999831</v>
      </c>
      <c r="AL189" s="57">
        <f t="shared" si="340"/>
        <v>9867055.1573999822</v>
      </c>
      <c r="AM189" s="57">
        <f t="shared" si="340"/>
        <v>9849652.9473999813</v>
      </c>
      <c r="AN189" s="57">
        <f t="shared" si="340"/>
        <v>9832250.7373999804</v>
      </c>
      <c r="AO189" s="57">
        <f t="shared" si="340"/>
        <v>9814848.5273999795</v>
      </c>
      <c r="AP189" s="59">
        <f t="shared" si="277"/>
        <v>218223.75932279965</v>
      </c>
      <c r="AQ189" s="57">
        <v>17402.209999999995</v>
      </c>
      <c r="AR189" s="57">
        <f t="shared" si="323"/>
        <v>208826.51999999996</v>
      </c>
      <c r="AS189" s="57">
        <f t="shared" si="324"/>
        <v>9797446.3173999786</v>
      </c>
      <c r="AT189" s="57">
        <f t="shared" si="341"/>
        <v>9780044.1073999777</v>
      </c>
      <c r="AU189" s="57">
        <f t="shared" si="341"/>
        <v>9762641.8973999768</v>
      </c>
      <c r="AV189" s="57">
        <f t="shared" si="341"/>
        <v>9745239.687399976</v>
      </c>
      <c r="AW189" s="57">
        <f t="shared" si="341"/>
        <v>9727837.4773999751</v>
      </c>
      <c r="AX189" s="57">
        <f t="shared" si="341"/>
        <v>9710435.2673999742</v>
      </c>
      <c r="AY189" s="57">
        <f t="shared" si="341"/>
        <v>9693033.0573999733</v>
      </c>
      <c r="AZ189" s="57">
        <f t="shared" si="341"/>
        <v>9675630.8473999724</v>
      </c>
      <c r="BA189" s="57">
        <f t="shared" si="341"/>
        <v>9658228.6373999715</v>
      </c>
      <c r="BB189" s="57">
        <f t="shared" si="341"/>
        <v>9640826.4273999706</v>
      </c>
      <c r="BC189" s="57">
        <f t="shared" si="341"/>
        <v>9623424.2173999697</v>
      </c>
      <c r="BD189" s="57">
        <f t="shared" si="341"/>
        <v>9606022.0073999688</v>
      </c>
      <c r="BE189" s="60">
        <f t="shared" si="252"/>
        <v>213629.57588279943</v>
      </c>
      <c r="BF189" s="57">
        <v>17402.209999999995</v>
      </c>
      <c r="BG189" s="69">
        <f t="shared" si="326"/>
        <v>208826.51999999996</v>
      </c>
      <c r="BH189" s="57">
        <f t="shared" si="327"/>
        <v>9588619.7973999679</v>
      </c>
      <c r="BI189" s="57">
        <f t="shared" si="328"/>
        <v>9571217.587399967</v>
      </c>
      <c r="BJ189" s="57">
        <f t="shared" si="328"/>
        <v>9553815.3773999661</v>
      </c>
      <c r="BK189" s="57">
        <f t="shared" si="328"/>
        <v>9536413.1673999652</v>
      </c>
      <c r="BL189" s="57">
        <f t="shared" si="328"/>
        <v>9519010.9573999643</v>
      </c>
      <c r="BM189" s="57">
        <f t="shared" si="328"/>
        <v>9501608.7473999634</v>
      </c>
      <c r="BN189" s="57">
        <f t="shared" si="328"/>
        <v>9484206.5373999625</v>
      </c>
      <c r="BO189" s="57">
        <f t="shared" si="328"/>
        <v>9466804.3273999617</v>
      </c>
      <c r="BP189" s="57">
        <f t="shared" si="328"/>
        <v>9449402.1173999608</v>
      </c>
      <c r="BQ189" s="57">
        <f t="shared" si="328"/>
        <v>9431999.9073999599</v>
      </c>
      <c r="BR189" s="57">
        <f t="shared" si="328"/>
        <v>9414597.697399959</v>
      </c>
      <c r="BS189" s="57">
        <f t="shared" si="328"/>
        <v>9397195.4873999581</v>
      </c>
      <c r="BT189" s="60">
        <f t="shared" si="259"/>
        <v>209035.39244279917</v>
      </c>
      <c r="BU189" s="57">
        <v>17402.209999999995</v>
      </c>
      <c r="BV189" s="69">
        <f t="shared" si="329"/>
        <v>208826.51999999996</v>
      </c>
      <c r="BW189" s="57">
        <f t="shared" si="330"/>
        <v>9379793.2773999572</v>
      </c>
      <c r="BX189" s="57">
        <f t="shared" si="331"/>
        <v>9362391.0673999563</v>
      </c>
      <c r="BY189" s="57">
        <f t="shared" si="331"/>
        <v>9344988.8573999554</v>
      </c>
      <c r="BZ189" s="57">
        <f t="shared" si="331"/>
        <v>9327586.6473999545</v>
      </c>
      <c r="CA189" s="57">
        <f t="shared" si="331"/>
        <v>9310184.4373999536</v>
      </c>
      <c r="CB189" s="57">
        <f t="shared" si="331"/>
        <v>9292782.2273999527</v>
      </c>
      <c r="CC189" s="57">
        <f t="shared" si="331"/>
        <v>9275380.0173999518</v>
      </c>
      <c r="CD189" s="57">
        <f t="shared" si="331"/>
        <v>9257977.8073999509</v>
      </c>
      <c r="CE189" s="57">
        <f t="shared" si="331"/>
        <v>9240575.59739995</v>
      </c>
      <c r="CF189" s="57">
        <f t="shared" si="331"/>
        <v>9223173.3873999491</v>
      </c>
      <c r="CG189" s="57">
        <f t="shared" si="331"/>
        <v>9205771.1773999482</v>
      </c>
      <c r="CH189" s="57">
        <f t="shared" si="331"/>
        <v>9188368.9673999473</v>
      </c>
      <c r="CI189" s="60">
        <f t="shared" si="260"/>
        <v>204441.20900279895</v>
      </c>
      <c r="CJ189" s="57">
        <v>17402.209999999995</v>
      </c>
      <c r="CK189" s="69">
        <f t="shared" si="332"/>
        <v>208826.51999999996</v>
      </c>
      <c r="CL189" s="57">
        <f t="shared" si="337"/>
        <v>9170966.7573999465</v>
      </c>
      <c r="CM189" s="57">
        <f t="shared" si="338"/>
        <v>9153564.5473999456</v>
      </c>
      <c r="CN189" s="57">
        <f t="shared" si="338"/>
        <v>9136162.3373999447</v>
      </c>
      <c r="CO189" s="57">
        <f t="shared" si="338"/>
        <v>9118760.1273999438</v>
      </c>
      <c r="CP189" s="57">
        <f t="shared" si="338"/>
        <v>9101357.9173999429</v>
      </c>
      <c r="CQ189" s="57">
        <f t="shared" si="338"/>
        <v>9083955.707399942</v>
      </c>
      <c r="CR189" s="57">
        <f t="shared" si="338"/>
        <v>9066553.4973999411</v>
      </c>
      <c r="CS189" s="57">
        <f t="shared" si="338"/>
        <v>9049151.2873999402</v>
      </c>
      <c r="CT189" s="57">
        <f t="shared" si="338"/>
        <v>9031749.0773999393</v>
      </c>
      <c r="CU189" s="57">
        <f t="shared" si="338"/>
        <v>9014346.8673999384</v>
      </c>
      <c r="CV189" s="57">
        <f t="shared" si="338"/>
        <v>8996944.6573999375</v>
      </c>
      <c r="CW189" s="57">
        <f t="shared" si="338"/>
        <v>8979542.4473999366</v>
      </c>
      <c r="CX189" s="60">
        <f t="shared" si="261"/>
        <v>199847.02556279872</v>
      </c>
    </row>
    <row r="190" spans="1:102" x14ac:dyDescent="0.2">
      <c r="A190" s="56" t="s">
        <v>1507</v>
      </c>
      <c r="B190" s="40" t="s">
        <v>2221</v>
      </c>
      <c r="C190" s="40" t="s">
        <v>794</v>
      </c>
      <c r="D190" s="40" t="s">
        <v>835</v>
      </c>
      <c r="E190" s="40" t="s">
        <v>2558</v>
      </c>
      <c r="F190" s="40" t="s">
        <v>853</v>
      </c>
      <c r="G190" s="40">
        <v>180</v>
      </c>
      <c r="H190" s="57">
        <v>23644.07</v>
      </c>
      <c r="I190" s="57">
        <v>23644.069444444445</v>
      </c>
      <c r="J190" s="57">
        <v>5.5555555445607752E-4</v>
      </c>
      <c r="K190" s="58">
        <v>0</v>
      </c>
      <c r="L190" s="57">
        <v>0</v>
      </c>
      <c r="M190" s="57"/>
      <c r="N190" s="57">
        <f t="shared" si="320"/>
        <v>0</v>
      </c>
      <c r="O190" s="57">
        <f t="shared" si="253"/>
        <v>5.5555555445607752E-4</v>
      </c>
      <c r="P190" s="57">
        <f t="shared" si="339"/>
        <v>5.5555555445607752E-4</v>
      </c>
      <c r="Q190" s="57">
        <f t="shared" si="339"/>
        <v>5.5555555445607752E-4</v>
      </c>
      <c r="R190" s="57">
        <f t="shared" si="339"/>
        <v>5.5555555445607752E-4</v>
      </c>
      <c r="S190" s="57">
        <f t="shared" si="339"/>
        <v>5.5555555445607752E-4</v>
      </c>
      <c r="T190" s="57">
        <f t="shared" si="339"/>
        <v>5.5555555445607752E-4</v>
      </c>
      <c r="U190" s="57">
        <f t="shared" si="339"/>
        <v>5.5555555445607752E-4</v>
      </c>
      <c r="V190" s="57">
        <f t="shared" si="339"/>
        <v>5.5555555445607752E-4</v>
      </c>
      <c r="W190" s="57">
        <f t="shared" si="339"/>
        <v>5.5555555445607752E-4</v>
      </c>
      <c r="X190" s="57">
        <f t="shared" si="339"/>
        <v>5.5555555445607752E-4</v>
      </c>
      <c r="Y190" s="57">
        <f t="shared" si="339"/>
        <v>5.5555555445607752E-4</v>
      </c>
      <c r="Z190" s="57">
        <f t="shared" si="339"/>
        <v>5.5555555445607752E-4</v>
      </c>
      <c r="AA190" s="59"/>
      <c r="AB190" s="57"/>
      <c r="AC190" s="57">
        <f t="shared" si="254"/>
        <v>0</v>
      </c>
      <c r="AD190" s="57">
        <f t="shared" si="255"/>
        <v>5.5555555445607752E-4</v>
      </c>
      <c r="AE190" s="57">
        <f t="shared" si="340"/>
        <v>5.5555555445607752E-4</v>
      </c>
      <c r="AF190" s="57">
        <f t="shared" si="340"/>
        <v>5.5555555445607752E-4</v>
      </c>
      <c r="AG190" s="57">
        <f t="shared" si="340"/>
        <v>5.5555555445607752E-4</v>
      </c>
      <c r="AH190" s="57">
        <f t="shared" si="340"/>
        <v>5.5555555445607752E-4</v>
      </c>
      <c r="AI190" s="57">
        <f t="shared" si="340"/>
        <v>5.5555555445607752E-4</v>
      </c>
      <c r="AJ190" s="57">
        <f t="shared" si="340"/>
        <v>5.5555555445607752E-4</v>
      </c>
      <c r="AK190" s="57">
        <f t="shared" si="340"/>
        <v>5.5555555445607752E-4</v>
      </c>
      <c r="AL190" s="57">
        <f t="shared" si="340"/>
        <v>5.5555555445607752E-4</v>
      </c>
      <c r="AM190" s="57">
        <f t="shared" si="340"/>
        <v>5.5555555445607752E-4</v>
      </c>
      <c r="AN190" s="57">
        <f t="shared" si="340"/>
        <v>5.5555555445607752E-4</v>
      </c>
      <c r="AO190" s="57">
        <f t="shared" si="340"/>
        <v>5.5555555445607752E-4</v>
      </c>
      <c r="AP190" s="59"/>
      <c r="AQ190" s="57">
        <v>0</v>
      </c>
      <c r="BE190" s="60">
        <f t="shared" si="252"/>
        <v>0</v>
      </c>
      <c r="BF190" s="57">
        <v>0</v>
      </c>
      <c r="BT190" s="60">
        <f t="shared" si="259"/>
        <v>0</v>
      </c>
      <c r="BU190" s="57">
        <v>0</v>
      </c>
      <c r="CI190" s="60">
        <f t="shared" si="260"/>
        <v>0</v>
      </c>
      <c r="CJ190" s="57">
        <v>0</v>
      </c>
      <c r="CX190" s="60">
        <f t="shared" si="261"/>
        <v>0</v>
      </c>
    </row>
    <row r="191" spans="1:102" ht="22.5" x14ac:dyDescent="0.2">
      <c r="A191" s="56" t="s">
        <v>1508</v>
      </c>
      <c r="B191" s="40" t="s">
        <v>2222</v>
      </c>
      <c r="C191" s="40" t="s">
        <v>794</v>
      </c>
      <c r="D191" s="40" t="s">
        <v>851</v>
      </c>
      <c r="E191" s="40" t="s">
        <v>2559</v>
      </c>
      <c r="F191" s="40" t="s">
        <v>853</v>
      </c>
      <c r="G191" s="40">
        <v>360</v>
      </c>
      <c r="H191" s="57">
        <v>2610798.79</v>
      </c>
      <c r="I191" s="57">
        <v>797744.18633333337</v>
      </c>
      <c r="J191" s="57">
        <v>1813054.6036666667</v>
      </c>
      <c r="K191" s="58">
        <v>1</v>
      </c>
      <c r="L191" s="57">
        <v>7252.22</v>
      </c>
      <c r="M191" s="57"/>
      <c r="N191" s="57">
        <f t="shared" si="320"/>
        <v>87026.64</v>
      </c>
      <c r="O191" s="57">
        <f t="shared" si="253"/>
        <v>1805802.3836666667</v>
      </c>
      <c r="P191" s="57">
        <f t="shared" si="339"/>
        <v>1798550.1636666667</v>
      </c>
      <c r="Q191" s="57">
        <f t="shared" si="339"/>
        <v>1791297.9436666667</v>
      </c>
      <c r="R191" s="57">
        <f t="shared" si="339"/>
        <v>1784045.7236666668</v>
      </c>
      <c r="S191" s="57">
        <f t="shared" si="339"/>
        <v>1776793.5036666668</v>
      </c>
      <c r="T191" s="57">
        <f t="shared" si="339"/>
        <v>1769541.2836666668</v>
      </c>
      <c r="U191" s="57">
        <f t="shared" si="339"/>
        <v>1762289.0636666669</v>
      </c>
      <c r="V191" s="57">
        <f t="shared" si="339"/>
        <v>1755036.8436666669</v>
      </c>
      <c r="W191" s="57">
        <f t="shared" si="339"/>
        <v>1747784.6236666669</v>
      </c>
      <c r="X191" s="57">
        <f t="shared" si="339"/>
        <v>1740532.4036666669</v>
      </c>
      <c r="Y191" s="57">
        <f t="shared" si="339"/>
        <v>1733280.183666667</v>
      </c>
      <c r="Z191" s="57">
        <f t="shared" si="339"/>
        <v>1726027.963666667</v>
      </c>
      <c r="AA191" s="59">
        <f t="shared" ref="AA191:AA193" si="342">SUM(O191:Z191,J191)/13*$AA$1</f>
        <v>38929.908240666671</v>
      </c>
      <c r="AB191" s="57"/>
      <c r="AC191" s="57">
        <f t="shared" si="254"/>
        <v>87026.64</v>
      </c>
      <c r="AD191" s="57">
        <f t="shared" si="255"/>
        <v>1718775.743666667</v>
      </c>
      <c r="AE191" s="57">
        <f t="shared" si="340"/>
        <v>1711523.5236666671</v>
      </c>
      <c r="AF191" s="57">
        <f t="shared" si="340"/>
        <v>1704271.3036666671</v>
      </c>
      <c r="AG191" s="57">
        <f t="shared" si="340"/>
        <v>1697019.0836666671</v>
      </c>
      <c r="AH191" s="57">
        <f t="shared" si="340"/>
        <v>1689766.8636666671</v>
      </c>
      <c r="AI191" s="57">
        <f t="shared" si="340"/>
        <v>1682514.6436666672</v>
      </c>
      <c r="AJ191" s="57">
        <f t="shared" si="340"/>
        <v>1675262.4236666672</v>
      </c>
      <c r="AK191" s="57">
        <f t="shared" si="340"/>
        <v>1668010.2036666672</v>
      </c>
      <c r="AL191" s="57">
        <f t="shared" si="340"/>
        <v>1660757.9836666672</v>
      </c>
      <c r="AM191" s="57">
        <f t="shared" si="340"/>
        <v>1653505.7636666673</v>
      </c>
      <c r="AN191" s="57">
        <f t="shared" si="340"/>
        <v>1646253.5436666673</v>
      </c>
      <c r="AO191" s="57">
        <f t="shared" si="340"/>
        <v>1639001.3236666673</v>
      </c>
      <c r="AP191" s="59">
        <f t="shared" si="277"/>
        <v>37015.322160666678</v>
      </c>
      <c r="AQ191" s="57">
        <v>7252.22</v>
      </c>
      <c r="AR191" s="57">
        <f t="shared" ref="AR191:AR194" si="343">L191*12</f>
        <v>87026.64</v>
      </c>
      <c r="AS191" s="57">
        <f t="shared" ref="AS191:AS194" si="344">AO191-$L191</f>
        <v>1631749.1036666674</v>
      </c>
      <c r="AT191" s="57">
        <f t="shared" ref="AT191:BD194" si="345">AS191-$L191</f>
        <v>1624496.8836666674</v>
      </c>
      <c r="AU191" s="57">
        <f t="shared" si="345"/>
        <v>1617244.6636666674</v>
      </c>
      <c r="AV191" s="57">
        <f t="shared" si="345"/>
        <v>1609992.4436666674</v>
      </c>
      <c r="AW191" s="57">
        <f t="shared" si="345"/>
        <v>1602740.2236666675</v>
      </c>
      <c r="AX191" s="57">
        <f t="shared" si="345"/>
        <v>1595488.0036666675</v>
      </c>
      <c r="AY191" s="57">
        <f t="shared" si="345"/>
        <v>1588235.7836666675</v>
      </c>
      <c r="AZ191" s="57">
        <f t="shared" si="345"/>
        <v>1580983.5636666676</v>
      </c>
      <c r="BA191" s="57">
        <f t="shared" si="345"/>
        <v>1573731.3436666676</v>
      </c>
      <c r="BB191" s="57">
        <f t="shared" si="345"/>
        <v>1566479.1236666676</v>
      </c>
      <c r="BC191" s="57">
        <f t="shared" si="345"/>
        <v>1559226.9036666676</v>
      </c>
      <c r="BD191" s="57">
        <f t="shared" si="345"/>
        <v>1551974.6836666677</v>
      </c>
      <c r="BE191" s="60">
        <f t="shared" si="252"/>
        <v>35100.736080666684</v>
      </c>
      <c r="BF191" s="57">
        <v>7252.22</v>
      </c>
      <c r="BG191" s="69">
        <f t="shared" si="326"/>
        <v>87026.64</v>
      </c>
      <c r="BH191" s="57">
        <f t="shared" si="327"/>
        <v>1544722.4636666677</v>
      </c>
      <c r="BI191" s="57">
        <f t="shared" ref="BI191:BS194" si="346">BH191-$L191</f>
        <v>1537470.2436666677</v>
      </c>
      <c r="BJ191" s="57">
        <f t="shared" si="346"/>
        <v>1530218.0236666678</v>
      </c>
      <c r="BK191" s="57">
        <f t="shared" si="346"/>
        <v>1522965.8036666678</v>
      </c>
      <c r="BL191" s="57">
        <f t="shared" si="346"/>
        <v>1515713.5836666678</v>
      </c>
      <c r="BM191" s="57">
        <f t="shared" si="346"/>
        <v>1508461.3636666678</v>
      </c>
      <c r="BN191" s="57">
        <f t="shared" si="346"/>
        <v>1501209.1436666679</v>
      </c>
      <c r="BO191" s="57">
        <f t="shared" si="346"/>
        <v>1493956.9236666679</v>
      </c>
      <c r="BP191" s="57">
        <f t="shared" si="346"/>
        <v>1486704.7036666679</v>
      </c>
      <c r="BQ191" s="57">
        <f t="shared" si="346"/>
        <v>1479452.4836666679</v>
      </c>
      <c r="BR191" s="57">
        <f t="shared" si="346"/>
        <v>1472200.263666668</v>
      </c>
      <c r="BS191" s="57">
        <f t="shared" si="346"/>
        <v>1464948.043666668</v>
      </c>
      <c r="BT191" s="60">
        <f t="shared" si="259"/>
        <v>33186.150000666697</v>
      </c>
      <c r="BU191" s="57">
        <v>7252.22</v>
      </c>
      <c r="BV191" s="69">
        <f t="shared" si="329"/>
        <v>87026.64</v>
      </c>
      <c r="BW191" s="57">
        <f t="shared" ref="BW191:BW193" si="347">BS191-BU191</f>
        <v>1457695.823666668</v>
      </c>
      <c r="BX191" s="57">
        <f t="shared" ref="BX191:CH193" si="348">BW191-$L191</f>
        <v>1450443.6036666681</v>
      </c>
      <c r="BY191" s="57">
        <f t="shared" si="348"/>
        <v>1443191.3836666681</v>
      </c>
      <c r="BZ191" s="57">
        <f t="shared" si="348"/>
        <v>1435939.1636666681</v>
      </c>
      <c r="CA191" s="57">
        <f t="shared" si="348"/>
        <v>1428686.9436666681</v>
      </c>
      <c r="CB191" s="57">
        <f t="shared" si="348"/>
        <v>1421434.7236666682</v>
      </c>
      <c r="CC191" s="57">
        <f t="shared" si="348"/>
        <v>1414182.5036666682</v>
      </c>
      <c r="CD191" s="57">
        <f t="shared" si="348"/>
        <v>1406930.2836666682</v>
      </c>
      <c r="CE191" s="57">
        <f t="shared" si="348"/>
        <v>1399678.0636666683</v>
      </c>
      <c r="CF191" s="57">
        <f t="shared" si="348"/>
        <v>1392425.8436666683</v>
      </c>
      <c r="CG191" s="57">
        <f t="shared" si="348"/>
        <v>1385173.6236666683</v>
      </c>
      <c r="CH191" s="57">
        <f t="shared" si="348"/>
        <v>1377921.4036666683</v>
      </c>
      <c r="CI191" s="60">
        <f t="shared" si="260"/>
        <v>31271.563920666697</v>
      </c>
      <c r="CJ191" s="57">
        <v>7252.22</v>
      </c>
      <c r="CK191" s="69">
        <f t="shared" si="332"/>
        <v>87026.64</v>
      </c>
      <c r="CL191" s="57">
        <f t="shared" ref="CL191:CL193" si="349">CH191-CJ191</f>
        <v>1370669.1836666684</v>
      </c>
      <c r="CM191" s="57">
        <f t="shared" ref="CM191:CW193" si="350">CL191-$L191</f>
        <v>1363416.9636666684</v>
      </c>
      <c r="CN191" s="57">
        <f t="shared" si="350"/>
        <v>1356164.7436666684</v>
      </c>
      <c r="CO191" s="57">
        <f t="shared" si="350"/>
        <v>1348912.5236666685</v>
      </c>
      <c r="CP191" s="57">
        <f t="shared" si="350"/>
        <v>1341660.3036666685</v>
      </c>
      <c r="CQ191" s="57">
        <f t="shared" si="350"/>
        <v>1334408.0836666685</v>
      </c>
      <c r="CR191" s="57">
        <f t="shared" si="350"/>
        <v>1327155.8636666685</v>
      </c>
      <c r="CS191" s="57">
        <f t="shared" si="350"/>
        <v>1319903.6436666686</v>
      </c>
      <c r="CT191" s="57">
        <f t="shared" si="350"/>
        <v>1312651.4236666686</v>
      </c>
      <c r="CU191" s="57">
        <f t="shared" si="350"/>
        <v>1305399.2036666686</v>
      </c>
      <c r="CV191" s="57">
        <f t="shared" si="350"/>
        <v>1298146.9836666686</v>
      </c>
      <c r="CW191" s="57">
        <f t="shared" si="350"/>
        <v>1290894.7636666687</v>
      </c>
      <c r="CX191" s="60">
        <f t="shared" si="261"/>
        <v>29356.97784066671</v>
      </c>
    </row>
    <row r="192" spans="1:102" s="66" customFormat="1" x14ac:dyDescent="0.2">
      <c r="A192" s="65" t="s">
        <v>1509</v>
      </c>
      <c r="B192" s="66" t="s">
        <v>2223</v>
      </c>
      <c r="C192" s="66" t="s">
        <v>794</v>
      </c>
      <c r="D192" s="66" t="s">
        <v>913</v>
      </c>
      <c r="E192" s="66" t="s">
        <v>2552</v>
      </c>
      <c r="F192" s="66" t="s">
        <v>795</v>
      </c>
      <c r="G192" s="66">
        <v>480</v>
      </c>
      <c r="H192" s="67">
        <v>835229.83</v>
      </c>
      <c r="I192" s="67">
        <v>312532.11000000004</v>
      </c>
      <c r="J192" s="67">
        <v>522697.71999999991</v>
      </c>
      <c r="K192" s="68">
        <v>1</v>
      </c>
      <c r="L192" s="67">
        <v>2600.4899999999998</v>
      </c>
      <c r="M192" s="67"/>
      <c r="N192" s="67">
        <f t="shared" si="320"/>
        <v>31205.879999999997</v>
      </c>
      <c r="O192" s="57">
        <f t="shared" si="253"/>
        <v>520097.22999999992</v>
      </c>
      <c r="P192" s="57">
        <f t="shared" si="339"/>
        <v>517496.73999999993</v>
      </c>
      <c r="Q192" s="57">
        <f t="shared" si="339"/>
        <v>514896.24999999994</v>
      </c>
      <c r="R192" s="57">
        <f t="shared" si="339"/>
        <v>512295.75999999995</v>
      </c>
      <c r="S192" s="57">
        <f t="shared" si="339"/>
        <v>509695.26999999996</v>
      </c>
      <c r="T192" s="57">
        <f t="shared" si="339"/>
        <v>507094.77999999997</v>
      </c>
      <c r="U192" s="57">
        <f t="shared" si="339"/>
        <v>504494.29</v>
      </c>
      <c r="V192" s="57">
        <f t="shared" si="339"/>
        <v>501893.8</v>
      </c>
      <c r="W192" s="57">
        <f t="shared" si="339"/>
        <v>499293.31</v>
      </c>
      <c r="X192" s="57">
        <f t="shared" si="339"/>
        <v>496692.82</v>
      </c>
      <c r="Y192" s="57">
        <f t="shared" si="339"/>
        <v>494092.33</v>
      </c>
      <c r="Z192" s="57">
        <f t="shared" si="339"/>
        <v>491491.84000000003</v>
      </c>
      <c r="AA192" s="59">
        <f t="shared" si="342"/>
        <v>11156.085159999997</v>
      </c>
      <c r="AB192" s="57"/>
      <c r="AC192" s="57">
        <f t="shared" si="254"/>
        <v>31205.879999999997</v>
      </c>
      <c r="AD192" s="57">
        <f t="shared" si="255"/>
        <v>488891.35000000003</v>
      </c>
      <c r="AE192" s="57">
        <f t="shared" si="340"/>
        <v>486290.86000000004</v>
      </c>
      <c r="AF192" s="57">
        <f t="shared" si="340"/>
        <v>483690.37000000005</v>
      </c>
      <c r="AG192" s="57">
        <f t="shared" si="340"/>
        <v>481089.88000000006</v>
      </c>
      <c r="AH192" s="57">
        <f t="shared" si="340"/>
        <v>478489.39000000007</v>
      </c>
      <c r="AI192" s="57">
        <f t="shared" si="340"/>
        <v>475888.90000000008</v>
      </c>
      <c r="AJ192" s="57">
        <f t="shared" si="340"/>
        <v>473288.41000000009</v>
      </c>
      <c r="AK192" s="57">
        <f t="shared" si="340"/>
        <v>470687.9200000001</v>
      </c>
      <c r="AL192" s="57">
        <f t="shared" si="340"/>
        <v>468087.43000000011</v>
      </c>
      <c r="AM192" s="57">
        <f t="shared" si="340"/>
        <v>465486.94000000012</v>
      </c>
      <c r="AN192" s="57">
        <f t="shared" si="340"/>
        <v>462886.45000000013</v>
      </c>
      <c r="AO192" s="57">
        <f t="shared" si="340"/>
        <v>460285.96000000014</v>
      </c>
      <c r="AP192" s="59">
        <f t="shared" si="277"/>
        <v>10469.5558</v>
      </c>
      <c r="AQ192" s="57">
        <v>2600.4899999999998</v>
      </c>
      <c r="AR192" s="57">
        <f t="shared" si="343"/>
        <v>31205.879999999997</v>
      </c>
      <c r="AS192" s="57">
        <f t="shared" si="344"/>
        <v>457685.47000000015</v>
      </c>
      <c r="AT192" s="57">
        <f t="shared" si="345"/>
        <v>455084.98000000016</v>
      </c>
      <c r="AU192" s="57">
        <f t="shared" si="345"/>
        <v>452484.49000000017</v>
      </c>
      <c r="AV192" s="57">
        <f t="shared" si="345"/>
        <v>449884.00000000017</v>
      </c>
      <c r="AW192" s="57">
        <f t="shared" si="345"/>
        <v>447283.51000000018</v>
      </c>
      <c r="AX192" s="57">
        <f t="shared" si="345"/>
        <v>444683.02000000019</v>
      </c>
      <c r="AY192" s="57">
        <f t="shared" si="345"/>
        <v>442082.5300000002</v>
      </c>
      <c r="AZ192" s="57">
        <f t="shared" si="345"/>
        <v>439482.04000000021</v>
      </c>
      <c r="BA192" s="57">
        <f t="shared" si="345"/>
        <v>436881.55000000022</v>
      </c>
      <c r="BB192" s="57">
        <f t="shared" si="345"/>
        <v>434281.06000000023</v>
      </c>
      <c r="BC192" s="57">
        <f t="shared" si="345"/>
        <v>431680.57000000024</v>
      </c>
      <c r="BD192" s="57">
        <f t="shared" si="345"/>
        <v>429080.08000000025</v>
      </c>
      <c r="BE192" s="60">
        <f t="shared" si="252"/>
        <v>9783.0264400000033</v>
      </c>
      <c r="BF192" s="57">
        <v>2600.4899999999998</v>
      </c>
      <c r="BG192" s="69">
        <f t="shared" si="326"/>
        <v>31205.879999999997</v>
      </c>
      <c r="BH192" s="57">
        <f t="shared" si="327"/>
        <v>426479.59000000026</v>
      </c>
      <c r="BI192" s="57">
        <f t="shared" si="346"/>
        <v>423879.10000000027</v>
      </c>
      <c r="BJ192" s="57">
        <f t="shared" si="346"/>
        <v>421278.61000000028</v>
      </c>
      <c r="BK192" s="57">
        <f t="shared" si="346"/>
        <v>418678.12000000029</v>
      </c>
      <c r="BL192" s="57">
        <f t="shared" si="346"/>
        <v>416077.6300000003</v>
      </c>
      <c r="BM192" s="57">
        <f t="shared" si="346"/>
        <v>413477.14000000031</v>
      </c>
      <c r="BN192" s="57">
        <f t="shared" si="346"/>
        <v>410876.65000000031</v>
      </c>
      <c r="BO192" s="57">
        <f t="shared" si="346"/>
        <v>408276.16000000032</v>
      </c>
      <c r="BP192" s="57">
        <f t="shared" si="346"/>
        <v>405675.67000000033</v>
      </c>
      <c r="BQ192" s="57">
        <f t="shared" si="346"/>
        <v>403075.18000000034</v>
      </c>
      <c r="BR192" s="57">
        <f t="shared" si="346"/>
        <v>400474.69000000035</v>
      </c>
      <c r="BS192" s="57">
        <f t="shared" si="346"/>
        <v>397874.20000000036</v>
      </c>
      <c r="BT192" s="60">
        <f t="shared" si="259"/>
        <v>9096.4970800000046</v>
      </c>
      <c r="BU192" s="57">
        <v>2600.4899999999998</v>
      </c>
      <c r="BV192" s="69">
        <f t="shared" si="329"/>
        <v>31205.879999999997</v>
      </c>
      <c r="BW192" s="57">
        <f t="shared" si="347"/>
        <v>395273.71000000037</v>
      </c>
      <c r="BX192" s="57">
        <f t="shared" si="348"/>
        <v>392673.22000000038</v>
      </c>
      <c r="BY192" s="57">
        <f t="shared" si="348"/>
        <v>390072.73000000039</v>
      </c>
      <c r="BZ192" s="57">
        <f t="shared" si="348"/>
        <v>387472.2400000004</v>
      </c>
      <c r="CA192" s="57">
        <f t="shared" si="348"/>
        <v>384871.75000000041</v>
      </c>
      <c r="CB192" s="57">
        <f t="shared" si="348"/>
        <v>382271.26000000042</v>
      </c>
      <c r="CC192" s="57">
        <f t="shared" si="348"/>
        <v>379670.77000000043</v>
      </c>
      <c r="CD192" s="57">
        <f t="shared" si="348"/>
        <v>377070.28000000044</v>
      </c>
      <c r="CE192" s="57">
        <f t="shared" si="348"/>
        <v>374469.79000000044</v>
      </c>
      <c r="CF192" s="57">
        <f t="shared" si="348"/>
        <v>371869.30000000045</v>
      </c>
      <c r="CG192" s="57">
        <f t="shared" si="348"/>
        <v>369268.81000000046</v>
      </c>
      <c r="CH192" s="57">
        <f t="shared" si="348"/>
        <v>366668.32000000047</v>
      </c>
      <c r="CI192" s="60">
        <f t="shared" si="260"/>
        <v>8409.9677200000078</v>
      </c>
      <c r="CJ192" s="57">
        <v>2600.4899999999998</v>
      </c>
      <c r="CK192" s="69">
        <f t="shared" si="332"/>
        <v>31205.879999999997</v>
      </c>
      <c r="CL192" s="57">
        <f t="shared" si="349"/>
        <v>364067.83000000048</v>
      </c>
      <c r="CM192" s="57">
        <f t="shared" si="350"/>
        <v>361467.34000000049</v>
      </c>
      <c r="CN192" s="57">
        <f t="shared" si="350"/>
        <v>358866.8500000005</v>
      </c>
      <c r="CO192" s="57">
        <f t="shared" si="350"/>
        <v>356266.36000000051</v>
      </c>
      <c r="CP192" s="57">
        <f t="shared" si="350"/>
        <v>353665.87000000052</v>
      </c>
      <c r="CQ192" s="57">
        <f t="shared" si="350"/>
        <v>351065.38000000053</v>
      </c>
      <c r="CR192" s="57">
        <f t="shared" si="350"/>
        <v>348464.89000000054</v>
      </c>
      <c r="CS192" s="57">
        <f t="shared" si="350"/>
        <v>345864.40000000055</v>
      </c>
      <c r="CT192" s="57">
        <f t="shared" si="350"/>
        <v>343263.91000000056</v>
      </c>
      <c r="CU192" s="57">
        <f t="shared" si="350"/>
        <v>340663.42000000057</v>
      </c>
      <c r="CV192" s="57">
        <f t="shared" si="350"/>
        <v>338062.93000000058</v>
      </c>
      <c r="CW192" s="57">
        <f t="shared" si="350"/>
        <v>335462.44000000058</v>
      </c>
      <c r="CX192" s="60">
        <f t="shared" si="261"/>
        <v>7723.438360000011</v>
      </c>
    </row>
    <row r="193" spans="1:102" s="66" customFormat="1" x14ac:dyDescent="0.2">
      <c r="A193" s="65" t="s">
        <v>1510</v>
      </c>
      <c r="B193" s="66" t="s">
        <v>2224</v>
      </c>
      <c r="C193" s="66" t="s">
        <v>794</v>
      </c>
      <c r="D193" s="66" t="s">
        <v>913</v>
      </c>
      <c r="E193" s="66" t="s">
        <v>2168</v>
      </c>
      <c r="F193" s="66" t="s">
        <v>795</v>
      </c>
      <c r="G193" s="66">
        <v>300</v>
      </c>
      <c r="H193" s="67">
        <v>1142387.3600000001</v>
      </c>
      <c r="I193" s="67">
        <v>619246.88</v>
      </c>
      <c r="J193" s="67">
        <v>523140.4800000001</v>
      </c>
      <c r="K193" s="68">
        <v>1</v>
      </c>
      <c r="L193" s="67">
        <v>4024.1600000000012</v>
      </c>
      <c r="M193" s="67"/>
      <c r="N193" s="67">
        <f t="shared" si="320"/>
        <v>48289.920000000013</v>
      </c>
      <c r="O193" s="57">
        <f t="shared" si="253"/>
        <v>519116.32000000012</v>
      </c>
      <c r="P193" s="57">
        <f t="shared" si="339"/>
        <v>515092.16000000015</v>
      </c>
      <c r="Q193" s="57">
        <f t="shared" si="339"/>
        <v>511068.00000000017</v>
      </c>
      <c r="R193" s="57">
        <f t="shared" si="339"/>
        <v>507043.8400000002</v>
      </c>
      <c r="S193" s="57">
        <f t="shared" si="339"/>
        <v>503019.68000000023</v>
      </c>
      <c r="T193" s="57">
        <f t="shared" si="339"/>
        <v>498995.52000000025</v>
      </c>
      <c r="U193" s="57">
        <f t="shared" si="339"/>
        <v>494971.36000000028</v>
      </c>
      <c r="V193" s="57">
        <f t="shared" si="339"/>
        <v>490947.2000000003</v>
      </c>
      <c r="W193" s="57">
        <f t="shared" si="339"/>
        <v>486923.04000000033</v>
      </c>
      <c r="X193" s="57">
        <f t="shared" si="339"/>
        <v>482898.88000000035</v>
      </c>
      <c r="Y193" s="57">
        <f t="shared" si="339"/>
        <v>478874.72000000038</v>
      </c>
      <c r="Z193" s="57">
        <f t="shared" si="339"/>
        <v>474850.56000000041</v>
      </c>
      <c r="AA193" s="59">
        <f t="shared" si="342"/>
        <v>10977.901440000005</v>
      </c>
      <c r="AB193" s="57"/>
      <c r="AC193" s="57">
        <f t="shared" si="254"/>
        <v>48289.920000000013</v>
      </c>
      <c r="AD193" s="57">
        <f t="shared" si="255"/>
        <v>470826.40000000043</v>
      </c>
      <c r="AE193" s="57">
        <f t="shared" si="340"/>
        <v>466802.24000000046</v>
      </c>
      <c r="AF193" s="57">
        <f t="shared" si="340"/>
        <v>462778.08000000048</v>
      </c>
      <c r="AG193" s="57">
        <f t="shared" si="340"/>
        <v>458753.92000000051</v>
      </c>
      <c r="AH193" s="57">
        <f t="shared" si="340"/>
        <v>454729.76000000053</v>
      </c>
      <c r="AI193" s="57">
        <f t="shared" si="340"/>
        <v>450705.60000000056</v>
      </c>
      <c r="AJ193" s="57">
        <f t="shared" si="340"/>
        <v>446681.44000000058</v>
      </c>
      <c r="AK193" s="57">
        <f t="shared" si="340"/>
        <v>442657.28000000061</v>
      </c>
      <c r="AL193" s="57">
        <f t="shared" si="340"/>
        <v>438633.12000000064</v>
      </c>
      <c r="AM193" s="57">
        <f t="shared" si="340"/>
        <v>434608.96000000066</v>
      </c>
      <c r="AN193" s="57">
        <f t="shared" si="340"/>
        <v>430584.80000000069</v>
      </c>
      <c r="AO193" s="57">
        <f t="shared" si="340"/>
        <v>426560.64000000071</v>
      </c>
      <c r="AP193" s="59">
        <f t="shared" si="277"/>
        <v>9915.5232000000124</v>
      </c>
      <c r="AQ193" s="57">
        <v>4024.1600000000012</v>
      </c>
      <c r="AR193" s="57">
        <f t="shared" si="343"/>
        <v>48289.920000000013</v>
      </c>
      <c r="AS193" s="57">
        <f t="shared" si="344"/>
        <v>422536.48000000074</v>
      </c>
      <c r="AT193" s="57">
        <f t="shared" si="345"/>
        <v>418512.32000000076</v>
      </c>
      <c r="AU193" s="57">
        <f t="shared" si="345"/>
        <v>414488.16000000079</v>
      </c>
      <c r="AV193" s="57">
        <f t="shared" si="345"/>
        <v>410464.00000000081</v>
      </c>
      <c r="AW193" s="57">
        <f t="shared" si="345"/>
        <v>406439.84000000084</v>
      </c>
      <c r="AX193" s="57">
        <f t="shared" si="345"/>
        <v>402415.68000000087</v>
      </c>
      <c r="AY193" s="57">
        <f t="shared" si="345"/>
        <v>398391.52000000089</v>
      </c>
      <c r="AZ193" s="57">
        <f t="shared" si="345"/>
        <v>394367.36000000092</v>
      </c>
      <c r="BA193" s="57">
        <f t="shared" si="345"/>
        <v>390343.20000000094</v>
      </c>
      <c r="BB193" s="57">
        <f t="shared" si="345"/>
        <v>386319.04000000097</v>
      </c>
      <c r="BC193" s="57">
        <f t="shared" si="345"/>
        <v>382294.88000000099</v>
      </c>
      <c r="BD193" s="57">
        <f t="shared" si="345"/>
        <v>378270.72000000102</v>
      </c>
      <c r="BE193" s="60">
        <f t="shared" si="252"/>
        <v>8853.1449600000178</v>
      </c>
      <c r="BF193" s="57">
        <v>4024.1600000000012</v>
      </c>
      <c r="BG193" s="69">
        <f t="shared" si="326"/>
        <v>48289.920000000013</v>
      </c>
      <c r="BH193" s="57">
        <f t="shared" si="327"/>
        <v>374246.56000000105</v>
      </c>
      <c r="BI193" s="57">
        <f t="shared" si="346"/>
        <v>370222.40000000107</v>
      </c>
      <c r="BJ193" s="57">
        <f t="shared" si="346"/>
        <v>366198.2400000011</v>
      </c>
      <c r="BK193" s="57">
        <f t="shared" si="346"/>
        <v>362174.08000000112</v>
      </c>
      <c r="BL193" s="57">
        <f t="shared" si="346"/>
        <v>358149.92000000115</v>
      </c>
      <c r="BM193" s="57">
        <f t="shared" si="346"/>
        <v>354125.76000000117</v>
      </c>
      <c r="BN193" s="57">
        <f t="shared" si="346"/>
        <v>350101.6000000012</v>
      </c>
      <c r="BO193" s="57">
        <f t="shared" si="346"/>
        <v>346077.44000000122</v>
      </c>
      <c r="BP193" s="57">
        <f t="shared" si="346"/>
        <v>342053.28000000125</v>
      </c>
      <c r="BQ193" s="57">
        <f t="shared" si="346"/>
        <v>338029.12000000128</v>
      </c>
      <c r="BR193" s="57">
        <f t="shared" si="346"/>
        <v>334004.9600000013</v>
      </c>
      <c r="BS193" s="57">
        <f t="shared" si="346"/>
        <v>329980.80000000133</v>
      </c>
      <c r="BT193" s="60">
        <f t="shared" si="259"/>
        <v>7790.7667200000242</v>
      </c>
      <c r="BU193" s="57">
        <v>4024.1600000000012</v>
      </c>
      <c r="BV193" s="69">
        <f t="shared" si="329"/>
        <v>48289.920000000013</v>
      </c>
      <c r="BW193" s="57">
        <f t="shared" si="347"/>
        <v>325956.64000000135</v>
      </c>
      <c r="BX193" s="57">
        <f t="shared" si="348"/>
        <v>321932.48000000138</v>
      </c>
      <c r="BY193" s="57">
        <f t="shared" si="348"/>
        <v>317908.3200000014</v>
      </c>
      <c r="BZ193" s="57">
        <f t="shared" si="348"/>
        <v>313884.16000000143</v>
      </c>
      <c r="CA193" s="57">
        <f t="shared" si="348"/>
        <v>309860.00000000146</v>
      </c>
      <c r="CB193" s="57">
        <f t="shared" si="348"/>
        <v>305835.84000000148</v>
      </c>
      <c r="CC193" s="57">
        <f t="shared" si="348"/>
        <v>301811.68000000151</v>
      </c>
      <c r="CD193" s="57">
        <f t="shared" si="348"/>
        <v>297787.52000000153</v>
      </c>
      <c r="CE193" s="57">
        <f t="shared" si="348"/>
        <v>293763.36000000156</v>
      </c>
      <c r="CF193" s="57">
        <f t="shared" si="348"/>
        <v>289739.20000000158</v>
      </c>
      <c r="CG193" s="57">
        <f t="shared" si="348"/>
        <v>285715.04000000161</v>
      </c>
      <c r="CH193" s="57">
        <f t="shared" si="348"/>
        <v>281690.88000000163</v>
      </c>
      <c r="CI193" s="60">
        <f t="shared" si="260"/>
        <v>6728.3884800000324</v>
      </c>
      <c r="CJ193" s="57">
        <v>4024.1600000000012</v>
      </c>
      <c r="CK193" s="69">
        <f t="shared" si="332"/>
        <v>48289.920000000013</v>
      </c>
      <c r="CL193" s="57">
        <f t="shared" si="349"/>
        <v>277666.72000000166</v>
      </c>
      <c r="CM193" s="57">
        <f t="shared" si="350"/>
        <v>273642.56000000169</v>
      </c>
      <c r="CN193" s="57">
        <f t="shared" si="350"/>
        <v>269618.40000000171</v>
      </c>
      <c r="CO193" s="57">
        <f t="shared" si="350"/>
        <v>265594.24000000174</v>
      </c>
      <c r="CP193" s="57">
        <f t="shared" si="350"/>
        <v>261570.08000000173</v>
      </c>
      <c r="CQ193" s="57">
        <f t="shared" si="350"/>
        <v>257545.92000000173</v>
      </c>
      <c r="CR193" s="57">
        <f t="shared" si="350"/>
        <v>253521.76000000173</v>
      </c>
      <c r="CS193" s="57">
        <f t="shared" si="350"/>
        <v>249497.60000000172</v>
      </c>
      <c r="CT193" s="57">
        <f t="shared" si="350"/>
        <v>245473.44000000172</v>
      </c>
      <c r="CU193" s="57">
        <f t="shared" si="350"/>
        <v>241449.28000000172</v>
      </c>
      <c r="CV193" s="57">
        <f t="shared" si="350"/>
        <v>237425.12000000171</v>
      </c>
      <c r="CW193" s="57">
        <f t="shared" si="350"/>
        <v>233400.96000000171</v>
      </c>
      <c r="CX193" s="60">
        <f t="shared" si="261"/>
        <v>5666.0102400000378</v>
      </c>
    </row>
    <row r="194" spans="1:102" x14ac:dyDescent="0.2">
      <c r="A194" s="56" t="s">
        <v>1511</v>
      </c>
      <c r="B194" s="40" t="s">
        <v>2225</v>
      </c>
      <c r="C194" s="40" t="s">
        <v>794</v>
      </c>
      <c r="D194" s="40" t="s">
        <v>835</v>
      </c>
      <c r="E194" s="40" t="s">
        <v>2131</v>
      </c>
      <c r="F194" s="40" t="s">
        <v>853</v>
      </c>
      <c r="G194" s="40">
        <v>84</v>
      </c>
      <c r="H194" s="57">
        <v>87175.76</v>
      </c>
      <c r="I194" s="57">
        <v>44625.79</v>
      </c>
      <c r="J194" s="57">
        <v>42549.969999999994</v>
      </c>
      <c r="K194" s="58">
        <v>0</v>
      </c>
      <c r="L194" s="57">
        <v>1037.8</v>
      </c>
      <c r="M194" s="57"/>
      <c r="N194" s="57">
        <f t="shared" si="320"/>
        <v>12453.599999999999</v>
      </c>
      <c r="O194" s="57">
        <f t="shared" si="253"/>
        <v>41512.169999999991</v>
      </c>
      <c r="P194" s="57">
        <f t="shared" si="339"/>
        <v>40474.369999999988</v>
      </c>
      <c r="Q194" s="57">
        <f t="shared" si="339"/>
        <v>39436.569999999985</v>
      </c>
      <c r="R194" s="57">
        <f t="shared" si="339"/>
        <v>38398.769999999982</v>
      </c>
      <c r="S194" s="57">
        <f t="shared" si="339"/>
        <v>37360.969999999979</v>
      </c>
      <c r="T194" s="57">
        <f t="shared" si="339"/>
        <v>36323.169999999976</v>
      </c>
      <c r="U194" s="57">
        <f t="shared" si="339"/>
        <v>35285.369999999974</v>
      </c>
      <c r="V194" s="57">
        <f t="shared" si="339"/>
        <v>34247.569999999971</v>
      </c>
      <c r="W194" s="57">
        <f t="shared" si="339"/>
        <v>33209.769999999968</v>
      </c>
      <c r="X194" s="57">
        <f t="shared" si="339"/>
        <v>32171.969999999968</v>
      </c>
      <c r="Y194" s="57">
        <f t="shared" si="339"/>
        <v>31134.169999999969</v>
      </c>
      <c r="Z194" s="57">
        <f t="shared" si="339"/>
        <v>30096.36999999997</v>
      </c>
      <c r="AA194" s="59"/>
      <c r="AB194" s="57"/>
      <c r="AC194" s="57">
        <f t="shared" si="254"/>
        <v>12453.599999999999</v>
      </c>
      <c r="AD194" s="57">
        <f t="shared" si="255"/>
        <v>29058.569999999971</v>
      </c>
      <c r="AE194" s="57">
        <f t="shared" si="340"/>
        <v>28020.769999999971</v>
      </c>
      <c r="AF194" s="57">
        <f t="shared" si="340"/>
        <v>26982.969999999972</v>
      </c>
      <c r="AG194" s="57">
        <f t="shared" si="340"/>
        <v>25945.169999999973</v>
      </c>
      <c r="AH194" s="57">
        <f t="shared" si="340"/>
        <v>24907.369999999974</v>
      </c>
      <c r="AI194" s="57">
        <f t="shared" si="340"/>
        <v>23869.569999999974</v>
      </c>
      <c r="AJ194" s="57">
        <f t="shared" si="340"/>
        <v>22831.769999999975</v>
      </c>
      <c r="AK194" s="57">
        <f t="shared" si="340"/>
        <v>21793.969999999976</v>
      </c>
      <c r="AL194" s="57">
        <f t="shared" si="340"/>
        <v>20756.169999999976</v>
      </c>
      <c r="AM194" s="57">
        <f t="shared" si="340"/>
        <v>19718.369999999977</v>
      </c>
      <c r="AN194" s="57">
        <f t="shared" si="340"/>
        <v>18680.569999999978</v>
      </c>
      <c r="AO194" s="57">
        <f t="shared" si="340"/>
        <v>17642.769999999979</v>
      </c>
      <c r="AP194" s="59"/>
      <c r="AQ194" s="57">
        <v>1037.8</v>
      </c>
      <c r="AR194" s="57">
        <f t="shared" si="343"/>
        <v>12453.599999999999</v>
      </c>
      <c r="AS194" s="57">
        <f t="shared" si="344"/>
        <v>16604.969999999979</v>
      </c>
      <c r="AT194" s="57">
        <f t="shared" si="345"/>
        <v>15567.16999999998</v>
      </c>
      <c r="AU194" s="57">
        <f t="shared" si="345"/>
        <v>14529.369999999981</v>
      </c>
      <c r="AV194" s="57">
        <f t="shared" si="345"/>
        <v>13491.569999999982</v>
      </c>
      <c r="AW194" s="57">
        <f t="shared" si="345"/>
        <v>12453.769999999982</v>
      </c>
      <c r="AX194" s="57">
        <f t="shared" si="345"/>
        <v>11415.969999999983</v>
      </c>
      <c r="AY194" s="57">
        <f t="shared" si="345"/>
        <v>10378.169999999984</v>
      </c>
      <c r="AZ194" s="57">
        <f t="shared" si="345"/>
        <v>9340.3699999999844</v>
      </c>
      <c r="BA194" s="57">
        <f t="shared" si="345"/>
        <v>8302.5699999999852</v>
      </c>
      <c r="BB194" s="57">
        <f t="shared" si="345"/>
        <v>7264.769999999985</v>
      </c>
      <c r="BC194" s="57">
        <f t="shared" si="345"/>
        <v>6226.9699999999848</v>
      </c>
      <c r="BD194" s="57">
        <f t="shared" si="345"/>
        <v>5189.1699999999846</v>
      </c>
      <c r="BE194" s="60">
        <f t="shared" si="252"/>
        <v>0</v>
      </c>
      <c r="BF194" s="57">
        <v>1037.8</v>
      </c>
      <c r="BG194" s="69">
        <f t="shared" si="326"/>
        <v>12453.599999999999</v>
      </c>
      <c r="BH194" s="57">
        <f t="shared" si="327"/>
        <v>4151.3699999999844</v>
      </c>
      <c r="BI194" s="57">
        <f t="shared" si="346"/>
        <v>3113.5699999999842</v>
      </c>
      <c r="BJ194" s="57">
        <f t="shared" si="346"/>
        <v>2075.7699999999841</v>
      </c>
      <c r="BK194" s="57">
        <f t="shared" si="346"/>
        <v>1037.9699999999841</v>
      </c>
      <c r="BL194" s="57">
        <f t="shared" si="346"/>
        <v>0.1699999999841566</v>
      </c>
      <c r="BM194" s="57"/>
      <c r="BN194" s="57"/>
      <c r="BO194" s="57"/>
      <c r="BP194" s="57"/>
      <c r="BQ194" s="57"/>
      <c r="BR194" s="57"/>
      <c r="BS194" s="57"/>
      <c r="BT194" s="60">
        <v>0</v>
      </c>
      <c r="BU194" s="57">
        <v>1037.8</v>
      </c>
      <c r="BV194" s="69"/>
      <c r="BW194" s="57"/>
      <c r="BX194" s="57"/>
      <c r="BY194" s="57"/>
      <c r="BZ194" s="57"/>
      <c r="CA194" s="57"/>
      <c r="CB194" s="57"/>
      <c r="CC194" s="57"/>
      <c r="CD194" s="57"/>
      <c r="CE194" s="57"/>
      <c r="CF194" s="57"/>
      <c r="CG194" s="57"/>
      <c r="CH194" s="57"/>
      <c r="CI194" s="60">
        <v>0</v>
      </c>
      <c r="CJ194" s="57">
        <v>1037.8</v>
      </c>
      <c r="CK194" s="69"/>
      <c r="CL194" s="57"/>
      <c r="CM194" s="57"/>
      <c r="CN194" s="57"/>
      <c r="CO194" s="57"/>
      <c r="CP194" s="57"/>
      <c r="CQ194" s="57"/>
      <c r="CR194" s="57"/>
      <c r="CS194" s="57"/>
      <c r="CT194" s="57"/>
      <c r="CU194" s="57"/>
      <c r="CV194" s="57"/>
      <c r="CW194" s="57"/>
      <c r="CX194" s="60">
        <v>0</v>
      </c>
    </row>
    <row r="195" spans="1:102" x14ac:dyDescent="0.2">
      <c r="A195" s="56" t="s">
        <v>1512</v>
      </c>
      <c r="B195" s="40" t="s">
        <v>2226</v>
      </c>
      <c r="C195" s="40" t="s">
        <v>794</v>
      </c>
      <c r="D195" s="40" t="s">
        <v>851</v>
      </c>
      <c r="E195" s="40" t="s">
        <v>2552</v>
      </c>
      <c r="F195" s="40" t="s">
        <v>853</v>
      </c>
      <c r="G195" s="40">
        <v>396</v>
      </c>
      <c r="H195" s="57">
        <v>0</v>
      </c>
      <c r="I195" s="57">
        <v>0</v>
      </c>
      <c r="J195" s="57">
        <v>0</v>
      </c>
      <c r="K195" s="58">
        <v>1</v>
      </c>
      <c r="L195" s="57">
        <v>0</v>
      </c>
      <c r="M195" s="57"/>
      <c r="N195" s="57">
        <f t="shared" si="320"/>
        <v>0</v>
      </c>
      <c r="O195" s="57">
        <f t="shared" si="253"/>
        <v>0</v>
      </c>
      <c r="P195" s="57">
        <f t="shared" si="339"/>
        <v>0</v>
      </c>
      <c r="Q195" s="57">
        <f t="shared" si="339"/>
        <v>0</v>
      </c>
      <c r="R195" s="57">
        <f t="shared" si="339"/>
        <v>0</v>
      </c>
      <c r="S195" s="57">
        <f t="shared" si="339"/>
        <v>0</v>
      </c>
      <c r="T195" s="57">
        <f t="shared" si="339"/>
        <v>0</v>
      </c>
      <c r="U195" s="57">
        <f t="shared" si="339"/>
        <v>0</v>
      </c>
      <c r="V195" s="57">
        <f t="shared" si="339"/>
        <v>0</v>
      </c>
      <c r="W195" s="57">
        <f t="shared" si="339"/>
        <v>0</v>
      </c>
      <c r="X195" s="57">
        <f t="shared" si="339"/>
        <v>0</v>
      </c>
      <c r="Y195" s="57">
        <f t="shared" si="339"/>
        <v>0</v>
      </c>
      <c r="Z195" s="57">
        <f t="shared" si="339"/>
        <v>0</v>
      </c>
      <c r="AA195" s="59">
        <f>SUM(O195:Z195,J195)/13*$AA$1</f>
        <v>0</v>
      </c>
      <c r="AB195" s="57"/>
      <c r="AC195" s="57">
        <f t="shared" si="254"/>
        <v>0</v>
      </c>
      <c r="AD195" s="57">
        <f t="shared" si="255"/>
        <v>0</v>
      </c>
      <c r="AE195" s="57">
        <f t="shared" si="340"/>
        <v>0</v>
      </c>
      <c r="AF195" s="57">
        <f t="shared" si="340"/>
        <v>0</v>
      </c>
      <c r="AG195" s="57">
        <f t="shared" si="340"/>
        <v>0</v>
      </c>
      <c r="AH195" s="57">
        <f t="shared" si="340"/>
        <v>0</v>
      </c>
      <c r="AI195" s="57">
        <f t="shared" si="340"/>
        <v>0</v>
      </c>
      <c r="AJ195" s="57">
        <f t="shared" si="340"/>
        <v>0</v>
      </c>
      <c r="AK195" s="57">
        <f t="shared" si="340"/>
        <v>0</v>
      </c>
      <c r="AL195" s="57">
        <f t="shared" si="340"/>
        <v>0</v>
      </c>
      <c r="AM195" s="57">
        <f t="shared" si="340"/>
        <v>0</v>
      </c>
      <c r="AN195" s="57">
        <f t="shared" si="340"/>
        <v>0</v>
      </c>
      <c r="AO195" s="57">
        <f t="shared" si="340"/>
        <v>0</v>
      </c>
      <c r="AP195" s="59"/>
      <c r="AQ195" s="57">
        <v>0</v>
      </c>
      <c r="BE195" s="60">
        <f t="shared" si="252"/>
        <v>0</v>
      </c>
      <c r="BF195" s="57">
        <v>0</v>
      </c>
      <c r="BT195" s="60">
        <f t="shared" si="259"/>
        <v>0</v>
      </c>
      <c r="BU195" s="57">
        <v>0</v>
      </c>
      <c r="CI195" s="60">
        <f t="shared" si="260"/>
        <v>0</v>
      </c>
      <c r="CJ195" s="57">
        <v>0</v>
      </c>
      <c r="CX195" s="60">
        <f t="shared" si="261"/>
        <v>0</v>
      </c>
    </row>
    <row r="196" spans="1:102" x14ac:dyDescent="0.2">
      <c r="A196" s="56" t="s">
        <v>1513</v>
      </c>
      <c r="B196" s="76" t="s">
        <v>2227</v>
      </c>
      <c r="C196" s="40" t="s">
        <v>794</v>
      </c>
      <c r="D196" s="40" t="s">
        <v>835</v>
      </c>
      <c r="E196" s="40" t="s">
        <v>2111</v>
      </c>
      <c r="F196" s="40" t="s">
        <v>795</v>
      </c>
      <c r="G196" s="40">
        <v>60</v>
      </c>
      <c r="H196" s="57">
        <v>130523.72</v>
      </c>
      <c r="I196" s="57">
        <v>45683.343999999997</v>
      </c>
      <c r="J196" s="57">
        <v>84840.376000000004</v>
      </c>
      <c r="K196" s="58">
        <v>0</v>
      </c>
      <c r="L196" s="57">
        <v>2175.39</v>
      </c>
      <c r="M196" s="57"/>
      <c r="N196" s="57">
        <f t="shared" si="320"/>
        <v>26104.68</v>
      </c>
      <c r="O196" s="57">
        <f t="shared" si="253"/>
        <v>82664.986000000004</v>
      </c>
      <c r="P196" s="57">
        <f t="shared" si="339"/>
        <v>80489.596000000005</v>
      </c>
      <c r="Q196" s="57">
        <f t="shared" si="339"/>
        <v>78314.206000000006</v>
      </c>
      <c r="R196" s="57">
        <f t="shared" si="339"/>
        <v>76138.816000000006</v>
      </c>
      <c r="S196" s="57">
        <f t="shared" si="339"/>
        <v>73963.426000000007</v>
      </c>
      <c r="T196" s="57">
        <f t="shared" si="339"/>
        <v>71788.036000000007</v>
      </c>
      <c r="U196" s="57">
        <f t="shared" si="339"/>
        <v>69612.646000000008</v>
      </c>
      <c r="V196" s="57">
        <f t="shared" si="339"/>
        <v>67437.256000000008</v>
      </c>
      <c r="W196" s="57">
        <f t="shared" si="339"/>
        <v>65261.866000000009</v>
      </c>
      <c r="X196" s="57">
        <f t="shared" si="339"/>
        <v>63086.47600000001</v>
      </c>
      <c r="Y196" s="57">
        <f t="shared" si="339"/>
        <v>60911.08600000001</v>
      </c>
      <c r="Z196" s="57">
        <f t="shared" si="339"/>
        <v>58735.696000000011</v>
      </c>
      <c r="AA196" s="59"/>
      <c r="AB196" s="57"/>
      <c r="AC196" s="57">
        <f t="shared" si="254"/>
        <v>26104.68</v>
      </c>
      <c r="AD196" s="57">
        <f t="shared" si="255"/>
        <v>56560.306000000011</v>
      </c>
      <c r="AE196" s="57">
        <f t="shared" si="340"/>
        <v>54384.916000000012</v>
      </c>
      <c r="AF196" s="57">
        <f t="shared" si="340"/>
        <v>52209.526000000013</v>
      </c>
      <c r="AG196" s="57">
        <f t="shared" si="340"/>
        <v>50034.136000000013</v>
      </c>
      <c r="AH196" s="57">
        <f t="shared" si="340"/>
        <v>47858.746000000014</v>
      </c>
      <c r="AI196" s="57">
        <f t="shared" si="340"/>
        <v>45683.356000000014</v>
      </c>
      <c r="AJ196" s="57">
        <f t="shared" si="340"/>
        <v>43507.966000000015</v>
      </c>
      <c r="AK196" s="57">
        <f t="shared" si="340"/>
        <v>41332.576000000015</v>
      </c>
      <c r="AL196" s="57">
        <f t="shared" si="340"/>
        <v>39157.186000000016</v>
      </c>
      <c r="AM196" s="57">
        <f t="shared" si="340"/>
        <v>36981.796000000017</v>
      </c>
      <c r="AN196" s="57">
        <f t="shared" si="340"/>
        <v>34806.406000000017</v>
      </c>
      <c r="AO196" s="57">
        <f t="shared" si="340"/>
        <v>32631.016000000018</v>
      </c>
      <c r="AP196" s="59"/>
      <c r="AQ196" s="57">
        <v>2175.39</v>
      </c>
      <c r="AR196" s="57">
        <f t="shared" ref="AR196:AR197" si="351">L196*12</f>
        <v>26104.68</v>
      </c>
      <c r="AS196" s="57">
        <f t="shared" ref="AS196:AS197" si="352">AO196-$L196</f>
        <v>30455.626000000018</v>
      </c>
      <c r="AT196" s="57">
        <f t="shared" ref="AT196:BD197" si="353">AS196-$L196</f>
        <v>28280.236000000019</v>
      </c>
      <c r="AU196" s="57">
        <f t="shared" si="353"/>
        <v>26104.84600000002</v>
      </c>
      <c r="AV196" s="57">
        <f t="shared" si="353"/>
        <v>23929.45600000002</v>
      </c>
      <c r="AW196" s="57">
        <f t="shared" si="353"/>
        <v>21754.066000000021</v>
      </c>
      <c r="AX196" s="57">
        <f t="shared" si="353"/>
        <v>19578.676000000021</v>
      </c>
      <c r="AY196" s="57">
        <f t="shared" si="353"/>
        <v>17403.286000000022</v>
      </c>
      <c r="AZ196" s="57">
        <f t="shared" si="353"/>
        <v>15227.896000000022</v>
      </c>
      <c r="BA196" s="57">
        <f t="shared" si="353"/>
        <v>13052.506000000023</v>
      </c>
      <c r="BB196" s="57">
        <f t="shared" si="353"/>
        <v>10877.116000000024</v>
      </c>
      <c r="BC196" s="57">
        <f t="shared" si="353"/>
        <v>8701.7260000000242</v>
      </c>
      <c r="BD196" s="57">
        <f t="shared" si="353"/>
        <v>6526.3360000000248</v>
      </c>
      <c r="BE196" s="60">
        <f t="shared" ref="BE196:BE259" si="354">IF(K196&lt;1,0,SUM(AS196:BD196,AO196)/13*$BE$1)</f>
        <v>0</v>
      </c>
      <c r="BF196" s="57">
        <v>2175.39</v>
      </c>
      <c r="BG196" s="69">
        <v>6526.34</v>
      </c>
      <c r="BH196" s="57">
        <f t="shared" si="327"/>
        <v>4350.9460000000254</v>
      </c>
      <c r="BI196" s="57">
        <f t="shared" ref="BI196:BS197" si="355">BH196-$L196</f>
        <v>2175.5560000000255</v>
      </c>
      <c r="BJ196" s="57">
        <f t="shared" si="355"/>
        <v>0.1660000000256332</v>
      </c>
      <c r="BK196" s="57"/>
      <c r="BL196" s="57"/>
      <c r="BM196" s="57"/>
      <c r="BN196" s="57"/>
      <c r="BO196" s="57"/>
      <c r="BP196" s="57"/>
      <c r="BQ196" s="57"/>
      <c r="BR196" s="57"/>
      <c r="BS196" s="57"/>
      <c r="BT196" s="60">
        <v>0</v>
      </c>
      <c r="BU196" s="57">
        <v>2175.39</v>
      </c>
      <c r="BV196" s="69"/>
      <c r="BW196" s="57"/>
      <c r="BX196" s="57"/>
      <c r="BY196" s="57"/>
      <c r="BZ196" s="57"/>
      <c r="CA196" s="57"/>
      <c r="CB196" s="57"/>
      <c r="CC196" s="57"/>
      <c r="CD196" s="57"/>
      <c r="CE196" s="57"/>
      <c r="CF196" s="57"/>
      <c r="CG196" s="57"/>
      <c r="CH196" s="57"/>
      <c r="CI196" s="60">
        <v>0</v>
      </c>
      <c r="CJ196" s="57">
        <v>2175.39</v>
      </c>
      <c r="CK196" s="69"/>
      <c r="CL196" s="57"/>
      <c r="CM196" s="57"/>
      <c r="CN196" s="57"/>
      <c r="CO196" s="57"/>
      <c r="CP196" s="57"/>
      <c r="CQ196" s="57"/>
      <c r="CR196" s="57"/>
      <c r="CS196" s="57"/>
      <c r="CT196" s="57"/>
      <c r="CU196" s="57"/>
      <c r="CV196" s="57"/>
      <c r="CW196" s="57"/>
      <c r="CX196" s="60">
        <v>0</v>
      </c>
    </row>
    <row r="197" spans="1:102" s="66" customFormat="1" x14ac:dyDescent="0.2">
      <c r="A197" s="65" t="s">
        <v>1514</v>
      </c>
      <c r="B197" s="66" t="s">
        <v>2228</v>
      </c>
      <c r="C197" s="66" t="s">
        <v>794</v>
      </c>
      <c r="D197" s="66" t="s">
        <v>851</v>
      </c>
      <c r="E197" s="66" t="s">
        <v>2560</v>
      </c>
      <c r="F197" s="66" t="s">
        <v>795</v>
      </c>
      <c r="G197" s="66">
        <v>600</v>
      </c>
      <c r="H197" s="67">
        <v>183653.11</v>
      </c>
      <c r="I197" s="67">
        <v>40400.07</v>
      </c>
      <c r="J197" s="67">
        <v>143253.03999999998</v>
      </c>
      <c r="K197" s="68">
        <v>1</v>
      </c>
      <c r="L197" s="67">
        <v>477.51000000000016</v>
      </c>
      <c r="M197" s="67"/>
      <c r="N197" s="67">
        <f t="shared" si="320"/>
        <v>5730.1200000000017</v>
      </c>
      <c r="O197" s="57">
        <f t="shared" ref="O197:O260" si="356">J197-$L197</f>
        <v>142775.52999999997</v>
      </c>
      <c r="P197" s="57">
        <f t="shared" si="339"/>
        <v>142298.01999999996</v>
      </c>
      <c r="Q197" s="57">
        <f t="shared" si="339"/>
        <v>141820.50999999995</v>
      </c>
      <c r="R197" s="57">
        <f t="shared" si="339"/>
        <v>141342.99999999994</v>
      </c>
      <c r="S197" s="57">
        <f t="shared" si="339"/>
        <v>140865.48999999993</v>
      </c>
      <c r="T197" s="57">
        <f t="shared" si="339"/>
        <v>140387.97999999992</v>
      </c>
      <c r="U197" s="57">
        <f t="shared" si="339"/>
        <v>139910.46999999991</v>
      </c>
      <c r="V197" s="57">
        <f t="shared" si="339"/>
        <v>139432.9599999999</v>
      </c>
      <c r="W197" s="57">
        <f t="shared" si="339"/>
        <v>138955.4499999999</v>
      </c>
      <c r="X197" s="57">
        <f t="shared" si="339"/>
        <v>138477.93999999989</v>
      </c>
      <c r="Y197" s="57">
        <f t="shared" si="339"/>
        <v>138000.42999999988</v>
      </c>
      <c r="Z197" s="57">
        <f t="shared" si="339"/>
        <v>137522.91999999987</v>
      </c>
      <c r="AA197" s="59">
        <f>SUM(O197:Z197,J197)/13*$AA$1</f>
        <v>3088.5355599999989</v>
      </c>
      <c r="AB197" s="57"/>
      <c r="AC197" s="57">
        <f t="shared" ref="AC197:AC260" si="357">L197*12</f>
        <v>5730.1200000000017</v>
      </c>
      <c r="AD197" s="57">
        <f t="shared" ref="AD197:AD260" si="358">Z197-$L197</f>
        <v>137045.40999999986</v>
      </c>
      <c r="AE197" s="57">
        <f t="shared" si="340"/>
        <v>136567.89999999985</v>
      </c>
      <c r="AF197" s="57">
        <f t="shared" si="340"/>
        <v>136090.38999999984</v>
      </c>
      <c r="AG197" s="57">
        <f t="shared" si="340"/>
        <v>135612.87999999983</v>
      </c>
      <c r="AH197" s="57">
        <f t="shared" si="340"/>
        <v>135135.36999999982</v>
      </c>
      <c r="AI197" s="57">
        <f t="shared" si="340"/>
        <v>134657.85999999981</v>
      </c>
      <c r="AJ197" s="57">
        <f t="shared" si="340"/>
        <v>134180.3499999998</v>
      </c>
      <c r="AK197" s="57">
        <f t="shared" si="340"/>
        <v>133702.83999999979</v>
      </c>
      <c r="AL197" s="57">
        <f t="shared" si="340"/>
        <v>133225.32999999978</v>
      </c>
      <c r="AM197" s="57">
        <f t="shared" si="340"/>
        <v>132747.81999999977</v>
      </c>
      <c r="AN197" s="57">
        <f t="shared" si="340"/>
        <v>132270.30999999976</v>
      </c>
      <c r="AO197" s="57">
        <f t="shared" si="340"/>
        <v>131792.79999999976</v>
      </c>
      <c r="AP197" s="59">
        <f t="shared" ref="AP197:AP260" si="359">IF(K197&lt;1,0,SUM(AD197:AO197,Z197)/13*$BE$1)</f>
        <v>2962.4729199999965</v>
      </c>
      <c r="AQ197" s="57">
        <v>477.51000000000016</v>
      </c>
      <c r="AR197" s="57">
        <f t="shared" si="351"/>
        <v>5730.1200000000017</v>
      </c>
      <c r="AS197" s="57">
        <f t="shared" si="352"/>
        <v>131315.28999999975</v>
      </c>
      <c r="AT197" s="57">
        <f t="shared" si="353"/>
        <v>130837.77999999975</v>
      </c>
      <c r="AU197" s="57">
        <f t="shared" si="353"/>
        <v>130360.26999999976</v>
      </c>
      <c r="AV197" s="57">
        <f t="shared" si="353"/>
        <v>129882.75999999976</v>
      </c>
      <c r="AW197" s="57">
        <f t="shared" si="353"/>
        <v>129405.24999999977</v>
      </c>
      <c r="AX197" s="57">
        <f t="shared" si="353"/>
        <v>128927.73999999977</v>
      </c>
      <c r="AY197" s="57">
        <f t="shared" si="353"/>
        <v>128450.22999999978</v>
      </c>
      <c r="AZ197" s="57">
        <f t="shared" si="353"/>
        <v>127972.71999999978</v>
      </c>
      <c r="BA197" s="57">
        <f t="shared" si="353"/>
        <v>127495.20999999979</v>
      </c>
      <c r="BB197" s="57">
        <f t="shared" si="353"/>
        <v>127017.69999999979</v>
      </c>
      <c r="BC197" s="57">
        <f t="shared" si="353"/>
        <v>126540.1899999998</v>
      </c>
      <c r="BD197" s="57">
        <f t="shared" si="353"/>
        <v>126062.6799999998</v>
      </c>
      <c r="BE197" s="60">
        <f t="shared" si="354"/>
        <v>2836.4102799999946</v>
      </c>
      <c r="BF197" s="57">
        <v>477.51000000000016</v>
      </c>
      <c r="BG197" s="69">
        <f t="shared" si="326"/>
        <v>5730.1200000000017</v>
      </c>
      <c r="BH197" s="57">
        <f t="shared" si="327"/>
        <v>125585.16999999981</v>
      </c>
      <c r="BI197" s="57">
        <f t="shared" si="355"/>
        <v>125107.65999999981</v>
      </c>
      <c r="BJ197" s="57">
        <f t="shared" si="355"/>
        <v>124630.14999999982</v>
      </c>
      <c r="BK197" s="57">
        <f t="shared" si="355"/>
        <v>124152.63999999982</v>
      </c>
      <c r="BL197" s="57">
        <f t="shared" si="355"/>
        <v>123675.12999999983</v>
      </c>
      <c r="BM197" s="57">
        <f t="shared" si="355"/>
        <v>123197.61999999984</v>
      </c>
      <c r="BN197" s="57">
        <f t="shared" si="355"/>
        <v>122720.10999999984</v>
      </c>
      <c r="BO197" s="57">
        <f t="shared" si="355"/>
        <v>122242.59999999985</v>
      </c>
      <c r="BP197" s="57">
        <f t="shared" si="355"/>
        <v>121765.08999999985</v>
      </c>
      <c r="BQ197" s="57">
        <f t="shared" si="355"/>
        <v>121287.57999999986</v>
      </c>
      <c r="BR197" s="57">
        <f t="shared" si="355"/>
        <v>120810.06999999986</v>
      </c>
      <c r="BS197" s="57">
        <f t="shared" si="355"/>
        <v>120332.55999999987</v>
      </c>
      <c r="BT197" s="60">
        <f t="shared" ref="BT197:BT260" si="360">IF(Z197&lt;1,0,SUM(BH197:BS197,BD197)/13*$BE$1)</f>
        <v>2710.3476399999959</v>
      </c>
      <c r="BU197" s="57">
        <v>477.51000000000016</v>
      </c>
      <c r="BV197" s="69">
        <f t="shared" si="329"/>
        <v>5730.1200000000017</v>
      </c>
      <c r="BW197" s="57">
        <f t="shared" ref="BW197" si="361">BS197-BU197</f>
        <v>119855.04999999987</v>
      </c>
      <c r="BX197" s="57">
        <f t="shared" ref="BX197:CH197" si="362">BW197-$L197</f>
        <v>119377.53999999988</v>
      </c>
      <c r="BY197" s="57">
        <f t="shared" si="362"/>
        <v>118900.02999999988</v>
      </c>
      <c r="BZ197" s="57">
        <f t="shared" si="362"/>
        <v>118422.51999999989</v>
      </c>
      <c r="CA197" s="57">
        <f t="shared" si="362"/>
        <v>117945.00999999989</v>
      </c>
      <c r="CB197" s="57">
        <f t="shared" si="362"/>
        <v>117467.4999999999</v>
      </c>
      <c r="CC197" s="57">
        <f t="shared" si="362"/>
        <v>116989.9899999999</v>
      </c>
      <c r="CD197" s="57">
        <f t="shared" si="362"/>
        <v>116512.47999999991</v>
      </c>
      <c r="CE197" s="57">
        <f t="shared" si="362"/>
        <v>116034.96999999991</v>
      </c>
      <c r="CF197" s="57">
        <f t="shared" si="362"/>
        <v>115557.45999999992</v>
      </c>
      <c r="CG197" s="57">
        <f t="shared" si="362"/>
        <v>115079.94999999992</v>
      </c>
      <c r="CH197" s="57">
        <f t="shared" si="362"/>
        <v>114602.43999999993</v>
      </c>
      <c r="CI197" s="60">
        <f t="shared" ref="CI197:CI260" si="363">IF(AO197&lt;1,0,SUM(BW197:CH197,BS197)/13*$BE$1)</f>
        <v>2584.2849999999976</v>
      </c>
      <c r="CJ197" s="57">
        <v>477.51000000000016</v>
      </c>
      <c r="CK197" s="69">
        <f t="shared" si="332"/>
        <v>5730.1200000000017</v>
      </c>
      <c r="CL197" s="57">
        <f t="shared" ref="CL197" si="364">CH197-CJ197</f>
        <v>114124.92999999993</v>
      </c>
      <c r="CM197" s="57">
        <f t="shared" ref="CM197:CW197" si="365">CL197-$L197</f>
        <v>113647.41999999994</v>
      </c>
      <c r="CN197" s="57">
        <f t="shared" si="365"/>
        <v>113169.90999999995</v>
      </c>
      <c r="CO197" s="57">
        <f t="shared" si="365"/>
        <v>112692.39999999995</v>
      </c>
      <c r="CP197" s="57">
        <f t="shared" si="365"/>
        <v>112214.88999999996</v>
      </c>
      <c r="CQ197" s="57">
        <f t="shared" si="365"/>
        <v>111737.37999999996</v>
      </c>
      <c r="CR197" s="57">
        <f t="shared" si="365"/>
        <v>111259.86999999997</v>
      </c>
      <c r="CS197" s="57">
        <f t="shared" si="365"/>
        <v>110782.35999999997</v>
      </c>
      <c r="CT197" s="57">
        <f t="shared" si="365"/>
        <v>110304.84999999998</v>
      </c>
      <c r="CU197" s="57">
        <f t="shared" si="365"/>
        <v>109827.33999999998</v>
      </c>
      <c r="CV197" s="57">
        <f t="shared" si="365"/>
        <v>109349.82999999999</v>
      </c>
      <c r="CW197" s="57">
        <f t="shared" si="365"/>
        <v>108872.31999999999</v>
      </c>
      <c r="CX197" s="60">
        <f t="shared" ref="CX197:CX260" si="366">IF(BD197&lt;1,0,SUM(CL197:CW197,CH197)/13*$BE$1)</f>
        <v>2458.2223599999993</v>
      </c>
    </row>
    <row r="198" spans="1:102" x14ac:dyDescent="0.2">
      <c r="A198" s="56" t="s">
        <v>1515</v>
      </c>
      <c r="B198" s="40" t="s">
        <v>2229</v>
      </c>
      <c r="C198" s="40" t="s">
        <v>794</v>
      </c>
      <c r="D198" s="40" t="s">
        <v>835</v>
      </c>
      <c r="E198" s="40" t="s">
        <v>2561</v>
      </c>
      <c r="F198" s="40" t="s">
        <v>853</v>
      </c>
      <c r="G198" s="40">
        <v>36</v>
      </c>
      <c r="H198" s="57">
        <v>134957.63</v>
      </c>
      <c r="I198" s="57">
        <v>134957.63361111112</v>
      </c>
      <c r="J198" s="57">
        <v>-3.6111111112404615E-3</v>
      </c>
      <c r="K198" s="58">
        <v>0</v>
      </c>
      <c r="L198" s="57">
        <v>0</v>
      </c>
      <c r="M198" s="57"/>
      <c r="N198" s="57">
        <f t="shared" si="320"/>
        <v>0</v>
      </c>
      <c r="O198" s="57">
        <f t="shared" si="356"/>
        <v>-3.6111111112404615E-3</v>
      </c>
      <c r="P198" s="57">
        <f t="shared" si="339"/>
        <v>-3.6111111112404615E-3</v>
      </c>
      <c r="Q198" s="57">
        <f t="shared" si="339"/>
        <v>-3.6111111112404615E-3</v>
      </c>
      <c r="R198" s="57">
        <f t="shared" si="339"/>
        <v>-3.6111111112404615E-3</v>
      </c>
      <c r="S198" s="57">
        <f t="shared" si="339"/>
        <v>-3.6111111112404615E-3</v>
      </c>
      <c r="T198" s="57">
        <f t="shared" si="339"/>
        <v>-3.6111111112404615E-3</v>
      </c>
      <c r="U198" s="57">
        <f t="shared" si="339"/>
        <v>-3.6111111112404615E-3</v>
      </c>
      <c r="V198" s="57">
        <f t="shared" si="339"/>
        <v>-3.6111111112404615E-3</v>
      </c>
      <c r="W198" s="57">
        <f t="shared" si="339"/>
        <v>-3.6111111112404615E-3</v>
      </c>
      <c r="X198" s="57">
        <f t="shared" si="339"/>
        <v>-3.6111111112404615E-3</v>
      </c>
      <c r="Y198" s="57">
        <f t="shared" si="339"/>
        <v>-3.6111111112404615E-3</v>
      </c>
      <c r="Z198" s="57">
        <f t="shared" si="339"/>
        <v>-3.6111111112404615E-3</v>
      </c>
      <c r="AA198" s="59"/>
      <c r="AB198" s="57"/>
      <c r="AC198" s="57">
        <f t="shared" si="357"/>
        <v>0</v>
      </c>
      <c r="AD198" s="57">
        <f t="shared" si="358"/>
        <v>-3.6111111112404615E-3</v>
      </c>
      <c r="AE198" s="57">
        <f t="shared" si="340"/>
        <v>-3.6111111112404615E-3</v>
      </c>
      <c r="AF198" s="57">
        <f t="shared" si="340"/>
        <v>-3.6111111112404615E-3</v>
      </c>
      <c r="AG198" s="57">
        <f t="shared" si="340"/>
        <v>-3.6111111112404615E-3</v>
      </c>
      <c r="AH198" s="57">
        <f t="shared" si="340"/>
        <v>-3.6111111112404615E-3</v>
      </c>
      <c r="AI198" s="57">
        <f t="shared" si="340"/>
        <v>-3.6111111112404615E-3</v>
      </c>
      <c r="AJ198" s="57">
        <f t="shared" si="340"/>
        <v>-3.6111111112404615E-3</v>
      </c>
      <c r="AK198" s="57">
        <f t="shared" si="340"/>
        <v>-3.6111111112404615E-3</v>
      </c>
      <c r="AL198" s="57">
        <f t="shared" si="340"/>
        <v>-3.6111111112404615E-3</v>
      </c>
      <c r="AM198" s="57">
        <f t="shared" si="340"/>
        <v>-3.6111111112404615E-3</v>
      </c>
      <c r="AN198" s="57">
        <f t="shared" si="340"/>
        <v>-3.6111111112404615E-3</v>
      </c>
      <c r="AO198" s="57">
        <f t="shared" si="340"/>
        <v>-3.6111111112404615E-3</v>
      </c>
      <c r="AP198" s="59"/>
      <c r="AQ198" s="57">
        <v>0</v>
      </c>
      <c r="BE198" s="60">
        <f t="shared" si="354"/>
        <v>0</v>
      </c>
      <c r="BF198" s="57">
        <v>0</v>
      </c>
      <c r="BT198" s="60">
        <f t="shared" si="360"/>
        <v>0</v>
      </c>
      <c r="BU198" s="57">
        <v>0</v>
      </c>
      <c r="CI198" s="60">
        <f t="shared" si="363"/>
        <v>0</v>
      </c>
      <c r="CJ198" s="57">
        <v>0</v>
      </c>
      <c r="CX198" s="60">
        <f t="shared" si="366"/>
        <v>0</v>
      </c>
    </row>
    <row r="199" spans="1:102" s="71" customFormat="1" x14ac:dyDescent="0.2">
      <c r="A199" s="45" t="s">
        <v>1516</v>
      </c>
      <c r="B199" s="71" t="s">
        <v>2230</v>
      </c>
      <c r="C199" s="45" t="s">
        <v>794</v>
      </c>
      <c r="D199" s="71" t="s">
        <v>913</v>
      </c>
      <c r="E199" s="71" t="s">
        <v>2107</v>
      </c>
      <c r="F199" s="71" t="s">
        <v>830</v>
      </c>
      <c r="G199" s="71">
        <v>180</v>
      </c>
      <c r="H199" s="69">
        <v>152831.26</v>
      </c>
      <c r="I199" s="69">
        <v>46314.068111111112</v>
      </c>
      <c r="J199" s="69">
        <v>106517.19188888889</v>
      </c>
      <c r="K199" s="72">
        <v>0</v>
      </c>
      <c r="L199" s="69">
        <v>595.06811111111108</v>
      </c>
      <c r="M199" s="69"/>
      <c r="N199" s="69">
        <f t="shared" si="320"/>
        <v>7140.8173333333325</v>
      </c>
      <c r="O199" s="57">
        <f>J199-$L199</f>
        <v>105922.12377777779</v>
      </c>
      <c r="P199" s="57">
        <f>O199-$L199</f>
        <v>105327.05566666668</v>
      </c>
      <c r="Q199" s="57">
        <f t="shared" ref="P199:Z214" si="367">P199-$L199</f>
        <v>104731.98755555558</v>
      </c>
      <c r="R199" s="57">
        <f t="shared" si="367"/>
        <v>104136.91944444447</v>
      </c>
      <c r="S199" s="57">
        <f t="shared" si="367"/>
        <v>103541.85133333337</v>
      </c>
      <c r="T199" s="57">
        <f t="shared" si="367"/>
        <v>102946.78322222226</v>
      </c>
      <c r="U199" s="57">
        <f t="shared" si="367"/>
        <v>102351.71511111116</v>
      </c>
      <c r="V199" s="57">
        <f t="shared" si="367"/>
        <v>101756.64700000006</v>
      </c>
      <c r="W199" s="57">
        <f t="shared" si="367"/>
        <v>101161.57888888895</v>
      </c>
      <c r="X199" s="57">
        <f t="shared" si="367"/>
        <v>100566.51077777785</v>
      </c>
      <c r="Y199" s="57">
        <f t="shared" si="367"/>
        <v>99971.442666666742</v>
      </c>
      <c r="Z199" s="69">
        <f>Y199-$L199</f>
        <v>99376.374555555638</v>
      </c>
      <c r="AA199" s="60"/>
      <c r="AB199" s="69"/>
      <c r="AC199" s="57">
        <f>IF(AB199&gt;0,AB199*12,L199*12)</f>
        <v>7140.8173333333325</v>
      </c>
      <c r="AD199" s="57">
        <f t="shared" si="358"/>
        <v>98781.306444444534</v>
      </c>
      <c r="AE199" s="57">
        <f t="shared" ref="AE199:AO214" si="368">AD199-$L199</f>
        <v>98186.238333333429</v>
      </c>
      <c r="AF199" s="57">
        <f t="shared" si="368"/>
        <v>97591.170222222325</v>
      </c>
      <c r="AG199" s="57">
        <f t="shared" si="368"/>
        <v>96996.10211111122</v>
      </c>
      <c r="AH199" s="57">
        <f t="shared" si="368"/>
        <v>96401.034000000116</v>
      </c>
      <c r="AI199" s="57">
        <f t="shared" si="368"/>
        <v>95805.965888889012</v>
      </c>
      <c r="AJ199" s="57">
        <f t="shared" si="368"/>
        <v>95210.897777777907</v>
      </c>
      <c r="AK199" s="57">
        <f t="shared" si="368"/>
        <v>94615.829666666803</v>
      </c>
      <c r="AL199" s="57">
        <f t="shared" si="368"/>
        <v>94020.761555555699</v>
      </c>
      <c r="AM199" s="57">
        <f t="shared" si="368"/>
        <v>93425.693444444594</v>
      </c>
      <c r="AN199" s="57">
        <f t="shared" si="368"/>
        <v>92830.62533333349</v>
      </c>
      <c r="AO199" s="69">
        <f t="shared" si="368"/>
        <v>92235.557222222385</v>
      </c>
      <c r="AP199" s="59"/>
      <c r="AQ199" s="69">
        <v>595.06811111111108</v>
      </c>
      <c r="AR199" s="69">
        <f>AQ199*12</f>
        <v>7140.8173333333325</v>
      </c>
      <c r="AS199" s="57">
        <f t="shared" ref="AS199:AS200" si="369">AO199-$L199</f>
        <v>91640.489111111281</v>
      </c>
      <c r="AT199" s="57">
        <f t="shared" ref="AT199:BD200" si="370">AS199-$L199</f>
        <v>91045.421000000177</v>
      </c>
      <c r="AU199" s="57">
        <f t="shared" si="370"/>
        <v>90450.352888889072</v>
      </c>
      <c r="AV199" s="57">
        <f t="shared" si="370"/>
        <v>89855.284777777968</v>
      </c>
      <c r="AW199" s="57">
        <f t="shared" si="370"/>
        <v>89260.216666666864</v>
      </c>
      <c r="AX199" s="57">
        <f t="shared" si="370"/>
        <v>88665.148555555759</v>
      </c>
      <c r="AY199" s="57">
        <f t="shared" si="370"/>
        <v>88070.080444444655</v>
      </c>
      <c r="AZ199" s="57">
        <f t="shared" si="370"/>
        <v>87475.01233333355</v>
      </c>
      <c r="BA199" s="57">
        <f>AZ199-$L199</f>
        <v>86879.944222222446</v>
      </c>
      <c r="BB199" s="57">
        <f t="shared" si="370"/>
        <v>86284.876111111342</v>
      </c>
      <c r="BC199" s="57">
        <f t="shared" si="370"/>
        <v>85689.808000000237</v>
      </c>
      <c r="BD199" s="69">
        <f t="shared" si="370"/>
        <v>85094.739888889133</v>
      </c>
      <c r="BE199" s="60">
        <f t="shared" si="354"/>
        <v>0</v>
      </c>
      <c r="BF199" s="69">
        <v>595.06811111111108</v>
      </c>
      <c r="BG199" s="69">
        <f>BF199*12</f>
        <v>7140.8173333333325</v>
      </c>
      <c r="BH199" s="57">
        <f t="shared" si="327"/>
        <v>84499.671777778029</v>
      </c>
      <c r="BI199" s="57">
        <f t="shared" ref="BI199:BP200" si="371">BH199-$L199</f>
        <v>83904.603666666924</v>
      </c>
      <c r="BJ199" s="57">
        <f t="shared" si="371"/>
        <v>83309.53555555582</v>
      </c>
      <c r="BK199" s="57">
        <f t="shared" si="371"/>
        <v>82714.467444444716</v>
      </c>
      <c r="BL199" s="57">
        <f t="shared" si="371"/>
        <v>82119.399333333611</v>
      </c>
      <c r="BM199" s="57">
        <f t="shared" si="371"/>
        <v>81524.331222222507</v>
      </c>
      <c r="BN199" s="57">
        <f t="shared" si="371"/>
        <v>80929.263111111402</v>
      </c>
      <c r="BO199" s="57">
        <f t="shared" si="371"/>
        <v>80334.195000000298</v>
      </c>
      <c r="BP199" s="57">
        <f>BO199-$L199</f>
        <v>79739.126888889194</v>
      </c>
      <c r="BQ199" s="57">
        <f t="shared" ref="BQ199:BS200" si="372">BP199-$L199</f>
        <v>79144.058777778089</v>
      </c>
      <c r="BR199" s="57">
        <f t="shared" si="372"/>
        <v>78548.990666666985</v>
      </c>
      <c r="BS199" s="69">
        <f t="shared" si="372"/>
        <v>77953.922555555881</v>
      </c>
      <c r="BT199" s="60">
        <v>0</v>
      </c>
      <c r="BU199" s="69">
        <v>595.06811111111108</v>
      </c>
      <c r="BV199" s="69">
        <f>BU199*12</f>
        <v>7140.8173333333325</v>
      </c>
      <c r="BW199" s="57">
        <f t="shared" ref="BW199:BW200" si="373">BS199-BU199</f>
        <v>77358.854444444776</v>
      </c>
      <c r="BX199" s="57">
        <f t="shared" ref="BX199:CE200" si="374">BW199-$L199</f>
        <v>76763.786333333672</v>
      </c>
      <c r="BY199" s="57">
        <f t="shared" si="374"/>
        <v>76168.718222222567</v>
      </c>
      <c r="BZ199" s="57">
        <f t="shared" si="374"/>
        <v>75573.650111111463</v>
      </c>
      <c r="CA199" s="57">
        <f t="shared" si="374"/>
        <v>74978.582000000359</v>
      </c>
      <c r="CB199" s="57">
        <f t="shared" si="374"/>
        <v>74383.513888889254</v>
      </c>
      <c r="CC199" s="57">
        <f t="shared" si="374"/>
        <v>73788.44577777815</v>
      </c>
      <c r="CD199" s="57">
        <f t="shared" si="374"/>
        <v>73193.377666667046</v>
      </c>
      <c r="CE199" s="57">
        <f>CD199-$L199</f>
        <v>72598.309555555941</v>
      </c>
      <c r="CF199" s="57">
        <f t="shared" ref="CF199:CH200" si="375">CE199-$L199</f>
        <v>72003.241444444837</v>
      </c>
      <c r="CG199" s="57">
        <f t="shared" si="375"/>
        <v>71408.173333333732</v>
      </c>
      <c r="CH199" s="69">
        <f t="shared" si="375"/>
        <v>70813.105222222628</v>
      </c>
      <c r="CI199" s="60">
        <v>0</v>
      </c>
      <c r="CJ199" s="69">
        <v>595.06811111111108</v>
      </c>
      <c r="CK199" s="69">
        <f>CJ199*12</f>
        <v>7140.8173333333325</v>
      </c>
      <c r="CL199" s="57">
        <f t="shared" ref="CL199:CL200" si="376">CH199-CJ199</f>
        <v>70218.037111111524</v>
      </c>
      <c r="CM199" s="57">
        <f t="shared" ref="CM199:CT200" si="377">CL199-$L199</f>
        <v>69622.969000000419</v>
      </c>
      <c r="CN199" s="57">
        <f t="shared" si="377"/>
        <v>69027.900888889315</v>
      </c>
      <c r="CO199" s="57">
        <f t="shared" si="377"/>
        <v>68432.832777778211</v>
      </c>
      <c r="CP199" s="57">
        <f t="shared" si="377"/>
        <v>67837.764666667106</v>
      </c>
      <c r="CQ199" s="57">
        <f t="shared" si="377"/>
        <v>67242.696555556002</v>
      </c>
      <c r="CR199" s="57">
        <f t="shared" si="377"/>
        <v>66647.628444444897</v>
      </c>
      <c r="CS199" s="57">
        <f t="shared" si="377"/>
        <v>66052.560333333793</v>
      </c>
      <c r="CT199" s="57">
        <f>CS199-$L199</f>
        <v>65457.492222222681</v>
      </c>
      <c r="CU199" s="57">
        <f t="shared" ref="CU199:CW200" si="378">CT199-$L199</f>
        <v>64862.42411111157</v>
      </c>
      <c r="CV199" s="57">
        <f t="shared" si="378"/>
        <v>64267.356000000458</v>
      </c>
      <c r="CW199" s="69">
        <f t="shared" si="378"/>
        <v>63672.287888889347</v>
      </c>
      <c r="CX199" s="60">
        <v>0</v>
      </c>
    </row>
    <row r="200" spans="1:102" x14ac:dyDescent="0.2">
      <c r="A200" s="56" t="s">
        <v>1517</v>
      </c>
      <c r="B200" s="40" t="s">
        <v>2231</v>
      </c>
      <c r="C200" s="40" t="s">
        <v>794</v>
      </c>
      <c r="D200" s="40" t="s">
        <v>851</v>
      </c>
      <c r="E200" s="40" t="s">
        <v>2562</v>
      </c>
      <c r="F200" s="40" t="s">
        <v>853</v>
      </c>
      <c r="G200" s="40">
        <v>300</v>
      </c>
      <c r="H200" s="57">
        <v>35573705.259999998</v>
      </c>
      <c r="I200" s="57">
        <v>2845896.4503999995</v>
      </c>
      <c r="J200" s="57">
        <v>32727808.809599999</v>
      </c>
      <c r="K200" s="58">
        <v>1</v>
      </c>
      <c r="L200" s="57">
        <v>118579.02</v>
      </c>
      <c r="M200" s="57"/>
      <c r="N200" s="57">
        <f t="shared" si="320"/>
        <v>1422948.24</v>
      </c>
      <c r="O200" s="57">
        <f t="shared" si="356"/>
        <v>32609229.7896</v>
      </c>
      <c r="P200" s="57">
        <f t="shared" si="367"/>
        <v>32490650.7696</v>
      </c>
      <c r="Q200" s="57">
        <f t="shared" si="367"/>
        <v>32372071.749600001</v>
      </c>
      <c r="R200" s="57">
        <f t="shared" si="367"/>
        <v>32253492.729600001</v>
      </c>
      <c r="S200" s="57">
        <f t="shared" si="367"/>
        <v>32134913.709600002</v>
      </c>
      <c r="T200" s="57">
        <f t="shared" si="367"/>
        <v>32016334.689600002</v>
      </c>
      <c r="U200" s="57">
        <f t="shared" si="367"/>
        <v>31897755.669600002</v>
      </c>
      <c r="V200" s="57">
        <f t="shared" si="367"/>
        <v>31779176.649600003</v>
      </c>
      <c r="W200" s="57">
        <f t="shared" si="367"/>
        <v>31660597.629600003</v>
      </c>
      <c r="X200" s="57">
        <f t="shared" si="367"/>
        <v>31542018.609600004</v>
      </c>
      <c r="Y200" s="57">
        <f t="shared" si="367"/>
        <v>31423439.589600004</v>
      </c>
      <c r="Z200" s="57">
        <f t="shared" si="367"/>
        <v>31304860.569600005</v>
      </c>
      <c r="AA200" s="59">
        <f>SUM(O200:Z200,J200)/13*$AA$1</f>
        <v>704359.36317120004</v>
      </c>
      <c r="AB200" s="57"/>
      <c r="AC200" s="57">
        <f t="shared" si="357"/>
        <v>1422948.24</v>
      </c>
      <c r="AD200" s="57">
        <f t="shared" si="358"/>
        <v>31186281.549600005</v>
      </c>
      <c r="AE200" s="57">
        <f t="shared" si="368"/>
        <v>31067702.529600006</v>
      </c>
      <c r="AF200" s="57">
        <f t="shared" si="368"/>
        <v>30949123.509600006</v>
      </c>
      <c r="AG200" s="57">
        <f t="shared" si="368"/>
        <v>30830544.489600006</v>
      </c>
      <c r="AH200" s="57">
        <f t="shared" si="368"/>
        <v>30711965.469600007</v>
      </c>
      <c r="AI200" s="57">
        <f t="shared" si="368"/>
        <v>30593386.449600007</v>
      </c>
      <c r="AJ200" s="57">
        <f t="shared" si="368"/>
        <v>30474807.429600008</v>
      </c>
      <c r="AK200" s="57">
        <f t="shared" si="368"/>
        <v>30356228.409600008</v>
      </c>
      <c r="AL200" s="57">
        <f t="shared" si="368"/>
        <v>30237649.389600009</v>
      </c>
      <c r="AM200" s="57">
        <f t="shared" si="368"/>
        <v>30119070.369600009</v>
      </c>
      <c r="AN200" s="57">
        <f t="shared" si="368"/>
        <v>30000491.34960001</v>
      </c>
      <c r="AO200" s="57">
        <f t="shared" si="368"/>
        <v>29881912.32960001</v>
      </c>
      <c r="AP200" s="59">
        <f t="shared" si="359"/>
        <v>673054.50189120008</v>
      </c>
      <c r="AQ200" s="57">
        <v>118579.02</v>
      </c>
      <c r="AR200" s="57">
        <f t="shared" ref="AR200" si="379">L200*12</f>
        <v>1422948.24</v>
      </c>
      <c r="AS200" s="57">
        <f t="shared" si="369"/>
        <v>29763333.309600011</v>
      </c>
      <c r="AT200" s="57">
        <f t="shared" si="370"/>
        <v>29644754.289600011</v>
      </c>
      <c r="AU200" s="57">
        <f t="shared" si="370"/>
        <v>29526175.269600011</v>
      </c>
      <c r="AV200" s="57">
        <f t="shared" si="370"/>
        <v>29407596.249600012</v>
      </c>
      <c r="AW200" s="57">
        <f t="shared" si="370"/>
        <v>29289017.229600012</v>
      </c>
      <c r="AX200" s="57">
        <f t="shared" si="370"/>
        <v>29170438.209600013</v>
      </c>
      <c r="AY200" s="57">
        <f t="shared" si="370"/>
        <v>29051859.189600013</v>
      </c>
      <c r="AZ200" s="57">
        <f t="shared" si="370"/>
        <v>28933280.169600014</v>
      </c>
      <c r="BA200" s="57">
        <f t="shared" si="370"/>
        <v>28814701.149600014</v>
      </c>
      <c r="BB200" s="57">
        <f t="shared" si="370"/>
        <v>28696122.129600015</v>
      </c>
      <c r="BC200" s="57">
        <f t="shared" si="370"/>
        <v>28577543.109600015</v>
      </c>
      <c r="BD200" s="57">
        <f t="shared" si="370"/>
        <v>28458964.089600015</v>
      </c>
      <c r="BE200" s="60">
        <f t="shared" si="354"/>
        <v>641749.64061120024</v>
      </c>
      <c r="BF200" s="57">
        <v>118579.02</v>
      </c>
      <c r="BG200" s="69">
        <f>BF200*12</f>
        <v>1422948.24</v>
      </c>
      <c r="BH200" s="57">
        <f t="shared" si="327"/>
        <v>28340385.069600016</v>
      </c>
      <c r="BI200" s="57">
        <f t="shared" si="371"/>
        <v>28221806.049600016</v>
      </c>
      <c r="BJ200" s="57">
        <f t="shared" si="371"/>
        <v>28103227.029600017</v>
      </c>
      <c r="BK200" s="57">
        <f t="shared" si="371"/>
        <v>27984648.009600017</v>
      </c>
      <c r="BL200" s="57">
        <f t="shared" si="371"/>
        <v>27866068.989600018</v>
      </c>
      <c r="BM200" s="57">
        <f t="shared" si="371"/>
        <v>27747489.969600018</v>
      </c>
      <c r="BN200" s="57">
        <f t="shared" si="371"/>
        <v>27628910.949600019</v>
      </c>
      <c r="BO200" s="57">
        <f t="shared" si="371"/>
        <v>27510331.929600019</v>
      </c>
      <c r="BP200" s="57">
        <f t="shared" si="371"/>
        <v>27391752.909600019</v>
      </c>
      <c r="BQ200" s="57">
        <f t="shared" si="372"/>
        <v>27273173.88960002</v>
      </c>
      <c r="BR200" s="57">
        <f t="shared" si="372"/>
        <v>27154594.86960002</v>
      </c>
      <c r="BS200" s="57">
        <f t="shared" si="372"/>
        <v>27036015.849600021</v>
      </c>
      <c r="BT200" s="60">
        <f t="shared" si="360"/>
        <v>610444.77933120041</v>
      </c>
      <c r="BU200" s="57">
        <v>118579.02</v>
      </c>
      <c r="BV200" s="69">
        <f>BU200*12</f>
        <v>1422948.24</v>
      </c>
      <c r="BW200" s="57">
        <f t="shared" si="373"/>
        <v>26917436.829600021</v>
      </c>
      <c r="BX200" s="57">
        <f t="shared" si="374"/>
        <v>26798857.809600022</v>
      </c>
      <c r="BY200" s="57">
        <f t="shared" si="374"/>
        <v>26680278.789600022</v>
      </c>
      <c r="BZ200" s="57">
        <f t="shared" si="374"/>
        <v>26561699.769600023</v>
      </c>
      <c r="CA200" s="57">
        <f t="shared" si="374"/>
        <v>26443120.749600023</v>
      </c>
      <c r="CB200" s="57">
        <f t="shared" si="374"/>
        <v>26324541.729600023</v>
      </c>
      <c r="CC200" s="57">
        <f t="shared" si="374"/>
        <v>26205962.709600024</v>
      </c>
      <c r="CD200" s="57">
        <f t="shared" si="374"/>
        <v>26087383.689600024</v>
      </c>
      <c r="CE200" s="57">
        <f t="shared" si="374"/>
        <v>25968804.669600025</v>
      </c>
      <c r="CF200" s="57">
        <f t="shared" si="375"/>
        <v>25850225.649600025</v>
      </c>
      <c r="CG200" s="57">
        <f t="shared" si="375"/>
        <v>25731646.629600026</v>
      </c>
      <c r="CH200" s="57">
        <f t="shared" si="375"/>
        <v>25613067.609600026</v>
      </c>
      <c r="CI200" s="60">
        <f t="shared" si="363"/>
        <v>579139.91805120057</v>
      </c>
      <c r="CJ200" s="57">
        <v>118579.02</v>
      </c>
      <c r="CK200" s="69">
        <f>CJ200*12</f>
        <v>1422948.24</v>
      </c>
      <c r="CL200" s="57">
        <f t="shared" si="376"/>
        <v>25494488.589600027</v>
      </c>
      <c r="CM200" s="57">
        <f t="shared" si="377"/>
        <v>25375909.569600027</v>
      </c>
      <c r="CN200" s="57">
        <f t="shared" si="377"/>
        <v>25257330.549600028</v>
      </c>
      <c r="CO200" s="57">
        <f t="shared" si="377"/>
        <v>25138751.529600028</v>
      </c>
      <c r="CP200" s="57">
        <f t="shared" si="377"/>
        <v>25020172.509600028</v>
      </c>
      <c r="CQ200" s="57">
        <f t="shared" si="377"/>
        <v>24901593.489600029</v>
      </c>
      <c r="CR200" s="57">
        <f t="shared" si="377"/>
        <v>24783014.469600029</v>
      </c>
      <c r="CS200" s="57">
        <f t="shared" si="377"/>
        <v>24664435.44960003</v>
      </c>
      <c r="CT200" s="57">
        <f t="shared" si="377"/>
        <v>24545856.42960003</v>
      </c>
      <c r="CU200" s="57">
        <f t="shared" si="378"/>
        <v>24427277.409600031</v>
      </c>
      <c r="CV200" s="57">
        <f t="shared" si="378"/>
        <v>24308698.389600031</v>
      </c>
      <c r="CW200" s="57">
        <f t="shared" si="378"/>
        <v>24190119.369600032</v>
      </c>
      <c r="CX200" s="60">
        <f t="shared" si="366"/>
        <v>547835.0567712005</v>
      </c>
    </row>
    <row r="201" spans="1:102" x14ac:dyDescent="0.2">
      <c r="A201" s="56" t="s">
        <v>1518</v>
      </c>
      <c r="B201" s="40" t="s">
        <v>2232</v>
      </c>
      <c r="C201" s="40" t="s">
        <v>794</v>
      </c>
      <c r="D201" s="40" t="s">
        <v>835</v>
      </c>
      <c r="E201" s="40" t="s">
        <v>2090</v>
      </c>
      <c r="F201" s="40" t="s">
        <v>853</v>
      </c>
      <c r="G201" s="40">
        <v>60</v>
      </c>
      <c r="H201" s="57">
        <v>90383.52</v>
      </c>
      <c r="I201" s="57">
        <v>60255.623999999996</v>
      </c>
      <c r="J201" s="57">
        <v>30127.896000000008</v>
      </c>
      <c r="K201" s="58">
        <v>0</v>
      </c>
      <c r="L201" s="57">
        <v>1506.3899999999996</v>
      </c>
      <c r="M201" s="57"/>
      <c r="N201" s="57">
        <f t="shared" si="320"/>
        <v>18076.679999999997</v>
      </c>
      <c r="O201" s="57">
        <f t="shared" si="356"/>
        <v>28621.506000000008</v>
      </c>
      <c r="P201" s="57">
        <f t="shared" si="367"/>
        <v>27115.116000000009</v>
      </c>
      <c r="Q201" s="57">
        <f t="shared" si="367"/>
        <v>25608.72600000001</v>
      </c>
      <c r="R201" s="57">
        <f t="shared" si="367"/>
        <v>24102.33600000001</v>
      </c>
      <c r="S201" s="57">
        <f t="shared" si="367"/>
        <v>22595.946000000011</v>
      </c>
      <c r="T201" s="57">
        <f t="shared" si="367"/>
        <v>21089.556000000011</v>
      </c>
      <c r="U201" s="57">
        <f t="shared" si="367"/>
        <v>19583.166000000012</v>
      </c>
      <c r="V201" s="57">
        <f t="shared" si="367"/>
        <v>18076.776000000013</v>
      </c>
      <c r="W201" s="57">
        <f t="shared" si="367"/>
        <v>16570.386000000013</v>
      </c>
      <c r="X201" s="57">
        <f t="shared" si="367"/>
        <v>15063.996000000014</v>
      </c>
      <c r="Y201" s="57">
        <f t="shared" si="367"/>
        <v>13557.606000000014</v>
      </c>
      <c r="Z201" s="57">
        <f t="shared" si="367"/>
        <v>12051.216000000015</v>
      </c>
      <c r="AA201" s="59"/>
      <c r="AB201" s="57"/>
      <c r="AC201" s="57">
        <f>L201*8+0.1</f>
        <v>12051.219999999998</v>
      </c>
      <c r="AD201" s="57">
        <f t="shared" si="358"/>
        <v>10544.826000000015</v>
      </c>
      <c r="AE201" s="57">
        <f t="shared" si="368"/>
        <v>9038.4360000000161</v>
      </c>
      <c r="AF201" s="57">
        <f t="shared" si="368"/>
        <v>7532.0460000000166</v>
      </c>
      <c r="AG201" s="57">
        <f t="shared" si="368"/>
        <v>6025.6560000000172</v>
      </c>
      <c r="AH201" s="57">
        <f t="shared" si="368"/>
        <v>4519.2660000000178</v>
      </c>
      <c r="AI201" s="57">
        <f t="shared" si="368"/>
        <v>3012.8760000000184</v>
      </c>
      <c r="AJ201" s="57">
        <f t="shared" si="368"/>
        <v>1506.4860000000187</v>
      </c>
      <c r="AK201" s="57">
        <f t="shared" si="368"/>
        <v>9.6000000019103027E-2</v>
      </c>
      <c r="AL201" s="57">
        <f>AK201-0.1</f>
        <v>-3.9999999808969788E-3</v>
      </c>
      <c r="AM201" s="57">
        <f>AL201-$L201*0</f>
        <v>-3.9999999808969788E-3</v>
      </c>
      <c r="AN201" s="57">
        <f t="shared" ref="AN201:AO201" si="380">AM201-$L201*0</f>
        <v>-3.9999999808969788E-3</v>
      </c>
      <c r="AO201" s="57">
        <f t="shared" si="380"/>
        <v>-3.9999999808969788E-3</v>
      </c>
      <c r="AP201" s="59"/>
      <c r="AQ201" s="57">
        <v>0</v>
      </c>
      <c r="BE201" s="60">
        <f t="shared" si="354"/>
        <v>0</v>
      </c>
      <c r="BF201" s="57">
        <v>0</v>
      </c>
      <c r="BT201" s="60">
        <f t="shared" si="360"/>
        <v>0</v>
      </c>
      <c r="BU201" s="57">
        <v>0</v>
      </c>
      <c r="CI201" s="60">
        <f t="shared" si="363"/>
        <v>0</v>
      </c>
      <c r="CJ201" s="57">
        <v>0</v>
      </c>
      <c r="CX201" s="60">
        <f t="shared" si="366"/>
        <v>0</v>
      </c>
    </row>
    <row r="202" spans="1:102" x14ac:dyDescent="0.2">
      <c r="A202" s="56" t="s">
        <v>1519</v>
      </c>
      <c r="B202" s="40" t="s">
        <v>2233</v>
      </c>
      <c r="C202" s="40" t="s">
        <v>794</v>
      </c>
      <c r="D202" s="40" t="s">
        <v>851</v>
      </c>
      <c r="E202" s="40" t="s">
        <v>2143</v>
      </c>
      <c r="F202" s="40" t="s">
        <v>853</v>
      </c>
      <c r="G202" s="40">
        <v>300</v>
      </c>
      <c r="H202" s="57">
        <v>1799427.23</v>
      </c>
      <c r="I202" s="57">
        <v>953696.31920000003</v>
      </c>
      <c r="J202" s="57">
        <v>845730.91079999995</v>
      </c>
      <c r="K202" s="58">
        <v>1</v>
      </c>
      <c r="L202" s="57">
        <v>5998.0899999999992</v>
      </c>
      <c r="M202" s="57"/>
      <c r="N202" s="57">
        <f t="shared" si="320"/>
        <v>71977.079999999987</v>
      </c>
      <c r="O202" s="57">
        <f t="shared" si="356"/>
        <v>839732.82079999999</v>
      </c>
      <c r="P202" s="57">
        <f t="shared" si="367"/>
        <v>833734.73080000002</v>
      </c>
      <c r="Q202" s="57">
        <f t="shared" si="367"/>
        <v>827736.64080000005</v>
      </c>
      <c r="R202" s="57">
        <f t="shared" si="367"/>
        <v>821738.55080000008</v>
      </c>
      <c r="S202" s="57">
        <f t="shared" si="367"/>
        <v>815740.46080000012</v>
      </c>
      <c r="T202" s="57">
        <f t="shared" si="367"/>
        <v>809742.37080000015</v>
      </c>
      <c r="U202" s="57">
        <f t="shared" si="367"/>
        <v>803744.28080000018</v>
      </c>
      <c r="V202" s="57">
        <f t="shared" si="367"/>
        <v>797746.19080000021</v>
      </c>
      <c r="W202" s="57">
        <f t="shared" si="367"/>
        <v>791748.10080000025</v>
      </c>
      <c r="X202" s="57">
        <f t="shared" si="367"/>
        <v>785750.01080000028</v>
      </c>
      <c r="Y202" s="57">
        <f t="shared" si="367"/>
        <v>779751.92080000031</v>
      </c>
      <c r="Z202" s="57">
        <f t="shared" si="367"/>
        <v>773753.83080000035</v>
      </c>
      <c r="AA202" s="59">
        <f t="shared" ref="AA202:AA218" si="381">SUM(O202:Z202,J202)/13*$AA$1</f>
        <v>17814.332157600002</v>
      </c>
      <c r="AB202" s="57"/>
      <c r="AC202" s="57">
        <f t="shared" si="357"/>
        <v>71977.079999999987</v>
      </c>
      <c r="AD202" s="57">
        <f t="shared" si="358"/>
        <v>767755.74080000038</v>
      </c>
      <c r="AE202" s="57">
        <f t="shared" si="368"/>
        <v>761757.65080000041</v>
      </c>
      <c r="AF202" s="57">
        <f t="shared" si="368"/>
        <v>755759.56080000044</v>
      </c>
      <c r="AG202" s="57">
        <f t="shared" si="368"/>
        <v>749761.47080000048</v>
      </c>
      <c r="AH202" s="57">
        <f t="shared" si="368"/>
        <v>743763.38080000051</v>
      </c>
      <c r="AI202" s="57">
        <f t="shared" si="368"/>
        <v>737765.29080000054</v>
      </c>
      <c r="AJ202" s="57">
        <f t="shared" si="368"/>
        <v>731767.20080000057</v>
      </c>
      <c r="AK202" s="57">
        <f t="shared" si="368"/>
        <v>725769.11080000061</v>
      </c>
      <c r="AL202" s="57">
        <f t="shared" si="368"/>
        <v>719771.02080000064</v>
      </c>
      <c r="AM202" s="57">
        <f t="shared" si="368"/>
        <v>713772.93080000067</v>
      </c>
      <c r="AN202" s="57">
        <f t="shared" si="368"/>
        <v>707774.8408000007</v>
      </c>
      <c r="AO202" s="57">
        <f t="shared" si="368"/>
        <v>701776.75080000074</v>
      </c>
      <c r="AP202" s="59">
        <f t="shared" si="359"/>
        <v>16230.836397600013</v>
      </c>
      <c r="AQ202" s="57">
        <v>5998.0899999999992</v>
      </c>
      <c r="AR202" s="57">
        <f t="shared" ref="AR202:AR218" si="382">L202*12</f>
        <v>71977.079999999987</v>
      </c>
      <c r="AS202" s="57">
        <f t="shared" ref="AS202:AS218" si="383">AO202-$L202</f>
        <v>695778.66080000077</v>
      </c>
      <c r="AT202" s="57">
        <f t="shared" ref="AT202:BD217" si="384">AS202-$L202</f>
        <v>689780.5708000008</v>
      </c>
      <c r="AU202" s="57">
        <f t="shared" si="384"/>
        <v>683782.48080000083</v>
      </c>
      <c r="AV202" s="57">
        <f t="shared" si="384"/>
        <v>677784.39080000087</v>
      </c>
      <c r="AW202" s="57">
        <f t="shared" si="384"/>
        <v>671786.3008000009</v>
      </c>
      <c r="AX202" s="57">
        <f t="shared" si="384"/>
        <v>665788.21080000093</v>
      </c>
      <c r="AY202" s="57">
        <f t="shared" si="384"/>
        <v>659790.12080000096</v>
      </c>
      <c r="AZ202" s="57">
        <f t="shared" si="384"/>
        <v>653792.030800001</v>
      </c>
      <c r="BA202" s="57">
        <f t="shared" si="384"/>
        <v>647793.94080000103</v>
      </c>
      <c r="BB202" s="57">
        <f t="shared" si="384"/>
        <v>641795.85080000106</v>
      </c>
      <c r="BC202" s="57">
        <f t="shared" si="384"/>
        <v>635797.7608000011</v>
      </c>
      <c r="BD202" s="57">
        <f t="shared" si="384"/>
        <v>629799.67080000113</v>
      </c>
      <c r="BE202" s="60">
        <f t="shared" si="354"/>
        <v>14647.34063760002</v>
      </c>
      <c r="BF202" s="57">
        <v>5998.0899999999992</v>
      </c>
      <c r="BG202" s="69">
        <f>BF202*12</f>
        <v>71977.079999999987</v>
      </c>
      <c r="BH202" s="57">
        <f t="shared" si="327"/>
        <v>623801.58080000116</v>
      </c>
      <c r="BI202" s="57">
        <f t="shared" ref="BI202:BS218" si="385">BH202-$L202</f>
        <v>617803.49080000119</v>
      </c>
      <c r="BJ202" s="57">
        <f t="shared" si="385"/>
        <v>611805.40080000123</v>
      </c>
      <c r="BK202" s="57">
        <f t="shared" si="385"/>
        <v>605807.31080000126</v>
      </c>
      <c r="BL202" s="57">
        <f t="shared" si="385"/>
        <v>599809.22080000129</v>
      </c>
      <c r="BM202" s="57">
        <f t="shared" si="385"/>
        <v>593811.13080000132</v>
      </c>
      <c r="BN202" s="57">
        <f t="shared" si="385"/>
        <v>587813.04080000136</v>
      </c>
      <c r="BO202" s="57">
        <f t="shared" si="385"/>
        <v>581814.95080000139</v>
      </c>
      <c r="BP202" s="57">
        <f t="shared" si="385"/>
        <v>575816.86080000142</v>
      </c>
      <c r="BQ202" s="57">
        <f t="shared" si="385"/>
        <v>569818.77080000145</v>
      </c>
      <c r="BR202" s="57">
        <f t="shared" si="385"/>
        <v>563820.68080000149</v>
      </c>
      <c r="BS202" s="57">
        <f t="shared" si="385"/>
        <v>557822.59080000152</v>
      </c>
      <c r="BT202" s="60">
        <f t="shared" si="360"/>
        <v>13063.844877600031</v>
      </c>
      <c r="BU202" s="57">
        <v>5998.0899999999992</v>
      </c>
      <c r="BV202" s="69">
        <f>BU202*12</f>
        <v>71977.079999999987</v>
      </c>
      <c r="BW202" s="57">
        <f t="shared" ref="BW202:BW218" si="386">BS202-BU202</f>
        <v>551824.50080000155</v>
      </c>
      <c r="BX202" s="57">
        <f t="shared" ref="BX202:CH218" si="387">BW202-$L202</f>
        <v>545826.41080000158</v>
      </c>
      <c r="BY202" s="57">
        <f t="shared" si="387"/>
        <v>539828.32080000162</v>
      </c>
      <c r="BZ202" s="57">
        <f t="shared" si="387"/>
        <v>533830.23080000165</v>
      </c>
      <c r="CA202" s="57">
        <f t="shared" si="387"/>
        <v>527832.14080000168</v>
      </c>
      <c r="CB202" s="57">
        <f t="shared" si="387"/>
        <v>521834.05080000166</v>
      </c>
      <c r="CC202" s="57">
        <f t="shared" si="387"/>
        <v>515835.96080000163</v>
      </c>
      <c r="CD202" s="57">
        <f t="shared" si="387"/>
        <v>509837.8708000016</v>
      </c>
      <c r="CE202" s="57">
        <f t="shared" si="387"/>
        <v>503839.78080000158</v>
      </c>
      <c r="CF202" s="57">
        <f t="shared" si="387"/>
        <v>497841.69080000155</v>
      </c>
      <c r="CG202" s="57">
        <f t="shared" si="387"/>
        <v>491843.60080000153</v>
      </c>
      <c r="CH202" s="57">
        <f t="shared" si="387"/>
        <v>485845.5108000015</v>
      </c>
      <c r="CI202" s="60">
        <f t="shared" si="363"/>
        <v>11480.349117600033</v>
      </c>
      <c r="CJ202" s="57">
        <v>5998.0899999999992</v>
      </c>
      <c r="CK202" s="69">
        <f>CJ202*12</f>
        <v>71977.079999999987</v>
      </c>
      <c r="CL202" s="57">
        <f t="shared" ref="CL202:CL218" si="388">CH202-CJ202</f>
        <v>479847.42080000148</v>
      </c>
      <c r="CM202" s="57">
        <f t="shared" ref="CM202:CW218" si="389">CL202-$L202</f>
        <v>473849.33080000145</v>
      </c>
      <c r="CN202" s="57">
        <f t="shared" si="389"/>
        <v>467851.24080000143</v>
      </c>
      <c r="CO202" s="57">
        <f t="shared" si="389"/>
        <v>461853.1508000014</v>
      </c>
      <c r="CP202" s="57">
        <f t="shared" si="389"/>
        <v>455855.06080000137</v>
      </c>
      <c r="CQ202" s="57">
        <f t="shared" si="389"/>
        <v>449856.97080000135</v>
      </c>
      <c r="CR202" s="57">
        <f t="shared" si="389"/>
        <v>443858.88080000132</v>
      </c>
      <c r="CS202" s="57">
        <f t="shared" si="389"/>
        <v>437860.7908000013</v>
      </c>
      <c r="CT202" s="57">
        <f t="shared" si="389"/>
        <v>431862.70080000127</v>
      </c>
      <c r="CU202" s="57">
        <f t="shared" si="389"/>
        <v>425864.61080000125</v>
      </c>
      <c r="CV202" s="57">
        <f t="shared" si="389"/>
        <v>419866.52080000122</v>
      </c>
      <c r="CW202" s="57">
        <f t="shared" si="389"/>
        <v>413868.4308000012</v>
      </c>
      <c r="CX202" s="60">
        <f t="shared" si="366"/>
        <v>9896.8533576000264</v>
      </c>
    </row>
    <row r="203" spans="1:102" x14ac:dyDescent="0.2">
      <c r="A203" s="56" t="s">
        <v>1520</v>
      </c>
      <c r="B203" s="77" t="s">
        <v>2234</v>
      </c>
      <c r="C203" s="40" t="s">
        <v>794</v>
      </c>
      <c r="D203" s="40" t="s">
        <v>851</v>
      </c>
      <c r="E203" s="40" t="s">
        <v>2563</v>
      </c>
      <c r="F203" s="40" t="s">
        <v>853</v>
      </c>
      <c r="G203" s="40">
        <v>180</v>
      </c>
      <c r="H203" s="57">
        <v>444333.5</v>
      </c>
      <c r="I203" s="57">
        <v>19748.155555555557</v>
      </c>
      <c r="J203" s="57">
        <v>424585.34444444446</v>
      </c>
      <c r="K203" s="58">
        <v>1</v>
      </c>
      <c r="L203" s="57">
        <v>2468.52</v>
      </c>
      <c r="M203" s="57"/>
      <c r="N203" s="57">
        <f t="shared" si="320"/>
        <v>29622.239999999998</v>
      </c>
      <c r="O203" s="57">
        <f t="shared" si="356"/>
        <v>422116.82444444444</v>
      </c>
      <c r="P203" s="57">
        <f t="shared" si="367"/>
        <v>419648.30444444442</v>
      </c>
      <c r="Q203" s="57">
        <f t="shared" si="367"/>
        <v>417179.78444444441</v>
      </c>
      <c r="R203" s="57">
        <f t="shared" si="367"/>
        <v>414711.26444444439</v>
      </c>
      <c r="S203" s="57">
        <f t="shared" si="367"/>
        <v>412242.74444444437</v>
      </c>
      <c r="T203" s="57">
        <f t="shared" si="367"/>
        <v>409774.22444444435</v>
      </c>
      <c r="U203" s="57">
        <f t="shared" si="367"/>
        <v>407305.70444444433</v>
      </c>
      <c r="V203" s="57">
        <f t="shared" si="367"/>
        <v>404837.18444444431</v>
      </c>
      <c r="W203" s="57">
        <f t="shared" si="367"/>
        <v>402368.66444444429</v>
      </c>
      <c r="X203" s="57">
        <f t="shared" si="367"/>
        <v>399900.14444444427</v>
      </c>
      <c r="Y203" s="57">
        <f t="shared" si="367"/>
        <v>397431.62444444426</v>
      </c>
      <c r="Z203" s="57">
        <f t="shared" si="367"/>
        <v>394963.10444444424</v>
      </c>
      <c r="AA203" s="59">
        <f t="shared" si="381"/>
        <v>9015.0329377777744</v>
      </c>
      <c r="AB203" s="57"/>
      <c r="AC203" s="57">
        <f t="shared" si="357"/>
        <v>29622.239999999998</v>
      </c>
      <c r="AD203" s="57">
        <f t="shared" si="358"/>
        <v>392494.58444444422</v>
      </c>
      <c r="AE203" s="57">
        <f t="shared" si="368"/>
        <v>390026.0644444442</v>
      </c>
      <c r="AF203" s="57">
        <f t="shared" si="368"/>
        <v>387557.54444444418</v>
      </c>
      <c r="AG203" s="57">
        <f t="shared" si="368"/>
        <v>385089.02444444416</v>
      </c>
      <c r="AH203" s="57">
        <f t="shared" si="368"/>
        <v>382620.50444444414</v>
      </c>
      <c r="AI203" s="57">
        <f t="shared" si="368"/>
        <v>380151.98444444413</v>
      </c>
      <c r="AJ203" s="57">
        <f t="shared" si="368"/>
        <v>377683.46444444411</v>
      </c>
      <c r="AK203" s="57">
        <f t="shared" si="368"/>
        <v>375214.94444444409</v>
      </c>
      <c r="AL203" s="57">
        <f t="shared" si="368"/>
        <v>372746.42444444407</v>
      </c>
      <c r="AM203" s="57">
        <f t="shared" si="368"/>
        <v>370277.90444444405</v>
      </c>
      <c r="AN203" s="57">
        <f t="shared" si="368"/>
        <v>367809.38444444403</v>
      </c>
      <c r="AO203" s="57">
        <f t="shared" si="368"/>
        <v>365340.86444444401</v>
      </c>
      <c r="AP203" s="59">
        <f t="shared" si="359"/>
        <v>8363.3436577777702</v>
      </c>
      <c r="AQ203" s="57">
        <v>2468.52</v>
      </c>
      <c r="AR203" s="57">
        <f t="shared" si="382"/>
        <v>29622.239999999998</v>
      </c>
      <c r="AS203" s="57">
        <f t="shared" si="383"/>
        <v>362872.344444444</v>
      </c>
      <c r="AT203" s="57">
        <f t="shared" si="384"/>
        <v>360403.82444444398</v>
      </c>
      <c r="AU203" s="57">
        <f t="shared" si="384"/>
        <v>357935.30444444396</v>
      </c>
      <c r="AV203" s="57">
        <f t="shared" si="384"/>
        <v>355466.78444444394</v>
      </c>
      <c r="AW203" s="57">
        <f t="shared" si="384"/>
        <v>352998.26444444392</v>
      </c>
      <c r="AX203" s="57">
        <f t="shared" si="384"/>
        <v>350529.7444444439</v>
      </c>
      <c r="AY203" s="57">
        <f t="shared" si="384"/>
        <v>348061.22444444388</v>
      </c>
      <c r="AZ203" s="57">
        <f t="shared" si="384"/>
        <v>345592.70444444387</v>
      </c>
      <c r="BA203" s="57">
        <f t="shared" si="384"/>
        <v>343124.18444444385</v>
      </c>
      <c r="BB203" s="57">
        <f t="shared" si="384"/>
        <v>340655.66444444383</v>
      </c>
      <c r="BC203" s="57">
        <f t="shared" si="384"/>
        <v>338187.14444444381</v>
      </c>
      <c r="BD203" s="57">
        <f t="shared" si="384"/>
        <v>335718.62444444379</v>
      </c>
      <c r="BE203" s="60">
        <f t="shared" si="354"/>
        <v>7711.6543777777651</v>
      </c>
      <c r="BF203" s="57">
        <v>2468.52</v>
      </c>
      <c r="BG203" s="69">
        <f>BF203*12</f>
        <v>29622.239999999998</v>
      </c>
      <c r="BH203" s="57">
        <f t="shared" si="327"/>
        <v>333250.10444444377</v>
      </c>
      <c r="BI203" s="57">
        <f t="shared" si="385"/>
        <v>330781.58444444375</v>
      </c>
      <c r="BJ203" s="57">
        <f t="shared" si="385"/>
        <v>328313.06444444373</v>
      </c>
      <c r="BK203" s="57">
        <f t="shared" si="385"/>
        <v>325844.54444444372</v>
      </c>
      <c r="BL203" s="57">
        <f t="shared" si="385"/>
        <v>323376.0244444437</v>
      </c>
      <c r="BM203" s="57">
        <f t="shared" si="385"/>
        <v>320907.50444444368</v>
      </c>
      <c r="BN203" s="57">
        <f t="shared" si="385"/>
        <v>318438.98444444366</v>
      </c>
      <c r="BO203" s="57">
        <f t="shared" si="385"/>
        <v>315970.46444444364</v>
      </c>
      <c r="BP203" s="57">
        <f t="shared" si="385"/>
        <v>313501.94444444362</v>
      </c>
      <c r="BQ203" s="57">
        <f t="shared" si="385"/>
        <v>311033.4244444436</v>
      </c>
      <c r="BR203" s="57">
        <f t="shared" si="385"/>
        <v>308564.90444444359</v>
      </c>
      <c r="BS203" s="57">
        <f t="shared" si="385"/>
        <v>306096.38444444357</v>
      </c>
      <c r="BT203" s="60">
        <f t="shared" si="360"/>
        <v>7059.9650977777601</v>
      </c>
      <c r="BU203" s="57">
        <v>2468.52</v>
      </c>
      <c r="BV203" s="69">
        <f>BU203*12</f>
        <v>29622.239999999998</v>
      </c>
      <c r="BW203" s="57">
        <f t="shared" si="386"/>
        <v>303627.86444444355</v>
      </c>
      <c r="BX203" s="57">
        <f t="shared" si="387"/>
        <v>301159.34444444353</v>
      </c>
      <c r="BY203" s="57">
        <f t="shared" si="387"/>
        <v>298690.82444444351</v>
      </c>
      <c r="BZ203" s="57">
        <f t="shared" si="387"/>
        <v>296222.30444444349</v>
      </c>
      <c r="CA203" s="57">
        <f t="shared" si="387"/>
        <v>293753.78444444347</v>
      </c>
      <c r="CB203" s="57">
        <f t="shared" si="387"/>
        <v>291285.26444444346</v>
      </c>
      <c r="CC203" s="57">
        <f t="shared" si="387"/>
        <v>288816.74444444344</v>
      </c>
      <c r="CD203" s="57">
        <f t="shared" si="387"/>
        <v>286348.22444444342</v>
      </c>
      <c r="CE203" s="57">
        <f t="shared" si="387"/>
        <v>283879.7044444434</v>
      </c>
      <c r="CF203" s="57">
        <f t="shared" si="387"/>
        <v>281411.18444444338</v>
      </c>
      <c r="CG203" s="57">
        <f t="shared" si="387"/>
        <v>278942.66444444336</v>
      </c>
      <c r="CH203" s="57">
        <f t="shared" si="387"/>
        <v>276474.14444444334</v>
      </c>
      <c r="CI203" s="60">
        <f t="shared" si="363"/>
        <v>6408.2758177777559</v>
      </c>
      <c r="CJ203" s="57">
        <v>2468.52</v>
      </c>
      <c r="CK203" s="69">
        <f>CJ203*12</f>
        <v>29622.239999999998</v>
      </c>
      <c r="CL203" s="57">
        <f t="shared" si="388"/>
        <v>274005.62444444333</v>
      </c>
      <c r="CM203" s="57">
        <f t="shared" si="389"/>
        <v>271537.10444444331</v>
      </c>
      <c r="CN203" s="57">
        <f t="shared" si="389"/>
        <v>269068.58444444329</v>
      </c>
      <c r="CO203" s="57">
        <f t="shared" si="389"/>
        <v>266600.06444444327</v>
      </c>
      <c r="CP203" s="57">
        <f t="shared" si="389"/>
        <v>264131.54444444325</v>
      </c>
      <c r="CQ203" s="57">
        <f t="shared" si="389"/>
        <v>261663.02444444326</v>
      </c>
      <c r="CR203" s="57">
        <f t="shared" si="389"/>
        <v>259194.50444444327</v>
      </c>
      <c r="CS203" s="57">
        <f t="shared" si="389"/>
        <v>256725.98444444328</v>
      </c>
      <c r="CT203" s="57">
        <f t="shared" si="389"/>
        <v>254257.46444444329</v>
      </c>
      <c r="CU203" s="57">
        <f t="shared" si="389"/>
        <v>251788.9444444433</v>
      </c>
      <c r="CV203" s="57">
        <f t="shared" si="389"/>
        <v>249320.42444444331</v>
      </c>
      <c r="CW203" s="57">
        <f t="shared" si="389"/>
        <v>246851.90444444332</v>
      </c>
      <c r="CX203" s="60">
        <f t="shared" si="366"/>
        <v>5756.5865377777518</v>
      </c>
    </row>
    <row r="204" spans="1:102" x14ac:dyDescent="0.2">
      <c r="A204" s="56" t="s">
        <v>1521</v>
      </c>
      <c r="B204" s="40" t="s">
        <v>2235</v>
      </c>
      <c r="C204" s="40" t="s">
        <v>794</v>
      </c>
      <c r="D204" s="40" t="s">
        <v>851</v>
      </c>
      <c r="E204" s="40" t="s">
        <v>2564</v>
      </c>
      <c r="F204" s="40" t="s">
        <v>853</v>
      </c>
      <c r="G204" s="40">
        <v>300</v>
      </c>
      <c r="H204" s="57">
        <v>51841</v>
      </c>
      <c r="I204" s="57">
        <v>30240.04</v>
      </c>
      <c r="J204" s="57">
        <v>21600.959999999999</v>
      </c>
      <c r="K204" s="58">
        <v>1</v>
      </c>
      <c r="L204" s="57">
        <v>172.81</v>
      </c>
      <c r="M204" s="57"/>
      <c r="N204" s="57">
        <f t="shared" si="320"/>
        <v>2073.7200000000003</v>
      </c>
      <c r="O204" s="57">
        <f t="shared" si="356"/>
        <v>21428.149999999998</v>
      </c>
      <c r="P204" s="57">
        <f t="shared" si="367"/>
        <v>21255.339999999997</v>
      </c>
      <c r="Q204" s="57">
        <f t="shared" si="367"/>
        <v>21082.529999999995</v>
      </c>
      <c r="R204" s="57">
        <f t="shared" si="367"/>
        <v>20909.719999999994</v>
      </c>
      <c r="S204" s="57">
        <f t="shared" si="367"/>
        <v>20736.909999999993</v>
      </c>
      <c r="T204" s="57">
        <f t="shared" si="367"/>
        <v>20564.099999999991</v>
      </c>
      <c r="U204" s="57">
        <f t="shared" si="367"/>
        <v>20391.28999999999</v>
      </c>
      <c r="V204" s="57">
        <f t="shared" si="367"/>
        <v>20218.479999999989</v>
      </c>
      <c r="W204" s="57">
        <f t="shared" si="367"/>
        <v>20045.669999999987</v>
      </c>
      <c r="X204" s="57">
        <f t="shared" si="367"/>
        <v>19872.859999999986</v>
      </c>
      <c r="Y204" s="57">
        <f t="shared" si="367"/>
        <v>19700.049999999985</v>
      </c>
      <c r="Z204" s="57">
        <f t="shared" si="367"/>
        <v>19527.239999999983</v>
      </c>
      <c r="AA204" s="59">
        <f t="shared" si="381"/>
        <v>452.4101999999998</v>
      </c>
      <c r="AB204" s="57"/>
      <c r="AC204" s="57">
        <f t="shared" si="357"/>
        <v>2073.7200000000003</v>
      </c>
      <c r="AD204" s="57">
        <f t="shared" si="358"/>
        <v>19354.429999999982</v>
      </c>
      <c r="AE204" s="57">
        <f t="shared" si="368"/>
        <v>19181.619999999981</v>
      </c>
      <c r="AF204" s="57">
        <f t="shared" si="368"/>
        <v>19008.809999999979</v>
      </c>
      <c r="AG204" s="57">
        <f t="shared" si="368"/>
        <v>18835.999999999978</v>
      </c>
      <c r="AH204" s="57">
        <f t="shared" si="368"/>
        <v>18663.189999999977</v>
      </c>
      <c r="AI204" s="57">
        <f t="shared" si="368"/>
        <v>18490.379999999976</v>
      </c>
      <c r="AJ204" s="57">
        <f t="shared" si="368"/>
        <v>18317.569999999974</v>
      </c>
      <c r="AK204" s="57">
        <f t="shared" si="368"/>
        <v>18144.759999999973</v>
      </c>
      <c r="AL204" s="57">
        <f t="shared" si="368"/>
        <v>17971.949999999972</v>
      </c>
      <c r="AM204" s="57">
        <f t="shared" si="368"/>
        <v>17799.13999999997</v>
      </c>
      <c r="AN204" s="57">
        <f t="shared" si="368"/>
        <v>17626.329999999969</v>
      </c>
      <c r="AO204" s="57">
        <f t="shared" si="368"/>
        <v>17453.519999999968</v>
      </c>
      <c r="AP204" s="59">
        <f t="shared" si="359"/>
        <v>406.7883599999995</v>
      </c>
      <c r="AQ204" s="57">
        <v>172.81</v>
      </c>
      <c r="AR204" s="57">
        <f t="shared" si="382"/>
        <v>2073.7200000000003</v>
      </c>
      <c r="AS204" s="57">
        <f t="shared" si="383"/>
        <v>17280.709999999966</v>
      </c>
      <c r="AT204" s="57">
        <f t="shared" si="384"/>
        <v>17107.899999999965</v>
      </c>
      <c r="AU204" s="57">
        <f t="shared" si="384"/>
        <v>16935.089999999964</v>
      </c>
      <c r="AV204" s="57">
        <f t="shared" si="384"/>
        <v>16762.279999999962</v>
      </c>
      <c r="AW204" s="57">
        <f t="shared" si="384"/>
        <v>16589.469999999961</v>
      </c>
      <c r="AX204" s="57">
        <f t="shared" si="384"/>
        <v>16416.65999999996</v>
      </c>
      <c r="AY204" s="57">
        <f t="shared" si="384"/>
        <v>16243.84999999996</v>
      </c>
      <c r="AZ204" s="57">
        <f t="shared" si="384"/>
        <v>16071.039999999961</v>
      </c>
      <c r="BA204" s="57">
        <f t="shared" si="384"/>
        <v>15898.229999999961</v>
      </c>
      <c r="BB204" s="57">
        <f t="shared" si="384"/>
        <v>15725.419999999962</v>
      </c>
      <c r="BC204" s="57">
        <f t="shared" si="384"/>
        <v>15552.609999999962</v>
      </c>
      <c r="BD204" s="57">
        <f t="shared" si="384"/>
        <v>15379.799999999963</v>
      </c>
      <c r="BE204" s="60">
        <f t="shared" si="354"/>
        <v>361.16651999999908</v>
      </c>
      <c r="BF204" s="57">
        <v>172.81</v>
      </c>
      <c r="BG204" s="69">
        <f t="shared" ref="BG204:BG222" si="390">BF204*12</f>
        <v>2073.7200000000003</v>
      </c>
      <c r="BH204" s="57">
        <f t="shared" si="327"/>
        <v>15206.989999999963</v>
      </c>
      <c r="BI204" s="57">
        <f t="shared" si="385"/>
        <v>15034.179999999964</v>
      </c>
      <c r="BJ204" s="57">
        <f t="shared" si="385"/>
        <v>14861.369999999964</v>
      </c>
      <c r="BK204" s="57">
        <f t="shared" si="385"/>
        <v>14688.559999999965</v>
      </c>
      <c r="BL204" s="57">
        <f t="shared" si="385"/>
        <v>14515.749999999965</v>
      </c>
      <c r="BM204" s="57">
        <f t="shared" si="385"/>
        <v>14342.939999999966</v>
      </c>
      <c r="BN204" s="57">
        <f t="shared" si="385"/>
        <v>14170.129999999966</v>
      </c>
      <c r="BO204" s="57">
        <f t="shared" si="385"/>
        <v>13997.319999999967</v>
      </c>
      <c r="BP204" s="57">
        <f t="shared" si="385"/>
        <v>13824.509999999967</v>
      </c>
      <c r="BQ204" s="57">
        <f t="shared" si="385"/>
        <v>13651.699999999968</v>
      </c>
      <c r="BR204" s="57">
        <f t="shared" si="385"/>
        <v>13478.889999999968</v>
      </c>
      <c r="BS204" s="57">
        <f t="shared" si="385"/>
        <v>13306.079999999969</v>
      </c>
      <c r="BT204" s="60">
        <f t="shared" si="360"/>
        <v>315.54467999999918</v>
      </c>
      <c r="BU204" s="57">
        <v>172.81</v>
      </c>
      <c r="BV204" s="69">
        <f t="shared" ref="BV204:BV222" si="391">BU204*12</f>
        <v>2073.7200000000003</v>
      </c>
      <c r="BW204" s="57">
        <f t="shared" si="386"/>
        <v>13133.26999999997</v>
      </c>
      <c r="BX204" s="57">
        <f t="shared" si="387"/>
        <v>12960.45999999997</v>
      </c>
      <c r="BY204" s="57">
        <f t="shared" si="387"/>
        <v>12787.649999999971</v>
      </c>
      <c r="BZ204" s="57">
        <f t="shared" si="387"/>
        <v>12614.839999999971</v>
      </c>
      <c r="CA204" s="57">
        <f t="shared" si="387"/>
        <v>12442.029999999972</v>
      </c>
      <c r="CB204" s="57">
        <f t="shared" si="387"/>
        <v>12269.219999999972</v>
      </c>
      <c r="CC204" s="57">
        <f t="shared" si="387"/>
        <v>12096.409999999973</v>
      </c>
      <c r="CD204" s="57">
        <f t="shared" si="387"/>
        <v>11923.599999999973</v>
      </c>
      <c r="CE204" s="57">
        <f t="shared" si="387"/>
        <v>11750.789999999974</v>
      </c>
      <c r="CF204" s="57">
        <f t="shared" si="387"/>
        <v>11577.979999999974</v>
      </c>
      <c r="CG204" s="57">
        <f t="shared" si="387"/>
        <v>11405.169999999975</v>
      </c>
      <c r="CH204" s="57">
        <f t="shared" si="387"/>
        <v>11232.359999999975</v>
      </c>
      <c r="CI204" s="60">
        <f t="shared" si="363"/>
        <v>269.92283999999938</v>
      </c>
      <c r="CJ204" s="57">
        <v>172.81</v>
      </c>
      <c r="CK204" s="69">
        <f t="shared" ref="CK204:CK222" si="392">CJ204*12</f>
        <v>2073.7200000000003</v>
      </c>
      <c r="CL204" s="57">
        <f t="shared" si="388"/>
        <v>11059.549999999976</v>
      </c>
      <c r="CM204" s="57">
        <f t="shared" si="389"/>
        <v>10886.739999999976</v>
      </c>
      <c r="CN204" s="57">
        <f t="shared" si="389"/>
        <v>10713.929999999977</v>
      </c>
      <c r="CO204" s="57">
        <f t="shared" si="389"/>
        <v>10541.119999999977</v>
      </c>
      <c r="CP204" s="57">
        <f t="shared" si="389"/>
        <v>10368.309999999978</v>
      </c>
      <c r="CQ204" s="57">
        <f t="shared" si="389"/>
        <v>10195.499999999978</v>
      </c>
      <c r="CR204" s="57">
        <f t="shared" si="389"/>
        <v>10022.689999999979</v>
      </c>
      <c r="CS204" s="57">
        <f t="shared" si="389"/>
        <v>9849.8799999999792</v>
      </c>
      <c r="CT204" s="57">
        <f t="shared" si="389"/>
        <v>9677.0699999999797</v>
      </c>
      <c r="CU204" s="57">
        <f t="shared" si="389"/>
        <v>9504.2599999999802</v>
      </c>
      <c r="CV204" s="57">
        <f t="shared" si="389"/>
        <v>9331.4499999999807</v>
      </c>
      <c r="CW204" s="57">
        <f t="shared" si="389"/>
        <v>9158.6399999999812</v>
      </c>
      <c r="CX204" s="60">
        <f t="shared" si="366"/>
        <v>224.3009999999995</v>
      </c>
    </row>
    <row r="205" spans="1:102" x14ac:dyDescent="0.2">
      <c r="A205" s="56" t="s">
        <v>1522</v>
      </c>
      <c r="B205" s="40" t="s">
        <v>2236</v>
      </c>
      <c r="C205" s="40" t="s">
        <v>794</v>
      </c>
      <c r="D205" s="40" t="s">
        <v>851</v>
      </c>
      <c r="E205" s="43">
        <v>44560</v>
      </c>
      <c r="F205" s="40" t="s">
        <v>853</v>
      </c>
      <c r="G205" s="40">
        <v>300</v>
      </c>
      <c r="H205" s="57">
        <v>256945.19</v>
      </c>
      <c r="I205" s="57" t="e">
        <v>#REF!</v>
      </c>
      <c r="J205" s="57">
        <v>256945.19</v>
      </c>
      <c r="K205" s="58">
        <v>1</v>
      </c>
      <c r="L205" s="57">
        <v>856.48396666666667</v>
      </c>
      <c r="M205" s="57"/>
      <c r="N205" s="57">
        <f t="shared" si="320"/>
        <v>10277.8076</v>
      </c>
      <c r="O205" s="57">
        <f t="shared" si="356"/>
        <v>256088.70603333332</v>
      </c>
      <c r="P205" s="57">
        <f t="shared" si="367"/>
        <v>255232.22206666664</v>
      </c>
      <c r="Q205" s="57">
        <f t="shared" si="367"/>
        <v>254375.73809999996</v>
      </c>
      <c r="R205" s="57">
        <f t="shared" si="367"/>
        <v>253519.25413333328</v>
      </c>
      <c r="S205" s="57">
        <f t="shared" si="367"/>
        <v>252662.7701666666</v>
      </c>
      <c r="T205" s="57">
        <f t="shared" si="367"/>
        <v>251806.28619999991</v>
      </c>
      <c r="U205" s="57">
        <f t="shared" si="367"/>
        <v>250949.80223333323</v>
      </c>
      <c r="V205" s="57">
        <f t="shared" si="367"/>
        <v>250093.31826666655</v>
      </c>
      <c r="W205" s="57">
        <f t="shared" si="367"/>
        <v>249236.83429999987</v>
      </c>
      <c r="X205" s="57">
        <f t="shared" si="367"/>
        <v>248380.35033333319</v>
      </c>
      <c r="Y205" s="57">
        <f t="shared" si="367"/>
        <v>247523.86636666651</v>
      </c>
      <c r="Z205" s="57">
        <f t="shared" si="367"/>
        <v>246667.38239999983</v>
      </c>
      <c r="AA205" s="59">
        <f t="shared" si="381"/>
        <v>5539.738296399998</v>
      </c>
      <c r="AB205" s="57"/>
      <c r="AC205" s="57">
        <f t="shared" si="357"/>
        <v>10277.8076</v>
      </c>
      <c r="AD205" s="57">
        <f t="shared" si="358"/>
        <v>245810.89843333315</v>
      </c>
      <c r="AE205" s="57">
        <f t="shared" si="368"/>
        <v>244954.41446666647</v>
      </c>
      <c r="AF205" s="57">
        <f t="shared" si="368"/>
        <v>244097.93049999978</v>
      </c>
      <c r="AG205" s="57">
        <f t="shared" si="368"/>
        <v>243241.4465333331</v>
      </c>
      <c r="AH205" s="57">
        <f t="shared" si="368"/>
        <v>242384.96256666642</v>
      </c>
      <c r="AI205" s="57">
        <f t="shared" si="368"/>
        <v>241528.47859999974</v>
      </c>
      <c r="AJ205" s="57">
        <f t="shared" si="368"/>
        <v>240671.99463333306</v>
      </c>
      <c r="AK205" s="57">
        <f t="shared" si="368"/>
        <v>239815.51066666638</v>
      </c>
      <c r="AL205" s="57">
        <f t="shared" si="368"/>
        <v>238959.0266999997</v>
      </c>
      <c r="AM205" s="57">
        <f t="shared" si="368"/>
        <v>238102.54273333302</v>
      </c>
      <c r="AN205" s="57">
        <f t="shared" si="368"/>
        <v>237246.05876666633</v>
      </c>
      <c r="AO205" s="57">
        <f t="shared" si="368"/>
        <v>236389.57479999965</v>
      </c>
      <c r="AP205" s="59">
        <f t="shared" si="359"/>
        <v>5313.6265291999944</v>
      </c>
      <c r="AQ205" s="57">
        <v>856.48396666666667</v>
      </c>
      <c r="AR205" s="57">
        <f t="shared" si="382"/>
        <v>10277.8076</v>
      </c>
      <c r="AS205" s="57">
        <f t="shared" si="383"/>
        <v>235533.09083333297</v>
      </c>
      <c r="AT205" s="57">
        <f t="shared" si="384"/>
        <v>234676.60686666629</v>
      </c>
      <c r="AU205" s="57">
        <f t="shared" si="384"/>
        <v>233820.12289999961</v>
      </c>
      <c r="AV205" s="57">
        <f t="shared" si="384"/>
        <v>232963.63893333293</v>
      </c>
      <c r="AW205" s="57">
        <f t="shared" si="384"/>
        <v>232107.15496666625</v>
      </c>
      <c r="AX205" s="57">
        <f t="shared" si="384"/>
        <v>231250.67099999957</v>
      </c>
      <c r="AY205" s="57">
        <f t="shared" si="384"/>
        <v>230394.18703333288</v>
      </c>
      <c r="AZ205" s="57">
        <f t="shared" si="384"/>
        <v>229537.7030666662</v>
      </c>
      <c r="BA205" s="57">
        <f t="shared" si="384"/>
        <v>228681.21909999952</v>
      </c>
      <c r="BB205" s="57">
        <f t="shared" si="384"/>
        <v>227824.73513333284</v>
      </c>
      <c r="BC205" s="57">
        <f t="shared" si="384"/>
        <v>226968.25116666616</v>
      </c>
      <c r="BD205" s="57">
        <f t="shared" si="384"/>
        <v>226111.76719999948</v>
      </c>
      <c r="BE205" s="60">
        <f t="shared" si="354"/>
        <v>5087.5147619999889</v>
      </c>
      <c r="BF205" s="57">
        <v>856.48396666666667</v>
      </c>
      <c r="BG205" s="69">
        <f t="shared" si="390"/>
        <v>10277.8076</v>
      </c>
      <c r="BH205" s="57">
        <f t="shared" si="327"/>
        <v>225255.2832333328</v>
      </c>
      <c r="BI205" s="57">
        <f t="shared" si="385"/>
        <v>224398.79926666612</v>
      </c>
      <c r="BJ205" s="57">
        <f t="shared" si="385"/>
        <v>223542.31529999943</v>
      </c>
      <c r="BK205" s="57">
        <f t="shared" si="385"/>
        <v>222685.83133333275</v>
      </c>
      <c r="BL205" s="57">
        <f t="shared" si="385"/>
        <v>221829.34736666607</v>
      </c>
      <c r="BM205" s="57">
        <f t="shared" si="385"/>
        <v>220972.86339999939</v>
      </c>
      <c r="BN205" s="57">
        <f t="shared" si="385"/>
        <v>220116.37943333271</v>
      </c>
      <c r="BO205" s="57">
        <f t="shared" si="385"/>
        <v>219259.89546666603</v>
      </c>
      <c r="BP205" s="57">
        <f t="shared" si="385"/>
        <v>218403.41149999935</v>
      </c>
      <c r="BQ205" s="57">
        <f t="shared" si="385"/>
        <v>217546.92753333267</v>
      </c>
      <c r="BR205" s="57">
        <f t="shared" si="385"/>
        <v>216690.44356666598</v>
      </c>
      <c r="BS205" s="57">
        <f t="shared" si="385"/>
        <v>215833.9595999993</v>
      </c>
      <c r="BT205" s="60">
        <f t="shared" si="360"/>
        <v>4861.4029947999861</v>
      </c>
      <c r="BU205" s="57">
        <v>856.48396666666667</v>
      </c>
      <c r="BV205" s="69">
        <f t="shared" si="391"/>
        <v>10277.8076</v>
      </c>
      <c r="BW205" s="57">
        <f t="shared" si="386"/>
        <v>214977.47563333262</v>
      </c>
      <c r="BX205" s="57">
        <f t="shared" si="387"/>
        <v>214120.99166666594</v>
      </c>
      <c r="BY205" s="57">
        <f t="shared" si="387"/>
        <v>213264.50769999926</v>
      </c>
      <c r="BZ205" s="57">
        <f t="shared" si="387"/>
        <v>212408.02373333258</v>
      </c>
      <c r="CA205" s="57">
        <f t="shared" si="387"/>
        <v>211551.5397666659</v>
      </c>
      <c r="CB205" s="57">
        <f t="shared" si="387"/>
        <v>210695.05579999922</v>
      </c>
      <c r="CC205" s="57">
        <f t="shared" si="387"/>
        <v>209838.57183333253</v>
      </c>
      <c r="CD205" s="57">
        <f t="shared" si="387"/>
        <v>208982.08786666585</v>
      </c>
      <c r="CE205" s="57">
        <f t="shared" si="387"/>
        <v>208125.60389999917</v>
      </c>
      <c r="CF205" s="57">
        <f t="shared" si="387"/>
        <v>207269.11993333249</v>
      </c>
      <c r="CG205" s="57">
        <f t="shared" si="387"/>
        <v>206412.63596666581</v>
      </c>
      <c r="CH205" s="57">
        <f t="shared" si="387"/>
        <v>205556.15199999913</v>
      </c>
      <c r="CI205" s="60">
        <f t="shared" si="363"/>
        <v>4635.2912275999824</v>
      </c>
      <c r="CJ205" s="57">
        <v>856.48396666666667</v>
      </c>
      <c r="CK205" s="69">
        <f t="shared" si="392"/>
        <v>10277.8076</v>
      </c>
      <c r="CL205" s="57">
        <f t="shared" si="388"/>
        <v>204699.66803333245</v>
      </c>
      <c r="CM205" s="57">
        <f t="shared" si="389"/>
        <v>203843.18406666577</v>
      </c>
      <c r="CN205" s="57">
        <f t="shared" si="389"/>
        <v>202986.70009999909</v>
      </c>
      <c r="CO205" s="57">
        <f t="shared" si="389"/>
        <v>202130.2161333324</v>
      </c>
      <c r="CP205" s="57">
        <f t="shared" si="389"/>
        <v>201273.73216666572</v>
      </c>
      <c r="CQ205" s="57">
        <f t="shared" si="389"/>
        <v>200417.24819999904</v>
      </c>
      <c r="CR205" s="57">
        <f t="shared" si="389"/>
        <v>199560.76423333236</v>
      </c>
      <c r="CS205" s="57">
        <f t="shared" si="389"/>
        <v>198704.28026666568</v>
      </c>
      <c r="CT205" s="57">
        <f t="shared" si="389"/>
        <v>197847.796299999</v>
      </c>
      <c r="CU205" s="57">
        <f t="shared" si="389"/>
        <v>196991.31233333232</v>
      </c>
      <c r="CV205" s="57">
        <f t="shared" si="389"/>
        <v>196134.82836666564</v>
      </c>
      <c r="CW205" s="57">
        <f t="shared" si="389"/>
        <v>195278.34439999895</v>
      </c>
      <c r="CX205" s="60">
        <f t="shared" si="366"/>
        <v>4409.1794603999788</v>
      </c>
    </row>
    <row r="206" spans="1:102" x14ac:dyDescent="0.2">
      <c r="A206" s="56" t="s">
        <v>1523</v>
      </c>
      <c r="B206" s="40" t="s">
        <v>2237</v>
      </c>
      <c r="C206" s="40" t="s">
        <v>794</v>
      </c>
      <c r="D206" s="40" t="s">
        <v>851</v>
      </c>
      <c r="E206" s="40" t="s">
        <v>2556</v>
      </c>
      <c r="F206" s="40" t="s">
        <v>853</v>
      </c>
      <c r="G206" s="40">
        <v>300</v>
      </c>
      <c r="H206" s="57">
        <v>208735.37</v>
      </c>
      <c r="I206" s="57">
        <v>1391.5691333333334</v>
      </c>
      <c r="J206" s="57">
        <v>207343.80086666666</v>
      </c>
      <c r="K206" s="58">
        <v>1</v>
      </c>
      <c r="L206" s="57">
        <v>695.78</v>
      </c>
      <c r="M206" s="57"/>
      <c r="N206" s="57">
        <f t="shared" si="320"/>
        <v>8349.36</v>
      </c>
      <c r="O206" s="57">
        <f t="shared" si="356"/>
        <v>206648.02086666666</v>
      </c>
      <c r="P206" s="57">
        <f t="shared" si="367"/>
        <v>205952.24086666666</v>
      </c>
      <c r="Q206" s="57">
        <f t="shared" si="367"/>
        <v>205256.46086666666</v>
      </c>
      <c r="R206" s="57">
        <f t="shared" si="367"/>
        <v>204560.68086666666</v>
      </c>
      <c r="S206" s="57">
        <f t="shared" si="367"/>
        <v>203864.90086666666</v>
      </c>
      <c r="T206" s="57">
        <f t="shared" si="367"/>
        <v>203169.12086666666</v>
      </c>
      <c r="U206" s="57">
        <f t="shared" si="367"/>
        <v>202473.34086666667</v>
      </c>
      <c r="V206" s="57">
        <f t="shared" si="367"/>
        <v>201777.56086666667</v>
      </c>
      <c r="W206" s="57">
        <f t="shared" si="367"/>
        <v>201081.78086666667</v>
      </c>
      <c r="X206" s="57">
        <f t="shared" si="367"/>
        <v>200386.00086666667</v>
      </c>
      <c r="Y206" s="57">
        <f t="shared" si="367"/>
        <v>199690.22086666667</v>
      </c>
      <c r="Z206" s="57">
        <f t="shared" si="367"/>
        <v>198994.44086666667</v>
      </c>
      <c r="AA206" s="59">
        <f t="shared" si="381"/>
        <v>4469.7206590666674</v>
      </c>
      <c r="AB206" s="57"/>
      <c r="AC206" s="57">
        <f t="shared" si="357"/>
        <v>8349.36</v>
      </c>
      <c r="AD206" s="57">
        <f t="shared" si="358"/>
        <v>198298.66086666667</v>
      </c>
      <c r="AE206" s="57">
        <f t="shared" si="368"/>
        <v>197602.88086666667</v>
      </c>
      <c r="AF206" s="57">
        <f t="shared" si="368"/>
        <v>196907.10086666667</v>
      </c>
      <c r="AG206" s="57">
        <f t="shared" si="368"/>
        <v>196211.32086666668</v>
      </c>
      <c r="AH206" s="57">
        <f t="shared" si="368"/>
        <v>195515.54086666668</v>
      </c>
      <c r="AI206" s="57">
        <f t="shared" si="368"/>
        <v>194819.76086666668</v>
      </c>
      <c r="AJ206" s="57">
        <f t="shared" si="368"/>
        <v>194123.98086666668</v>
      </c>
      <c r="AK206" s="57">
        <f t="shared" si="368"/>
        <v>193428.20086666668</v>
      </c>
      <c r="AL206" s="57">
        <f t="shared" si="368"/>
        <v>192732.42086666668</v>
      </c>
      <c r="AM206" s="57">
        <f t="shared" si="368"/>
        <v>192036.64086666668</v>
      </c>
      <c r="AN206" s="57">
        <f t="shared" si="368"/>
        <v>191340.86086666668</v>
      </c>
      <c r="AO206" s="57">
        <f t="shared" si="368"/>
        <v>190645.08086666669</v>
      </c>
      <c r="AP206" s="59">
        <f t="shared" si="359"/>
        <v>4286.0347390666666</v>
      </c>
      <c r="AQ206" s="57">
        <v>695.78</v>
      </c>
      <c r="AR206" s="57">
        <f t="shared" si="382"/>
        <v>8349.36</v>
      </c>
      <c r="AS206" s="57">
        <f t="shared" si="383"/>
        <v>189949.30086666669</v>
      </c>
      <c r="AT206" s="57">
        <f t="shared" si="384"/>
        <v>189253.52086666669</v>
      </c>
      <c r="AU206" s="57">
        <f t="shared" si="384"/>
        <v>188557.74086666669</v>
      </c>
      <c r="AV206" s="57">
        <f t="shared" si="384"/>
        <v>187861.96086666669</v>
      </c>
      <c r="AW206" s="57">
        <f t="shared" si="384"/>
        <v>187166.18086666669</v>
      </c>
      <c r="AX206" s="57">
        <f t="shared" si="384"/>
        <v>186470.40086666669</v>
      </c>
      <c r="AY206" s="57">
        <f t="shared" si="384"/>
        <v>185774.62086666669</v>
      </c>
      <c r="AZ206" s="57">
        <f t="shared" si="384"/>
        <v>185078.84086666669</v>
      </c>
      <c r="BA206" s="57">
        <f t="shared" si="384"/>
        <v>184383.0608666667</v>
      </c>
      <c r="BB206" s="57">
        <f t="shared" si="384"/>
        <v>183687.2808666667</v>
      </c>
      <c r="BC206" s="57">
        <f t="shared" si="384"/>
        <v>182991.5008666667</v>
      </c>
      <c r="BD206" s="57">
        <f t="shared" si="384"/>
        <v>182295.7208666667</v>
      </c>
      <c r="BE206" s="60">
        <f t="shared" si="354"/>
        <v>4102.3488190666667</v>
      </c>
      <c r="BF206" s="57">
        <v>695.78</v>
      </c>
      <c r="BG206" s="69">
        <f t="shared" si="390"/>
        <v>8349.36</v>
      </c>
      <c r="BH206" s="57">
        <f t="shared" si="327"/>
        <v>181599.9408666667</v>
      </c>
      <c r="BI206" s="57">
        <f t="shared" si="385"/>
        <v>180904.1608666667</v>
      </c>
      <c r="BJ206" s="57">
        <f t="shared" si="385"/>
        <v>180208.3808666667</v>
      </c>
      <c r="BK206" s="57">
        <f t="shared" si="385"/>
        <v>179512.6008666667</v>
      </c>
      <c r="BL206" s="57">
        <f t="shared" si="385"/>
        <v>178816.82086666671</v>
      </c>
      <c r="BM206" s="57">
        <f t="shared" si="385"/>
        <v>178121.04086666671</v>
      </c>
      <c r="BN206" s="57">
        <f t="shared" si="385"/>
        <v>177425.26086666671</v>
      </c>
      <c r="BO206" s="57">
        <f t="shared" si="385"/>
        <v>176729.48086666671</v>
      </c>
      <c r="BP206" s="57">
        <f t="shared" si="385"/>
        <v>176033.70086666671</v>
      </c>
      <c r="BQ206" s="57">
        <f t="shared" si="385"/>
        <v>175337.92086666671</v>
      </c>
      <c r="BR206" s="57">
        <f t="shared" si="385"/>
        <v>174642.14086666671</v>
      </c>
      <c r="BS206" s="57">
        <f t="shared" si="385"/>
        <v>173946.36086666671</v>
      </c>
      <c r="BT206" s="60">
        <f t="shared" si="360"/>
        <v>3918.6628990666668</v>
      </c>
      <c r="BU206" s="57">
        <v>695.78</v>
      </c>
      <c r="BV206" s="69">
        <f t="shared" si="391"/>
        <v>8349.36</v>
      </c>
      <c r="BW206" s="57">
        <f t="shared" si="386"/>
        <v>173250.58086666671</v>
      </c>
      <c r="BX206" s="57">
        <f t="shared" si="387"/>
        <v>172554.80086666672</v>
      </c>
      <c r="BY206" s="57">
        <f t="shared" si="387"/>
        <v>171859.02086666672</v>
      </c>
      <c r="BZ206" s="57">
        <f t="shared" si="387"/>
        <v>171163.24086666672</v>
      </c>
      <c r="CA206" s="57">
        <f t="shared" si="387"/>
        <v>170467.46086666672</v>
      </c>
      <c r="CB206" s="57">
        <f t="shared" si="387"/>
        <v>169771.68086666672</v>
      </c>
      <c r="CC206" s="57">
        <f t="shared" si="387"/>
        <v>169075.90086666672</v>
      </c>
      <c r="CD206" s="57">
        <f t="shared" si="387"/>
        <v>168380.12086666672</v>
      </c>
      <c r="CE206" s="57">
        <f t="shared" si="387"/>
        <v>167684.34086666672</v>
      </c>
      <c r="CF206" s="57">
        <f t="shared" si="387"/>
        <v>166988.56086666672</v>
      </c>
      <c r="CG206" s="57">
        <f t="shared" si="387"/>
        <v>166292.78086666673</v>
      </c>
      <c r="CH206" s="57">
        <f t="shared" si="387"/>
        <v>165597.00086666673</v>
      </c>
      <c r="CI206" s="60">
        <f t="shared" si="363"/>
        <v>3734.9769790666678</v>
      </c>
      <c r="CJ206" s="57">
        <v>695.78</v>
      </c>
      <c r="CK206" s="69">
        <f t="shared" si="392"/>
        <v>8349.36</v>
      </c>
      <c r="CL206" s="57">
        <f t="shared" si="388"/>
        <v>164901.22086666673</v>
      </c>
      <c r="CM206" s="57">
        <f t="shared" si="389"/>
        <v>164205.44086666673</v>
      </c>
      <c r="CN206" s="57">
        <f t="shared" si="389"/>
        <v>163509.66086666673</v>
      </c>
      <c r="CO206" s="57">
        <f t="shared" si="389"/>
        <v>162813.88086666673</v>
      </c>
      <c r="CP206" s="57">
        <f t="shared" si="389"/>
        <v>162118.10086666673</v>
      </c>
      <c r="CQ206" s="57">
        <f t="shared" si="389"/>
        <v>161422.32086666673</v>
      </c>
      <c r="CR206" s="57">
        <f t="shared" si="389"/>
        <v>160726.54086666674</v>
      </c>
      <c r="CS206" s="57">
        <f t="shared" si="389"/>
        <v>160030.76086666674</v>
      </c>
      <c r="CT206" s="57">
        <f t="shared" si="389"/>
        <v>159334.98086666674</v>
      </c>
      <c r="CU206" s="57">
        <f t="shared" si="389"/>
        <v>158639.20086666674</v>
      </c>
      <c r="CV206" s="57">
        <f t="shared" si="389"/>
        <v>157943.42086666674</v>
      </c>
      <c r="CW206" s="57">
        <f t="shared" si="389"/>
        <v>157247.64086666674</v>
      </c>
      <c r="CX206" s="60">
        <f t="shared" si="366"/>
        <v>3551.2910590666679</v>
      </c>
    </row>
    <row r="207" spans="1:102" x14ac:dyDescent="0.2">
      <c r="A207" s="56" t="s">
        <v>1524</v>
      </c>
      <c r="B207" s="40" t="s">
        <v>2238</v>
      </c>
      <c r="C207" s="40" t="s">
        <v>794</v>
      </c>
      <c r="D207" s="40" t="s">
        <v>851</v>
      </c>
      <c r="E207" s="40" t="s">
        <v>2556</v>
      </c>
      <c r="F207" s="40" t="s">
        <v>853</v>
      </c>
      <c r="G207" s="40">
        <v>300</v>
      </c>
      <c r="H207" s="57">
        <v>93334.95</v>
      </c>
      <c r="I207" s="57">
        <v>622.23299999999995</v>
      </c>
      <c r="J207" s="57">
        <v>92712.717000000004</v>
      </c>
      <c r="K207" s="58">
        <v>1</v>
      </c>
      <c r="L207" s="57">
        <v>311.12</v>
      </c>
      <c r="M207" s="57"/>
      <c r="N207" s="57">
        <f t="shared" si="320"/>
        <v>3733.44</v>
      </c>
      <c r="O207" s="57">
        <f t="shared" si="356"/>
        <v>92401.597000000009</v>
      </c>
      <c r="P207" s="57">
        <f t="shared" si="367"/>
        <v>92090.477000000014</v>
      </c>
      <c r="Q207" s="57">
        <f t="shared" si="367"/>
        <v>91779.357000000018</v>
      </c>
      <c r="R207" s="57">
        <f t="shared" si="367"/>
        <v>91468.237000000023</v>
      </c>
      <c r="S207" s="57">
        <f t="shared" si="367"/>
        <v>91157.117000000027</v>
      </c>
      <c r="T207" s="57">
        <f t="shared" si="367"/>
        <v>90845.997000000032</v>
      </c>
      <c r="U207" s="57">
        <f t="shared" si="367"/>
        <v>90534.877000000037</v>
      </c>
      <c r="V207" s="57">
        <f t="shared" si="367"/>
        <v>90223.757000000041</v>
      </c>
      <c r="W207" s="57">
        <f t="shared" si="367"/>
        <v>89912.637000000046</v>
      </c>
      <c r="X207" s="57">
        <f t="shared" si="367"/>
        <v>89601.517000000051</v>
      </c>
      <c r="Y207" s="57">
        <f t="shared" si="367"/>
        <v>89290.397000000055</v>
      </c>
      <c r="Z207" s="57">
        <f t="shared" si="367"/>
        <v>88979.27700000006</v>
      </c>
      <c r="AA207" s="59">
        <f t="shared" si="381"/>
        <v>1998.6119340000007</v>
      </c>
      <c r="AB207" s="57"/>
      <c r="AC207" s="57">
        <f t="shared" si="357"/>
        <v>3733.44</v>
      </c>
      <c r="AD207" s="57">
        <f t="shared" si="358"/>
        <v>88668.157000000065</v>
      </c>
      <c r="AE207" s="57">
        <f t="shared" si="368"/>
        <v>88357.037000000069</v>
      </c>
      <c r="AF207" s="57">
        <f t="shared" si="368"/>
        <v>88045.917000000074</v>
      </c>
      <c r="AG207" s="57">
        <f t="shared" si="368"/>
        <v>87734.797000000079</v>
      </c>
      <c r="AH207" s="57">
        <f t="shared" si="368"/>
        <v>87423.677000000083</v>
      </c>
      <c r="AI207" s="57">
        <f t="shared" si="368"/>
        <v>87112.557000000088</v>
      </c>
      <c r="AJ207" s="57">
        <f t="shared" si="368"/>
        <v>86801.437000000093</v>
      </c>
      <c r="AK207" s="57">
        <f t="shared" si="368"/>
        <v>86490.317000000097</v>
      </c>
      <c r="AL207" s="57">
        <f t="shared" si="368"/>
        <v>86179.197000000102</v>
      </c>
      <c r="AM207" s="57">
        <f t="shared" si="368"/>
        <v>85868.077000000107</v>
      </c>
      <c r="AN207" s="57">
        <f t="shared" si="368"/>
        <v>85556.957000000111</v>
      </c>
      <c r="AO207" s="57">
        <f t="shared" si="368"/>
        <v>85245.837000000116</v>
      </c>
      <c r="AP207" s="59">
        <f t="shared" si="359"/>
        <v>1916.4762540000017</v>
      </c>
      <c r="AQ207" s="57">
        <v>311.12</v>
      </c>
      <c r="AR207" s="57">
        <f t="shared" si="382"/>
        <v>3733.44</v>
      </c>
      <c r="AS207" s="57">
        <f t="shared" si="383"/>
        <v>84934.717000000121</v>
      </c>
      <c r="AT207" s="57">
        <f t="shared" si="384"/>
        <v>84623.597000000125</v>
      </c>
      <c r="AU207" s="57">
        <f t="shared" si="384"/>
        <v>84312.47700000013</v>
      </c>
      <c r="AV207" s="57">
        <f t="shared" si="384"/>
        <v>84001.357000000135</v>
      </c>
      <c r="AW207" s="57">
        <f t="shared" si="384"/>
        <v>83690.237000000139</v>
      </c>
      <c r="AX207" s="57">
        <f t="shared" si="384"/>
        <v>83379.117000000144</v>
      </c>
      <c r="AY207" s="57">
        <f t="shared" si="384"/>
        <v>83067.997000000149</v>
      </c>
      <c r="AZ207" s="57">
        <f t="shared" si="384"/>
        <v>82756.877000000153</v>
      </c>
      <c r="BA207" s="57">
        <f t="shared" si="384"/>
        <v>82445.757000000158</v>
      </c>
      <c r="BB207" s="57">
        <f t="shared" si="384"/>
        <v>82134.637000000163</v>
      </c>
      <c r="BC207" s="57">
        <f t="shared" si="384"/>
        <v>81823.517000000167</v>
      </c>
      <c r="BD207" s="57">
        <f t="shared" si="384"/>
        <v>81512.397000000172</v>
      </c>
      <c r="BE207" s="60">
        <f t="shared" si="354"/>
        <v>1834.340574000003</v>
      </c>
      <c r="BF207" s="57">
        <v>311.12</v>
      </c>
      <c r="BG207" s="69">
        <f t="shared" si="390"/>
        <v>3733.44</v>
      </c>
      <c r="BH207" s="57">
        <f t="shared" si="327"/>
        <v>81201.277000000176</v>
      </c>
      <c r="BI207" s="57">
        <f t="shared" si="385"/>
        <v>80890.157000000181</v>
      </c>
      <c r="BJ207" s="57">
        <f t="shared" si="385"/>
        <v>80579.037000000186</v>
      </c>
      <c r="BK207" s="57">
        <f t="shared" si="385"/>
        <v>80267.91700000019</v>
      </c>
      <c r="BL207" s="57">
        <f t="shared" si="385"/>
        <v>79956.797000000195</v>
      </c>
      <c r="BM207" s="57">
        <f t="shared" si="385"/>
        <v>79645.6770000002</v>
      </c>
      <c r="BN207" s="57">
        <f t="shared" si="385"/>
        <v>79334.557000000204</v>
      </c>
      <c r="BO207" s="57">
        <f t="shared" si="385"/>
        <v>79023.437000000209</v>
      </c>
      <c r="BP207" s="57">
        <f t="shared" si="385"/>
        <v>78712.317000000214</v>
      </c>
      <c r="BQ207" s="57">
        <f t="shared" si="385"/>
        <v>78401.197000000218</v>
      </c>
      <c r="BR207" s="57">
        <f t="shared" si="385"/>
        <v>78090.077000000223</v>
      </c>
      <c r="BS207" s="57">
        <f t="shared" si="385"/>
        <v>77778.957000000228</v>
      </c>
      <c r="BT207" s="60">
        <f t="shared" si="360"/>
        <v>1752.2048940000043</v>
      </c>
      <c r="BU207" s="57">
        <v>311.12</v>
      </c>
      <c r="BV207" s="69">
        <f t="shared" si="391"/>
        <v>3733.44</v>
      </c>
      <c r="BW207" s="57">
        <f t="shared" si="386"/>
        <v>77467.837000000232</v>
      </c>
      <c r="BX207" s="57">
        <f t="shared" si="387"/>
        <v>77156.717000000237</v>
      </c>
      <c r="BY207" s="57">
        <f t="shared" si="387"/>
        <v>76845.597000000242</v>
      </c>
      <c r="BZ207" s="57">
        <f t="shared" si="387"/>
        <v>76534.477000000246</v>
      </c>
      <c r="CA207" s="57">
        <f t="shared" si="387"/>
        <v>76223.357000000251</v>
      </c>
      <c r="CB207" s="57">
        <f t="shared" si="387"/>
        <v>75912.237000000256</v>
      </c>
      <c r="CC207" s="57">
        <f t="shared" si="387"/>
        <v>75601.11700000026</v>
      </c>
      <c r="CD207" s="57">
        <f t="shared" si="387"/>
        <v>75289.997000000265</v>
      </c>
      <c r="CE207" s="57">
        <f t="shared" si="387"/>
        <v>74978.87700000027</v>
      </c>
      <c r="CF207" s="57">
        <f t="shared" si="387"/>
        <v>74667.757000000274</v>
      </c>
      <c r="CG207" s="57">
        <f t="shared" si="387"/>
        <v>74356.637000000279</v>
      </c>
      <c r="CH207" s="57">
        <f t="shared" si="387"/>
        <v>74045.517000000284</v>
      </c>
      <c r="CI207" s="60">
        <f t="shared" si="363"/>
        <v>1670.0692140000056</v>
      </c>
      <c r="CJ207" s="57">
        <v>311.12</v>
      </c>
      <c r="CK207" s="69">
        <f t="shared" si="392"/>
        <v>3733.44</v>
      </c>
      <c r="CL207" s="57">
        <f t="shared" si="388"/>
        <v>73734.397000000288</v>
      </c>
      <c r="CM207" s="57">
        <f t="shared" si="389"/>
        <v>73423.277000000293</v>
      </c>
      <c r="CN207" s="57">
        <f t="shared" si="389"/>
        <v>73112.157000000298</v>
      </c>
      <c r="CO207" s="57">
        <f t="shared" si="389"/>
        <v>72801.037000000302</v>
      </c>
      <c r="CP207" s="57">
        <f t="shared" si="389"/>
        <v>72489.917000000307</v>
      </c>
      <c r="CQ207" s="57">
        <f t="shared" si="389"/>
        <v>72178.797000000312</v>
      </c>
      <c r="CR207" s="57">
        <f t="shared" si="389"/>
        <v>71867.677000000316</v>
      </c>
      <c r="CS207" s="57">
        <f t="shared" si="389"/>
        <v>71556.557000000321</v>
      </c>
      <c r="CT207" s="57">
        <f t="shared" si="389"/>
        <v>71245.437000000325</v>
      </c>
      <c r="CU207" s="57">
        <f t="shared" si="389"/>
        <v>70934.31700000033</v>
      </c>
      <c r="CV207" s="57">
        <f t="shared" si="389"/>
        <v>70623.197000000335</v>
      </c>
      <c r="CW207" s="57">
        <f t="shared" si="389"/>
        <v>70312.077000000339</v>
      </c>
      <c r="CX207" s="60">
        <f t="shared" si="366"/>
        <v>1587.9335340000068</v>
      </c>
    </row>
    <row r="208" spans="1:102" x14ac:dyDescent="0.2">
      <c r="A208" s="56" t="s">
        <v>1525</v>
      </c>
      <c r="B208" s="40" t="s">
        <v>2239</v>
      </c>
      <c r="C208" s="40" t="s">
        <v>794</v>
      </c>
      <c r="D208" s="40" t="s">
        <v>851</v>
      </c>
      <c r="E208" s="43">
        <v>44560</v>
      </c>
      <c r="F208" s="40" t="s">
        <v>853</v>
      </c>
      <c r="G208" s="40">
        <v>300</v>
      </c>
      <c r="H208" s="57">
        <v>160319.39000000001</v>
      </c>
      <c r="I208" s="57" t="e">
        <v>#REF!</v>
      </c>
      <c r="J208" s="57">
        <v>160319.39000000001</v>
      </c>
      <c r="K208" s="58">
        <v>1</v>
      </c>
      <c r="L208" s="57">
        <v>534.39796666666666</v>
      </c>
      <c r="M208" s="57"/>
      <c r="N208" s="57">
        <f t="shared" si="320"/>
        <v>6412.7755999999999</v>
      </c>
      <c r="O208" s="57">
        <f t="shared" si="356"/>
        <v>159784.99203333334</v>
      </c>
      <c r="P208" s="57">
        <f t="shared" si="367"/>
        <v>159250.59406666667</v>
      </c>
      <c r="Q208" s="57">
        <f t="shared" si="367"/>
        <v>158716.1961</v>
      </c>
      <c r="R208" s="57">
        <f t="shared" si="367"/>
        <v>158181.79813333333</v>
      </c>
      <c r="S208" s="57">
        <f t="shared" si="367"/>
        <v>157647.40016666666</v>
      </c>
      <c r="T208" s="57">
        <f t="shared" si="367"/>
        <v>157113.00219999999</v>
      </c>
      <c r="U208" s="57">
        <f t="shared" si="367"/>
        <v>156578.60423333332</v>
      </c>
      <c r="V208" s="57">
        <f t="shared" si="367"/>
        <v>156044.20626666665</v>
      </c>
      <c r="W208" s="57">
        <f t="shared" si="367"/>
        <v>155509.80829999998</v>
      </c>
      <c r="X208" s="57">
        <f t="shared" si="367"/>
        <v>154975.4103333333</v>
      </c>
      <c r="Y208" s="57">
        <f t="shared" si="367"/>
        <v>154441.01236666663</v>
      </c>
      <c r="Z208" s="57">
        <f t="shared" si="367"/>
        <v>153906.61439999996</v>
      </c>
      <c r="AA208" s="59">
        <f t="shared" si="381"/>
        <v>3456.4860484000001</v>
      </c>
      <c r="AB208" s="57"/>
      <c r="AC208" s="57">
        <f t="shared" si="357"/>
        <v>6412.7755999999999</v>
      </c>
      <c r="AD208" s="57">
        <f t="shared" si="358"/>
        <v>153372.21643333329</v>
      </c>
      <c r="AE208" s="57">
        <f t="shared" si="368"/>
        <v>152837.81846666662</v>
      </c>
      <c r="AF208" s="57">
        <f t="shared" si="368"/>
        <v>152303.42049999995</v>
      </c>
      <c r="AG208" s="57">
        <f t="shared" si="368"/>
        <v>151769.02253333328</v>
      </c>
      <c r="AH208" s="57">
        <f t="shared" si="368"/>
        <v>151234.62456666661</v>
      </c>
      <c r="AI208" s="57">
        <f t="shared" si="368"/>
        <v>150700.22659999994</v>
      </c>
      <c r="AJ208" s="57">
        <f t="shared" si="368"/>
        <v>150165.82863333327</v>
      </c>
      <c r="AK208" s="57">
        <f t="shared" si="368"/>
        <v>149631.43066666659</v>
      </c>
      <c r="AL208" s="57">
        <f t="shared" si="368"/>
        <v>149097.03269999992</v>
      </c>
      <c r="AM208" s="57">
        <f t="shared" si="368"/>
        <v>148562.63473333325</v>
      </c>
      <c r="AN208" s="57">
        <f t="shared" si="368"/>
        <v>148028.23676666658</v>
      </c>
      <c r="AO208" s="57">
        <f t="shared" si="368"/>
        <v>147493.83879999991</v>
      </c>
      <c r="AP208" s="59">
        <f t="shared" si="359"/>
        <v>3315.4049851999989</v>
      </c>
      <c r="AQ208" s="57">
        <v>534.39796666666666</v>
      </c>
      <c r="AR208" s="57">
        <f t="shared" si="382"/>
        <v>6412.7755999999999</v>
      </c>
      <c r="AS208" s="57">
        <f t="shared" si="383"/>
        <v>146959.44083333324</v>
      </c>
      <c r="AT208" s="57">
        <f t="shared" si="384"/>
        <v>146425.04286666657</v>
      </c>
      <c r="AU208" s="57">
        <f t="shared" si="384"/>
        <v>145890.6448999999</v>
      </c>
      <c r="AV208" s="57">
        <f t="shared" si="384"/>
        <v>145356.24693333323</v>
      </c>
      <c r="AW208" s="57">
        <f t="shared" si="384"/>
        <v>144821.84896666656</v>
      </c>
      <c r="AX208" s="57">
        <f t="shared" si="384"/>
        <v>144287.45099999988</v>
      </c>
      <c r="AY208" s="57">
        <f t="shared" si="384"/>
        <v>143753.05303333321</v>
      </c>
      <c r="AZ208" s="57">
        <f t="shared" si="384"/>
        <v>143218.65506666654</v>
      </c>
      <c r="BA208" s="57">
        <f t="shared" si="384"/>
        <v>142684.25709999987</v>
      </c>
      <c r="BB208" s="57">
        <f t="shared" si="384"/>
        <v>142149.8591333332</v>
      </c>
      <c r="BC208" s="57">
        <f t="shared" si="384"/>
        <v>141615.46116666653</v>
      </c>
      <c r="BD208" s="57">
        <f t="shared" si="384"/>
        <v>141081.06319999986</v>
      </c>
      <c r="BE208" s="60">
        <f t="shared" si="354"/>
        <v>3174.3239219999978</v>
      </c>
      <c r="BF208" s="57">
        <v>534.39796666666666</v>
      </c>
      <c r="BG208" s="69">
        <f t="shared" si="390"/>
        <v>6412.7755999999999</v>
      </c>
      <c r="BH208" s="57">
        <f t="shared" si="327"/>
        <v>140546.66523333319</v>
      </c>
      <c r="BI208" s="57">
        <f t="shared" si="385"/>
        <v>140012.26726666652</v>
      </c>
      <c r="BJ208" s="57">
        <f t="shared" si="385"/>
        <v>139477.86929999985</v>
      </c>
      <c r="BK208" s="57">
        <f t="shared" si="385"/>
        <v>138943.47133333317</v>
      </c>
      <c r="BL208" s="57">
        <f t="shared" si="385"/>
        <v>138409.0733666665</v>
      </c>
      <c r="BM208" s="57">
        <f t="shared" si="385"/>
        <v>137874.67539999983</v>
      </c>
      <c r="BN208" s="57">
        <f t="shared" si="385"/>
        <v>137340.27743333316</v>
      </c>
      <c r="BO208" s="57">
        <f t="shared" si="385"/>
        <v>136805.87946666649</v>
      </c>
      <c r="BP208" s="57">
        <f t="shared" si="385"/>
        <v>136271.48149999982</v>
      </c>
      <c r="BQ208" s="57">
        <f t="shared" si="385"/>
        <v>135737.08353333315</v>
      </c>
      <c r="BR208" s="57">
        <f t="shared" si="385"/>
        <v>135202.68556666648</v>
      </c>
      <c r="BS208" s="57">
        <f t="shared" si="385"/>
        <v>134668.28759999981</v>
      </c>
      <c r="BT208" s="60">
        <f t="shared" si="360"/>
        <v>3033.2428587999966</v>
      </c>
      <c r="BU208" s="57">
        <v>534.39796666666666</v>
      </c>
      <c r="BV208" s="69">
        <f t="shared" si="391"/>
        <v>6412.7755999999999</v>
      </c>
      <c r="BW208" s="57">
        <f t="shared" si="386"/>
        <v>134133.88963333314</v>
      </c>
      <c r="BX208" s="57">
        <f t="shared" si="387"/>
        <v>133599.49166666646</v>
      </c>
      <c r="BY208" s="57">
        <f t="shared" si="387"/>
        <v>133065.09369999979</v>
      </c>
      <c r="BZ208" s="57">
        <f t="shared" si="387"/>
        <v>132530.69573333312</v>
      </c>
      <c r="CA208" s="57">
        <f t="shared" si="387"/>
        <v>131996.29776666645</v>
      </c>
      <c r="CB208" s="57">
        <f t="shared" si="387"/>
        <v>131461.89979999978</v>
      </c>
      <c r="CC208" s="57">
        <f t="shared" si="387"/>
        <v>130927.50183333311</v>
      </c>
      <c r="CD208" s="57">
        <f t="shared" si="387"/>
        <v>130393.10386666644</v>
      </c>
      <c r="CE208" s="57">
        <f t="shared" si="387"/>
        <v>129858.70589999977</v>
      </c>
      <c r="CF208" s="57">
        <f t="shared" si="387"/>
        <v>129324.3079333331</v>
      </c>
      <c r="CG208" s="57">
        <f t="shared" si="387"/>
        <v>128789.90996666643</v>
      </c>
      <c r="CH208" s="57">
        <f t="shared" si="387"/>
        <v>128255.51199999976</v>
      </c>
      <c r="CI208" s="60">
        <f t="shared" si="363"/>
        <v>2892.1617955999955</v>
      </c>
      <c r="CJ208" s="57">
        <v>534.39796666666666</v>
      </c>
      <c r="CK208" s="69">
        <f t="shared" si="392"/>
        <v>6412.7755999999999</v>
      </c>
      <c r="CL208" s="57">
        <f t="shared" si="388"/>
        <v>127721.11403333308</v>
      </c>
      <c r="CM208" s="57">
        <f t="shared" si="389"/>
        <v>127186.71606666641</v>
      </c>
      <c r="CN208" s="57">
        <f t="shared" si="389"/>
        <v>126652.31809999974</v>
      </c>
      <c r="CO208" s="57">
        <f t="shared" si="389"/>
        <v>126117.92013333307</v>
      </c>
      <c r="CP208" s="57">
        <f t="shared" si="389"/>
        <v>125583.5221666664</v>
      </c>
      <c r="CQ208" s="57">
        <f t="shared" si="389"/>
        <v>125049.12419999973</v>
      </c>
      <c r="CR208" s="57">
        <f t="shared" si="389"/>
        <v>124514.72623333306</v>
      </c>
      <c r="CS208" s="57">
        <f t="shared" si="389"/>
        <v>123980.32826666639</v>
      </c>
      <c r="CT208" s="57">
        <f t="shared" si="389"/>
        <v>123445.93029999972</v>
      </c>
      <c r="CU208" s="57">
        <f t="shared" si="389"/>
        <v>122911.53233333305</v>
      </c>
      <c r="CV208" s="57">
        <f t="shared" si="389"/>
        <v>122377.13436666637</v>
      </c>
      <c r="CW208" s="57">
        <f t="shared" si="389"/>
        <v>121842.7363999997</v>
      </c>
      <c r="CX208" s="60">
        <f t="shared" si="366"/>
        <v>2751.0807323999943</v>
      </c>
    </row>
    <row r="209" spans="1:102" x14ac:dyDescent="0.2">
      <c r="A209" s="56" t="s">
        <v>1526</v>
      </c>
      <c r="B209" s="40" t="s">
        <v>2240</v>
      </c>
      <c r="C209" s="40" t="s">
        <v>794</v>
      </c>
      <c r="D209" s="40" t="s">
        <v>851</v>
      </c>
      <c r="E209" s="40" t="s">
        <v>2556</v>
      </c>
      <c r="F209" s="40" t="s">
        <v>853</v>
      </c>
      <c r="G209" s="40">
        <v>300</v>
      </c>
      <c r="H209" s="57">
        <v>2244355.14</v>
      </c>
      <c r="I209" s="57">
        <v>14962.367600000001</v>
      </c>
      <c r="J209" s="57">
        <v>2229392.7724000001</v>
      </c>
      <c r="K209" s="58">
        <v>1</v>
      </c>
      <c r="L209" s="57">
        <v>7481.18</v>
      </c>
      <c r="M209" s="57"/>
      <c r="N209" s="57">
        <f t="shared" si="320"/>
        <v>89774.16</v>
      </c>
      <c r="O209" s="57">
        <f t="shared" si="356"/>
        <v>2221911.5924</v>
      </c>
      <c r="P209" s="57">
        <f t="shared" si="367"/>
        <v>2214430.4123999998</v>
      </c>
      <c r="Q209" s="57">
        <f t="shared" si="367"/>
        <v>2206949.2323999996</v>
      </c>
      <c r="R209" s="57">
        <f t="shared" si="367"/>
        <v>2199468.0523999995</v>
      </c>
      <c r="S209" s="57">
        <f t="shared" si="367"/>
        <v>2191986.8723999993</v>
      </c>
      <c r="T209" s="57">
        <f t="shared" si="367"/>
        <v>2184505.6923999991</v>
      </c>
      <c r="U209" s="57">
        <f t="shared" si="367"/>
        <v>2177024.512399999</v>
      </c>
      <c r="V209" s="57">
        <f t="shared" si="367"/>
        <v>2169543.3323999988</v>
      </c>
      <c r="W209" s="57">
        <f t="shared" si="367"/>
        <v>2162062.1523999986</v>
      </c>
      <c r="X209" s="57">
        <f t="shared" si="367"/>
        <v>2154580.9723999985</v>
      </c>
      <c r="Y209" s="57">
        <f t="shared" si="367"/>
        <v>2147099.7923999983</v>
      </c>
      <c r="Z209" s="57">
        <f t="shared" si="367"/>
        <v>2139618.6123999981</v>
      </c>
      <c r="AA209" s="59">
        <f t="shared" si="381"/>
        <v>48059.125232799975</v>
      </c>
      <c r="AB209" s="57"/>
      <c r="AC209" s="57">
        <f t="shared" si="357"/>
        <v>89774.16</v>
      </c>
      <c r="AD209" s="57">
        <f t="shared" si="358"/>
        <v>2132137.432399998</v>
      </c>
      <c r="AE209" s="57">
        <f t="shared" si="368"/>
        <v>2124656.2523999978</v>
      </c>
      <c r="AF209" s="57">
        <f t="shared" si="368"/>
        <v>2117175.0723999976</v>
      </c>
      <c r="AG209" s="57">
        <f t="shared" si="368"/>
        <v>2109693.8923999975</v>
      </c>
      <c r="AH209" s="57">
        <f t="shared" si="368"/>
        <v>2102212.7123999973</v>
      </c>
      <c r="AI209" s="57">
        <f t="shared" si="368"/>
        <v>2094731.5323999973</v>
      </c>
      <c r="AJ209" s="57">
        <f t="shared" si="368"/>
        <v>2087250.3523999974</v>
      </c>
      <c r="AK209" s="57">
        <f t="shared" si="368"/>
        <v>2079769.1723999975</v>
      </c>
      <c r="AL209" s="57">
        <f t="shared" si="368"/>
        <v>2072287.9923999975</v>
      </c>
      <c r="AM209" s="57">
        <f t="shared" si="368"/>
        <v>2064806.8123999976</v>
      </c>
      <c r="AN209" s="57">
        <f t="shared" si="368"/>
        <v>2057325.6323999977</v>
      </c>
      <c r="AO209" s="57">
        <f t="shared" si="368"/>
        <v>2049844.4523999977</v>
      </c>
      <c r="AP209" s="59">
        <f t="shared" si="359"/>
        <v>46084.093712799957</v>
      </c>
      <c r="AQ209" s="57">
        <v>7481.18</v>
      </c>
      <c r="AR209" s="57">
        <f t="shared" si="382"/>
        <v>89774.16</v>
      </c>
      <c r="AS209" s="57">
        <f t="shared" si="383"/>
        <v>2042363.2723999978</v>
      </c>
      <c r="AT209" s="57">
        <f t="shared" si="384"/>
        <v>2034882.0923999979</v>
      </c>
      <c r="AU209" s="57">
        <f t="shared" si="384"/>
        <v>2027400.9123999979</v>
      </c>
      <c r="AV209" s="57">
        <f t="shared" si="384"/>
        <v>2019919.732399998</v>
      </c>
      <c r="AW209" s="57">
        <f t="shared" si="384"/>
        <v>2012438.5523999981</v>
      </c>
      <c r="AX209" s="57">
        <f t="shared" si="384"/>
        <v>2004957.3723999981</v>
      </c>
      <c r="AY209" s="57">
        <f t="shared" si="384"/>
        <v>1997476.1923999982</v>
      </c>
      <c r="AZ209" s="57">
        <f t="shared" si="384"/>
        <v>1989995.0123999983</v>
      </c>
      <c r="BA209" s="57">
        <f t="shared" si="384"/>
        <v>1982513.8323999983</v>
      </c>
      <c r="BB209" s="57">
        <f t="shared" si="384"/>
        <v>1975032.6523999984</v>
      </c>
      <c r="BC209" s="57">
        <f t="shared" si="384"/>
        <v>1967551.4723999985</v>
      </c>
      <c r="BD209" s="57">
        <f t="shared" si="384"/>
        <v>1960070.2923999985</v>
      </c>
      <c r="BE209" s="60">
        <f t="shared" si="354"/>
        <v>44109.062192799953</v>
      </c>
      <c r="BF209" s="57">
        <v>7481.18</v>
      </c>
      <c r="BG209" s="69">
        <f t="shared" si="390"/>
        <v>89774.16</v>
      </c>
      <c r="BH209" s="57">
        <f t="shared" si="327"/>
        <v>1952589.1123999986</v>
      </c>
      <c r="BI209" s="57">
        <f t="shared" si="385"/>
        <v>1945107.9323999987</v>
      </c>
      <c r="BJ209" s="57">
        <f t="shared" si="385"/>
        <v>1937626.7523999987</v>
      </c>
      <c r="BK209" s="57">
        <f t="shared" si="385"/>
        <v>1930145.5723999988</v>
      </c>
      <c r="BL209" s="57">
        <f t="shared" si="385"/>
        <v>1922664.3923999988</v>
      </c>
      <c r="BM209" s="57">
        <f t="shared" si="385"/>
        <v>1915183.2123999989</v>
      </c>
      <c r="BN209" s="57">
        <f t="shared" si="385"/>
        <v>1907702.032399999</v>
      </c>
      <c r="BO209" s="57">
        <f t="shared" si="385"/>
        <v>1900220.852399999</v>
      </c>
      <c r="BP209" s="57">
        <f t="shared" si="385"/>
        <v>1892739.6723999991</v>
      </c>
      <c r="BQ209" s="57">
        <f t="shared" si="385"/>
        <v>1885258.4923999992</v>
      </c>
      <c r="BR209" s="57">
        <f t="shared" si="385"/>
        <v>1877777.3123999992</v>
      </c>
      <c r="BS209" s="57">
        <f t="shared" si="385"/>
        <v>1870296.1323999993</v>
      </c>
      <c r="BT209" s="60">
        <f t="shared" si="360"/>
        <v>42134.03067279997</v>
      </c>
      <c r="BU209" s="57">
        <v>7481.18</v>
      </c>
      <c r="BV209" s="69">
        <f t="shared" si="391"/>
        <v>89774.16</v>
      </c>
      <c r="BW209" s="57">
        <f t="shared" si="386"/>
        <v>1862814.9523999994</v>
      </c>
      <c r="BX209" s="57">
        <f t="shared" si="387"/>
        <v>1855333.7723999994</v>
      </c>
      <c r="BY209" s="57">
        <f t="shared" si="387"/>
        <v>1847852.5923999995</v>
      </c>
      <c r="BZ209" s="57">
        <f t="shared" si="387"/>
        <v>1840371.4123999996</v>
      </c>
      <c r="CA209" s="57">
        <f t="shared" si="387"/>
        <v>1832890.2323999996</v>
      </c>
      <c r="CB209" s="57">
        <f t="shared" si="387"/>
        <v>1825409.0523999997</v>
      </c>
      <c r="CC209" s="57">
        <f t="shared" si="387"/>
        <v>1817927.8723999998</v>
      </c>
      <c r="CD209" s="57">
        <f t="shared" si="387"/>
        <v>1810446.6923999998</v>
      </c>
      <c r="CE209" s="57">
        <f t="shared" si="387"/>
        <v>1802965.5123999999</v>
      </c>
      <c r="CF209" s="57">
        <f t="shared" si="387"/>
        <v>1795484.3324</v>
      </c>
      <c r="CG209" s="57">
        <f t="shared" si="387"/>
        <v>1788003.1524</v>
      </c>
      <c r="CH209" s="57">
        <f t="shared" si="387"/>
        <v>1780521.9724000001</v>
      </c>
      <c r="CI209" s="60">
        <f t="shared" si="363"/>
        <v>40158.999152799988</v>
      </c>
      <c r="CJ209" s="57">
        <v>7481.18</v>
      </c>
      <c r="CK209" s="69">
        <f t="shared" si="392"/>
        <v>89774.16</v>
      </c>
      <c r="CL209" s="57">
        <f t="shared" si="388"/>
        <v>1773040.7924000002</v>
      </c>
      <c r="CM209" s="57">
        <f t="shared" si="389"/>
        <v>1765559.6124000002</v>
      </c>
      <c r="CN209" s="57">
        <f t="shared" si="389"/>
        <v>1758078.4324000003</v>
      </c>
      <c r="CO209" s="57">
        <f t="shared" si="389"/>
        <v>1750597.2524000003</v>
      </c>
      <c r="CP209" s="57">
        <f t="shared" si="389"/>
        <v>1743116.0724000004</v>
      </c>
      <c r="CQ209" s="57">
        <f t="shared" si="389"/>
        <v>1735634.8924000005</v>
      </c>
      <c r="CR209" s="57">
        <f t="shared" si="389"/>
        <v>1728153.7124000005</v>
      </c>
      <c r="CS209" s="57">
        <f t="shared" si="389"/>
        <v>1720672.5324000006</v>
      </c>
      <c r="CT209" s="57">
        <f t="shared" si="389"/>
        <v>1713191.3524000007</v>
      </c>
      <c r="CU209" s="57">
        <f t="shared" si="389"/>
        <v>1705710.1724000007</v>
      </c>
      <c r="CV209" s="57">
        <f t="shared" si="389"/>
        <v>1698228.9924000008</v>
      </c>
      <c r="CW209" s="57">
        <f t="shared" si="389"/>
        <v>1690747.8124000009</v>
      </c>
      <c r="CX209" s="60">
        <f t="shared" si="366"/>
        <v>38183.967632800006</v>
      </c>
    </row>
    <row r="210" spans="1:102" x14ac:dyDescent="0.2">
      <c r="A210" s="56" t="s">
        <v>1527</v>
      </c>
      <c r="B210" s="40" t="s">
        <v>2241</v>
      </c>
      <c r="C210" s="40" t="s">
        <v>794</v>
      </c>
      <c r="D210" s="40" t="s">
        <v>851</v>
      </c>
      <c r="E210" s="43">
        <v>44553</v>
      </c>
      <c r="F210" s="40" t="s">
        <v>853</v>
      </c>
      <c r="G210" s="40">
        <v>300</v>
      </c>
      <c r="H210" s="57">
        <v>187693.41</v>
      </c>
      <c r="I210" s="57" t="e">
        <v>#REF!</v>
      </c>
      <c r="J210" s="57">
        <v>187693.41</v>
      </c>
      <c r="K210" s="58">
        <v>1</v>
      </c>
      <c r="L210" s="57">
        <v>625.64470000000006</v>
      </c>
      <c r="M210" s="57"/>
      <c r="N210" s="57">
        <f t="shared" si="320"/>
        <v>7507.7364000000007</v>
      </c>
      <c r="O210" s="57">
        <f t="shared" si="356"/>
        <v>187067.7653</v>
      </c>
      <c r="P210" s="57">
        <f t="shared" si="367"/>
        <v>186442.12059999999</v>
      </c>
      <c r="Q210" s="57">
        <f t="shared" si="367"/>
        <v>185816.47589999999</v>
      </c>
      <c r="R210" s="57">
        <f t="shared" si="367"/>
        <v>185190.83119999999</v>
      </c>
      <c r="S210" s="57">
        <f t="shared" si="367"/>
        <v>184565.18649999998</v>
      </c>
      <c r="T210" s="57">
        <f t="shared" si="367"/>
        <v>183939.54179999998</v>
      </c>
      <c r="U210" s="57">
        <f t="shared" si="367"/>
        <v>183313.89709999997</v>
      </c>
      <c r="V210" s="57">
        <f t="shared" si="367"/>
        <v>182688.25239999997</v>
      </c>
      <c r="W210" s="57">
        <f t="shared" si="367"/>
        <v>182062.60769999996</v>
      </c>
      <c r="X210" s="57">
        <f t="shared" si="367"/>
        <v>181436.96299999996</v>
      </c>
      <c r="Y210" s="57">
        <f t="shared" si="367"/>
        <v>180811.31829999996</v>
      </c>
      <c r="Z210" s="57">
        <f t="shared" si="367"/>
        <v>180185.67359999995</v>
      </c>
      <c r="AA210" s="59">
        <f t="shared" si="381"/>
        <v>4046.669919599999</v>
      </c>
      <c r="AB210" s="57"/>
      <c r="AC210" s="57">
        <f t="shared" si="357"/>
        <v>7507.7364000000007</v>
      </c>
      <c r="AD210" s="57">
        <f t="shared" si="358"/>
        <v>179560.02889999995</v>
      </c>
      <c r="AE210" s="57">
        <f t="shared" si="368"/>
        <v>178934.38419999994</v>
      </c>
      <c r="AF210" s="57">
        <f t="shared" si="368"/>
        <v>178308.73949999994</v>
      </c>
      <c r="AG210" s="57">
        <f t="shared" si="368"/>
        <v>177683.09479999993</v>
      </c>
      <c r="AH210" s="57">
        <f t="shared" si="368"/>
        <v>177057.45009999993</v>
      </c>
      <c r="AI210" s="57">
        <f t="shared" si="368"/>
        <v>176431.80539999992</v>
      </c>
      <c r="AJ210" s="57">
        <f t="shared" si="368"/>
        <v>175806.16069999992</v>
      </c>
      <c r="AK210" s="57">
        <f t="shared" si="368"/>
        <v>175180.51599999992</v>
      </c>
      <c r="AL210" s="57">
        <f t="shared" si="368"/>
        <v>174554.87129999991</v>
      </c>
      <c r="AM210" s="57">
        <f t="shared" si="368"/>
        <v>173929.22659999991</v>
      </c>
      <c r="AN210" s="57">
        <f t="shared" si="368"/>
        <v>173303.5818999999</v>
      </c>
      <c r="AO210" s="57">
        <f t="shared" si="368"/>
        <v>172677.9371999999</v>
      </c>
      <c r="AP210" s="59">
        <f t="shared" si="359"/>
        <v>3881.4997187999979</v>
      </c>
      <c r="AQ210" s="57">
        <v>625.64470000000006</v>
      </c>
      <c r="AR210" s="57">
        <f t="shared" si="382"/>
        <v>7507.7364000000007</v>
      </c>
      <c r="AS210" s="57">
        <f t="shared" si="383"/>
        <v>172052.29249999989</v>
      </c>
      <c r="AT210" s="57">
        <f t="shared" si="384"/>
        <v>171426.64779999989</v>
      </c>
      <c r="AU210" s="57">
        <f t="shared" si="384"/>
        <v>170801.00309999989</v>
      </c>
      <c r="AV210" s="57">
        <f t="shared" si="384"/>
        <v>170175.35839999988</v>
      </c>
      <c r="AW210" s="57">
        <f t="shared" si="384"/>
        <v>169549.71369999988</v>
      </c>
      <c r="AX210" s="57">
        <f t="shared" si="384"/>
        <v>168924.06899999987</v>
      </c>
      <c r="AY210" s="57">
        <f t="shared" si="384"/>
        <v>168298.42429999987</v>
      </c>
      <c r="AZ210" s="57">
        <f t="shared" si="384"/>
        <v>167672.77959999986</v>
      </c>
      <c r="BA210" s="57">
        <f t="shared" si="384"/>
        <v>167047.13489999986</v>
      </c>
      <c r="BB210" s="57">
        <f t="shared" si="384"/>
        <v>166421.49019999985</v>
      </c>
      <c r="BC210" s="57">
        <f t="shared" si="384"/>
        <v>165795.84549999985</v>
      </c>
      <c r="BD210" s="57">
        <f t="shared" si="384"/>
        <v>165170.20079999985</v>
      </c>
      <c r="BE210" s="60">
        <f t="shared" si="354"/>
        <v>3716.3295179999968</v>
      </c>
      <c r="BF210" s="57">
        <v>625.64470000000006</v>
      </c>
      <c r="BG210" s="69">
        <f t="shared" si="390"/>
        <v>7507.7364000000007</v>
      </c>
      <c r="BH210" s="57">
        <f t="shared" si="327"/>
        <v>164544.55609999984</v>
      </c>
      <c r="BI210" s="57">
        <f t="shared" si="385"/>
        <v>163918.91139999984</v>
      </c>
      <c r="BJ210" s="57">
        <f t="shared" si="385"/>
        <v>163293.26669999983</v>
      </c>
      <c r="BK210" s="57">
        <f t="shared" si="385"/>
        <v>162667.62199999983</v>
      </c>
      <c r="BL210" s="57">
        <f t="shared" si="385"/>
        <v>162041.97729999982</v>
      </c>
      <c r="BM210" s="57">
        <f t="shared" si="385"/>
        <v>161416.33259999982</v>
      </c>
      <c r="BN210" s="57">
        <f t="shared" si="385"/>
        <v>160790.68789999982</v>
      </c>
      <c r="BO210" s="57">
        <f t="shared" si="385"/>
        <v>160165.04319999981</v>
      </c>
      <c r="BP210" s="57">
        <f t="shared" si="385"/>
        <v>159539.39849999981</v>
      </c>
      <c r="BQ210" s="57">
        <f t="shared" si="385"/>
        <v>158913.7537999998</v>
      </c>
      <c r="BR210" s="57">
        <f t="shared" si="385"/>
        <v>158288.1090999998</v>
      </c>
      <c r="BS210" s="57">
        <f t="shared" si="385"/>
        <v>157662.46439999979</v>
      </c>
      <c r="BT210" s="60">
        <f t="shared" si="360"/>
        <v>3551.1593171999957</v>
      </c>
      <c r="BU210" s="57">
        <v>625.64470000000006</v>
      </c>
      <c r="BV210" s="69">
        <f t="shared" si="391"/>
        <v>7507.7364000000007</v>
      </c>
      <c r="BW210" s="57">
        <f t="shared" si="386"/>
        <v>157036.81969999979</v>
      </c>
      <c r="BX210" s="57">
        <f t="shared" si="387"/>
        <v>156411.17499999978</v>
      </c>
      <c r="BY210" s="57">
        <f t="shared" si="387"/>
        <v>155785.53029999978</v>
      </c>
      <c r="BZ210" s="57">
        <f t="shared" si="387"/>
        <v>155159.88559999978</v>
      </c>
      <c r="CA210" s="57">
        <f t="shared" si="387"/>
        <v>154534.24089999977</v>
      </c>
      <c r="CB210" s="57">
        <f t="shared" si="387"/>
        <v>153908.59619999977</v>
      </c>
      <c r="CC210" s="57">
        <f t="shared" si="387"/>
        <v>153282.95149999976</v>
      </c>
      <c r="CD210" s="57">
        <f t="shared" si="387"/>
        <v>152657.30679999976</v>
      </c>
      <c r="CE210" s="57">
        <f t="shared" si="387"/>
        <v>152031.66209999975</v>
      </c>
      <c r="CF210" s="57">
        <f t="shared" si="387"/>
        <v>151406.01739999975</v>
      </c>
      <c r="CG210" s="57">
        <f t="shared" si="387"/>
        <v>150780.37269999975</v>
      </c>
      <c r="CH210" s="57">
        <f t="shared" si="387"/>
        <v>150154.72799999974</v>
      </c>
      <c r="CI210" s="60">
        <f t="shared" si="363"/>
        <v>3385.9891163999946</v>
      </c>
      <c r="CJ210" s="57">
        <v>625.64470000000006</v>
      </c>
      <c r="CK210" s="69">
        <f t="shared" si="392"/>
        <v>7507.7364000000007</v>
      </c>
      <c r="CL210" s="57">
        <f t="shared" si="388"/>
        <v>149529.08329999974</v>
      </c>
      <c r="CM210" s="57">
        <f t="shared" si="389"/>
        <v>148903.43859999973</v>
      </c>
      <c r="CN210" s="57">
        <f t="shared" si="389"/>
        <v>148277.79389999973</v>
      </c>
      <c r="CO210" s="57">
        <f t="shared" si="389"/>
        <v>147652.14919999972</v>
      </c>
      <c r="CP210" s="57">
        <f t="shared" si="389"/>
        <v>147026.50449999972</v>
      </c>
      <c r="CQ210" s="57">
        <f t="shared" si="389"/>
        <v>146400.85979999971</v>
      </c>
      <c r="CR210" s="57">
        <f t="shared" si="389"/>
        <v>145775.21509999971</v>
      </c>
      <c r="CS210" s="57">
        <f t="shared" si="389"/>
        <v>145149.57039999971</v>
      </c>
      <c r="CT210" s="57">
        <f t="shared" si="389"/>
        <v>144523.9256999997</v>
      </c>
      <c r="CU210" s="57">
        <f t="shared" si="389"/>
        <v>143898.2809999997</v>
      </c>
      <c r="CV210" s="57">
        <f t="shared" si="389"/>
        <v>143272.63629999969</v>
      </c>
      <c r="CW210" s="57">
        <f t="shared" si="389"/>
        <v>142646.99159999969</v>
      </c>
      <c r="CX210" s="60">
        <f t="shared" si="366"/>
        <v>3220.8189155999935</v>
      </c>
    </row>
    <row r="211" spans="1:102" x14ac:dyDescent="0.2">
      <c r="A211" s="56" t="s">
        <v>1528</v>
      </c>
      <c r="B211" s="40" t="s">
        <v>2242</v>
      </c>
      <c r="C211" s="40" t="s">
        <v>794</v>
      </c>
      <c r="D211" s="40" t="s">
        <v>851</v>
      </c>
      <c r="E211" s="43">
        <v>44560</v>
      </c>
      <c r="F211" s="40" t="s">
        <v>853</v>
      </c>
      <c r="G211" s="40">
        <v>300</v>
      </c>
      <c r="H211" s="57">
        <v>1310961.83</v>
      </c>
      <c r="I211" s="57" t="e">
        <v>#REF!</v>
      </c>
      <c r="J211" s="57">
        <v>1310961.83</v>
      </c>
      <c r="K211" s="58">
        <v>1</v>
      </c>
      <c r="L211" s="57">
        <v>4369.8727666666673</v>
      </c>
      <c r="M211" s="57"/>
      <c r="N211" s="57">
        <f t="shared" si="320"/>
        <v>52438.473200000008</v>
      </c>
      <c r="O211" s="57">
        <f t="shared" si="356"/>
        <v>1306591.9572333335</v>
      </c>
      <c r="P211" s="57">
        <f t="shared" si="367"/>
        <v>1302222.0844666669</v>
      </c>
      <c r="Q211" s="57">
        <f t="shared" si="367"/>
        <v>1297852.2117000003</v>
      </c>
      <c r="R211" s="57">
        <f t="shared" si="367"/>
        <v>1293482.3389333338</v>
      </c>
      <c r="S211" s="57">
        <f t="shared" si="367"/>
        <v>1289112.4661666672</v>
      </c>
      <c r="T211" s="57">
        <f t="shared" si="367"/>
        <v>1284742.5934000006</v>
      </c>
      <c r="U211" s="57">
        <f t="shared" si="367"/>
        <v>1280372.720633334</v>
      </c>
      <c r="V211" s="57">
        <f t="shared" si="367"/>
        <v>1276002.8478666674</v>
      </c>
      <c r="W211" s="57">
        <f t="shared" si="367"/>
        <v>1271632.9751000009</v>
      </c>
      <c r="X211" s="57">
        <f t="shared" si="367"/>
        <v>1267263.1023333343</v>
      </c>
      <c r="Y211" s="57">
        <f t="shared" si="367"/>
        <v>1262893.2295666677</v>
      </c>
      <c r="Z211" s="57">
        <f t="shared" si="367"/>
        <v>1258523.3568000011</v>
      </c>
      <c r="AA211" s="59">
        <f t="shared" si="381"/>
        <v>28264.337054800013</v>
      </c>
      <c r="AB211" s="57"/>
      <c r="AC211" s="57">
        <f t="shared" si="357"/>
        <v>52438.473200000008</v>
      </c>
      <c r="AD211" s="57">
        <f t="shared" si="358"/>
        <v>1254153.4840333345</v>
      </c>
      <c r="AE211" s="57">
        <f t="shared" si="368"/>
        <v>1249783.611266668</v>
      </c>
      <c r="AF211" s="57">
        <f t="shared" si="368"/>
        <v>1245413.7385000014</v>
      </c>
      <c r="AG211" s="57">
        <f t="shared" si="368"/>
        <v>1241043.8657333348</v>
      </c>
      <c r="AH211" s="57">
        <f t="shared" si="368"/>
        <v>1236673.9929666682</v>
      </c>
      <c r="AI211" s="57">
        <f t="shared" si="368"/>
        <v>1232304.1202000016</v>
      </c>
      <c r="AJ211" s="57">
        <f t="shared" si="368"/>
        <v>1227934.2474333351</v>
      </c>
      <c r="AK211" s="57">
        <f t="shared" si="368"/>
        <v>1223564.3746666685</v>
      </c>
      <c r="AL211" s="57">
        <f t="shared" si="368"/>
        <v>1219194.5019000019</v>
      </c>
      <c r="AM211" s="57">
        <f t="shared" si="368"/>
        <v>1214824.6291333353</v>
      </c>
      <c r="AN211" s="57">
        <f t="shared" si="368"/>
        <v>1210454.7563666687</v>
      </c>
      <c r="AO211" s="57">
        <f t="shared" si="368"/>
        <v>1206084.8836000022</v>
      </c>
      <c r="AP211" s="59">
        <f t="shared" si="359"/>
        <v>27110.690644400034</v>
      </c>
      <c r="AQ211" s="57">
        <v>4369.8727666666673</v>
      </c>
      <c r="AR211" s="57">
        <f t="shared" si="382"/>
        <v>52438.473200000008</v>
      </c>
      <c r="AS211" s="57">
        <f t="shared" si="383"/>
        <v>1201715.0108333356</v>
      </c>
      <c r="AT211" s="57">
        <f t="shared" si="384"/>
        <v>1197345.138066669</v>
      </c>
      <c r="AU211" s="57">
        <f t="shared" si="384"/>
        <v>1192975.2653000024</v>
      </c>
      <c r="AV211" s="57">
        <f t="shared" si="384"/>
        <v>1188605.3925333358</v>
      </c>
      <c r="AW211" s="57">
        <f t="shared" si="384"/>
        <v>1184235.5197666693</v>
      </c>
      <c r="AX211" s="57">
        <f t="shared" si="384"/>
        <v>1179865.6470000027</v>
      </c>
      <c r="AY211" s="57">
        <f t="shared" si="384"/>
        <v>1175495.7742333361</v>
      </c>
      <c r="AZ211" s="57">
        <f t="shared" si="384"/>
        <v>1171125.9014666695</v>
      </c>
      <c r="BA211" s="57">
        <f t="shared" si="384"/>
        <v>1166756.0287000029</v>
      </c>
      <c r="BB211" s="57">
        <f t="shared" si="384"/>
        <v>1162386.1559333364</v>
      </c>
      <c r="BC211" s="57">
        <f t="shared" si="384"/>
        <v>1158016.2831666698</v>
      </c>
      <c r="BD211" s="57">
        <f t="shared" si="384"/>
        <v>1153646.4104000032</v>
      </c>
      <c r="BE211" s="60">
        <f t="shared" si="354"/>
        <v>25957.044234000059</v>
      </c>
      <c r="BF211" s="57">
        <v>4369.8727666666673</v>
      </c>
      <c r="BG211" s="69">
        <f t="shared" si="390"/>
        <v>52438.473200000008</v>
      </c>
      <c r="BH211" s="57">
        <f t="shared" si="327"/>
        <v>1149276.5376333366</v>
      </c>
      <c r="BI211" s="57">
        <f t="shared" si="385"/>
        <v>1144906.66486667</v>
      </c>
      <c r="BJ211" s="57">
        <f t="shared" si="385"/>
        <v>1140536.7921000035</v>
      </c>
      <c r="BK211" s="57">
        <f t="shared" si="385"/>
        <v>1136166.9193333369</v>
      </c>
      <c r="BL211" s="57">
        <f t="shared" si="385"/>
        <v>1131797.0465666703</v>
      </c>
      <c r="BM211" s="57">
        <f t="shared" si="385"/>
        <v>1127427.1738000037</v>
      </c>
      <c r="BN211" s="57">
        <f t="shared" si="385"/>
        <v>1123057.3010333371</v>
      </c>
      <c r="BO211" s="57">
        <f t="shared" si="385"/>
        <v>1118687.4282666706</v>
      </c>
      <c r="BP211" s="57">
        <f t="shared" si="385"/>
        <v>1114317.555500004</v>
      </c>
      <c r="BQ211" s="57">
        <f t="shared" si="385"/>
        <v>1109947.6827333374</v>
      </c>
      <c r="BR211" s="57">
        <f t="shared" si="385"/>
        <v>1105577.8099666708</v>
      </c>
      <c r="BS211" s="57">
        <f t="shared" si="385"/>
        <v>1101207.9372000042</v>
      </c>
      <c r="BT211" s="60">
        <f t="shared" si="360"/>
        <v>24803.39782360008</v>
      </c>
      <c r="BU211" s="57">
        <v>4369.8727666666673</v>
      </c>
      <c r="BV211" s="69">
        <f t="shared" si="391"/>
        <v>52438.473200000008</v>
      </c>
      <c r="BW211" s="57">
        <f t="shared" si="386"/>
        <v>1096838.0644333377</v>
      </c>
      <c r="BX211" s="57">
        <f t="shared" si="387"/>
        <v>1092468.1916666711</v>
      </c>
      <c r="BY211" s="57">
        <f t="shared" si="387"/>
        <v>1088098.3189000045</v>
      </c>
      <c r="BZ211" s="57">
        <f t="shared" si="387"/>
        <v>1083728.4461333379</v>
      </c>
      <c r="CA211" s="57">
        <f t="shared" si="387"/>
        <v>1079358.5733666713</v>
      </c>
      <c r="CB211" s="57">
        <f t="shared" si="387"/>
        <v>1074988.7006000048</v>
      </c>
      <c r="CC211" s="57">
        <f t="shared" si="387"/>
        <v>1070618.8278333382</v>
      </c>
      <c r="CD211" s="57">
        <f t="shared" si="387"/>
        <v>1066248.9550666716</v>
      </c>
      <c r="CE211" s="57">
        <f t="shared" si="387"/>
        <v>1061879.082300005</v>
      </c>
      <c r="CF211" s="57">
        <f t="shared" si="387"/>
        <v>1057509.2095333384</v>
      </c>
      <c r="CG211" s="57">
        <f t="shared" si="387"/>
        <v>1053139.3367666719</v>
      </c>
      <c r="CH211" s="57">
        <f t="shared" si="387"/>
        <v>1048769.4640000053</v>
      </c>
      <c r="CI211" s="60">
        <f t="shared" si="363"/>
        <v>23649.751413200102</v>
      </c>
      <c r="CJ211" s="57">
        <v>4369.8727666666673</v>
      </c>
      <c r="CK211" s="69">
        <f t="shared" si="392"/>
        <v>52438.473200000008</v>
      </c>
      <c r="CL211" s="57">
        <f t="shared" si="388"/>
        <v>1044399.5912333386</v>
      </c>
      <c r="CM211" s="57">
        <f t="shared" si="389"/>
        <v>1040029.7184666719</v>
      </c>
      <c r="CN211" s="57">
        <f t="shared" si="389"/>
        <v>1035659.8457000052</v>
      </c>
      <c r="CO211" s="57">
        <f t="shared" si="389"/>
        <v>1031289.9729333385</v>
      </c>
      <c r="CP211" s="57">
        <f t="shared" si="389"/>
        <v>1026920.1001666718</v>
      </c>
      <c r="CQ211" s="57">
        <f t="shared" si="389"/>
        <v>1022550.2274000051</v>
      </c>
      <c r="CR211" s="57">
        <f t="shared" si="389"/>
        <v>1018180.3546333384</v>
      </c>
      <c r="CS211" s="57">
        <f t="shared" si="389"/>
        <v>1013810.4818666717</v>
      </c>
      <c r="CT211" s="57">
        <f t="shared" si="389"/>
        <v>1009440.609100005</v>
      </c>
      <c r="CU211" s="57">
        <f t="shared" si="389"/>
        <v>1005070.7363333383</v>
      </c>
      <c r="CV211" s="57">
        <f t="shared" si="389"/>
        <v>1000700.8635666716</v>
      </c>
      <c r="CW211" s="57">
        <f t="shared" si="389"/>
        <v>996330.99080000492</v>
      </c>
      <c r="CX211" s="60">
        <f t="shared" si="366"/>
        <v>22496.105002800112</v>
      </c>
    </row>
    <row r="212" spans="1:102" ht="22.5" x14ac:dyDescent="0.2">
      <c r="A212" s="56" t="s">
        <v>1529</v>
      </c>
      <c r="B212" s="40" t="s">
        <v>2243</v>
      </c>
      <c r="C212" s="40" t="s">
        <v>794</v>
      </c>
      <c r="D212" s="40" t="s">
        <v>851</v>
      </c>
      <c r="E212" s="40" t="s">
        <v>2556</v>
      </c>
      <c r="F212" s="40" t="s">
        <v>853</v>
      </c>
      <c r="G212" s="40">
        <v>300</v>
      </c>
      <c r="H212" s="57">
        <v>2646577.9500000002</v>
      </c>
      <c r="I212" s="57">
        <v>17643.853000000003</v>
      </c>
      <c r="J212" s="57">
        <v>2628934.0970000001</v>
      </c>
      <c r="K212" s="58">
        <v>1</v>
      </c>
      <c r="L212" s="57">
        <v>8821.93</v>
      </c>
      <c r="M212" s="57"/>
      <c r="N212" s="57">
        <f t="shared" si="320"/>
        <v>105863.16</v>
      </c>
      <c r="O212" s="57">
        <f t="shared" si="356"/>
        <v>2620112.1669999999</v>
      </c>
      <c r="P212" s="57">
        <f t="shared" si="367"/>
        <v>2611290.2369999997</v>
      </c>
      <c r="Q212" s="57">
        <f t="shared" si="367"/>
        <v>2602468.3069999996</v>
      </c>
      <c r="R212" s="57">
        <f t="shared" si="367"/>
        <v>2593646.3769999994</v>
      </c>
      <c r="S212" s="57">
        <f t="shared" si="367"/>
        <v>2584824.4469999992</v>
      </c>
      <c r="T212" s="57">
        <f t="shared" si="367"/>
        <v>2576002.5169999991</v>
      </c>
      <c r="U212" s="57">
        <f t="shared" si="367"/>
        <v>2567180.5869999989</v>
      </c>
      <c r="V212" s="57">
        <f t="shared" si="367"/>
        <v>2558358.6569999987</v>
      </c>
      <c r="W212" s="57">
        <f t="shared" si="367"/>
        <v>2549536.7269999986</v>
      </c>
      <c r="X212" s="57">
        <f t="shared" si="367"/>
        <v>2540714.7969999984</v>
      </c>
      <c r="Y212" s="57">
        <f t="shared" si="367"/>
        <v>2531892.8669999982</v>
      </c>
      <c r="Z212" s="57">
        <f t="shared" si="367"/>
        <v>2523070.9369999981</v>
      </c>
      <c r="AA212" s="59">
        <f t="shared" si="381"/>
        <v>56672.055373999974</v>
      </c>
      <c r="AB212" s="57"/>
      <c r="AC212" s="57">
        <f t="shared" si="357"/>
        <v>105863.16</v>
      </c>
      <c r="AD212" s="57">
        <f t="shared" si="358"/>
        <v>2514249.0069999979</v>
      </c>
      <c r="AE212" s="57">
        <f t="shared" si="368"/>
        <v>2505427.0769999977</v>
      </c>
      <c r="AF212" s="57">
        <f t="shared" si="368"/>
        <v>2496605.1469999976</v>
      </c>
      <c r="AG212" s="57">
        <f t="shared" si="368"/>
        <v>2487783.2169999974</v>
      </c>
      <c r="AH212" s="57">
        <f t="shared" si="368"/>
        <v>2478961.2869999972</v>
      </c>
      <c r="AI212" s="57">
        <f t="shared" si="368"/>
        <v>2470139.356999997</v>
      </c>
      <c r="AJ212" s="57">
        <f t="shared" si="368"/>
        <v>2461317.4269999969</v>
      </c>
      <c r="AK212" s="57">
        <f t="shared" si="368"/>
        <v>2452495.4969999967</v>
      </c>
      <c r="AL212" s="57">
        <f t="shared" si="368"/>
        <v>2443673.5669999965</v>
      </c>
      <c r="AM212" s="57">
        <f t="shared" si="368"/>
        <v>2434851.6369999964</v>
      </c>
      <c r="AN212" s="57">
        <f t="shared" si="368"/>
        <v>2426029.7069999962</v>
      </c>
      <c r="AO212" s="57">
        <f t="shared" si="368"/>
        <v>2417207.776999996</v>
      </c>
      <c r="AP212" s="59">
        <f t="shared" si="359"/>
        <v>54343.065853999942</v>
      </c>
      <c r="AQ212" s="57">
        <v>8821.93</v>
      </c>
      <c r="AR212" s="57">
        <f t="shared" si="382"/>
        <v>105863.16</v>
      </c>
      <c r="AS212" s="57">
        <f t="shared" si="383"/>
        <v>2408385.8469999959</v>
      </c>
      <c r="AT212" s="57">
        <f t="shared" si="384"/>
        <v>2399563.9169999957</v>
      </c>
      <c r="AU212" s="57">
        <f t="shared" si="384"/>
        <v>2390741.9869999955</v>
      </c>
      <c r="AV212" s="57">
        <f t="shared" si="384"/>
        <v>2381920.0569999954</v>
      </c>
      <c r="AW212" s="57">
        <f t="shared" si="384"/>
        <v>2373098.1269999952</v>
      </c>
      <c r="AX212" s="57">
        <f t="shared" si="384"/>
        <v>2364276.196999995</v>
      </c>
      <c r="AY212" s="57">
        <f t="shared" si="384"/>
        <v>2355454.2669999949</v>
      </c>
      <c r="AZ212" s="57">
        <f t="shared" si="384"/>
        <v>2346632.3369999947</v>
      </c>
      <c r="BA212" s="57">
        <f t="shared" si="384"/>
        <v>2337810.4069999945</v>
      </c>
      <c r="BB212" s="57">
        <f t="shared" si="384"/>
        <v>2328988.4769999944</v>
      </c>
      <c r="BC212" s="57">
        <f t="shared" si="384"/>
        <v>2320166.5469999942</v>
      </c>
      <c r="BD212" s="57">
        <f t="shared" si="384"/>
        <v>2311344.616999994</v>
      </c>
      <c r="BE212" s="60">
        <f t="shared" si="354"/>
        <v>52014.076333999888</v>
      </c>
      <c r="BF212" s="57">
        <v>8821.93</v>
      </c>
      <c r="BG212" s="69">
        <f t="shared" si="390"/>
        <v>105863.16</v>
      </c>
      <c r="BH212" s="57">
        <f t="shared" si="327"/>
        <v>2302522.6869999939</v>
      </c>
      <c r="BI212" s="57">
        <f t="shared" si="385"/>
        <v>2293700.7569999937</v>
      </c>
      <c r="BJ212" s="57">
        <f t="shared" si="385"/>
        <v>2284878.8269999935</v>
      </c>
      <c r="BK212" s="57">
        <f t="shared" si="385"/>
        <v>2276056.8969999934</v>
      </c>
      <c r="BL212" s="57">
        <f t="shared" si="385"/>
        <v>2267234.9669999932</v>
      </c>
      <c r="BM212" s="57">
        <f t="shared" si="385"/>
        <v>2258413.036999993</v>
      </c>
      <c r="BN212" s="57">
        <f t="shared" si="385"/>
        <v>2249591.1069999929</v>
      </c>
      <c r="BO212" s="57">
        <f t="shared" si="385"/>
        <v>2240769.1769999927</v>
      </c>
      <c r="BP212" s="57">
        <f t="shared" si="385"/>
        <v>2231947.2469999925</v>
      </c>
      <c r="BQ212" s="57">
        <f t="shared" si="385"/>
        <v>2223125.3169999924</v>
      </c>
      <c r="BR212" s="57">
        <f t="shared" si="385"/>
        <v>2214303.3869999922</v>
      </c>
      <c r="BS212" s="57">
        <f t="shared" si="385"/>
        <v>2205481.456999992</v>
      </c>
      <c r="BT212" s="60">
        <f t="shared" si="360"/>
        <v>49685.086813999857</v>
      </c>
      <c r="BU212" s="57">
        <v>8821.93</v>
      </c>
      <c r="BV212" s="69">
        <f t="shared" si="391"/>
        <v>105863.16</v>
      </c>
      <c r="BW212" s="57">
        <f t="shared" si="386"/>
        <v>2196659.5269999919</v>
      </c>
      <c r="BX212" s="57">
        <f t="shared" si="387"/>
        <v>2187837.5969999917</v>
      </c>
      <c r="BY212" s="57">
        <f t="shared" si="387"/>
        <v>2179015.6669999915</v>
      </c>
      <c r="BZ212" s="57">
        <f t="shared" si="387"/>
        <v>2170193.7369999913</v>
      </c>
      <c r="CA212" s="57">
        <f t="shared" si="387"/>
        <v>2161371.8069999912</v>
      </c>
      <c r="CB212" s="57">
        <f t="shared" si="387"/>
        <v>2152549.876999991</v>
      </c>
      <c r="CC212" s="57">
        <f t="shared" si="387"/>
        <v>2143727.9469999908</v>
      </c>
      <c r="CD212" s="57">
        <f t="shared" si="387"/>
        <v>2134906.0169999907</v>
      </c>
      <c r="CE212" s="57">
        <f t="shared" si="387"/>
        <v>2126084.0869999905</v>
      </c>
      <c r="CF212" s="57">
        <f t="shared" si="387"/>
        <v>2117262.1569999903</v>
      </c>
      <c r="CG212" s="57">
        <f t="shared" si="387"/>
        <v>2108440.2269999902</v>
      </c>
      <c r="CH212" s="57">
        <f t="shared" si="387"/>
        <v>2099618.29699999</v>
      </c>
      <c r="CI212" s="60">
        <f t="shared" si="363"/>
        <v>47356.097293999803</v>
      </c>
      <c r="CJ212" s="57">
        <v>8821.93</v>
      </c>
      <c r="CK212" s="69">
        <f t="shared" si="392"/>
        <v>105863.16</v>
      </c>
      <c r="CL212" s="57">
        <f t="shared" si="388"/>
        <v>2090796.3669999901</v>
      </c>
      <c r="CM212" s="57">
        <f t="shared" si="389"/>
        <v>2081974.4369999901</v>
      </c>
      <c r="CN212" s="57">
        <f t="shared" si="389"/>
        <v>2073152.5069999902</v>
      </c>
      <c r="CO212" s="57">
        <f t="shared" si="389"/>
        <v>2064330.5769999903</v>
      </c>
      <c r="CP212" s="57">
        <f t="shared" si="389"/>
        <v>2055508.6469999903</v>
      </c>
      <c r="CQ212" s="57">
        <f t="shared" si="389"/>
        <v>2046686.7169999904</v>
      </c>
      <c r="CR212" s="57">
        <f t="shared" si="389"/>
        <v>2037864.7869999905</v>
      </c>
      <c r="CS212" s="57">
        <f t="shared" si="389"/>
        <v>2029042.8569999905</v>
      </c>
      <c r="CT212" s="57">
        <f t="shared" si="389"/>
        <v>2020220.9269999906</v>
      </c>
      <c r="CU212" s="57">
        <f t="shared" si="389"/>
        <v>2011398.9969999907</v>
      </c>
      <c r="CV212" s="57">
        <f t="shared" si="389"/>
        <v>2002577.0669999907</v>
      </c>
      <c r="CW212" s="57">
        <f t="shared" si="389"/>
        <v>1993755.1369999908</v>
      </c>
      <c r="CX212" s="60">
        <f t="shared" si="366"/>
        <v>45027.107773999785</v>
      </c>
    </row>
    <row r="213" spans="1:102" x14ac:dyDescent="0.2">
      <c r="A213" s="56" t="s">
        <v>1530</v>
      </c>
      <c r="B213" s="40" t="s">
        <v>2244</v>
      </c>
      <c r="C213" s="40" t="s">
        <v>794</v>
      </c>
      <c r="D213" s="40" t="s">
        <v>851</v>
      </c>
      <c r="E213" s="40" t="s">
        <v>2565</v>
      </c>
      <c r="F213" s="40" t="s">
        <v>853</v>
      </c>
      <c r="G213" s="40">
        <v>300</v>
      </c>
      <c r="H213" s="57">
        <v>367664.48</v>
      </c>
      <c r="I213" s="57">
        <v>176479.17920000001</v>
      </c>
      <c r="J213" s="57">
        <v>191185.30079999997</v>
      </c>
      <c r="K213" s="58">
        <v>1</v>
      </c>
      <c r="L213" s="57">
        <v>1225.5499999999997</v>
      </c>
      <c r="M213" s="57"/>
      <c r="N213" s="57">
        <f t="shared" si="320"/>
        <v>14706.599999999997</v>
      </c>
      <c r="O213" s="57">
        <f t="shared" si="356"/>
        <v>189959.75079999998</v>
      </c>
      <c r="P213" s="57">
        <f t="shared" si="367"/>
        <v>188734.20079999999</v>
      </c>
      <c r="Q213" s="57">
        <f t="shared" si="367"/>
        <v>187508.6508</v>
      </c>
      <c r="R213" s="57">
        <f t="shared" si="367"/>
        <v>186283.10080000001</v>
      </c>
      <c r="S213" s="57">
        <f t="shared" si="367"/>
        <v>185057.55080000003</v>
      </c>
      <c r="T213" s="57">
        <f t="shared" si="367"/>
        <v>183832.00080000004</v>
      </c>
      <c r="U213" s="57">
        <f t="shared" si="367"/>
        <v>182606.45080000005</v>
      </c>
      <c r="V213" s="57">
        <f t="shared" si="367"/>
        <v>181380.90080000006</v>
      </c>
      <c r="W213" s="57">
        <f t="shared" si="367"/>
        <v>180155.35080000007</v>
      </c>
      <c r="X213" s="57">
        <f t="shared" si="367"/>
        <v>178929.80080000008</v>
      </c>
      <c r="Y213" s="57">
        <f t="shared" si="367"/>
        <v>177704.2508000001</v>
      </c>
      <c r="Z213" s="57">
        <f t="shared" si="367"/>
        <v>176478.70080000011</v>
      </c>
      <c r="AA213" s="59">
        <f t="shared" si="381"/>
        <v>4044.3040176</v>
      </c>
      <c r="AB213" s="57"/>
      <c r="AC213" s="57">
        <f t="shared" si="357"/>
        <v>14706.599999999997</v>
      </c>
      <c r="AD213" s="57">
        <f t="shared" si="358"/>
        <v>175253.15080000012</v>
      </c>
      <c r="AE213" s="57">
        <f t="shared" si="368"/>
        <v>174027.60080000013</v>
      </c>
      <c r="AF213" s="57">
        <f t="shared" si="368"/>
        <v>172802.05080000014</v>
      </c>
      <c r="AG213" s="57">
        <f t="shared" si="368"/>
        <v>171576.50080000015</v>
      </c>
      <c r="AH213" s="57">
        <f t="shared" si="368"/>
        <v>170350.95080000017</v>
      </c>
      <c r="AI213" s="57">
        <f t="shared" si="368"/>
        <v>169125.40080000018</v>
      </c>
      <c r="AJ213" s="57">
        <f t="shared" si="368"/>
        <v>167899.85080000019</v>
      </c>
      <c r="AK213" s="57">
        <f t="shared" si="368"/>
        <v>166674.3008000002</v>
      </c>
      <c r="AL213" s="57">
        <f t="shared" si="368"/>
        <v>165448.75080000021</v>
      </c>
      <c r="AM213" s="57">
        <f t="shared" si="368"/>
        <v>164223.20080000022</v>
      </c>
      <c r="AN213" s="57">
        <f t="shared" si="368"/>
        <v>162997.65080000024</v>
      </c>
      <c r="AO213" s="57">
        <f t="shared" si="368"/>
        <v>161772.10080000025</v>
      </c>
      <c r="AP213" s="59">
        <f t="shared" si="359"/>
        <v>3720.7588176000031</v>
      </c>
      <c r="AQ213" s="57">
        <v>1225.5499999999997</v>
      </c>
      <c r="AR213" s="57">
        <f t="shared" si="382"/>
        <v>14706.599999999997</v>
      </c>
      <c r="AS213" s="57">
        <f t="shared" si="383"/>
        <v>160546.55080000026</v>
      </c>
      <c r="AT213" s="57">
        <f t="shared" si="384"/>
        <v>159321.00080000027</v>
      </c>
      <c r="AU213" s="57">
        <f t="shared" si="384"/>
        <v>158095.45080000028</v>
      </c>
      <c r="AV213" s="57">
        <f t="shared" si="384"/>
        <v>156869.90080000029</v>
      </c>
      <c r="AW213" s="57">
        <f t="shared" si="384"/>
        <v>155644.35080000031</v>
      </c>
      <c r="AX213" s="57">
        <f t="shared" si="384"/>
        <v>154418.80080000032</v>
      </c>
      <c r="AY213" s="57">
        <f t="shared" si="384"/>
        <v>153193.25080000033</v>
      </c>
      <c r="AZ213" s="57">
        <f t="shared" si="384"/>
        <v>151967.70080000034</v>
      </c>
      <c r="BA213" s="57">
        <f t="shared" si="384"/>
        <v>150742.15080000035</v>
      </c>
      <c r="BB213" s="57">
        <f t="shared" si="384"/>
        <v>149516.60080000036</v>
      </c>
      <c r="BC213" s="57">
        <f t="shared" si="384"/>
        <v>148291.05080000038</v>
      </c>
      <c r="BD213" s="57">
        <f t="shared" si="384"/>
        <v>147065.50080000039</v>
      </c>
      <c r="BE213" s="60">
        <f t="shared" si="354"/>
        <v>3397.2136176000063</v>
      </c>
      <c r="BF213" s="57">
        <v>1225.5499999999997</v>
      </c>
      <c r="BG213" s="69">
        <f t="shared" si="390"/>
        <v>14706.599999999997</v>
      </c>
      <c r="BH213" s="57">
        <f t="shared" si="327"/>
        <v>145839.9508000004</v>
      </c>
      <c r="BI213" s="57">
        <f t="shared" si="385"/>
        <v>144614.40080000041</v>
      </c>
      <c r="BJ213" s="57">
        <f t="shared" si="385"/>
        <v>143388.85080000042</v>
      </c>
      <c r="BK213" s="57">
        <f t="shared" si="385"/>
        <v>142163.30080000043</v>
      </c>
      <c r="BL213" s="57">
        <f t="shared" si="385"/>
        <v>140937.75080000045</v>
      </c>
      <c r="BM213" s="57">
        <f t="shared" si="385"/>
        <v>139712.20080000046</v>
      </c>
      <c r="BN213" s="57">
        <f t="shared" si="385"/>
        <v>138486.65080000047</v>
      </c>
      <c r="BO213" s="57">
        <f t="shared" si="385"/>
        <v>137261.10080000048</v>
      </c>
      <c r="BP213" s="57">
        <f t="shared" si="385"/>
        <v>136035.55080000049</v>
      </c>
      <c r="BQ213" s="57">
        <f t="shared" si="385"/>
        <v>134810.0008000005</v>
      </c>
      <c r="BR213" s="57">
        <f t="shared" si="385"/>
        <v>133584.45080000052</v>
      </c>
      <c r="BS213" s="57">
        <f t="shared" si="385"/>
        <v>132358.90080000053</v>
      </c>
      <c r="BT213" s="60">
        <f t="shared" si="360"/>
        <v>3073.6684176000094</v>
      </c>
      <c r="BU213" s="57">
        <v>1225.5499999999997</v>
      </c>
      <c r="BV213" s="69">
        <f t="shared" si="391"/>
        <v>14706.599999999997</v>
      </c>
      <c r="BW213" s="57">
        <f t="shared" si="386"/>
        <v>131133.35080000054</v>
      </c>
      <c r="BX213" s="57">
        <f t="shared" si="387"/>
        <v>129907.80080000054</v>
      </c>
      <c r="BY213" s="57">
        <f t="shared" si="387"/>
        <v>128682.25080000053</v>
      </c>
      <c r="BZ213" s="57">
        <f t="shared" si="387"/>
        <v>127456.70080000053</v>
      </c>
      <c r="CA213" s="57">
        <f t="shared" si="387"/>
        <v>126231.15080000053</v>
      </c>
      <c r="CB213" s="57">
        <f t="shared" si="387"/>
        <v>125005.60080000052</v>
      </c>
      <c r="CC213" s="57">
        <f t="shared" si="387"/>
        <v>123780.05080000052</v>
      </c>
      <c r="CD213" s="57">
        <f t="shared" si="387"/>
        <v>122554.50080000052</v>
      </c>
      <c r="CE213" s="57">
        <f t="shared" si="387"/>
        <v>121328.95080000052</v>
      </c>
      <c r="CF213" s="57">
        <f t="shared" si="387"/>
        <v>120103.40080000051</v>
      </c>
      <c r="CG213" s="57">
        <f t="shared" si="387"/>
        <v>118877.85080000051</v>
      </c>
      <c r="CH213" s="57">
        <f t="shared" si="387"/>
        <v>117652.30080000051</v>
      </c>
      <c r="CI213" s="60">
        <f t="shared" si="363"/>
        <v>2750.1232176000112</v>
      </c>
      <c r="CJ213" s="57">
        <v>1225.5499999999997</v>
      </c>
      <c r="CK213" s="69">
        <f t="shared" si="392"/>
        <v>14706.599999999997</v>
      </c>
      <c r="CL213" s="57">
        <f t="shared" si="388"/>
        <v>116426.7508000005</v>
      </c>
      <c r="CM213" s="57">
        <f t="shared" si="389"/>
        <v>115201.2008000005</v>
      </c>
      <c r="CN213" s="57">
        <f t="shared" si="389"/>
        <v>113975.6508000005</v>
      </c>
      <c r="CO213" s="57">
        <f t="shared" si="389"/>
        <v>112750.10080000049</v>
      </c>
      <c r="CP213" s="57">
        <f t="shared" si="389"/>
        <v>111524.55080000049</v>
      </c>
      <c r="CQ213" s="57">
        <f t="shared" si="389"/>
        <v>110299.00080000049</v>
      </c>
      <c r="CR213" s="57">
        <f t="shared" si="389"/>
        <v>109073.45080000049</v>
      </c>
      <c r="CS213" s="57">
        <f t="shared" si="389"/>
        <v>107847.90080000048</v>
      </c>
      <c r="CT213" s="57">
        <f t="shared" si="389"/>
        <v>106622.35080000048</v>
      </c>
      <c r="CU213" s="57">
        <f t="shared" si="389"/>
        <v>105396.80080000048</v>
      </c>
      <c r="CV213" s="57">
        <f t="shared" si="389"/>
        <v>104171.25080000047</v>
      </c>
      <c r="CW213" s="57">
        <f t="shared" si="389"/>
        <v>102945.70080000047</v>
      </c>
      <c r="CX213" s="60">
        <f t="shared" si="366"/>
        <v>2426.5780176000108</v>
      </c>
    </row>
    <row r="214" spans="1:102" x14ac:dyDescent="0.2">
      <c r="A214" s="56" t="s">
        <v>1531</v>
      </c>
      <c r="B214" s="40" t="s">
        <v>2245</v>
      </c>
      <c r="C214" s="40" t="s">
        <v>794</v>
      </c>
      <c r="D214" s="40" t="s">
        <v>851</v>
      </c>
      <c r="E214" s="40" t="s">
        <v>2565</v>
      </c>
      <c r="F214" s="40" t="s">
        <v>853</v>
      </c>
      <c r="G214" s="40">
        <v>300</v>
      </c>
      <c r="H214" s="57">
        <v>367664.48</v>
      </c>
      <c r="I214" s="57">
        <v>176479.17920000001</v>
      </c>
      <c r="J214" s="57">
        <v>191185.30079999997</v>
      </c>
      <c r="K214" s="58">
        <v>1</v>
      </c>
      <c r="L214" s="57">
        <v>1225.5499999999997</v>
      </c>
      <c r="M214" s="57"/>
      <c r="N214" s="57">
        <f t="shared" si="320"/>
        <v>14706.599999999997</v>
      </c>
      <c r="O214" s="57">
        <f t="shared" si="356"/>
        <v>189959.75079999998</v>
      </c>
      <c r="P214" s="57">
        <f t="shared" si="367"/>
        <v>188734.20079999999</v>
      </c>
      <c r="Q214" s="57">
        <f t="shared" si="367"/>
        <v>187508.6508</v>
      </c>
      <c r="R214" s="57">
        <f t="shared" si="367"/>
        <v>186283.10080000001</v>
      </c>
      <c r="S214" s="57">
        <f t="shared" si="367"/>
        <v>185057.55080000003</v>
      </c>
      <c r="T214" s="57">
        <f t="shared" si="367"/>
        <v>183832.00080000004</v>
      </c>
      <c r="U214" s="57">
        <f t="shared" si="367"/>
        <v>182606.45080000005</v>
      </c>
      <c r="V214" s="57">
        <f t="shared" si="367"/>
        <v>181380.90080000006</v>
      </c>
      <c r="W214" s="57">
        <f t="shared" si="367"/>
        <v>180155.35080000007</v>
      </c>
      <c r="X214" s="57">
        <f t="shared" si="367"/>
        <v>178929.80080000008</v>
      </c>
      <c r="Y214" s="57">
        <f t="shared" si="367"/>
        <v>177704.2508000001</v>
      </c>
      <c r="Z214" s="57">
        <f t="shared" si="367"/>
        <v>176478.70080000011</v>
      </c>
      <c r="AA214" s="59">
        <f t="shared" si="381"/>
        <v>4044.3040176</v>
      </c>
      <c r="AB214" s="57"/>
      <c r="AC214" s="57">
        <f t="shared" si="357"/>
        <v>14706.599999999997</v>
      </c>
      <c r="AD214" s="57">
        <f t="shared" si="358"/>
        <v>175253.15080000012</v>
      </c>
      <c r="AE214" s="57">
        <f t="shared" si="368"/>
        <v>174027.60080000013</v>
      </c>
      <c r="AF214" s="57">
        <f t="shared" si="368"/>
        <v>172802.05080000014</v>
      </c>
      <c r="AG214" s="57">
        <f t="shared" si="368"/>
        <v>171576.50080000015</v>
      </c>
      <c r="AH214" s="57">
        <f t="shared" si="368"/>
        <v>170350.95080000017</v>
      </c>
      <c r="AI214" s="57">
        <f t="shared" si="368"/>
        <v>169125.40080000018</v>
      </c>
      <c r="AJ214" s="57">
        <f t="shared" si="368"/>
        <v>167899.85080000019</v>
      </c>
      <c r="AK214" s="57">
        <f t="shared" si="368"/>
        <v>166674.3008000002</v>
      </c>
      <c r="AL214" s="57">
        <f t="shared" si="368"/>
        <v>165448.75080000021</v>
      </c>
      <c r="AM214" s="57">
        <f t="shared" si="368"/>
        <v>164223.20080000022</v>
      </c>
      <c r="AN214" s="57">
        <f t="shared" si="368"/>
        <v>162997.65080000024</v>
      </c>
      <c r="AO214" s="57">
        <f t="shared" si="368"/>
        <v>161772.10080000025</v>
      </c>
      <c r="AP214" s="59">
        <f t="shared" si="359"/>
        <v>3720.7588176000031</v>
      </c>
      <c r="AQ214" s="57">
        <v>1225.5499999999997</v>
      </c>
      <c r="AR214" s="57">
        <f t="shared" si="382"/>
        <v>14706.599999999997</v>
      </c>
      <c r="AS214" s="57">
        <f t="shared" si="383"/>
        <v>160546.55080000026</v>
      </c>
      <c r="AT214" s="57">
        <f t="shared" si="384"/>
        <v>159321.00080000027</v>
      </c>
      <c r="AU214" s="57">
        <f t="shared" si="384"/>
        <v>158095.45080000028</v>
      </c>
      <c r="AV214" s="57">
        <f t="shared" si="384"/>
        <v>156869.90080000029</v>
      </c>
      <c r="AW214" s="57">
        <f t="shared" si="384"/>
        <v>155644.35080000031</v>
      </c>
      <c r="AX214" s="57">
        <f t="shared" si="384"/>
        <v>154418.80080000032</v>
      </c>
      <c r="AY214" s="57">
        <f t="shared" si="384"/>
        <v>153193.25080000033</v>
      </c>
      <c r="AZ214" s="57">
        <f t="shared" si="384"/>
        <v>151967.70080000034</v>
      </c>
      <c r="BA214" s="57">
        <f t="shared" si="384"/>
        <v>150742.15080000035</v>
      </c>
      <c r="BB214" s="57">
        <f t="shared" si="384"/>
        <v>149516.60080000036</v>
      </c>
      <c r="BC214" s="57">
        <f t="shared" si="384"/>
        <v>148291.05080000038</v>
      </c>
      <c r="BD214" s="57">
        <f t="shared" si="384"/>
        <v>147065.50080000039</v>
      </c>
      <c r="BE214" s="60">
        <f t="shared" si="354"/>
        <v>3397.2136176000063</v>
      </c>
      <c r="BF214" s="57">
        <v>1225.5499999999997</v>
      </c>
      <c r="BG214" s="69">
        <f t="shared" si="390"/>
        <v>14706.599999999997</v>
      </c>
      <c r="BH214" s="57">
        <f t="shared" si="327"/>
        <v>145839.9508000004</v>
      </c>
      <c r="BI214" s="57">
        <f t="shared" si="385"/>
        <v>144614.40080000041</v>
      </c>
      <c r="BJ214" s="57">
        <f t="shared" si="385"/>
        <v>143388.85080000042</v>
      </c>
      <c r="BK214" s="57">
        <f t="shared" si="385"/>
        <v>142163.30080000043</v>
      </c>
      <c r="BL214" s="57">
        <f t="shared" si="385"/>
        <v>140937.75080000045</v>
      </c>
      <c r="BM214" s="57">
        <f t="shared" si="385"/>
        <v>139712.20080000046</v>
      </c>
      <c r="BN214" s="57">
        <f t="shared" si="385"/>
        <v>138486.65080000047</v>
      </c>
      <c r="BO214" s="57">
        <f t="shared" si="385"/>
        <v>137261.10080000048</v>
      </c>
      <c r="BP214" s="57">
        <f t="shared" si="385"/>
        <v>136035.55080000049</v>
      </c>
      <c r="BQ214" s="57">
        <f t="shared" si="385"/>
        <v>134810.0008000005</v>
      </c>
      <c r="BR214" s="57">
        <f t="shared" si="385"/>
        <v>133584.45080000052</v>
      </c>
      <c r="BS214" s="57">
        <f t="shared" si="385"/>
        <v>132358.90080000053</v>
      </c>
      <c r="BT214" s="60">
        <f t="shared" si="360"/>
        <v>3073.6684176000094</v>
      </c>
      <c r="BU214" s="57">
        <v>1225.5499999999997</v>
      </c>
      <c r="BV214" s="69">
        <f t="shared" si="391"/>
        <v>14706.599999999997</v>
      </c>
      <c r="BW214" s="57">
        <f t="shared" si="386"/>
        <v>131133.35080000054</v>
      </c>
      <c r="BX214" s="57">
        <f t="shared" si="387"/>
        <v>129907.80080000054</v>
      </c>
      <c r="BY214" s="57">
        <f t="shared" si="387"/>
        <v>128682.25080000053</v>
      </c>
      <c r="BZ214" s="57">
        <f t="shared" si="387"/>
        <v>127456.70080000053</v>
      </c>
      <c r="CA214" s="57">
        <f t="shared" si="387"/>
        <v>126231.15080000053</v>
      </c>
      <c r="CB214" s="57">
        <f t="shared" si="387"/>
        <v>125005.60080000052</v>
      </c>
      <c r="CC214" s="57">
        <f t="shared" si="387"/>
        <v>123780.05080000052</v>
      </c>
      <c r="CD214" s="57">
        <f t="shared" si="387"/>
        <v>122554.50080000052</v>
      </c>
      <c r="CE214" s="57">
        <f t="shared" si="387"/>
        <v>121328.95080000052</v>
      </c>
      <c r="CF214" s="57">
        <f t="shared" si="387"/>
        <v>120103.40080000051</v>
      </c>
      <c r="CG214" s="57">
        <f t="shared" si="387"/>
        <v>118877.85080000051</v>
      </c>
      <c r="CH214" s="57">
        <f t="shared" si="387"/>
        <v>117652.30080000051</v>
      </c>
      <c r="CI214" s="60">
        <f t="shared" si="363"/>
        <v>2750.1232176000112</v>
      </c>
      <c r="CJ214" s="57">
        <v>1225.5499999999997</v>
      </c>
      <c r="CK214" s="69">
        <f t="shared" si="392"/>
        <v>14706.599999999997</v>
      </c>
      <c r="CL214" s="57">
        <f t="shared" si="388"/>
        <v>116426.7508000005</v>
      </c>
      <c r="CM214" s="57">
        <f t="shared" si="389"/>
        <v>115201.2008000005</v>
      </c>
      <c r="CN214" s="57">
        <f t="shared" si="389"/>
        <v>113975.6508000005</v>
      </c>
      <c r="CO214" s="57">
        <f t="shared" si="389"/>
        <v>112750.10080000049</v>
      </c>
      <c r="CP214" s="57">
        <f t="shared" si="389"/>
        <v>111524.55080000049</v>
      </c>
      <c r="CQ214" s="57">
        <f t="shared" si="389"/>
        <v>110299.00080000049</v>
      </c>
      <c r="CR214" s="57">
        <f t="shared" si="389"/>
        <v>109073.45080000049</v>
      </c>
      <c r="CS214" s="57">
        <f t="shared" si="389"/>
        <v>107847.90080000048</v>
      </c>
      <c r="CT214" s="57">
        <f t="shared" si="389"/>
        <v>106622.35080000048</v>
      </c>
      <c r="CU214" s="57">
        <f t="shared" si="389"/>
        <v>105396.80080000048</v>
      </c>
      <c r="CV214" s="57">
        <f t="shared" si="389"/>
        <v>104171.25080000047</v>
      </c>
      <c r="CW214" s="57">
        <f t="shared" si="389"/>
        <v>102945.70080000047</v>
      </c>
      <c r="CX214" s="60">
        <f t="shared" si="366"/>
        <v>2426.5780176000108</v>
      </c>
    </row>
    <row r="215" spans="1:102" x14ac:dyDescent="0.2">
      <c r="A215" s="56" t="s">
        <v>1532</v>
      </c>
      <c r="B215" s="77" t="s">
        <v>2246</v>
      </c>
      <c r="C215" s="40" t="s">
        <v>794</v>
      </c>
      <c r="D215" s="40" t="s">
        <v>851</v>
      </c>
      <c r="E215" s="40" t="s">
        <v>2563</v>
      </c>
      <c r="F215" s="40" t="s">
        <v>853</v>
      </c>
      <c r="G215" s="40">
        <v>180</v>
      </c>
      <c r="H215" s="57">
        <v>13999773.300000001</v>
      </c>
      <c r="I215" s="57">
        <v>622212.14666666661</v>
      </c>
      <c r="J215" s="57">
        <v>13377561.153333334</v>
      </c>
      <c r="K215" s="58">
        <v>1</v>
      </c>
      <c r="L215" s="57">
        <v>77776.52</v>
      </c>
      <c r="M215" s="57"/>
      <c r="N215" s="57">
        <f t="shared" si="320"/>
        <v>933318.24</v>
      </c>
      <c r="O215" s="57">
        <f t="shared" si="356"/>
        <v>13299784.633333335</v>
      </c>
      <c r="P215" s="57">
        <f t="shared" ref="P215:Z230" si="393">O215-$L215</f>
        <v>13222008.113333335</v>
      </c>
      <c r="Q215" s="57">
        <f t="shared" si="393"/>
        <v>13144231.593333336</v>
      </c>
      <c r="R215" s="57">
        <f t="shared" si="393"/>
        <v>13066455.073333336</v>
      </c>
      <c r="S215" s="57">
        <f t="shared" si="393"/>
        <v>12988678.553333336</v>
      </c>
      <c r="T215" s="57">
        <f t="shared" si="393"/>
        <v>12910902.033333337</v>
      </c>
      <c r="U215" s="57">
        <f t="shared" si="393"/>
        <v>12833125.513333337</v>
      </c>
      <c r="V215" s="57">
        <f t="shared" si="393"/>
        <v>12755348.993333338</v>
      </c>
      <c r="W215" s="57">
        <f t="shared" si="393"/>
        <v>12677572.473333338</v>
      </c>
      <c r="X215" s="57">
        <f t="shared" si="393"/>
        <v>12599795.953333339</v>
      </c>
      <c r="Y215" s="57">
        <f t="shared" si="393"/>
        <v>12522019.433333339</v>
      </c>
      <c r="Z215" s="57">
        <f t="shared" si="393"/>
        <v>12444242.91333334</v>
      </c>
      <c r="AA215" s="59">
        <f t="shared" si="381"/>
        <v>284039.84473333333</v>
      </c>
      <c r="AB215" s="57"/>
      <c r="AC215" s="57">
        <f t="shared" si="357"/>
        <v>933318.24</v>
      </c>
      <c r="AD215" s="57">
        <f t="shared" si="358"/>
        <v>12366466.39333334</v>
      </c>
      <c r="AE215" s="57">
        <f t="shared" ref="AE215:AO230" si="394">AD215-$L215</f>
        <v>12288689.873333341</v>
      </c>
      <c r="AF215" s="57">
        <f t="shared" si="394"/>
        <v>12210913.353333341</v>
      </c>
      <c r="AG215" s="57">
        <f t="shared" si="394"/>
        <v>12133136.833333341</v>
      </c>
      <c r="AH215" s="57">
        <f t="shared" si="394"/>
        <v>12055360.313333342</v>
      </c>
      <c r="AI215" s="57">
        <f t="shared" si="394"/>
        <v>11977583.793333342</v>
      </c>
      <c r="AJ215" s="57">
        <f t="shared" si="394"/>
        <v>11899807.273333343</v>
      </c>
      <c r="AK215" s="57">
        <f t="shared" si="394"/>
        <v>11822030.753333343</v>
      </c>
      <c r="AL215" s="57">
        <f t="shared" si="394"/>
        <v>11744254.233333344</v>
      </c>
      <c r="AM215" s="57">
        <f t="shared" si="394"/>
        <v>11666477.713333344</v>
      </c>
      <c r="AN215" s="57">
        <f t="shared" si="394"/>
        <v>11588701.193333345</v>
      </c>
      <c r="AO215" s="57">
        <f t="shared" si="394"/>
        <v>11510924.673333345</v>
      </c>
      <c r="AP215" s="59">
        <f t="shared" si="359"/>
        <v>263506.84345333348</v>
      </c>
      <c r="AQ215" s="57">
        <v>77776.52</v>
      </c>
      <c r="AR215" s="57">
        <f t="shared" si="382"/>
        <v>933318.24</v>
      </c>
      <c r="AS215" s="57">
        <f t="shared" si="383"/>
        <v>11433148.153333345</v>
      </c>
      <c r="AT215" s="57">
        <f t="shared" si="384"/>
        <v>11355371.633333346</v>
      </c>
      <c r="AU215" s="57">
        <f t="shared" si="384"/>
        <v>11277595.113333346</v>
      </c>
      <c r="AV215" s="57">
        <f t="shared" si="384"/>
        <v>11199818.593333347</v>
      </c>
      <c r="AW215" s="57">
        <f t="shared" si="384"/>
        <v>11122042.073333347</v>
      </c>
      <c r="AX215" s="57">
        <f t="shared" si="384"/>
        <v>11044265.553333348</v>
      </c>
      <c r="AY215" s="57">
        <f t="shared" si="384"/>
        <v>10966489.033333348</v>
      </c>
      <c r="AZ215" s="57">
        <f t="shared" si="384"/>
        <v>10888712.513333349</v>
      </c>
      <c r="BA215" s="57">
        <f t="shared" si="384"/>
        <v>10810935.993333349</v>
      </c>
      <c r="BB215" s="57">
        <f t="shared" si="384"/>
        <v>10733159.473333349</v>
      </c>
      <c r="BC215" s="57">
        <f t="shared" si="384"/>
        <v>10655382.95333335</v>
      </c>
      <c r="BD215" s="57">
        <f t="shared" si="384"/>
        <v>10577606.43333335</v>
      </c>
      <c r="BE215" s="60">
        <f t="shared" si="354"/>
        <v>242973.8421733336</v>
      </c>
      <c r="BF215" s="57">
        <v>77776.52</v>
      </c>
      <c r="BG215" s="69">
        <f t="shared" si="390"/>
        <v>933318.24</v>
      </c>
      <c r="BH215" s="57">
        <f t="shared" si="327"/>
        <v>10499829.913333351</v>
      </c>
      <c r="BI215" s="57">
        <f t="shared" si="385"/>
        <v>10422053.393333351</v>
      </c>
      <c r="BJ215" s="57">
        <f t="shared" si="385"/>
        <v>10344276.873333352</v>
      </c>
      <c r="BK215" s="57">
        <f t="shared" si="385"/>
        <v>10266500.353333352</v>
      </c>
      <c r="BL215" s="57">
        <f t="shared" si="385"/>
        <v>10188723.833333353</v>
      </c>
      <c r="BM215" s="57">
        <f t="shared" si="385"/>
        <v>10110947.313333353</v>
      </c>
      <c r="BN215" s="57">
        <f t="shared" si="385"/>
        <v>10033170.793333353</v>
      </c>
      <c r="BO215" s="57">
        <f t="shared" si="385"/>
        <v>9955394.2733333539</v>
      </c>
      <c r="BP215" s="57">
        <f t="shared" si="385"/>
        <v>9877617.7533333544</v>
      </c>
      <c r="BQ215" s="57">
        <f t="shared" si="385"/>
        <v>9799841.2333333548</v>
      </c>
      <c r="BR215" s="57">
        <f t="shared" si="385"/>
        <v>9722064.7133333553</v>
      </c>
      <c r="BS215" s="57">
        <f t="shared" si="385"/>
        <v>9644288.1933333557</v>
      </c>
      <c r="BT215" s="60">
        <f t="shared" si="360"/>
        <v>222440.84089333375</v>
      </c>
      <c r="BU215" s="57">
        <v>77776.52</v>
      </c>
      <c r="BV215" s="69">
        <f t="shared" si="391"/>
        <v>933318.24</v>
      </c>
      <c r="BW215" s="57">
        <f t="shared" si="386"/>
        <v>9566511.6733333562</v>
      </c>
      <c r="BX215" s="57">
        <f t="shared" si="387"/>
        <v>9488735.1533333566</v>
      </c>
      <c r="BY215" s="57">
        <f t="shared" si="387"/>
        <v>9410958.6333333571</v>
      </c>
      <c r="BZ215" s="57">
        <f t="shared" si="387"/>
        <v>9333182.1133333575</v>
      </c>
      <c r="CA215" s="57">
        <f t="shared" si="387"/>
        <v>9255405.5933333579</v>
      </c>
      <c r="CB215" s="57">
        <f t="shared" si="387"/>
        <v>9177629.0733333584</v>
      </c>
      <c r="CC215" s="57">
        <f t="shared" si="387"/>
        <v>9099852.5533333588</v>
      </c>
      <c r="CD215" s="57">
        <f t="shared" si="387"/>
        <v>9022076.0333333593</v>
      </c>
      <c r="CE215" s="57">
        <f t="shared" si="387"/>
        <v>8944299.5133333597</v>
      </c>
      <c r="CF215" s="57">
        <f t="shared" si="387"/>
        <v>8866522.9933333602</v>
      </c>
      <c r="CG215" s="57">
        <f t="shared" si="387"/>
        <v>8788746.4733333606</v>
      </c>
      <c r="CH215" s="57">
        <f t="shared" si="387"/>
        <v>8710969.9533333611</v>
      </c>
      <c r="CI215" s="60">
        <f t="shared" si="363"/>
        <v>201907.83961333387</v>
      </c>
      <c r="CJ215" s="57">
        <v>77776.52</v>
      </c>
      <c r="CK215" s="69">
        <f t="shared" si="392"/>
        <v>933318.24</v>
      </c>
      <c r="CL215" s="57">
        <f t="shared" si="388"/>
        <v>8633193.4333333615</v>
      </c>
      <c r="CM215" s="57">
        <f t="shared" si="389"/>
        <v>8555416.913333362</v>
      </c>
      <c r="CN215" s="57">
        <f t="shared" si="389"/>
        <v>8477640.3933333624</v>
      </c>
      <c r="CO215" s="57">
        <f t="shared" si="389"/>
        <v>8399863.8733333629</v>
      </c>
      <c r="CP215" s="57">
        <f t="shared" si="389"/>
        <v>8322087.3533333633</v>
      </c>
      <c r="CQ215" s="57">
        <f t="shared" si="389"/>
        <v>8244310.8333333638</v>
      </c>
      <c r="CR215" s="57">
        <f t="shared" si="389"/>
        <v>8166534.3133333642</v>
      </c>
      <c r="CS215" s="57">
        <f t="shared" si="389"/>
        <v>8088757.7933333647</v>
      </c>
      <c r="CT215" s="57">
        <f t="shared" si="389"/>
        <v>8010981.2733333651</v>
      </c>
      <c r="CU215" s="57">
        <f t="shared" si="389"/>
        <v>7933204.7533333655</v>
      </c>
      <c r="CV215" s="57">
        <f t="shared" si="389"/>
        <v>7855428.233333366</v>
      </c>
      <c r="CW215" s="57">
        <f t="shared" si="389"/>
        <v>7777651.7133333664</v>
      </c>
      <c r="CX215" s="60">
        <f t="shared" si="366"/>
        <v>181374.83833333399</v>
      </c>
    </row>
    <row r="216" spans="1:102" x14ac:dyDescent="0.2">
      <c r="A216" s="56" t="s">
        <v>1533</v>
      </c>
      <c r="B216" s="40" t="s">
        <v>2247</v>
      </c>
      <c r="C216" s="40" t="s">
        <v>794</v>
      </c>
      <c r="D216" s="40" t="s">
        <v>851</v>
      </c>
      <c r="E216" s="40" t="s">
        <v>2122</v>
      </c>
      <c r="F216" s="40" t="s">
        <v>853</v>
      </c>
      <c r="G216" s="40">
        <v>300</v>
      </c>
      <c r="H216" s="57">
        <v>654039.01</v>
      </c>
      <c r="I216" s="57">
        <v>372802.2304</v>
      </c>
      <c r="J216" s="57">
        <v>281236.77960000001</v>
      </c>
      <c r="K216" s="58">
        <v>1</v>
      </c>
      <c r="L216" s="57">
        <v>2180.1300000000006</v>
      </c>
      <c r="M216" s="57"/>
      <c r="N216" s="57">
        <f t="shared" si="320"/>
        <v>26161.560000000005</v>
      </c>
      <c r="O216" s="57">
        <f t="shared" si="356"/>
        <v>279056.6496</v>
      </c>
      <c r="P216" s="57">
        <f t="shared" si="393"/>
        <v>276876.5196</v>
      </c>
      <c r="Q216" s="57">
        <f t="shared" si="393"/>
        <v>274696.38959999999</v>
      </c>
      <c r="R216" s="57">
        <f t="shared" si="393"/>
        <v>272516.25959999999</v>
      </c>
      <c r="S216" s="57">
        <f t="shared" si="393"/>
        <v>270336.12959999999</v>
      </c>
      <c r="T216" s="57">
        <f t="shared" si="393"/>
        <v>268155.99959999998</v>
      </c>
      <c r="U216" s="57">
        <f t="shared" si="393"/>
        <v>265975.86959999998</v>
      </c>
      <c r="V216" s="57">
        <f t="shared" si="393"/>
        <v>263795.73959999997</v>
      </c>
      <c r="W216" s="57">
        <f t="shared" si="393"/>
        <v>261615.60959999997</v>
      </c>
      <c r="X216" s="57">
        <f t="shared" si="393"/>
        <v>259435.47959999996</v>
      </c>
      <c r="Y216" s="57">
        <f t="shared" si="393"/>
        <v>257255.34959999996</v>
      </c>
      <c r="Z216" s="57">
        <f t="shared" si="393"/>
        <v>255075.21959999995</v>
      </c>
      <c r="AA216" s="59">
        <f t="shared" si="381"/>
        <v>5899.4319911999992</v>
      </c>
      <c r="AB216" s="57"/>
      <c r="AC216" s="57">
        <f t="shared" si="357"/>
        <v>26161.560000000005</v>
      </c>
      <c r="AD216" s="57">
        <f t="shared" si="358"/>
        <v>252895.08959999995</v>
      </c>
      <c r="AE216" s="57">
        <f t="shared" si="394"/>
        <v>250714.95959999994</v>
      </c>
      <c r="AF216" s="57">
        <f t="shared" si="394"/>
        <v>248534.82959999994</v>
      </c>
      <c r="AG216" s="57">
        <f t="shared" si="394"/>
        <v>246354.69959999993</v>
      </c>
      <c r="AH216" s="57">
        <f t="shared" si="394"/>
        <v>244174.56959999993</v>
      </c>
      <c r="AI216" s="57">
        <f t="shared" si="394"/>
        <v>241994.43959999993</v>
      </c>
      <c r="AJ216" s="57">
        <f t="shared" si="394"/>
        <v>239814.30959999992</v>
      </c>
      <c r="AK216" s="57">
        <f t="shared" si="394"/>
        <v>237634.17959999992</v>
      </c>
      <c r="AL216" s="57">
        <f t="shared" si="394"/>
        <v>235454.04959999991</v>
      </c>
      <c r="AM216" s="57">
        <f t="shared" si="394"/>
        <v>233273.91959999991</v>
      </c>
      <c r="AN216" s="57">
        <f t="shared" si="394"/>
        <v>231093.7895999999</v>
      </c>
      <c r="AO216" s="57">
        <f t="shared" si="394"/>
        <v>228913.6595999999</v>
      </c>
      <c r="AP216" s="59">
        <f t="shared" si="359"/>
        <v>5323.8776711999972</v>
      </c>
      <c r="AQ216" s="57">
        <v>2180.1300000000006</v>
      </c>
      <c r="AR216" s="57">
        <f t="shared" si="382"/>
        <v>26161.560000000005</v>
      </c>
      <c r="AS216" s="57">
        <f t="shared" si="383"/>
        <v>226733.52959999989</v>
      </c>
      <c r="AT216" s="57">
        <f t="shared" si="384"/>
        <v>224553.39959999989</v>
      </c>
      <c r="AU216" s="57">
        <f t="shared" si="384"/>
        <v>222373.26959999988</v>
      </c>
      <c r="AV216" s="57">
        <f t="shared" si="384"/>
        <v>220193.13959999988</v>
      </c>
      <c r="AW216" s="57">
        <f t="shared" si="384"/>
        <v>218013.00959999987</v>
      </c>
      <c r="AX216" s="57">
        <f t="shared" si="384"/>
        <v>215832.87959999987</v>
      </c>
      <c r="AY216" s="57">
        <f t="shared" si="384"/>
        <v>213652.74959999986</v>
      </c>
      <c r="AZ216" s="57">
        <f t="shared" si="384"/>
        <v>211472.61959999986</v>
      </c>
      <c r="BA216" s="57">
        <f t="shared" si="384"/>
        <v>209292.48959999986</v>
      </c>
      <c r="BB216" s="57">
        <f t="shared" si="384"/>
        <v>207112.35959999985</v>
      </c>
      <c r="BC216" s="57">
        <f t="shared" si="384"/>
        <v>204932.22959999985</v>
      </c>
      <c r="BD216" s="57">
        <f t="shared" si="384"/>
        <v>202752.09959999984</v>
      </c>
      <c r="BE216" s="60">
        <f t="shared" si="354"/>
        <v>4748.3233511999961</v>
      </c>
      <c r="BF216" s="57">
        <v>2180.1300000000006</v>
      </c>
      <c r="BG216" s="69">
        <f t="shared" si="390"/>
        <v>26161.560000000005</v>
      </c>
      <c r="BH216" s="57">
        <f t="shared" si="327"/>
        <v>200571.96959999984</v>
      </c>
      <c r="BI216" s="57">
        <f t="shared" si="385"/>
        <v>198391.83959999983</v>
      </c>
      <c r="BJ216" s="57">
        <f t="shared" si="385"/>
        <v>196211.70959999983</v>
      </c>
      <c r="BK216" s="57">
        <f t="shared" si="385"/>
        <v>194031.57959999982</v>
      </c>
      <c r="BL216" s="57">
        <f t="shared" si="385"/>
        <v>191851.44959999982</v>
      </c>
      <c r="BM216" s="57">
        <f t="shared" si="385"/>
        <v>189671.31959999981</v>
      </c>
      <c r="BN216" s="57">
        <f t="shared" si="385"/>
        <v>187491.18959999981</v>
      </c>
      <c r="BO216" s="57">
        <f t="shared" si="385"/>
        <v>185311.0595999998</v>
      </c>
      <c r="BP216" s="57">
        <f t="shared" si="385"/>
        <v>183130.9295999998</v>
      </c>
      <c r="BQ216" s="57">
        <f t="shared" si="385"/>
        <v>180950.79959999979</v>
      </c>
      <c r="BR216" s="57">
        <f t="shared" si="385"/>
        <v>178770.66959999979</v>
      </c>
      <c r="BS216" s="57">
        <f t="shared" si="385"/>
        <v>176590.53959999979</v>
      </c>
      <c r="BT216" s="60">
        <f t="shared" si="360"/>
        <v>4172.7690311999959</v>
      </c>
      <c r="BU216" s="57">
        <v>2180.1300000000006</v>
      </c>
      <c r="BV216" s="69">
        <f t="shared" si="391"/>
        <v>26161.560000000005</v>
      </c>
      <c r="BW216" s="57">
        <f t="shared" si="386"/>
        <v>174410.40959999978</v>
      </c>
      <c r="BX216" s="57">
        <f t="shared" si="387"/>
        <v>172230.27959999978</v>
      </c>
      <c r="BY216" s="57">
        <f t="shared" si="387"/>
        <v>170050.14959999977</v>
      </c>
      <c r="BZ216" s="57">
        <f t="shared" si="387"/>
        <v>167870.01959999977</v>
      </c>
      <c r="CA216" s="57">
        <f t="shared" si="387"/>
        <v>165689.88959999976</v>
      </c>
      <c r="CB216" s="57">
        <f t="shared" si="387"/>
        <v>163509.75959999976</v>
      </c>
      <c r="CC216" s="57">
        <f t="shared" si="387"/>
        <v>161329.62959999975</v>
      </c>
      <c r="CD216" s="57">
        <f t="shared" si="387"/>
        <v>159149.49959999975</v>
      </c>
      <c r="CE216" s="57">
        <f t="shared" si="387"/>
        <v>156969.36959999974</v>
      </c>
      <c r="CF216" s="57">
        <f t="shared" si="387"/>
        <v>154789.23959999974</v>
      </c>
      <c r="CG216" s="57">
        <f t="shared" si="387"/>
        <v>152609.10959999973</v>
      </c>
      <c r="CH216" s="57">
        <f t="shared" si="387"/>
        <v>150428.97959999973</v>
      </c>
      <c r="CI216" s="60">
        <f t="shared" si="363"/>
        <v>3597.2147111999952</v>
      </c>
      <c r="CJ216" s="57">
        <v>2180.1300000000006</v>
      </c>
      <c r="CK216" s="69">
        <f t="shared" si="392"/>
        <v>26161.560000000005</v>
      </c>
      <c r="CL216" s="57">
        <f t="shared" si="388"/>
        <v>148248.84959999972</v>
      </c>
      <c r="CM216" s="57">
        <f t="shared" si="389"/>
        <v>146068.71959999972</v>
      </c>
      <c r="CN216" s="57">
        <f t="shared" si="389"/>
        <v>143888.58959999972</v>
      </c>
      <c r="CO216" s="57">
        <f t="shared" si="389"/>
        <v>141708.45959999971</v>
      </c>
      <c r="CP216" s="57">
        <f t="shared" si="389"/>
        <v>139528.32959999971</v>
      </c>
      <c r="CQ216" s="57">
        <f t="shared" si="389"/>
        <v>137348.1995999997</v>
      </c>
      <c r="CR216" s="57">
        <f t="shared" si="389"/>
        <v>135168.0695999997</v>
      </c>
      <c r="CS216" s="57">
        <f t="shared" si="389"/>
        <v>132987.93959999969</v>
      </c>
      <c r="CT216" s="57">
        <f t="shared" si="389"/>
        <v>130807.80959999969</v>
      </c>
      <c r="CU216" s="57">
        <f t="shared" si="389"/>
        <v>128627.67959999968</v>
      </c>
      <c r="CV216" s="57">
        <f t="shared" si="389"/>
        <v>126447.54959999968</v>
      </c>
      <c r="CW216" s="57">
        <f t="shared" si="389"/>
        <v>124267.41959999967</v>
      </c>
      <c r="CX216" s="60">
        <f t="shared" si="366"/>
        <v>3021.6603911999937</v>
      </c>
    </row>
    <row r="217" spans="1:102" x14ac:dyDescent="0.2">
      <c r="A217" s="56" t="s">
        <v>1534</v>
      </c>
      <c r="B217" s="40" t="s">
        <v>2248</v>
      </c>
      <c r="C217" s="40" t="s">
        <v>794</v>
      </c>
      <c r="D217" s="40" t="s">
        <v>851</v>
      </c>
      <c r="E217" s="40" t="s">
        <v>2122</v>
      </c>
      <c r="F217" s="40" t="s">
        <v>853</v>
      </c>
      <c r="G217" s="40">
        <v>300</v>
      </c>
      <c r="H217" s="57">
        <v>1466828.36</v>
      </c>
      <c r="I217" s="57">
        <v>836092.50439999998</v>
      </c>
      <c r="J217" s="57">
        <v>630735.85560000013</v>
      </c>
      <c r="K217" s="58">
        <v>1</v>
      </c>
      <c r="L217" s="57">
        <v>4889.43</v>
      </c>
      <c r="M217" s="57"/>
      <c r="N217" s="57">
        <f t="shared" si="320"/>
        <v>58673.16</v>
      </c>
      <c r="O217" s="57">
        <f t="shared" si="356"/>
        <v>625846.42560000008</v>
      </c>
      <c r="P217" s="57">
        <f t="shared" si="393"/>
        <v>620956.99560000002</v>
      </c>
      <c r="Q217" s="57">
        <f t="shared" si="393"/>
        <v>616067.56559999997</v>
      </c>
      <c r="R217" s="57">
        <f t="shared" si="393"/>
        <v>611178.13559999992</v>
      </c>
      <c r="S217" s="57">
        <f t="shared" si="393"/>
        <v>606288.70559999987</v>
      </c>
      <c r="T217" s="57">
        <f t="shared" si="393"/>
        <v>601399.27559999982</v>
      </c>
      <c r="U217" s="57">
        <f t="shared" si="393"/>
        <v>596509.84559999977</v>
      </c>
      <c r="V217" s="57">
        <f t="shared" si="393"/>
        <v>591620.41559999972</v>
      </c>
      <c r="W217" s="57">
        <f t="shared" si="393"/>
        <v>586730.98559999967</v>
      </c>
      <c r="X217" s="57">
        <f t="shared" si="393"/>
        <v>581841.55559999961</v>
      </c>
      <c r="Y217" s="57">
        <f t="shared" si="393"/>
        <v>576952.12559999956</v>
      </c>
      <c r="Z217" s="57">
        <f t="shared" si="393"/>
        <v>572062.69559999951</v>
      </c>
      <c r="AA217" s="59">
        <f t="shared" si="381"/>
        <v>13230.784063199995</v>
      </c>
      <c r="AB217" s="57"/>
      <c r="AC217" s="57">
        <f t="shared" si="357"/>
        <v>58673.16</v>
      </c>
      <c r="AD217" s="57">
        <f t="shared" si="358"/>
        <v>567173.26559999946</v>
      </c>
      <c r="AE217" s="57">
        <f t="shared" si="394"/>
        <v>562283.83559999941</v>
      </c>
      <c r="AF217" s="57">
        <f t="shared" si="394"/>
        <v>557394.40559999936</v>
      </c>
      <c r="AG217" s="57">
        <f t="shared" si="394"/>
        <v>552504.97559999931</v>
      </c>
      <c r="AH217" s="57">
        <f t="shared" si="394"/>
        <v>547615.54559999926</v>
      </c>
      <c r="AI217" s="57">
        <f t="shared" si="394"/>
        <v>542726.1155999992</v>
      </c>
      <c r="AJ217" s="57">
        <f t="shared" si="394"/>
        <v>537836.68559999915</v>
      </c>
      <c r="AK217" s="57">
        <f t="shared" si="394"/>
        <v>532947.2555999991</v>
      </c>
      <c r="AL217" s="57">
        <f t="shared" si="394"/>
        <v>528057.82559999905</v>
      </c>
      <c r="AM217" s="57">
        <f t="shared" si="394"/>
        <v>523168.39559999906</v>
      </c>
      <c r="AN217" s="57">
        <f t="shared" si="394"/>
        <v>518278.96559999906</v>
      </c>
      <c r="AO217" s="57">
        <f t="shared" si="394"/>
        <v>513389.53559999907</v>
      </c>
      <c r="AP217" s="59">
        <f t="shared" si="359"/>
        <v>11939.974543199982</v>
      </c>
      <c r="AQ217" s="57">
        <v>4889.43</v>
      </c>
      <c r="AR217" s="57">
        <f t="shared" si="382"/>
        <v>58673.16</v>
      </c>
      <c r="AS217" s="57">
        <f t="shared" si="383"/>
        <v>508500.10559999908</v>
      </c>
      <c r="AT217" s="57">
        <f t="shared" si="384"/>
        <v>503610.67559999909</v>
      </c>
      <c r="AU217" s="57">
        <f t="shared" si="384"/>
        <v>498721.24559999909</v>
      </c>
      <c r="AV217" s="57">
        <f t="shared" si="384"/>
        <v>493831.8155999991</v>
      </c>
      <c r="AW217" s="57">
        <f t="shared" si="384"/>
        <v>488942.38559999911</v>
      </c>
      <c r="AX217" s="57">
        <f t="shared" si="384"/>
        <v>484052.95559999911</v>
      </c>
      <c r="AY217" s="57">
        <f t="shared" si="384"/>
        <v>479163.52559999912</v>
      </c>
      <c r="AZ217" s="57">
        <f t="shared" si="384"/>
        <v>474274.09559999913</v>
      </c>
      <c r="BA217" s="57">
        <f t="shared" si="384"/>
        <v>469384.66559999913</v>
      </c>
      <c r="BB217" s="57">
        <f t="shared" si="384"/>
        <v>464495.23559999914</v>
      </c>
      <c r="BC217" s="57">
        <f t="shared" si="384"/>
        <v>459605.80559999915</v>
      </c>
      <c r="BD217" s="57">
        <f t="shared" si="384"/>
        <v>454716.37559999916</v>
      </c>
      <c r="BE217" s="60">
        <f t="shared" si="354"/>
        <v>10649.165023199981</v>
      </c>
      <c r="BF217" s="57">
        <v>4889.43</v>
      </c>
      <c r="BG217" s="69">
        <f t="shared" si="390"/>
        <v>58673.16</v>
      </c>
      <c r="BH217" s="57">
        <f t="shared" si="327"/>
        <v>449826.94559999916</v>
      </c>
      <c r="BI217" s="57">
        <f t="shared" si="385"/>
        <v>444937.51559999917</v>
      </c>
      <c r="BJ217" s="57">
        <f t="shared" si="385"/>
        <v>440048.08559999918</v>
      </c>
      <c r="BK217" s="57">
        <f t="shared" si="385"/>
        <v>435158.65559999918</v>
      </c>
      <c r="BL217" s="57">
        <f t="shared" si="385"/>
        <v>430269.22559999919</v>
      </c>
      <c r="BM217" s="57">
        <f t="shared" si="385"/>
        <v>425379.7955999992</v>
      </c>
      <c r="BN217" s="57">
        <f t="shared" si="385"/>
        <v>420490.3655999992</v>
      </c>
      <c r="BO217" s="57">
        <f t="shared" si="385"/>
        <v>415600.93559999921</v>
      </c>
      <c r="BP217" s="57">
        <f t="shared" si="385"/>
        <v>410711.50559999922</v>
      </c>
      <c r="BQ217" s="57">
        <f t="shared" si="385"/>
        <v>405822.07559999923</v>
      </c>
      <c r="BR217" s="57">
        <f t="shared" si="385"/>
        <v>400932.64559999923</v>
      </c>
      <c r="BS217" s="57">
        <f t="shared" si="385"/>
        <v>396043.21559999924</v>
      </c>
      <c r="BT217" s="60">
        <f t="shared" si="360"/>
        <v>9358.3555031999822</v>
      </c>
      <c r="BU217" s="57">
        <v>4889.43</v>
      </c>
      <c r="BV217" s="69">
        <f t="shared" si="391"/>
        <v>58673.16</v>
      </c>
      <c r="BW217" s="57">
        <f t="shared" si="386"/>
        <v>391153.78559999925</v>
      </c>
      <c r="BX217" s="57">
        <f t="shared" si="387"/>
        <v>386264.35559999925</v>
      </c>
      <c r="BY217" s="57">
        <f t="shared" si="387"/>
        <v>381374.92559999926</v>
      </c>
      <c r="BZ217" s="57">
        <f t="shared" si="387"/>
        <v>376485.49559999927</v>
      </c>
      <c r="CA217" s="57">
        <f t="shared" si="387"/>
        <v>371596.06559999927</v>
      </c>
      <c r="CB217" s="57">
        <f t="shared" si="387"/>
        <v>366706.63559999928</v>
      </c>
      <c r="CC217" s="57">
        <f t="shared" si="387"/>
        <v>361817.20559999929</v>
      </c>
      <c r="CD217" s="57">
        <f t="shared" si="387"/>
        <v>356927.7755999993</v>
      </c>
      <c r="CE217" s="57">
        <f t="shared" si="387"/>
        <v>352038.3455999993</v>
      </c>
      <c r="CF217" s="57">
        <f t="shared" si="387"/>
        <v>347148.91559999931</v>
      </c>
      <c r="CG217" s="57">
        <f t="shared" si="387"/>
        <v>342259.48559999932</v>
      </c>
      <c r="CH217" s="57">
        <f t="shared" si="387"/>
        <v>337370.05559999932</v>
      </c>
      <c r="CI217" s="60">
        <f t="shared" si="363"/>
        <v>8067.5459831999833</v>
      </c>
      <c r="CJ217" s="57">
        <v>4889.43</v>
      </c>
      <c r="CK217" s="69">
        <f t="shared" si="392"/>
        <v>58673.16</v>
      </c>
      <c r="CL217" s="57">
        <f t="shared" si="388"/>
        <v>332480.62559999933</v>
      </c>
      <c r="CM217" s="57">
        <f t="shared" si="389"/>
        <v>327591.19559999934</v>
      </c>
      <c r="CN217" s="57">
        <f t="shared" si="389"/>
        <v>322701.76559999934</v>
      </c>
      <c r="CO217" s="57">
        <f t="shared" si="389"/>
        <v>317812.33559999935</v>
      </c>
      <c r="CP217" s="57">
        <f t="shared" si="389"/>
        <v>312922.90559999936</v>
      </c>
      <c r="CQ217" s="57">
        <f t="shared" si="389"/>
        <v>308033.47559999936</v>
      </c>
      <c r="CR217" s="57">
        <f t="shared" si="389"/>
        <v>303144.04559999937</v>
      </c>
      <c r="CS217" s="57">
        <f t="shared" si="389"/>
        <v>298254.61559999938</v>
      </c>
      <c r="CT217" s="57">
        <f t="shared" si="389"/>
        <v>293365.18559999939</v>
      </c>
      <c r="CU217" s="57">
        <f t="shared" si="389"/>
        <v>288475.75559999939</v>
      </c>
      <c r="CV217" s="57">
        <f t="shared" si="389"/>
        <v>283586.3255999994</v>
      </c>
      <c r="CW217" s="57">
        <f t="shared" si="389"/>
        <v>278696.89559999941</v>
      </c>
      <c r="CX217" s="60">
        <f t="shared" si="366"/>
        <v>6776.7364631999853</v>
      </c>
    </row>
    <row r="218" spans="1:102" ht="22.5" x14ac:dyDescent="0.2">
      <c r="A218" s="56" t="s">
        <v>1535</v>
      </c>
      <c r="B218" s="40" t="s">
        <v>2249</v>
      </c>
      <c r="C218" s="40" t="s">
        <v>794</v>
      </c>
      <c r="D218" s="40" t="s">
        <v>851</v>
      </c>
      <c r="E218" s="40" t="s">
        <v>2102</v>
      </c>
      <c r="F218" s="40" t="s">
        <v>853</v>
      </c>
      <c r="G218" s="40">
        <v>300</v>
      </c>
      <c r="H218" s="57">
        <v>11990246.640000001</v>
      </c>
      <c r="I218" s="57">
        <v>479609.86559999996</v>
      </c>
      <c r="J218" s="57">
        <v>11510636.774400001</v>
      </c>
      <c r="K218" s="58">
        <v>1</v>
      </c>
      <c r="L218" s="57">
        <v>39967.49</v>
      </c>
      <c r="M218" s="57"/>
      <c r="N218" s="57">
        <f t="shared" si="320"/>
        <v>479609.88</v>
      </c>
      <c r="O218" s="57">
        <f t="shared" si="356"/>
        <v>11470669.284400001</v>
      </c>
      <c r="P218" s="57">
        <f t="shared" si="393"/>
        <v>11430701.794400001</v>
      </c>
      <c r="Q218" s="57">
        <f t="shared" si="393"/>
        <v>11390734.304400001</v>
      </c>
      <c r="R218" s="57">
        <f t="shared" si="393"/>
        <v>11350766.8144</v>
      </c>
      <c r="S218" s="57">
        <f t="shared" si="393"/>
        <v>11310799.3244</v>
      </c>
      <c r="T218" s="57">
        <f t="shared" si="393"/>
        <v>11270831.8344</v>
      </c>
      <c r="U218" s="57">
        <f t="shared" si="393"/>
        <v>11230864.3444</v>
      </c>
      <c r="V218" s="57">
        <f t="shared" si="393"/>
        <v>11190896.8544</v>
      </c>
      <c r="W218" s="57">
        <f t="shared" si="393"/>
        <v>11150929.364399999</v>
      </c>
      <c r="X218" s="57">
        <f t="shared" si="393"/>
        <v>11110961.874399999</v>
      </c>
      <c r="Y218" s="57">
        <f t="shared" si="393"/>
        <v>11070994.384399999</v>
      </c>
      <c r="Z218" s="57">
        <f t="shared" si="393"/>
        <v>11031026.894399999</v>
      </c>
      <c r="AA218" s="59">
        <f t="shared" si="381"/>
        <v>247958.3003568</v>
      </c>
      <c r="AB218" s="57"/>
      <c r="AC218" s="57">
        <f t="shared" si="357"/>
        <v>479609.88</v>
      </c>
      <c r="AD218" s="57">
        <f t="shared" si="358"/>
        <v>10991059.404399998</v>
      </c>
      <c r="AE218" s="57">
        <f t="shared" si="394"/>
        <v>10951091.914399998</v>
      </c>
      <c r="AF218" s="57">
        <f t="shared" si="394"/>
        <v>10911124.424399998</v>
      </c>
      <c r="AG218" s="57">
        <f t="shared" si="394"/>
        <v>10871156.934399998</v>
      </c>
      <c r="AH218" s="57">
        <f t="shared" si="394"/>
        <v>10831189.444399998</v>
      </c>
      <c r="AI218" s="57">
        <f t="shared" si="394"/>
        <v>10791221.954399997</v>
      </c>
      <c r="AJ218" s="57">
        <f t="shared" si="394"/>
        <v>10751254.464399997</v>
      </c>
      <c r="AK218" s="57">
        <f t="shared" si="394"/>
        <v>10711286.974399997</v>
      </c>
      <c r="AL218" s="57">
        <f t="shared" si="394"/>
        <v>10671319.484399997</v>
      </c>
      <c r="AM218" s="57">
        <f t="shared" si="394"/>
        <v>10631351.994399996</v>
      </c>
      <c r="AN218" s="57">
        <f t="shared" si="394"/>
        <v>10591384.504399996</v>
      </c>
      <c r="AO218" s="57">
        <f t="shared" si="394"/>
        <v>10551417.014399996</v>
      </c>
      <c r="AP218" s="59">
        <f t="shared" si="359"/>
        <v>237406.88299679989</v>
      </c>
      <c r="AQ218" s="57">
        <v>39967.49</v>
      </c>
      <c r="AR218" s="57">
        <f t="shared" si="382"/>
        <v>479609.88</v>
      </c>
      <c r="AS218" s="57">
        <f t="shared" si="383"/>
        <v>10511449.524399996</v>
      </c>
      <c r="AT218" s="57">
        <f t="shared" ref="AT218:BD218" si="395">AS218-$L218</f>
        <v>10471482.034399996</v>
      </c>
      <c r="AU218" s="57">
        <f t="shared" si="395"/>
        <v>10431514.544399995</v>
      </c>
      <c r="AV218" s="57">
        <f t="shared" si="395"/>
        <v>10391547.054399995</v>
      </c>
      <c r="AW218" s="57">
        <f t="shared" si="395"/>
        <v>10351579.564399995</v>
      </c>
      <c r="AX218" s="57">
        <f t="shared" si="395"/>
        <v>10311612.074399995</v>
      </c>
      <c r="AY218" s="57">
        <f t="shared" si="395"/>
        <v>10271644.584399994</v>
      </c>
      <c r="AZ218" s="57">
        <f t="shared" si="395"/>
        <v>10231677.094399994</v>
      </c>
      <c r="BA218" s="57">
        <f t="shared" si="395"/>
        <v>10191709.604399994</v>
      </c>
      <c r="BB218" s="57">
        <f t="shared" si="395"/>
        <v>10151742.114399994</v>
      </c>
      <c r="BC218" s="57">
        <f t="shared" si="395"/>
        <v>10111774.624399994</v>
      </c>
      <c r="BD218" s="57">
        <f t="shared" si="395"/>
        <v>10071807.134399993</v>
      </c>
      <c r="BE218" s="60">
        <f t="shared" si="354"/>
        <v>226855.46563679987</v>
      </c>
      <c r="BF218" s="57">
        <v>39967.49</v>
      </c>
      <c r="BG218" s="69">
        <f t="shared" si="390"/>
        <v>479609.88</v>
      </c>
      <c r="BH218" s="57">
        <f t="shared" si="327"/>
        <v>10031839.644399993</v>
      </c>
      <c r="BI218" s="57">
        <f t="shared" si="385"/>
        <v>9991872.1543999929</v>
      </c>
      <c r="BJ218" s="57">
        <f t="shared" si="385"/>
        <v>9951904.6643999927</v>
      </c>
      <c r="BK218" s="57">
        <f t="shared" si="385"/>
        <v>9911937.1743999925</v>
      </c>
      <c r="BL218" s="57">
        <f t="shared" si="385"/>
        <v>9871969.6843999922</v>
      </c>
      <c r="BM218" s="57">
        <f t="shared" si="385"/>
        <v>9832002.194399992</v>
      </c>
      <c r="BN218" s="57">
        <f t="shared" si="385"/>
        <v>9792034.7043999918</v>
      </c>
      <c r="BO218" s="57">
        <f t="shared" si="385"/>
        <v>9752067.2143999916</v>
      </c>
      <c r="BP218" s="57">
        <f t="shared" si="385"/>
        <v>9712099.7243999913</v>
      </c>
      <c r="BQ218" s="57">
        <f t="shared" si="385"/>
        <v>9672132.2343999911</v>
      </c>
      <c r="BR218" s="57">
        <f t="shared" si="385"/>
        <v>9632164.7443999909</v>
      </c>
      <c r="BS218" s="57">
        <f t="shared" si="385"/>
        <v>9592197.2543999907</v>
      </c>
      <c r="BT218" s="60">
        <f t="shared" si="360"/>
        <v>216304.04827679982</v>
      </c>
      <c r="BU218" s="57">
        <v>39967.49</v>
      </c>
      <c r="BV218" s="69">
        <f t="shared" si="391"/>
        <v>479609.88</v>
      </c>
      <c r="BW218" s="57">
        <f t="shared" si="386"/>
        <v>9552229.7643999904</v>
      </c>
      <c r="BX218" s="57">
        <f t="shared" si="387"/>
        <v>9512262.2743999902</v>
      </c>
      <c r="BY218" s="57">
        <f t="shared" si="387"/>
        <v>9472294.78439999</v>
      </c>
      <c r="BZ218" s="57">
        <f t="shared" si="387"/>
        <v>9432327.2943999898</v>
      </c>
      <c r="CA218" s="57">
        <f t="shared" si="387"/>
        <v>9392359.8043999895</v>
      </c>
      <c r="CB218" s="57">
        <f t="shared" si="387"/>
        <v>9352392.3143999893</v>
      </c>
      <c r="CC218" s="57">
        <f t="shared" si="387"/>
        <v>9312424.8243999891</v>
      </c>
      <c r="CD218" s="57">
        <f t="shared" si="387"/>
        <v>9272457.3343999889</v>
      </c>
      <c r="CE218" s="57">
        <f t="shared" si="387"/>
        <v>9232489.8443999887</v>
      </c>
      <c r="CF218" s="57">
        <f t="shared" si="387"/>
        <v>9192522.3543999884</v>
      </c>
      <c r="CG218" s="57">
        <f t="shared" si="387"/>
        <v>9152554.8643999882</v>
      </c>
      <c r="CH218" s="57">
        <f t="shared" si="387"/>
        <v>9112587.374399988</v>
      </c>
      <c r="CI218" s="60">
        <f t="shared" si="363"/>
        <v>205752.63091679974</v>
      </c>
      <c r="CJ218" s="57">
        <v>39967.49</v>
      </c>
      <c r="CK218" s="69">
        <f t="shared" si="392"/>
        <v>479609.88</v>
      </c>
      <c r="CL218" s="57">
        <f t="shared" si="388"/>
        <v>9072619.8843999878</v>
      </c>
      <c r="CM218" s="57">
        <f t="shared" si="389"/>
        <v>9032652.3943999875</v>
      </c>
      <c r="CN218" s="57">
        <f t="shared" si="389"/>
        <v>8992684.9043999873</v>
      </c>
      <c r="CO218" s="57">
        <f t="shared" si="389"/>
        <v>8952717.4143999871</v>
      </c>
      <c r="CP218" s="57">
        <f t="shared" si="389"/>
        <v>8912749.9243999869</v>
      </c>
      <c r="CQ218" s="57">
        <f t="shared" si="389"/>
        <v>8872782.4343999866</v>
      </c>
      <c r="CR218" s="57">
        <f t="shared" si="389"/>
        <v>8832814.9443999864</v>
      </c>
      <c r="CS218" s="57">
        <f t="shared" si="389"/>
        <v>8792847.4543999862</v>
      </c>
      <c r="CT218" s="57">
        <f t="shared" si="389"/>
        <v>8752879.964399986</v>
      </c>
      <c r="CU218" s="57">
        <f t="shared" si="389"/>
        <v>8712912.4743999857</v>
      </c>
      <c r="CV218" s="57">
        <f t="shared" si="389"/>
        <v>8672944.9843999855</v>
      </c>
      <c r="CW218" s="57">
        <f t="shared" si="389"/>
        <v>8632977.4943999853</v>
      </c>
      <c r="CX218" s="60">
        <f t="shared" si="366"/>
        <v>195201.21355679966</v>
      </c>
    </row>
    <row r="219" spans="1:102" x14ac:dyDescent="0.2">
      <c r="A219" s="56" t="s">
        <v>1536</v>
      </c>
      <c r="B219" s="40" t="s">
        <v>2250</v>
      </c>
      <c r="C219" s="40" t="s">
        <v>794</v>
      </c>
      <c r="D219" s="40" t="s">
        <v>835</v>
      </c>
      <c r="E219" s="40" t="s">
        <v>2560</v>
      </c>
      <c r="F219" s="40" t="s">
        <v>853</v>
      </c>
      <c r="G219" s="40">
        <v>276</v>
      </c>
      <c r="H219" s="57">
        <v>15254</v>
      </c>
      <c r="I219" s="57">
        <v>13939.907391304348</v>
      </c>
      <c r="J219" s="57">
        <v>1314.0926086956515</v>
      </c>
      <c r="K219" s="58">
        <v>0</v>
      </c>
      <c r="L219" s="57">
        <v>55.269999999999989</v>
      </c>
      <c r="M219" s="57"/>
      <c r="N219" s="57">
        <f t="shared" si="320"/>
        <v>663.2399999999999</v>
      </c>
      <c r="O219" s="57">
        <f t="shared" si="356"/>
        <v>1258.8226086956515</v>
      </c>
      <c r="P219" s="57">
        <f t="shared" si="393"/>
        <v>1203.5526086956515</v>
      </c>
      <c r="Q219" s="57">
        <f t="shared" si="393"/>
        <v>1148.2826086956516</v>
      </c>
      <c r="R219" s="57">
        <f t="shared" si="393"/>
        <v>1093.0126086956516</v>
      </c>
      <c r="S219" s="57">
        <f t="shared" si="393"/>
        <v>1037.7426086956516</v>
      </c>
      <c r="T219" s="57">
        <f t="shared" si="393"/>
        <v>982.47260869565162</v>
      </c>
      <c r="U219" s="57">
        <f t="shared" si="393"/>
        <v>927.20260869565163</v>
      </c>
      <c r="V219" s="57">
        <f t="shared" si="393"/>
        <v>871.93260869565165</v>
      </c>
      <c r="W219" s="57">
        <f t="shared" si="393"/>
        <v>816.66260869565167</v>
      </c>
      <c r="X219" s="57">
        <f t="shared" si="393"/>
        <v>761.39260869565169</v>
      </c>
      <c r="Y219" s="57">
        <f t="shared" si="393"/>
        <v>706.12260869565171</v>
      </c>
      <c r="Z219" s="57">
        <f t="shared" si="393"/>
        <v>650.85260869565172</v>
      </c>
      <c r="AA219" s="59"/>
      <c r="AB219" s="57"/>
      <c r="AC219" s="57">
        <f>L219*12-12.39</f>
        <v>650.84999999999991</v>
      </c>
      <c r="AD219" s="57">
        <f t="shared" si="358"/>
        <v>595.58260869565174</v>
      </c>
      <c r="AE219" s="57">
        <f t="shared" si="394"/>
        <v>540.31260869565176</v>
      </c>
      <c r="AF219" s="57">
        <f t="shared" si="394"/>
        <v>485.04260869565178</v>
      </c>
      <c r="AG219" s="57">
        <f t="shared" si="394"/>
        <v>429.7726086956518</v>
      </c>
      <c r="AH219" s="57">
        <f t="shared" si="394"/>
        <v>374.50260869565182</v>
      </c>
      <c r="AI219" s="57">
        <f t="shared" si="394"/>
        <v>319.23260869565183</v>
      </c>
      <c r="AJ219" s="57">
        <f t="shared" si="394"/>
        <v>263.96260869565185</v>
      </c>
      <c r="AK219" s="57">
        <f t="shared" si="394"/>
        <v>208.69260869565187</v>
      </c>
      <c r="AL219" s="57">
        <f t="shared" si="394"/>
        <v>153.42260869565189</v>
      </c>
      <c r="AM219" s="57">
        <f t="shared" si="394"/>
        <v>98.152608695651907</v>
      </c>
      <c r="AN219" s="57">
        <f t="shared" si="394"/>
        <v>42.882608695651918</v>
      </c>
      <c r="AO219" s="57">
        <f>AN219-$L219+12.39</f>
        <v>2.6086956519293381E-3</v>
      </c>
      <c r="AP219" s="59"/>
      <c r="AQ219" s="57">
        <v>55.269999999999989</v>
      </c>
      <c r="BE219" s="60">
        <f t="shared" si="354"/>
        <v>0</v>
      </c>
      <c r="BF219" s="57">
        <v>55.269999999999989</v>
      </c>
      <c r="BT219" s="60">
        <f t="shared" si="360"/>
        <v>0</v>
      </c>
      <c r="BU219" s="57">
        <v>55.269999999999989</v>
      </c>
      <c r="CI219" s="60">
        <f t="shared" si="363"/>
        <v>0</v>
      </c>
      <c r="CJ219" s="57">
        <v>55.269999999999989</v>
      </c>
      <c r="CX219" s="60">
        <f t="shared" si="366"/>
        <v>0</v>
      </c>
    </row>
    <row r="220" spans="1:102" x14ac:dyDescent="0.2">
      <c r="A220" s="56" t="s">
        <v>1537</v>
      </c>
      <c r="B220" s="40" t="s">
        <v>2251</v>
      </c>
      <c r="C220" s="40" t="s">
        <v>794</v>
      </c>
      <c r="D220" s="40" t="s">
        <v>835</v>
      </c>
      <c r="E220" s="40" t="s">
        <v>2566</v>
      </c>
      <c r="F220" s="40" t="s">
        <v>853</v>
      </c>
      <c r="G220" s="40">
        <v>180</v>
      </c>
      <c r="H220" s="57">
        <v>85301.6</v>
      </c>
      <c r="I220" s="57">
        <v>70611.073333333334</v>
      </c>
      <c r="J220" s="57">
        <v>14690.526666666672</v>
      </c>
      <c r="K220" s="58">
        <v>0</v>
      </c>
      <c r="L220" s="57">
        <v>473.89999999999992</v>
      </c>
      <c r="M220" s="57"/>
      <c r="N220" s="57">
        <f t="shared" si="320"/>
        <v>5686.7999999999993</v>
      </c>
      <c r="O220" s="57">
        <f t="shared" si="356"/>
        <v>14216.626666666672</v>
      </c>
      <c r="P220" s="57">
        <f t="shared" si="393"/>
        <v>13742.726666666673</v>
      </c>
      <c r="Q220" s="57">
        <f t="shared" si="393"/>
        <v>13268.826666666673</v>
      </c>
      <c r="R220" s="57">
        <f t="shared" si="393"/>
        <v>12794.926666666674</v>
      </c>
      <c r="S220" s="57">
        <f t="shared" si="393"/>
        <v>12321.026666666674</v>
      </c>
      <c r="T220" s="57">
        <f t="shared" si="393"/>
        <v>11847.126666666674</v>
      </c>
      <c r="U220" s="57">
        <f t="shared" si="393"/>
        <v>11373.226666666675</v>
      </c>
      <c r="V220" s="57">
        <f t="shared" si="393"/>
        <v>10899.326666666675</v>
      </c>
      <c r="W220" s="57">
        <f t="shared" si="393"/>
        <v>10425.426666666675</v>
      </c>
      <c r="X220" s="57">
        <f t="shared" si="393"/>
        <v>9951.5266666666757</v>
      </c>
      <c r="Y220" s="57">
        <f t="shared" si="393"/>
        <v>9477.6266666666761</v>
      </c>
      <c r="Z220" s="57">
        <f t="shared" si="393"/>
        <v>9003.7266666666765</v>
      </c>
      <c r="AA220" s="59"/>
      <c r="AB220" s="57"/>
      <c r="AC220" s="57">
        <f t="shared" si="357"/>
        <v>5686.7999999999993</v>
      </c>
      <c r="AD220" s="57">
        <f t="shared" si="358"/>
        <v>8529.8266666666768</v>
      </c>
      <c r="AE220" s="57">
        <f t="shared" si="394"/>
        <v>8055.9266666666772</v>
      </c>
      <c r="AF220" s="57">
        <f t="shared" si="394"/>
        <v>7582.0266666666776</v>
      </c>
      <c r="AG220" s="57">
        <f t="shared" si="394"/>
        <v>7108.1266666666779</v>
      </c>
      <c r="AH220" s="57">
        <f t="shared" si="394"/>
        <v>6634.2266666666783</v>
      </c>
      <c r="AI220" s="57">
        <f t="shared" si="394"/>
        <v>6160.3266666666786</v>
      </c>
      <c r="AJ220" s="57">
        <f t="shared" si="394"/>
        <v>5686.426666666679</v>
      </c>
      <c r="AK220" s="57">
        <f t="shared" si="394"/>
        <v>5212.5266666666794</v>
      </c>
      <c r="AL220" s="57">
        <f t="shared" si="394"/>
        <v>4738.6266666666797</v>
      </c>
      <c r="AM220" s="57">
        <f t="shared" si="394"/>
        <v>4264.7266666666801</v>
      </c>
      <c r="AN220" s="57">
        <f t="shared" si="394"/>
        <v>3790.82666666668</v>
      </c>
      <c r="AO220" s="57">
        <f t="shared" si="394"/>
        <v>3316.9266666666799</v>
      </c>
      <c r="AP220" s="59"/>
      <c r="AQ220" s="57">
        <v>473.89999999999992</v>
      </c>
      <c r="AR220" s="57">
        <f>L220*7-0.37</f>
        <v>3316.9299999999994</v>
      </c>
      <c r="AS220" s="57">
        <f t="shared" ref="AS220:AS222" si="396">AO220-$L220</f>
        <v>2843.0266666666798</v>
      </c>
      <c r="AT220" s="57">
        <f t="shared" ref="AT220:BD222" si="397">AS220-$L220</f>
        <v>2369.1266666666797</v>
      </c>
      <c r="AU220" s="57">
        <f t="shared" si="397"/>
        <v>1895.2266666666799</v>
      </c>
      <c r="AV220" s="57">
        <f t="shared" si="397"/>
        <v>1421.32666666668</v>
      </c>
      <c r="AW220" s="57">
        <f t="shared" si="397"/>
        <v>947.42666666668015</v>
      </c>
      <c r="AX220" s="57">
        <f t="shared" si="397"/>
        <v>473.52666666668023</v>
      </c>
      <c r="AY220" s="57">
        <f>AX220-$L220+0.37</f>
        <v>-3.3333333196924331E-3</v>
      </c>
      <c r="AZ220" s="57">
        <f>AY220-$L220*0</f>
        <v>-3.3333333196924331E-3</v>
      </c>
      <c r="BA220" s="57">
        <f t="shared" ref="BA220:BD220" si="398">AZ220-$L220*0</f>
        <v>-3.3333333196924331E-3</v>
      </c>
      <c r="BB220" s="57">
        <f t="shared" si="398"/>
        <v>-3.3333333196924331E-3</v>
      </c>
      <c r="BC220" s="57">
        <f t="shared" si="398"/>
        <v>-3.3333333196924331E-3</v>
      </c>
      <c r="BD220" s="57">
        <f t="shared" si="398"/>
        <v>-3.3333333196924331E-3</v>
      </c>
      <c r="BE220" s="60">
        <f t="shared" si="354"/>
        <v>0</v>
      </c>
      <c r="BF220" s="57">
        <v>473.89999999999992</v>
      </c>
      <c r="BG220" s="69">
        <v>0</v>
      </c>
      <c r="BH220" s="57"/>
      <c r="BI220" s="57"/>
      <c r="BJ220" s="57"/>
      <c r="BK220" s="57"/>
      <c r="BL220" s="57"/>
      <c r="BM220" s="57"/>
      <c r="BN220" s="57"/>
      <c r="BO220" s="57"/>
      <c r="BP220" s="57"/>
      <c r="BQ220" s="57"/>
      <c r="BR220" s="57"/>
      <c r="BS220" s="57"/>
      <c r="BT220" s="60">
        <f t="shared" si="360"/>
        <v>-5.64102561794104E-6</v>
      </c>
      <c r="BU220" s="57">
        <v>473.89999999999992</v>
      </c>
      <c r="BV220" s="69">
        <v>0</v>
      </c>
      <c r="BW220" s="57"/>
      <c r="BX220" s="57"/>
      <c r="BY220" s="57"/>
      <c r="BZ220" s="57"/>
      <c r="CA220" s="57"/>
      <c r="CB220" s="57"/>
      <c r="CC220" s="57"/>
      <c r="CD220" s="57"/>
      <c r="CE220" s="57"/>
      <c r="CF220" s="57"/>
      <c r="CG220" s="57"/>
      <c r="CH220" s="57"/>
      <c r="CI220" s="60">
        <f t="shared" si="363"/>
        <v>0</v>
      </c>
      <c r="CJ220" s="57">
        <v>473.89999999999992</v>
      </c>
      <c r="CK220" s="69">
        <v>0</v>
      </c>
      <c r="CL220" s="57"/>
      <c r="CM220" s="57"/>
      <c r="CN220" s="57"/>
      <c r="CO220" s="57"/>
      <c r="CP220" s="57"/>
      <c r="CQ220" s="57"/>
      <c r="CR220" s="57"/>
      <c r="CS220" s="57"/>
      <c r="CT220" s="57"/>
      <c r="CU220" s="57"/>
      <c r="CV220" s="57"/>
      <c r="CW220" s="57"/>
      <c r="CX220" s="60">
        <f t="shared" si="366"/>
        <v>0</v>
      </c>
    </row>
    <row r="221" spans="1:102" x14ac:dyDescent="0.2">
      <c r="A221" s="56" t="s">
        <v>1538</v>
      </c>
      <c r="B221" s="40" t="s">
        <v>2252</v>
      </c>
      <c r="C221" s="40" t="s">
        <v>794</v>
      </c>
      <c r="D221" s="40" t="s">
        <v>835</v>
      </c>
      <c r="E221" s="40" t="s">
        <v>2567</v>
      </c>
      <c r="F221" s="40" t="s">
        <v>853</v>
      </c>
      <c r="G221" s="40">
        <v>240</v>
      </c>
      <c r="H221" s="57">
        <v>749690.38</v>
      </c>
      <c r="I221" s="57">
        <v>128072.109</v>
      </c>
      <c r="J221" s="57">
        <v>621618.27099999995</v>
      </c>
      <c r="K221" s="58">
        <v>0</v>
      </c>
      <c r="L221" s="57">
        <v>3123.7099999999996</v>
      </c>
      <c r="M221" s="57"/>
      <c r="N221" s="57">
        <f t="shared" si="320"/>
        <v>37484.519999999997</v>
      </c>
      <c r="O221" s="57">
        <f t="shared" si="356"/>
        <v>618494.56099999999</v>
      </c>
      <c r="P221" s="57">
        <f t="shared" si="393"/>
        <v>615370.85100000002</v>
      </c>
      <c r="Q221" s="57">
        <f t="shared" si="393"/>
        <v>612247.14100000006</v>
      </c>
      <c r="R221" s="57">
        <f t="shared" si="393"/>
        <v>609123.4310000001</v>
      </c>
      <c r="S221" s="57">
        <f t="shared" si="393"/>
        <v>605999.72100000014</v>
      </c>
      <c r="T221" s="57">
        <f t="shared" si="393"/>
        <v>602876.01100000017</v>
      </c>
      <c r="U221" s="57">
        <f t="shared" si="393"/>
        <v>599752.30100000021</v>
      </c>
      <c r="V221" s="57">
        <f t="shared" si="393"/>
        <v>596628.59100000025</v>
      </c>
      <c r="W221" s="57">
        <f t="shared" si="393"/>
        <v>593504.88100000028</v>
      </c>
      <c r="X221" s="57">
        <f t="shared" si="393"/>
        <v>590381.17100000032</v>
      </c>
      <c r="Y221" s="57">
        <f t="shared" si="393"/>
        <v>587257.46100000036</v>
      </c>
      <c r="Z221" s="57">
        <f t="shared" si="393"/>
        <v>584133.7510000004</v>
      </c>
      <c r="AA221" s="59"/>
      <c r="AB221" s="57"/>
      <c r="AC221" s="57">
        <f t="shared" si="357"/>
        <v>37484.519999999997</v>
      </c>
      <c r="AD221" s="57">
        <f t="shared" si="358"/>
        <v>581010.04100000043</v>
      </c>
      <c r="AE221" s="57">
        <f t="shared" si="394"/>
        <v>577886.33100000047</v>
      </c>
      <c r="AF221" s="57">
        <f t="shared" si="394"/>
        <v>574762.62100000051</v>
      </c>
      <c r="AG221" s="57">
        <f t="shared" si="394"/>
        <v>571638.91100000055</v>
      </c>
      <c r="AH221" s="57">
        <f t="shared" si="394"/>
        <v>568515.20100000058</v>
      </c>
      <c r="AI221" s="57">
        <f t="shared" si="394"/>
        <v>565391.49100000062</v>
      </c>
      <c r="AJ221" s="57">
        <f t="shared" si="394"/>
        <v>562267.78100000066</v>
      </c>
      <c r="AK221" s="57">
        <f t="shared" si="394"/>
        <v>559144.07100000069</v>
      </c>
      <c r="AL221" s="57">
        <f t="shared" si="394"/>
        <v>556020.36100000073</v>
      </c>
      <c r="AM221" s="57">
        <f t="shared" si="394"/>
        <v>552896.65100000077</v>
      </c>
      <c r="AN221" s="57">
        <f t="shared" si="394"/>
        <v>549772.94100000081</v>
      </c>
      <c r="AO221" s="57">
        <f t="shared" si="394"/>
        <v>546649.23100000084</v>
      </c>
      <c r="AP221" s="59"/>
      <c r="AQ221" s="57">
        <v>3123.7099999999996</v>
      </c>
      <c r="AR221" s="57">
        <f t="shared" ref="AR221:AR222" si="399">L221*12</f>
        <v>37484.519999999997</v>
      </c>
      <c r="AS221" s="57">
        <f t="shared" si="396"/>
        <v>543525.52100000088</v>
      </c>
      <c r="AT221" s="57">
        <f t="shared" si="397"/>
        <v>540401.81100000092</v>
      </c>
      <c r="AU221" s="57">
        <f t="shared" si="397"/>
        <v>537278.10100000096</v>
      </c>
      <c r="AV221" s="57">
        <f t="shared" si="397"/>
        <v>534154.39100000099</v>
      </c>
      <c r="AW221" s="57">
        <f t="shared" si="397"/>
        <v>531030.68100000103</v>
      </c>
      <c r="AX221" s="57">
        <f t="shared" si="397"/>
        <v>527906.97100000107</v>
      </c>
      <c r="AY221" s="57">
        <f t="shared" si="397"/>
        <v>524783.2610000011</v>
      </c>
      <c r="AZ221" s="57">
        <f t="shared" si="397"/>
        <v>521659.55100000108</v>
      </c>
      <c r="BA221" s="57">
        <f t="shared" si="397"/>
        <v>518535.84100000106</v>
      </c>
      <c r="BB221" s="57">
        <f t="shared" si="397"/>
        <v>515412.13100000104</v>
      </c>
      <c r="BC221" s="57">
        <f t="shared" si="397"/>
        <v>512288.42100000102</v>
      </c>
      <c r="BD221" s="57">
        <f t="shared" si="397"/>
        <v>509164.711000001</v>
      </c>
      <c r="BE221" s="60">
        <f t="shared" si="354"/>
        <v>0</v>
      </c>
      <c r="BF221" s="57">
        <v>3123.7099999999996</v>
      </c>
      <c r="BG221" s="69">
        <f t="shared" si="390"/>
        <v>37484.519999999997</v>
      </c>
      <c r="BH221" s="57">
        <f t="shared" si="327"/>
        <v>506041.00100000098</v>
      </c>
      <c r="BI221" s="57">
        <f t="shared" ref="BI221:BS222" si="400">BH221-$L221</f>
        <v>502917.29100000096</v>
      </c>
      <c r="BJ221" s="57">
        <f t="shared" si="400"/>
        <v>499793.58100000094</v>
      </c>
      <c r="BK221" s="57">
        <f t="shared" si="400"/>
        <v>496669.87100000092</v>
      </c>
      <c r="BL221" s="57">
        <f t="shared" si="400"/>
        <v>493546.1610000009</v>
      </c>
      <c r="BM221" s="57">
        <f t="shared" si="400"/>
        <v>490422.45100000087</v>
      </c>
      <c r="BN221" s="57">
        <f t="shared" si="400"/>
        <v>487298.74100000085</v>
      </c>
      <c r="BO221" s="57">
        <f t="shared" si="400"/>
        <v>484175.03100000083</v>
      </c>
      <c r="BP221" s="57">
        <f t="shared" si="400"/>
        <v>481051.32100000081</v>
      </c>
      <c r="BQ221" s="57">
        <f t="shared" si="400"/>
        <v>477927.61100000079</v>
      </c>
      <c r="BR221" s="57">
        <f t="shared" si="400"/>
        <v>474803.90100000077</v>
      </c>
      <c r="BS221" s="57">
        <f t="shared" si="400"/>
        <v>471680.19100000075</v>
      </c>
      <c r="BT221" s="60">
        <v>0</v>
      </c>
      <c r="BU221" s="57">
        <v>3123.7099999999996</v>
      </c>
      <c r="BV221" s="69">
        <f t="shared" si="391"/>
        <v>37484.519999999997</v>
      </c>
      <c r="BW221" s="57">
        <f t="shared" ref="BW221:BW222" si="401">BS221-BU221</f>
        <v>468556.48100000073</v>
      </c>
      <c r="BX221" s="57">
        <f t="shared" ref="BX221:CH222" si="402">BW221-$L221</f>
        <v>465432.77100000071</v>
      </c>
      <c r="BY221" s="57">
        <f t="shared" si="402"/>
        <v>462309.06100000069</v>
      </c>
      <c r="BZ221" s="57">
        <f t="shared" si="402"/>
        <v>459185.35100000066</v>
      </c>
      <c r="CA221" s="57">
        <f t="shared" si="402"/>
        <v>456061.64100000064</v>
      </c>
      <c r="CB221" s="57">
        <f t="shared" si="402"/>
        <v>452937.93100000062</v>
      </c>
      <c r="CC221" s="57">
        <f t="shared" si="402"/>
        <v>449814.2210000006</v>
      </c>
      <c r="CD221" s="57">
        <f t="shared" si="402"/>
        <v>446690.51100000058</v>
      </c>
      <c r="CE221" s="57">
        <f t="shared" si="402"/>
        <v>443566.80100000056</v>
      </c>
      <c r="CF221" s="57">
        <f t="shared" si="402"/>
        <v>440443.09100000054</v>
      </c>
      <c r="CG221" s="57">
        <f t="shared" si="402"/>
        <v>437319.38100000052</v>
      </c>
      <c r="CH221" s="57">
        <f t="shared" si="402"/>
        <v>434195.6710000005</v>
      </c>
      <c r="CI221" s="60">
        <v>0</v>
      </c>
      <c r="CJ221" s="57">
        <v>3123.7099999999996</v>
      </c>
      <c r="CK221" s="69">
        <f t="shared" si="392"/>
        <v>37484.519999999997</v>
      </c>
      <c r="CL221" s="57">
        <f t="shared" ref="CL221:CL222" si="403">CH221-CJ221</f>
        <v>431071.96100000048</v>
      </c>
      <c r="CM221" s="57">
        <f t="shared" ref="CM221:CW222" si="404">CL221-$L221</f>
        <v>427948.25100000045</v>
      </c>
      <c r="CN221" s="57">
        <f t="shared" si="404"/>
        <v>424824.54100000043</v>
      </c>
      <c r="CO221" s="57">
        <f t="shared" si="404"/>
        <v>421700.83100000041</v>
      </c>
      <c r="CP221" s="57">
        <f t="shared" si="404"/>
        <v>418577.12100000039</v>
      </c>
      <c r="CQ221" s="57">
        <f t="shared" si="404"/>
        <v>415453.41100000037</v>
      </c>
      <c r="CR221" s="57">
        <f t="shared" si="404"/>
        <v>412329.70100000035</v>
      </c>
      <c r="CS221" s="57">
        <f t="shared" si="404"/>
        <v>409205.99100000033</v>
      </c>
      <c r="CT221" s="57">
        <f t="shared" si="404"/>
        <v>406082.28100000031</v>
      </c>
      <c r="CU221" s="57">
        <f t="shared" si="404"/>
        <v>402958.57100000029</v>
      </c>
      <c r="CV221" s="57">
        <f t="shared" si="404"/>
        <v>399834.86100000027</v>
      </c>
      <c r="CW221" s="57">
        <f t="shared" si="404"/>
        <v>396711.15100000025</v>
      </c>
      <c r="CX221" s="60">
        <v>0</v>
      </c>
    </row>
    <row r="222" spans="1:102" x14ac:dyDescent="0.2">
      <c r="A222" s="56" t="s">
        <v>1539</v>
      </c>
      <c r="B222" s="40" t="s">
        <v>2253</v>
      </c>
      <c r="C222" s="40" t="s">
        <v>794</v>
      </c>
      <c r="D222" s="40" t="s">
        <v>835</v>
      </c>
      <c r="E222" s="40" t="s">
        <v>2567</v>
      </c>
      <c r="F222" s="40" t="s">
        <v>853</v>
      </c>
      <c r="G222" s="40">
        <v>240</v>
      </c>
      <c r="H222" s="57">
        <v>720334.85</v>
      </c>
      <c r="I222" s="57">
        <v>123057.34250000001</v>
      </c>
      <c r="J222" s="57">
        <v>597277.50749999995</v>
      </c>
      <c r="K222" s="58">
        <v>0</v>
      </c>
      <c r="L222" s="57">
        <v>3001.39</v>
      </c>
      <c r="M222" s="57"/>
      <c r="N222" s="57">
        <f t="shared" si="320"/>
        <v>36016.68</v>
      </c>
      <c r="O222" s="57">
        <f t="shared" si="356"/>
        <v>594276.11749999993</v>
      </c>
      <c r="P222" s="57">
        <f t="shared" si="393"/>
        <v>591274.72749999992</v>
      </c>
      <c r="Q222" s="57">
        <f t="shared" si="393"/>
        <v>588273.33749999991</v>
      </c>
      <c r="R222" s="57">
        <f t="shared" si="393"/>
        <v>585271.94749999989</v>
      </c>
      <c r="S222" s="57">
        <f t="shared" si="393"/>
        <v>582270.55749999988</v>
      </c>
      <c r="T222" s="57">
        <f t="shared" si="393"/>
        <v>579269.16749999986</v>
      </c>
      <c r="U222" s="57">
        <f t="shared" si="393"/>
        <v>576267.77749999985</v>
      </c>
      <c r="V222" s="57">
        <f t="shared" si="393"/>
        <v>573266.38749999984</v>
      </c>
      <c r="W222" s="57">
        <f t="shared" si="393"/>
        <v>570264.99749999982</v>
      </c>
      <c r="X222" s="57">
        <f t="shared" si="393"/>
        <v>567263.60749999981</v>
      </c>
      <c r="Y222" s="57">
        <f t="shared" si="393"/>
        <v>564262.2174999998</v>
      </c>
      <c r="Z222" s="57">
        <f t="shared" si="393"/>
        <v>561260.82749999978</v>
      </c>
      <c r="AA222" s="59"/>
      <c r="AB222" s="57"/>
      <c r="AC222" s="57">
        <f t="shared" si="357"/>
        <v>36016.68</v>
      </c>
      <c r="AD222" s="57">
        <f t="shared" si="358"/>
        <v>558259.43749999977</v>
      </c>
      <c r="AE222" s="57">
        <f t="shared" si="394"/>
        <v>555258.04749999975</v>
      </c>
      <c r="AF222" s="57">
        <f t="shared" si="394"/>
        <v>552256.65749999974</v>
      </c>
      <c r="AG222" s="57">
        <f t="shared" si="394"/>
        <v>549255.26749999973</v>
      </c>
      <c r="AH222" s="57">
        <f t="shared" si="394"/>
        <v>546253.87749999971</v>
      </c>
      <c r="AI222" s="57">
        <f t="shared" si="394"/>
        <v>543252.4874999997</v>
      </c>
      <c r="AJ222" s="57">
        <f t="shared" si="394"/>
        <v>540251.09749999968</v>
      </c>
      <c r="AK222" s="57">
        <f t="shared" si="394"/>
        <v>537249.70749999967</v>
      </c>
      <c r="AL222" s="57">
        <f t="shared" si="394"/>
        <v>534248.31749999966</v>
      </c>
      <c r="AM222" s="57">
        <f t="shared" si="394"/>
        <v>531246.92749999964</v>
      </c>
      <c r="AN222" s="57">
        <f t="shared" si="394"/>
        <v>528245.53749999963</v>
      </c>
      <c r="AO222" s="57">
        <f t="shared" si="394"/>
        <v>525244.14749999961</v>
      </c>
      <c r="AP222" s="59"/>
      <c r="AQ222" s="57">
        <v>3001.39</v>
      </c>
      <c r="AR222" s="57">
        <f t="shared" si="399"/>
        <v>36016.68</v>
      </c>
      <c r="AS222" s="57">
        <f t="shared" si="396"/>
        <v>522242.7574999996</v>
      </c>
      <c r="AT222" s="57">
        <f t="shared" si="397"/>
        <v>519241.36749999959</v>
      </c>
      <c r="AU222" s="57">
        <f t="shared" si="397"/>
        <v>516239.97749999957</v>
      </c>
      <c r="AV222" s="57">
        <f t="shared" si="397"/>
        <v>513238.58749999956</v>
      </c>
      <c r="AW222" s="57">
        <f t="shared" si="397"/>
        <v>510237.19749999954</v>
      </c>
      <c r="AX222" s="57">
        <f t="shared" si="397"/>
        <v>507235.80749999953</v>
      </c>
      <c r="AY222" s="57">
        <f t="shared" si="397"/>
        <v>504234.41749999952</v>
      </c>
      <c r="AZ222" s="57">
        <f t="shared" si="397"/>
        <v>501233.0274999995</v>
      </c>
      <c r="BA222" s="57">
        <f t="shared" si="397"/>
        <v>498231.63749999949</v>
      </c>
      <c r="BB222" s="57">
        <f t="shared" si="397"/>
        <v>495230.24749999947</v>
      </c>
      <c r="BC222" s="57">
        <f t="shared" si="397"/>
        <v>492228.85749999946</v>
      </c>
      <c r="BD222" s="57">
        <f t="shared" si="397"/>
        <v>489227.46749999945</v>
      </c>
      <c r="BE222" s="60">
        <f t="shared" si="354"/>
        <v>0</v>
      </c>
      <c r="BF222" s="57">
        <v>3001.39</v>
      </c>
      <c r="BG222" s="69">
        <f t="shared" si="390"/>
        <v>36016.68</v>
      </c>
      <c r="BH222" s="57">
        <f t="shared" si="327"/>
        <v>486226.07749999943</v>
      </c>
      <c r="BI222" s="57">
        <f t="shared" si="400"/>
        <v>483224.68749999942</v>
      </c>
      <c r="BJ222" s="57">
        <f t="shared" si="400"/>
        <v>480223.2974999994</v>
      </c>
      <c r="BK222" s="57">
        <f t="shared" si="400"/>
        <v>477221.90749999939</v>
      </c>
      <c r="BL222" s="57">
        <f t="shared" si="400"/>
        <v>474220.51749999938</v>
      </c>
      <c r="BM222" s="57">
        <f t="shared" si="400"/>
        <v>471219.12749999936</v>
      </c>
      <c r="BN222" s="57">
        <f t="shared" si="400"/>
        <v>468217.73749999935</v>
      </c>
      <c r="BO222" s="57">
        <f t="shared" si="400"/>
        <v>465216.34749999933</v>
      </c>
      <c r="BP222" s="57">
        <f t="shared" si="400"/>
        <v>462214.95749999932</v>
      </c>
      <c r="BQ222" s="57">
        <f t="shared" si="400"/>
        <v>459213.56749999931</v>
      </c>
      <c r="BR222" s="57">
        <f t="shared" si="400"/>
        <v>456212.17749999929</v>
      </c>
      <c r="BS222" s="57">
        <f t="shared" si="400"/>
        <v>453210.78749999928</v>
      </c>
      <c r="BT222" s="60">
        <v>0</v>
      </c>
      <c r="BU222" s="57">
        <v>3001.39</v>
      </c>
      <c r="BV222" s="69">
        <f t="shared" si="391"/>
        <v>36016.68</v>
      </c>
      <c r="BW222" s="57">
        <f t="shared" si="401"/>
        <v>450209.39749999926</v>
      </c>
      <c r="BX222" s="57">
        <f t="shared" si="402"/>
        <v>447208.00749999925</v>
      </c>
      <c r="BY222" s="57">
        <f t="shared" si="402"/>
        <v>444206.61749999924</v>
      </c>
      <c r="BZ222" s="57">
        <f t="shared" si="402"/>
        <v>441205.22749999922</v>
      </c>
      <c r="CA222" s="57">
        <f t="shared" si="402"/>
        <v>438203.83749999921</v>
      </c>
      <c r="CB222" s="57">
        <f t="shared" si="402"/>
        <v>435202.44749999919</v>
      </c>
      <c r="CC222" s="57">
        <f t="shared" si="402"/>
        <v>432201.05749999918</v>
      </c>
      <c r="CD222" s="57">
        <f t="shared" si="402"/>
        <v>429199.66749999917</v>
      </c>
      <c r="CE222" s="57">
        <f t="shared" si="402"/>
        <v>426198.27749999915</v>
      </c>
      <c r="CF222" s="57">
        <f t="shared" si="402"/>
        <v>423196.88749999914</v>
      </c>
      <c r="CG222" s="57">
        <f t="shared" si="402"/>
        <v>420195.49749999912</v>
      </c>
      <c r="CH222" s="57">
        <f t="shared" si="402"/>
        <v>417194.10749999911</v>
      </c>
      <c r="CI222" s="60">
        <v>0</v>
      </c>
      <c r="CJ222" s="57">
        <v>3001.39</v>
      </c>
      <c r="CK222" s="69">
        <f t="shared" si="392"/>
        <v>36016.68</v>
      </c>
      <c r="CL222" s="57">
        <f t="shared" si="403"/>
        <v>414192.7174999991</v>
      </c>
      <c r="CM222" s="57">
        <f t="shared" si="404"/>
        <v>411191.32749999908</v>
      </c>
      <c r="CN222" s="57">
        <f t="shared" si="404"/>
        <v>408189.93749999907</v>
      </c>
      <c r="CO222" s="57">
        <f t="shared" si="404"/>
        <v>405188.54749999905</v>
      </c>
      <c r="CP222" s="57">
        <f t="shared" si="404"/>
        <v>402187.15749999904</v>
      </c>
      <c r="CQ222" s="57">
        <f t="shared" si="404"/>
        <v>399185.76749999903</v>
      </c>
      <c r="CR222" s="57">
        <f t="shared" si="404"/>
        <v>396184.37749999901</v>
      </c>
      <c r="CS222" s="57">
        <f t="shared" si="404"/>
        <v>393182.987499999</v>
      </c>
      <c r="CT222" s="57">
        <f t="shared" si="404"/>
        <v>390181.59749999898</v>
      </c>
      <c r="CU222" s="57">
        <f t="shared" si="404"/>
        <v>387180.20749999897</v>
      </c>
      <c r="CV222" s="57">
        <f t="shared" si="404"/>
        <v>384178.81749999896</v>
      </c>
      <c r="CW222" s="57">
        <f t="shared" si="404"/>
        <v>381177.42749999894</v>
      </c>
      <c r="CX222" s="60">
        <v>0</v>
      </c>
    </row>
    <row r="223" spans="1:102" x14ac:dyDescent="0.2">
      <c r="A223" s="56" t="s">
        <v>1540</v>
      </c>
      <c r="B223" s="40" t="s">
        <v>2254</v>
      </c>
      <c r="C223" s="40" t="s">
        <v>794</v>
      </c>
      <c r="D223" s="40" t="s">
        <v>835</v>
      </c>
      <c r="E223" s="40" t="s">
        <v>2568</v>
      </c>
      <c r="F223" s="40" t="s">
        <v>853</v>
      </c>
      <c r="G223" s="40">
        <v>180</v>
      </c>
      <c r="H223" s="57">
        <v>26916</v>
      </c>
      <c r="I223" s="57">
        <v>26916</v>
      </c>
      <c r="J223" s="57">
        <v>0</v>
      </c>
      <c r="K223" s="58">
        <v>0</v>
      </c>
      <c r="L223" s="57">
        <v>0</v>
      </c>
      <c r="M223" s="57"/>
      <c r="N223" s="57">
        <f t="shared" si="320"/>
        <v>0</v>
      </c>
      <c r="O223" s="57">
        <f t="shared" si="356"/>
        <v>0</v>
      </c>
      <c r="P223" s="57">
        <f t="shared" si="393"/>
        <v>0</v>
      </c>
      <c r="Q223" s="57">
        <f t="shared" si="393"/>
        <v>0</v>
      </c>
      <c r="R223" s="57">
        <f t="shared" si="393"/>
        <v>0</v>
      </c>
      <c r="S223" s="57">
        <f t="shared" si="393"/>
        <v>0</v>
      </c>
      <c r="T223" s="57">
        <f t="shared" si="393"/>
        <v>0</v>
      </c>
      <c r="U223" s="57">
        <f t="shared" si="393"/>
        <v>0</v>
      </c>
      <c r="V223" s="57">
        <f t="shared" si="393"/>
        <v>0</v>
      </c>
      <c r="W223" s="57">
        <f t="shared" si="393"/>
        <v>0</v>
      </c>
      <c r="X223" s="57">
        <f t="shared" si="393"/>
        <v>0</v>
      </c>
      <c r="Y223" s="57">
        <f t="shared" si="393"/>
        <v>0</v>
      </c>
      <c r="Z223" s="57">
        <f t="shared" si="393"/>
        <v>0</v>
      </c>
      <c r="AA223" s="59"/>
      <c r="AB223" s="57"/>
      <c r="AC223" s="57">
        <f t="shared" si="357"/>
        <v>0</v>
      </c>
      <c r="AD223" s="57">
        <f t="shared" si="358"/>
        <v>0</v>
      </c>
      <c r="AE223" s="57">
        <f t="shared" si="394"/>
        <v>0</v>
      </c>
      <c r="AF223" s="57">
        <f t="shared" si="394"/>
        <v>0</v>
      </c>
      <c r="AG223" s="57">
        <f t="shared" si="394"/>
        <v>0</v>
      </c>
      <c r="AH223" s="57">
        <f t="shared" si="394"/>
        <v>0</v>
      </c>
      <c r="AI223" s="57">
        <f t="shared" si="394"/>
        <v>0</v>
      </c>
      <c r="AJ223" s="57">
        <f t="shared" si="394"/>
        <v>0</v>
      </c>
      <c r="AK223" s="57">
        <f t="shared" si="394"/>
        <v>0</v>
      </c>
      <c r="AL223" s="57">
        <f t="shared" si="394"/>
        <v>0</v>
      </c>
      <c r="AM223" s="57">
        <f t="shared" si="394"/>
        <v>0</v>
      </c>
      <c r="AN223" s="57">
        <f t="shared" si="394"/>
        <v>0</v>
      </c>
      <c r="AO223" s="57">
        <f t="shared" si="394"/>
        <v>0</v>
      </c>
      <c r="AP223" s="59"/>
      <c r="AQ223" s="57">
        <v>0</v>
      </c>
      <c r="BE223" s="60">
        <f t="shared" si="354"/>
        <v>0</v>
      </c>
      <c r="BF223" s="57">
        <v>0</v>
      </c>
      <c r="BG223" s="69"/>
      <c r="BT223" s="60">
        <f t="shared" si="360"/>
        <v>0</v>
      </c>
      <c r="BU223" s="57">
        <v>0</v>
      </c>
      <c r="BV223" s="69"/>
      <c r="CI223" s="60">
        <f t="shared" si="363"/>
        <v>0</v>
      </c>
      <c r="CJ223" s="57">
        <v>0</v>
      </c>
      <c r="CK223" s="69"/>
      <c r="CX223" s="60">
        <f t="shared" si="366"/>
        <v>0</v>
      </c>
    </row>
    <row r="224" spans="1:102" x14ac:dyDescent="0.2">
      <c r="A224" s="56" t="s">
        <v>1541</v>
      </c>
      <c r="B224" s="40" t="s">
        <v>2255</v>
      </c>
      <c r="C224" s="40" t="s">
        <v>794</v>
      </c>
      <c r="D224" s="40" t="s">
        <v>835</v>
      </c>
      <c r="E224" s="40" t="s">
        <v>2569</v>
      </c>
      <c r="F224" s="40" t="s">
        <v>853</v>
      </c>
      <c r="G224" s="40">
        <v>180</v>
      </c>
      <c r="H224" s="57">
        <v>29086.7</v>
      </c>
      <c r="I224" s="57">
        <v>21653.093333333334</v>
      </c>
      <c r="J224" s="57">
        <v>7433.6066666666666</v>
      </c>
      <c r="K224" s="58">
        <v>0</v>
      </c>
      <c r="L224" s="57">
        <v>161.6</v>
      </c>
      <c r="M224" s="57"/>
      <c r="N224" s="57">
        <f t="shared" si="320"/>
        <v>1939.1999999999998</v>
      </c>
      <c r="O224" s="57">
        <f t="shared" si="356"/>
        <v>7272.0066666666662</v>
      </c>
      <c r="P224" s="57">
        <f t="shared" si="393"/>
        <v>7110.4066666666658</v>
      </c>
      <c r="Q224" s="57">
        <f t="shared" si="393"/>
        <v>6948.8066666666655</v>
      </c>
      <c r="R224" s="57">
        <f t="shared" si="393"/>
        <v>6787.2066666666651</v>
      </c>
      <c r="S224" s="57">
        <f t="shared" si="393"/>
        <v>6625.6066666666648</v>
      </c>
      <c r="T224" s="57">
        <f t="shared" si="393"/>
        <v>6464.0066666666644</v>
      </c>
      <c r="U224" s="57">
        <f t="shared" si="393"/>
        <v>6302.406666666664</v>
      </c>
      <c r="V224" s="57">
        <f t="shared" si="393"/>
        <v>6140.8066666666637</v>
      </c>
      <c r="W224" s="57">
        <f t="shared" si="393"/>
        <v>5979.2066666666633</v>
      </c>
      <c r="X224" s="57">
        <f t="shared" si="393"/>
        <v>5817.6066666666629</v>
      </c>
      <c r="Y224" s="57">
        <f t="shared" si="393"/>
        <v>5656.0066666666626</v>
      </c>
      <c r="Z224" s="57">
        <f t="shared" si="393"/>
        <v>5494.4066666666622</v>
      </c>
      <c r="AA224" s="59"/>
      <c r="AB224" s="57"/>
      <c r="AC224" s="57">
        <f t="shared" si="357"/>
        <v>1939.1999999999998</v>
      </c>
      <c r="AD224" s="57">
        <f t="shared" si="358"/>
        <v>5332.8066666666618</v>
      </c>
      <c r="AE224" s="57">
        <f t="shared" si="394"/>
        <v>5171.2066666666615</v>
      </c>
      <c r="AF224" s="57">
        <f t="shared" si="394"/>
        <v>5009.6066666666611</v>
      </c>
      <c r="AG224" s="57">
        <f t="shared" si="394"/>
        <v>4848.0066666666607</v>
      </c>
      <c r="AH224" s="57">
        <f t="shared" si="394"/>
        <v>4686.4066666666604</v>
      </c>
      <c r="AI224" s="57">
        <f t="shared" si="394"/>
        <v>4524.80666666666</v>
      </c>
      <c r="AJ224" s="57">
        <f t="shared" si="394"/>
        <v>4363.2066666666597</v>
      </c>
      <c r="AK224" s="57">
        <f t="shared" si="394"/>
        <v>4201.6066666666593</v>
      </c>
      <c r="AL224" s="57">
        <f t="shared" si="394"/>
        <v>4040.0066666666594</v>
      </c>
      <c r="AM224" s="57">
        <f t="shared" si="394"/>
        <v>3878.4066666666595</v>
      </c>
      <c r="AN224" s="57">
        <f t="shared" si="394"/>
        <v>3716.8066666666596</v>
      </c>
      <c r="AO224" s="57">
        <f t="shared" si="394"/>
        <v>3555.2066666666597</v>
      </c>
      <c r="AP224" s="59"/>
      <c r="AQ224" s="57">
        <v>161.6</v>
      </c>
      <c r="AR224" s="57">
        <f>L224*12</f>
        <v>1939.1999999999998</v>
      </c>
      <c r="AS224" s="57">
        <f>AO224-$L224</f>
        <v>3393.6066666666597</v>
      </c>
      <c r="AT224" s="57">
        <f>AS224-$L224</f>
        <v>3232.0066666666598</v>
      </c>
      <c r="AU224" s="57">
        <f t="shared" ref="AU224:BD224" si="405">AT224-$L224</f>
        <v>3070.4066666666599</v>
      </c>
      <c r="AV224" s="57">
        <f t="shared" si="405"/>
        <v>2908.80666666666</v>
      </c>
      <c r="AW224" s="57">
        <f t="shared" si="405"/>
        <v>2747.2066666666601</v>
      </c>
      <c r="AX224" s="57">
        <f t="shared" si="405"/>
        <v>2585.6066666666602</v>
      </c>
      <c r="AY224" s="57">
        <f t="shared" si="405"/>
        <v>2424.0066666666603</v>
      </c>
      <c r="AZ224" s="57">
        <f t="shared" si="405"/>
        <v>2262.4066666666604</v>
      </c>
      <c r="BA224" s="57">
        <f t="shared" si="405"/>
        <v>2100.8066666666605</v>
      </c>
      <c r="BB224" s="57">
        <f t="shared" si="405"/>
        <v>1939.2066666666606</v>
      </c>
      <c r="BC224" s="57">
        <f t="shared" si="405"/>
        <v>1777.6066666666607</v>
      </c>
      <c r="BD224" s="57">
        <f t="shared" si="405"/>
        <v>1616.0066666666607</v>
      </c>
      <c r="BE224" s="60">
        <f t="shared" si="354"/>
        <v>0</v>
      </c>
      <c r="BF224" s="57">
        <v>161.6</v>
      </c>
      <c r="BG224" s="69">
        <v>1616.01</v>
      </c>
      <c r="BH224" s="57">
        <f t="shared" si="327"/>
        <v>1454.4066666666608</v>
      </c>
      <c r="BI224" s="57">
        <f>BH224-$L224</f>
        <v>1292.8066666666609</v>
      </c>
      <c r="BJ224" s="57">
        <f t="shared" ref="BJ224:BQ224" si="406">BI224-$L224</f>
        <v>1131.206666666661</v>
      </c>
      <c r="BK224" s="57">
        <f t="shared" si="406"/>
        <v>969.606666666661</v>
      </c>
      <c r="BL224" s="57">
        <f t="shared" si="406"/>
        <v>808.00666666666098</v>
      </c>
      <c r="BM224" s="57">
        <f t="shared" si="406"/>
        <v>646.40666666666095</v>
      </c>
      <c r="BN224" s="57">
        <f t="shared" si="406"/>
        <v>484.80666666666093</v>
      </c>
      <c r="BO224" s="57">
        <f t="shared" si="406"/>
        <v>323.20666666666091</v>
      </c>
      <c r="BP224" s="57">
        <f t="shared" si="406"/>
        <v>161.60666666666091</v>
      </c>
      <c r="BQ224" s="57">
        <f t="shared" si="406"/>
        <v>6.6666666609194181E-3</v>
      </c>
      <c r="BR224" s="57"/>
      <c r="BS224" s="57"/>
      <c r="BT224" s="60">
        <v>0</v>
      </c>
      <c r="BU224" s="57">
        <v>161.6</v>
      </c>
      <c r="BV224" s="69"/>
      <c r="BW224" s="57"/>
      <c r="BX224" s="57"/>
      <c r="BY224" s="57"/>
      <c r="BZ224" s="57"/>
      <c r="CA224" s="57"/>
      <c r="CB224" s="57"/>
      <c r="CC224" s="57"/>
      <c r="CD224" s="57"/>
      <c r="CE224" s="57"/>
      <c r="CF224" s="57"/>
      <c r="CG224" s="57"/>
      <c r="CH224" s="57"/>
      <c r="CI224" s="60">
        <v>0</v>
      </c>
      <c r="CJ224" s="57">
        <v>161.6</v>
      </c>
      <c r="CK224" s="69"/>
      <c r="CL224" s="57"/>
      <c r="CM224" s="57"/>
      <c r="CN224" s="57"/>
      <c r="CO224" s="57"/>
      <c r="CP224" s="57"/>
      <c r="CQ224" s="57"/>
      <c r="CR224" s="57"/>
      <c r="CS224" s="57"/>
      <c r="CT224" s="57"/>
      <c r="CU224" s="57"/>
      <c r="CV224" s="57"/>
      <c r="CW224" s="57"/>
      <c r="CX224" s="60">
        <v>0</v>
      </c>
    </row>
    <row r="225" spans="1:102" x14ac:dyDescent="0.2">
      <c r="A225" s="56" t="s">
        <v>1542</v>
      </c>
      <c r="B225" s="40" t="s">
        <v>2256</v>
      </c>
      <c r="C225" s="40" t="s">
        <v>794</v>
      </c>
      <c r="D225" s="40" t="s">
        <v>835</v>
      </c>
      <c r="E225" s="40" t="s">
        <v>2558</v>
      </c>
      <c r="F225" s="40" t="s">
        <v>853</v>
      </c>
      <c r="G225" s="40">
        <v>180</v>
      </c>
      <c r="H225" s="57">
        <v>26916</v>
      </c>
      <c r="I225" s="57">
        <v>26915.996666666666</v>
      </c>
      <c r="J225" s="57">
        <v>3.3333333340124227E-3</v>
      </c>
      <c r="K225" s="58">
        <v>0</v>
      </c>
      <c r="L225" s="57">
        <v>0</v>
      </c>
      <c r="M225" s="57"/>
      <c r="N225" s="57">
        <f t="shared" si="320"/>
        <v>0</v>
      </c>
      <c r="O225" s="57">
        <f t="shared" si="356"/>
        <v>3.3333333340124227E-3</v>
      </c>
      <c r="P225" s="57">
        <f t="shared" si="393"/>
        <v>3.3333333340124227E-3</v>
      </c>
      <c r="Q225" s="57">
        <f t="shared" si="393"/>
        <v>3.3333333340124227E-3</v>
      </c>
      <c r="R225" s="57">
        <f t="shared" si="393"/>
        <v>3.3333333340124227E-3</v>
      </c>
      <c r="S225" s="57">
        <f t="shared" si="393"/>
        <v>3.3333333340124227E-3</v>
      </c>
      <c r="T225" s="57">
        <f t="shared" si="393"/>
        <v>3.3333333340124227E-3</v>
      </c>
      <c r="U225" s="57">
        <f t="shared" si="393"/>
        <v>3.3333333340124227E-3</v>
      </c>
      <c r="V225" s="57">
        <f t="shared" si="393"/>
        <v>3.3333333340124227E-3</v>
      </c>
      <c r="W225" s="57">
        <f t="shared" si="393"/>
        <v>3.3333333340124227E-3</v>
      </c>
      <c r="X225" s="57">
        <f t="shared" si="393"/>
        <v>3.3333333340124227E-3</v>
      </c>
      <c r="Y225" s="57">
        <f t="shared" si="393"/>
        <v>3.3333333340124227E-3</v>
      </c>
      <c r="Z225" s="57">
        <f t="shared" si="393"/>
        <v>3.3333333340124227E-3</v>
      </c>
      <c r="AA225" s="59"/>
      <c r="AB225" s="57"/>
      <c r="AC225" s="57">
        <f t="shared" si="357"/>
        <v>0</v>
      </c>
      <c r="AD225" s="57">
        <f t="shared" si="358"/>
        <v>3.3333333340124227E-3</v>
      </c>
      <c r="AE225" s="57">
        <f t="shared" si="394"/>
        <v>3.3333333340124227E-3</v>
      </c>
      <c r="AF225" s="57">
        <f t="shared" si="394"/>
        <v>3.3333333340124227E-3</v>
      </c>
      <c r="AG225" s="57">
        <f t="shared" si="394"/>
        <v>3.3333333340124227E-3</v>
      </c>
      <c r="AH225" s="57">
        <f t="shared" si="394"/>
        <v>3.3333333340124227E-3</v>
      </c>
      <c r="AI225" s="57">
        <f t="shared" si="394"/>
        <v>3.3333333340124227E-3</v>
      </c>
      <c r="AJ225" s="57">
        <f t="shared" si="394"/>
        <v>3.3333333340124227E-3</v>
      </c>
      <c r="AK225" s="57">
        <f t="shared" si="394"/>
        <v>3.3333333340124227E-3</v>
      </c>
      <c r="AL225" s="57">
        <f t="shared" si="394"/>
        <v>3.3333333340124227E-3</v>
      </c>
      <c r="AM225" s="57">
        <f t="shared" si="394"/>
        <v>3.3333333340124227E-3</v>
      </c>
      <c r="AN225" s="57">
        <f t="shared" si="394"/>
        <v>3.3333333340124227E-3</v>
      </c>
      <c r="AO225" s="57">
        <f t="shared" si="394"/>
        <v>3.3333333340124227E-3</v>
      </c>
      <c r="AP225" s="59"/>
      <c r="AQ225" s="57">
        <v>0</v>
      </c>
      <c r="BE225" s="60">
        <f t="shared" si="354"/>
        <v>0</v>
      </c>
      <c r="BF225" s="57">
        <v>0</v>
      </c>
      <c r="BT225" s="60">
        <f t="shared" si="360"/>
        <v>0</v>
      </c>
      <c r="BU225" s="57">
        <v>0</v>
      </c>
      <c r="CI225" s="60">
        <f t="shared" si="363"/>
        <v>0</v>
      </c>
      <c r="CJ225" s="57">
        <v>0</v>
      </c>
      <c r="CX225" s="60">
        <f t="shared" si="366"/>
        <v>0</v>
      </c>
    </row>
    <row r="226" spans="1:102" x14ac:dyDescent="0.2">
      <c r="A226" s="56" t="s">
        <v>1543</v>
      </c>
      <c r="B226" s="40" t="s">
        <v>2257</v>
      </c>
      <c r="C226" s="40" t="s">
        <v>794</v>
      </c>
      <c r="D226" s="40" t="s">
        <v>835</v>
      </c>
      <c r="E226" s="40" t="s">
        <v>2558</v>
      </c>
      <c r="F226" s="40" t="s">
        <v>853</v>
      </c>
      <c r="G226" s="40">
        <v>180</v>
      </c>
      <c r="H226" s="57">
        <v>26916</v>
      </c>
      <c r="I226" s="57">
        <v>26915.996666666666</v>
      </c>
      <c r="J226" s="57">
        <v>3.3333333340124227E-3</v>
      </c>
      <c r="K226" s="58">
        <v>0</v>
      </c>
      <c r="L226" s="57">
        <v>0</v>
      </c>
      <c r="M226" s="57"/>
      <c r="N226" s="57">
        <f t="shared" si="320"/>
        <v>0</v>
      </c>
      <c r="O226" s="57">
        <f t="shared" si="356"/>
        <v>3.3333333340124227E-3</v>
      </c>
      <c r="P226" s="57">
        <f t="shared" si="393"/>
        <v>3.3333333340124227E-3</v>
      </c>
      <c r="Q226" s="57">
        <f t="shared" si="393"/>
        <v>3.3333333340124227E-3</v>
      </c>
      <c r="R226" s="57">
        <f t="shared" si="393"/>
        <v>3.3333333340124227E-3</v>
      </c>
      <c r="S226" s="57">
        <f t="shared" si="393"/>
        <v>3.3333333340124227E-3</v>
      </c>
      <c r="T226" s="57">
        <f t="shared" si="393"/>
        <v>3.3333333340124227E-3</v>
      </c>
      <c r="U226" s="57">
        <f t="shared" si="393"/>
        <v>3.3333333340124227E-3</v>
      </c>
      <c r="V226" s="57">
        <f t="shared" si="393"/>
        <v>3.3333333340124227E-3</v>
      </c>
      <c r="W226" s="57">
        <f t="shared" si="393"/>
        <v>3.3333333340124227E-3</v>
      </c>
      <c r="X226" s="57">
        <f t="shared" si="393"/>
        <v>3.3333333340124227E-3</v>
      </c>
      <c r="Y226" s="57">
        <f t="shared" si="393"/>
        <v>3.3333333340124227E-3</v>
      </c>
      <c r="Z226" s="57">
        <f t="shared" si="393"/>
        <v>3.3333333340124227E-3</v>
      </c>
      <c r="AA226" s="59"/>
      <c r="AB226" s="57"/>
      <c r="AC226" s="57">
        <f t="shared" si="357"/>
        <v>0</v>
      </c>
      <c r="AD226" s="57">
        <f t="shared" si="358"/>
        <v>3.3333333340124227E-3</v>
      </c>
      <c r="AE226" s="57">
        <f t="shared" si="394"/>
        <v>3.3333333340124227E-3</v>
      </c>
      <c r="AF226" s="57">
        <f t="shared" si="394"/>
        <v>3.3333333340124227E-3</v>
      </c>
      <c r="AG226" s="57">
        <f t="shared" si="394"/>
        <v>3.3333333340124227E-3</v>
      </c>
      <c r="AH226" s="57">
        <f t="shared" si="394"/>
        <v>3.3333333340124227E-3</v>
      </c>
      <c r="AI226" s="57">
        <f t="shared" si="394"/>
        <v>3.3333333340124227E-3</v>
      </c>
      <c r="AJ226" s="57">
        <f t="shared" si="394"/>
        <v>3.3333333340124227E-3</v>
      </c>
      <c r="AK226" s="57">
        <f t="shared" si="394"/>
        <v>3.3333333340124227E-3</v>
      </c>
      <c r="AL226" s="57">
        <f t="shared" si="394"/>
        <v>3.3333333340124227E-3</v>
      </c>
      <c r="AM226" s="57">
        <f t="shared" si="394"/>
        <v>3.3333333340124227E-3</v>
      </c>
      <c r="AN226" s="57">
        <f t="shared" si="394"/>
        <v>3.3333333340124227E-3</v>
      </c>
      <c r="AO226" s="57">
        <f t="shared" si="394"/>
        <v>3.3333333340124227E-3</v>
      </c>
      <c r="AP226" s="59"/>
      <c r="AQ226" s="57">
        <v>0</v>
      </c>
      <c r="BE226" s="60">
        <f t="shared" si="354"/>
        <v>0</v>
      </c>
      <c r="BF226" s="57">
        <v>0</v>
      </c>
      <c r="BT226" s="60">
        <f t="shared" si="360"/>
        <v>0</v>
      </c>
      <c r="BU226" s="57">
        <v>0</v>
      </c>
      <c r="CI226" s="60">
        <f t="shared" si="363"/>
        <v>0</v>
      </c>
      <c r="CJ226" s="57">
        <v>0</v>
      </c>
      <c r="CX226" s="60">
        <f t="shared" si="366"/>
        <v>0</v>
      </c>
    </row>
    <row r="227" spans="1:102" x14ac:dyDescent="0.2">
      <c r="A227" s="56" t="s">
        <v>1544</v>
      </c>
      <c r="B227" s="40" t="s">
        <v>2258</v>
      </c>
      <c r="C227" s="40" t="s">
        <v>794</v>
      </c>
      <c r="D227" s="40" t="s">
        <v>835</v>
      </c>
      <c r="E227" s="40" t="s">
        <v>2569</v>
      </c>
      <c r="F227" s="40" t="s">
        <v>1021</v>
      </c>
      <c r="G227" s="40">
        <v>180</v>
      </c>
      <c r="H227" s="57">
        <v>29086.7</v>
      </c>
      <c r="I227" s="57">
        <v>21653.093333333334</v>
      </c>
      <c r="J227" s="57">
        <v>7433.6066666666666</v>
      </c>
      <c r="K227" s="58">
        <v>0</v>
      </c>
      <c r="L227" s="57">
        <v>161.6</v>
      </c>
      <c r="M227" s="57"/>
      <c r="N227" s="57">
        <f t="shared" si="320"/>
        <v>1939.1999999999998</v>
      </c>
      <c r="O227" s="57">
        <f t="shared" si="356"/>
        <v>7272.0066666666662</v>
      </c>
      <c r="P227" s="57">
        <f t="shared" si="393"/>
        <v>7110.4066666666658</v>
      </c>
      <c r="Q227" s="57">
        <f t="shared" si="393"/>
        <v>6948.8066666666655</v>
      </c>
      <c r="R227" s="57">
        <f t="shared" si="393"/>
        <v>6787.2066666666651</v>
      </c>
      <c r="S227" s="57">
        <f t="shared" si="393"/>
        <v>6625.6066666666648</v>
      </c>
      <c r="T227" s="57">
        <f t="shared" si="393"/>
        <v>6464.0066666666644</v>
      </c>
      <c r="U227" s="57">
        <f t="shared" si="393"/>
        <v>6302.406666666664</v>
      </c>
      <c r="V227" s="57">
        <f t="shared" si="393"/>
        <v>6140.8066666666637</v>
      </c>
      <c r="W227" s="57">
        <f t="shared" si="393"/>
        <v>5979.2066666666633</v>
      </c>
      <c r="X227" s="57">
        <f t="shared" si="393"/>
        <v>5817.6066666666629</v>
      </c>
      <c r="Y227" s="57">
        <f t="shared" si="393"/>
        <v>5656.0066666666626</v>
      </c>
      <c r="Z227" s="57">
        <f t="shared" si="393"/>
        <v>5494.4066666666622</v>
      </c>
      <c r="AA227" s="59"/>
      <c r="AB227" s="57"/>
      <c r="AC227" s="57">
        <f t="shared" si="357"/>
        <v>1939.1999999999998</v>
      </c>
      <c r="AD227" s="57">
        <f t="shared" si="358"/>
        <v>5332.8066666666618</v>
      </c>
      <c r="AE227" s="57">
        <f t="shared" si="394"/>
        <v>5171.2066666666615</v>
      </c>
      <c r="AF227" s="57">
        <f t="shared" si="394"/>
        <v>5009.6066666666611</v>
      </c>
      <c r="AG227" s="57">
        <f t="shared" si="394"/>
        <v>4848.0066666666607</v>
      </c>
      <c r="AH227" s="57">
        <f t="shared" si="394"/>
        <v>4686.4066666666604</v>
      </c>
      <c r="AI227" s="57">
        <f t="shared" si="394"/>
        <v>4524.80666666666</v>
      </c>
      <c r="AJ227" s="57">
        <f t="shared" si="394"/>
        <v>4363.2066666666597</v>
      </c>
      <c r="AK227" s="57">
        <f t="shared" si="394"/>
        <v>4201.6066666666593</v>
      </c>
      <c r="AL227" s="57">
        <f t="shared" si="394"/>
        <v>4040.0066666666594</v>
      </c>
      <c r="AM227" s="57">
        <f t="shared" si="394"/>
        <v>3878.4066666666595</v>
      </c>
      <c r="AN227" s="57">
        <f t="shared" si="394"/>
        <v>3716.8066666666596</v>
      </c>
      <c r="AO227" s="57">
        <f t="shared" si="394"/>
        <v>3555.2066666666597</v>
      </c>
      <c r="AP227" s="59"/>
      <c r="AQ227" s="57">
        <v>161.6</v>
      </c>
      <c r="AR227" s="57">
        <f t="shared" ref="AR227:AR240" si="407">L227*12</f>
        <v>1939.1999999999998</v>
      </c>
      <c r="AS227" s="57">
        <f t="shared" ref="AS227:AS242" si="408">AO227-$L227</f>
        <v>3393.6066666666597</v>
      </c>
      <c r="AT227" s="57">
        <f t="shared" ref="AT227:BD242" si="409">AS227-$L227</f>
        <v>3232.0066666666598</v>
      </c>
      <c r="AU227" s="57">
        <f t="shared" si="409"/>
        <v>3070.4066666666599</v>
      </c>
      <c r="AV227" s="57">
        <f t="shared" si="409"/>
        <v>2908.80666666666</v>
      </c>
      <c r="AW227" s="57">
        <f t="shared" si="409"/>
        <v>2747.2066666666601</v>
      </c>
      <c r="AX227" s="57">
        <f t="shared" si="409"/>
        <v>2585.6066666666602</v>
      </c>
      <c r="AY227" s="57">
        <f t="shared" si="409"/>
        <v>2424.0066666666603</v>
      </c>
      <c r="AZ227" s="57">
        <f t="shared" si="409"/>
        <v>2262.4066666666604</v>
      </c>
      <c r="BA227" s="57">
        <f t="shared" si="409"/>
        <v>2100.8066666666605</v>
      </c>
      <c r="BB227" s="57">
        <f t="shared" si="409"/>
        <v>1939.2066666666606</v>
      </c>
      <c r="BC227" s="57">
        <f t="shared" si="409"/>
        <v>1777.6066666666607</v>
      </c>
      <c r="BD227" s="57">
        <f t="shared" si="409"/>
        <v>1616.0066666666607</v>
      </c>
      <c r="BE227" s="60">
        <f t="shared" si="354"/>
        <v>0</v>
      </c>
      <c r="BF227" s="57">
        <v>161.6</v>
      </c>
      <c r="BG227" s="69">
        <v>1616.01</v>
      </c>
      <c r="BH227" s="57">
        <f t="shared" ref="BH227:BH240" si="410">BD227-BF227</f>
        <v>1454.4066666666608</v>
      </c>
      <c r="BI227" s="57">
        <f t="shared" ref="BI227:BS240" si="411">BH227-$L227</f>
        <v>1292.8066666666609</v>
      </c>
      <c r="BJ227" s="57">
        <f t="shared" si="411"/>
        <v>1131.206666666661</v>
      </c>
      <c r="BK227" s="57">
        <f t="shared" si="411"/>
        <v>969.606666666661</v>
      </c>
      <c r="BL227" s="57">
        <f t="shared" si="411"/>
        <v>808.00666666666098</v>
      </c>
      <c r="BM227" s="57">
        <f t="shared" si="411"/>
        <v>646.40666666666095</v>
      </c>
      <c r="BN227" s="57">
        <f t="shared" si="411"/>
        <v>484.80666666666093</v>
      </c>
      <c r="BO227" s="57">
        <f t="shared" si="411"/>
        <v>323.20666666666091</v>
      </c>
      <c r="BP227" s="57">
        <f t="shared" si="411"/>
        <v>161.60666666666091</v>
      </c>
      <c r="BQ227" s="57">
        <f t="shared" si="411"/>
        <v>6.6666666609194181E-3</v>
      </c>
      <c r="BR227" s="57"/>
      <c r="BS227" s="57"/>
      <c r="BT227" s="60">
        <v>0</v>
      </c>
      <c r="BU227" s="57">
        <v>161.6</v>
      </c>
      <c r="BV227" s="69"/>
      <c r="BW227" s="57"/>
      <c r="BX227" s="57"/>
      <c r="BY227" s="57"/>
      <c r="BZ227" s="57"/>
      <c r="CA227" s="57"/>
      <c r="CB227" s="57"/>
      <c r="CC227" s="57"/>
      <c r="CD227" s="57"/>
      <c r="CE227" s="57"/>
      <c r="CF227" s="57"/>
      <c r="CG227" s="57"/>
      <c r="CH227" s="57"/>
      <c r="CI227" s="60">
        <v>0</v>
      </c>
      <c r="CJ227" s="57">
        <v>161.6</v>
      </c>
      <c r="CK227" s="69"/>
      <c r="CL227" s="57"/>
      <c r="CM227" s="57"/>
      <c r="CN227" s="57"/>
      <c r="CO227" s="57"/>
      <c r="CP227" s="57"/>
      <c r="CQ227" s="57"/>
      <c r="CR227" s="57"/>
      <c r="CS227" s="57"/>
      <c r="CT227" s="57"/>
      <c r="CU227" s="57"/>
      <c r="CV227" s="57"/>
      <c r="CW227" s="57"/>
      <c r="CX227" s="60">
        <v>0</v>
      </c>
    </row>
    <row r="228" spans="1:102" x14ac:dyDescent="0.2">
      <c r="A228" s="56" t="s">
        <v>1545</v>
      </c>
      <c r="B228" s="40" t="s">
        <v>2259</v>
      </c>
      <c r="C228" s="40" t="s">
        <v>794</v>
      </c>
      <c r="D228" s="40" t="s">
        <v>835</v>
      </c>
      <c r="E228" s="40" t="s">
        <v>2569</v>
      </c>
      <c r="F228" s="40" t="s">
        <v>1021</v>
      </c>
      <c r="G228" s="40">
        <v>180</v>
      </c>
      <c r="H228" s="57">
        <v>29086.7</v>
      </c>
      <c r="I228" s="57">
        <v>21653.093333333334</v>
      </c>
      <c r="J228" s="57">
        <v>7433.6066666666666</v>
      </c>
      <c r="K228" s="58">
        <v>0</v>
      </c>
      <c r="L228" s="57">
        <v>161.6</v>
      </c>
      <c r="M228" s="57"/>
      <c r="N228" s="57">
        <f t="shared" si="320"/>
        <v>1939.1999999999998</v>
      </c>
      <c r="O228" s="57">
        <f t="shared" si="356"/>
        <v>7272.0066666666662</v>
      </c>
      <c r="P228" s="57">
        <f t="shared" si="393"/>
        <v>7110.4066666666658</v>
      </c>
      <c r="Q228" s="57">
        <f t="shared" si="393"/>
        <v>6948.8066666666655</v>
      </c>
      <c r="R228" s="57">
        <f t="shared" si="393"/>
        <v>6787.2066666666651</v>
      </c>
      <c r="S228" s="57">
        <f t="shared" si="393"/>
        <v>6625.6066666666648</v>
      </c>
      <c r="T228" s="57">
        <f t="shared" si="393"/>
        <v>6464.0066666666644</v>
      </c>
      <c r="U228" s="57">
        <f t="shared" si="393"/>
        <v>6302.406666666664</v>
      </c>
      <c r="V228" s="57">
        <f t="shared" si="393"/>
        <v>6140.8066666666637</v>
      </c>
      <c r="W228" s="57">
        <f t="shared" si="393"/>
        <v>5979.2066666666633</v>
      </c>
      <c r="X228" s="57">
        <f t="shared" si="393"/>
        <v>5817.6066666666629</v>
      </c>
      <c r="Y228" s="57">
        <f t="shared" si="393"/>
        <v>5656.0066666666626</v>
      </c>
      <c r="Z228" s="57">
        <f t="shared" si="393"/>
        <v>5494.4066666666622</v>
      </c>
      <c r="AA228" s="59"/>
      <c r="AB228" s="57"/>
      <c r="AC228" s="57">
        <f t="shared" si="357"/>
        <v>1939.1999999999998</v>
      </c>
      <c r="AD228" s="57">
        <f t="shared" si="358"/>
        <v>5332.8066666666618</v>
      </c>
      <c r="AE228" s="57">
        <f t="shared" si="394"/>
        <v>5171.2066666666615</v>
      </c>
      <c r="AF228" s="57">
        <f t="shared" si="394"/>
        <v>5009.6066666666611</v>
      </c>
      <c r="AG228" s="57">
        <f t="shared" si="394"/>
        <v>4848.0066666666607</v>
      </c>
      <c r="AH228" s="57">
        <f t="shared" si="394"/>
        <v>4686.4066666666604</v>
      </c>
      <c r="AI228" s="57">
        <f t="shared" si="394"/>
        <v>4524.80666666666</v>
      </c>
      <c r="AJ228" s="57">
        <f t="shared" si="394"/>
        <v>4363.2066666666597</v>
      </c>
      <c r="AK228" s="57">
        <f t="shared" si="394"/>
        <v>4201.6066666666593</v>
      </c>
      <c r="AL228" s="57">
        <f t="shared" si="394"/>
        <v>4040.0066666666594</v>
      </c>
      <c r="AM228" s="57">
        <f t="shared" si="394"/>
        <v>3878.4066666666595</v>
      </c>
      <c r="AN228" s="57">
        <f t="shared" si="394"/>
        <v>3716.8066666666596</v>
      </c>
      <c r="AO228" s="57">
        <f t="shared" si="394"/>
        <v>3555.2066666666597</v>
      </c>
      <c r="AP228" s="59"/>
      <c r="AQ228" s="57">
        <v>161.6</v>
      </c>
      <c r="AR228" s="57">
        <f t="shared" si="407"/>
        <v>1939.1999999999998</v>
      </c>
      <c r="AS228" s="57">
        <f t="shared" si="408"/>
        <v>3393.6066666666597</v>
      </c>
      <c r="AT228" s="57">
        <f t="shared" si="409"/>
        <v>3232.0066666666598</v>
      </c>
      <c r="AU228" s="57">
        <f t="shared" si="409"/>
        <v>3070.4066666666599</v>
      </c>
      <c r="AV228" s="57">
        <f t="shared" si="409"/>
        <v>2908.80666666666</v>
      </c>
      <c r="AW228" s="57">
        <f t="shared" si="409"/>
        <v>2747.2066666666601</v>
      </c>
      <c r="AX228" s="57">
        <f t="shared" si="409"/>
        <v>2585.6066666666602</v>
      </c>
      <c r="AY228" s="57">
        <f t="shared" si="409"/>
        <v>2424.0066666666603</v>
      </c>
      <c r="AZ228" s="57">
        <f t="shared" si="409"/>
        <v>2262.4066666666604</v>
      </c>
      <c r="BA228" s="57">
        <f t="shared" si="409"/>
        <v>2100.8066666666605</v>
      </c>
      <c r="BB228" s="57">
        <f t="shared" si="409"/>
        <v>1939.2066666666606</v>
      </c>
      <c r="BC228" s="57">
        <f t="shared" si="409"/>
        <v>1777.6066666666607</v>
      </c>
      <c r="BD228" s="57">
        <f t="shared" si="409"/>
        <v>1616.0066666666607</v>
      </c>
      <c r="BE228" s="60">
        <f t="shared" si="354"/>
        <v>0</v>
      </c>
      <c r="BF228" s="57">
        <v>161.6</v>
      </c>
      <c r="BG228" s="69">
        <v>1616.01</v>
      </c>
      <c r="BH228" s="57">
        <f t="shared" si="410"/>
        <v>1454.4066666666608</v>
      </c>
      <c r="BI228" s="57">
        <f t="shared" si="411"/>
        <v>1292.8066666666609</v>
      </c>
      <c r="BJ228" s="57">
        <f t="shared" si="411"/>
        <v>1131.206666666661</v>
      </c>
      <c r="BK228" s="57">
        <f t="shared" si="411"/>
        <v>969.606666666661</v>
      </c>
      <c r="BL228" s="57">
        <f t="shared" si="411"/>
        <v>808.00666666666098</v>
      </c>
      <c r="BM228" s="57">
        <f t="shared" si="411"/>
        <v>646.40666666666095</v>
      </c>
      <c r="BN228" s="57">
        <f t="shared" si="411"/>
        <v>484.80666666666093</v>
      </c>
      <c r="BO228" s="57">
        <f t="shared" si="411"/>
        <v>323.20666666666091</v>
      </c>
      <c r="BP228" s="57">
        <f t="shared" si="411"/>
        <v>161.60666666666091</v>
      </c>
      <c r="BQ228" s="57">
        <f t="shared" si="411"/>
        <v>6.6666666609194181E-3</v>
      </c>
      <c r="BR228" s="57"/>
      <c r="BS228" s="57"/>
      <c r="BT228" s="60">
        <v>0</v>
      </c>
      <c r="BU228" s="57">
        <v>161.6</v>
      </c>
      <c r="BV228" s="69"/>
      <c r="BW228" s="57"/>
      <c r="BX228" s="57"/>
      <c r="BY228" s="57"/>
      <c r="BZ228" s="57"/>
      <c r="CA228" s="57"/>
      <c r="CB228" s="57"/>
      <c r="CC228" s="57"/>
      <c r="CD228" s="57"/>
      <c r="CE228" s="57"/>
      <c r="CF228" s="57"/>
      <c r="CG228" s="57"/>
      <c r="CH228" s="57"/>
      <c r="CI228" s="60">
        <v>0</v>
      </c>
      <c r="CJ228" s="57">
        <v>161.6</v>
      </c>
      <c r="CK228" s="69"/>
      <c r="CL228" s="57"/>
      <c r="CM228" s="57"/>
      <c r="CN228" s="57"/>
      <c r="CO228" s="57"/>
      <c r="CP228" s="57"/>
      <c r="CQ228" s="57"/>
      <c r="CR228" s="57"/>
      <c r="CS228" s="57"/>
      <c r="CT228" s="57"/>
      <c r="CU228" s="57"/>
      <c r="CV228" s="57"/>
      <c r="CW228" s="57"/>
      <c r="CX228" s="60">
        <v>0</v>
      </c>
    </row>
    <row r="229" spans="1:102" x14ac:dyDescent="0.2">
      <c r="A229" s="56" t="s">
        <v>1546</v>
      </c>
      <c r="B229" s="40" t="s">
        <v>2260</v>
      </c>
      <c r="C229" s="40" t="s">
        <v>794</v>
      </c>
      <c r="D229" s="40" t="s">
        <v>835</v>
      </c>
      <c r="E229" s="40" t="s">
        <v>2569</v>
      </c>
      <c r="F229" s="40" t="s">
        <v>1021</v>
      </c>
      <c r="G229" s="40">
        <v>180</v>
      </c>
      <c r="H229" s="57">
        <v>29086.7</v>
      </c>
      <c r="I229" s="57">
        <v>21653.093333333334</v>
      </c>
      <c r="J229" s="57">
        <v>7433.6066666666666</v>
      </c>
      <c r="K229" s="58">
        <v>0</v>
      </c>
      <c r="L229" s="57">
        <v>161.6</v>
      </c>
      <c r="M229" s="57"/>
      <c r="N229" s="57">
        <f t="shared" si="320"/>
        <v>1939.1999999999998</v>
      </c>
      <c r="O229" s="57">
        <f t="shared" si="356"/>
        <v>7272.0066666666662</v>
      </c>
      <c r="P229" s="57">
        <f t="shared" si="393"/>
        <v>7110.4066666666658</v>
      </c>
      <c r="Q229" s="57">
        <f t="shared" si="393"/>
        <v>6948.8066666666655</v>
      </c>
      <c r="R229" s="57">
        <f t="shared" si="393"/>
        <v>6787.2066666666651</v>
      </c>
      <c r="S229" s="57">
        <f t="shared" si="393"/>
        <v>6625.6066666666648</v>
      </c>
      <c r="T229" s="57">
        <f t="shared" si="393"/>
        <v>6464.0066666666644</v>
      </c>
      <c r="U229" s="57">
        <f t="shared" si="393"/>
        <v>6302.406666666664</v>
      </c>
      <c r="V229" s="57">
        <f t="shared" si="393"/>
        <v>6140.8066666666637</v>
      </c>
      <c r="W229" s="57">
        <f t="shared" si="393"/>
        <v>5979.2066666666633</v>
      </c>
      <c r="X229" s="57">
        <f t="shared" si="393"/>
        <v>5817.6066666666629</v>
      </c>
      <c r="Y229" s="57">
        <f t="shared" si="393"/>
        <v>5656.0066666666626</v>
      </c>
      <c r="Z229" s="57">
        <f t="shared" si="393"/>
        <v>5494.4066666666622</v>
      </c>
      <c r="AA229" s="59"/>
      <c r="AB229" s="57"/>
      <c r="AC229" s="57">
        <f t="shared" si="357"/>
        <v>1939.1999999999998</v>
      </c>
      <c r="AD229" s="57">
        <f t="shared" si="358"/>
        <v>5332.8066666666618</v>
      </c>
      <c r="AE229" s="57">
        <f t="shared" si="394"/>
        <v>5171.2066666666615</v>
      </c>
      <c r="AF229" s="57">
        <f t="shared" si="394"/>
        <v>5009.6066666666611</v>
      </c>
      <c r="AG229" s="57">
        <f t="shared" si="394"/>
        <v>4848.0066666666607</v>
      </c>
      <c r="AH229" s="57">
        <f t="shared" si="394"/>
        <v>4686.4066666666604</v>
      </c>
      <c r="AI229" s="57">
        <f t="shared" si="394"/>
        <v>4524.80666666666</v>
      </c>
      <c r="AJ229" s="57">
        <f t="shared" si="394"/>
        <v>4363.2066666666597</v>
      </c>
      <c r="AK229" s="57">
        <f t="shared" si="394"/>
        <v>4201.6066666666593</v>
      </c>
      <c r="AL229" s="57">
        <f t="shared" si="394"/>
        <v>4040.0066666666594</v>
      </c>
      <c r="AM229" s="57">
        <f t="shared" si="394"/>
        <v>3878.4066666666595</v>
      </c>
      <c r="AN229" s="57">
        <f t="shared" si="394"/>
        <v>3716.8066666666596</v>
      </c>
      <c r="AO229" s="57">
        <f t="shared" si="394"/>
        <v>3555.2066666666597</v>
      </c>
      <c r="AP229" s="59"/>
      <c r="AQ229" s="57">
        <v>161.6</v>
      </c>
      <c r="AR229" s="57">
        <f t="shared" si="407"/>
        <v>1939.1999999999998</v>
      </c>
      <c r="AS229" s="57">
        <f t="shared" si="408"/>
        <v>3393.6066666666597</v>
      </c>
      <c r="AT229" s="57">
        <f t="shared" si="409"/>
        <v>3232.0066666666598</v>
      </c>
      <c r="AU229" s="57">
        <f t="shared" si="409"/>
        <v>3070.4066666666599</v>
      </c>
      <c r="AV229" s="57">
        <f t="shared" si="409"/>
        <v>2908.80666666666</v>
      </c>
      <c r="AW229" s="57">
        <f t="shared" si="409"/>
        <v>2747.2066666666601</v>
      </c>
      <c r="AX229" s="57">
        <f t="shared" si="409"/>
        <v>2585.6066666666602</v>
      </c>
      <c r="AY229" s="57">
        <f t="shared" si="409"/>
        <v>2424.0066666666603</v>
      </c>
      <c r="AZ229" s="57">
        <f t="shared" si="409"/>
        <v>2262.4066666666604</v>
      </c>
      <c r="BA229" s="57">
        <f t="shared" si="409"/>
        <v>2100.8066666666605</v>
      </c>
      <c r="BB229" s="57">
        <f t="shared" si="409"/>
        <v>1939.2066666666606</v>
      </c>
      <c r="BC229" s="57">
        <f t="shared" si="409"/>
        <v>1777.6066666666607</v>
      </c>
      <c r="BD229" s="57">
        <f t="shared" si="409"/>
        <v>1616.0066666666607</v>
      </c>
      <c r="BE229" s="60">
        <f t="shared" si="354"/>
        <v>0</v>
      </c>
      <c r="BF229" s="57">
        <v>161.6</v>
      </c>
      <c r="BG229" s="69">
        <v>1616.01</v>
      </c>
      <c r="BH229" s="57">
        <f t="shared" si="410"/>
        <v>1454.4066666666608</v>
      </c>
      <c r="BI229" s="57">
        <f t="shared" si="411"/>
        <v>1292.8066666666609</v>
      </c>
      <c r="BJ229" s="57">
        <f t="shared" si="411"/>
        <v>1131.206666666661</v>
      </c>
      <c r="BK229" s="57">
        <f t="shared" si="411"/>
        <v>969.606666666661</v>
      </c>
      <c r="BL229" s="57">
        <f t="shared" si="411"/>
        <v>808.00666666666098</v>
      </c>
      <c r="BM229" s="57">
        <f t="shared" si="411"/>
        <v>646.40666666666095</v>
      </c>
      <c r="BN229" s="57">
        <f t="shared" si="411"/>
        <v>484.80666666666093</v>
      </c>
      <c r="BO229" s="57">
        <f t="shared" si="411"/>
        <v>323.20666666666091</v>
      </c>
      <c r="BP229" s="57">
        <f t="shared" si="411"/>
        <v>161.60666666666091</v>
      </c>
      <c r="BQ229" s="57">
        <f t="shared" si="411"/>
        <v>6.6666666609194181E-3</v>
      </c>
      <c r="BR229" s="57"/>
      <c r="BS229" s="57"/>
      <c r="BT229" s="60">
        <v>0</v>
      </c>
      <c r="BU229" s="57">
        <v>161.6</v>
      </c>
      <c r="BV229" s="69"/>
      <c r="BW229" s="57"/>
      <c r="BX229" s="57"/>
      <c r="BY229" s="57"/>
      <c r="BZ229" s="57"/>
      <c r="CA229" s="57"/>
      <c r="CB229" s="57"/>
      <c r="CC229" s="57"/>
      <c r="CD229" s="57"/>
      <c r="CE229" s="57"/>
      <c r="CF229" s="57"/>
      <c r="CG229" s="57"/>
      <c r="CH229" s="57"/>
      <c r="CI229" s="60">
        <v>0</v>
      </c>
      <c r="CJ229" s="57">
        <v>161.6</v>
      </c>
      <c r="CK229" s="69"/>
      <c r="CL229" s="57"/>
      <c r="CM229" s="57"/>
      <c r="CN229" s="57"/>
      <c r="CO229" s="57"/>
      <c r="CP229" s="57"/>
      <c r="CQ229" s="57"/>
      <c r="CR229" s="57"/>
      <c r="CS229" s="57"/>
      <c r="CT229" s="57"/>
      <c r="CU229" s="57"/>
      <c r="CV229" s="57"/>
      <c r="CW229" s="57"/>
      <c r="CX229" s="60">
        <v>0</v>
      </c>
    </row>
    <row r="230" spans="1:102" x14ac:dyDescent="0.2">
      <c r="A230" s="56" t="s">
        <v>1547</v>
      </c>
      <c r="B230" s="40" t="s">
        <v>2261</v>
      </c>
      <c r="C230" s="40" t="s">
        <v>794</v>
      </c>
      <c r="D230" s="40" t="s">
        <v>835</v>
      </c>
      <c r="E230" s="40" t="s">
        <v>2569</v>
      </c>
      <c r="F230" s="40" t="s">
        <v>853</v>
      </c>
      <c r="G230" s="40">
        <v>180</v>
      </c>
      <c r="H230" s="57">
        <v>29086.7</v>
      </c>
      <c r="I230" s="57">
        <v>21653.059999999998</v>
      </c>
      <c r="J230" s="57">
        <v>7433.6400000000031</v>
      </c>
      <c r="K230" s="58">
        <v>0</v>
      </c>
      <c r="L230" s="57">
        <v>161.6</v>
      </c>
      <c r="M230" s="57"/>
      <c r="N230" s="57">
        <f t="shared" si="320"/>
        <v>1939.1999999999998</v>
      </c>
      <c r="O230" s="57">
        <f t="shared" si="356"/>
        <v>7272.0400000000027</v>
      </c>
      <c r="P230" s="57">
        <f t="shared" si="393"/>
        <v>7110.4400000000023</v>
      </c>
      <c r="Q230" s="57">
        <f t="shared" si="393"/>
        <v>6948.840000000002</v>
      </c>
      <c r="R230" s="57">
        <f t="shared" si="393"/>
        <v>6787.2400000000016</v>
      </c>
      <c r="S230" s="57">
        <f t="shared" si="393"/>
        <v>6625.6400000000012</v>
      </c>
      <c r="T230" s="57">
        <f t="shared" si="393"/>
        <v>6464.0400000000009</v>
      </c>
      <c r="U230" s="57">
        <f t="shared" si="393"/>
        <v>6302.4400000000005</v>
      </c>
      <c r="V230" s="57">
        <f t="shared" si="393"/>
        <v>6140.84</v>
      </c>
      <c r="W230" s="57">
        <f t="shared" si="393"/>
        <v>5979.24</v>
      </c>
      <c r="X230" s="57">
        <f t="shared" si="393"/>
        <v>5817.6399999999994</v>
      </c>
      <c r="Y230" s="57">
        <f t="shared" si="393"/>
        <v>5656.0399999999991</v>
      </c>
      <c r="Z230" s="57">
        <f t="shared" si="393"/>
        <v>5494.4399999999987</v>
      </c>
      <c r="AA230" s="59"/>
      <c r="AB230" s="57"/>
      <c r="AC230" s="57">
        <f t="shared" si="357"/>
        <v>1939.1999999999998</v>
      </c>
      <c r="AD230" s="57">
        <f t="shared" si="358"/>
        <v>5332.8399999999983</v>
      </c>
      <c r="AE230" s="57">
        <f t="shared" si="394"/>
        <v>5171.239999999998</v>
      </c>
      <c r="AF230" s="57">
        <f t="shared" si="394"/>
        <v>5009.6399999999976</v>
      </c>
      <c r="AG230" s="57">
        <f t="shared" si="394"/>
        <v>4848.0399999999972</v>
      </c>
      <c r="AH230" s="57">
        <f t="shared" si="394"/>
        <v>4686.4399999999969</v>
      </c>
      <c r="AI230" s="57">
        <f t="shared" si="394"/>
        <v>4524.8399999999965</v>
      </c>
      <c r="AJ230" s="57">
        <f t="shared" si="394"/>
        <v>4363.2399999999961</v>
      </c>
      <c r="AK230" s="57">
        <f t="shared" si="394"/>
        <v>4201.6399999999958</v>
      </c>
      <c r="AL230" s="57">
        <f t="shared" si="394"/>
        <v>4040.0399999999959</v>
      </c>
      <c r="AM230" s="57">
        <f t="shared" si="394"/>
        <v>3878.439999999996</v>
      </c>
      <c r="AN230" s="57">
        <f t="shared" si="394"/>
        <v>3716.8399999999961</v>
      </c>
      <c r="AO230" s="57">
        <f t="shared" si="394"/>
        <v>3555.2399999999961</v>
      </c>
      <c r="AP230" s="59"/>
      <c r="AQ230" s="57">
        <v>161.6</v>
      </c>
      <c r="AR230" s="57">
        <f t="shared" si="407"/>
        <v>1939.1999999999998</v>
      </c>
      <c r="AS230" s="57">
        <f t="shared" si="408"/>
        <v>3393.6399999999962</v>
      </c>
      <c r="AT230" s="57">
        <f t="shared" si="409"/>
        <v>3232.0399999999963</v>
      </c>
      <c r="AU230" s="57">
        <f t="shared" si="409"/>
        <v>3070.4399999999964</v>
      </c>
      <c r="AV230" s="57">
        <f t="shared" si="409"/>
        <v>2908.8399999999965</v>
      </c>
      <c r="AW230" s="57">
        <f t="shared" si="409"/>
        <v>2747.2399999999966</v>
      </c>
      <c r="AX230" s="57">
        <f t="shared" si="409"/>
        <v>2585.6399999999967</v>
      </c>
      <c r="AY230" s="57">
        <f t="shared" si="409"/>
        <v>2424.0399999999968</v>
      </c>
      <c r="AZ230" s="57">
        <f t="shared" si="409"/>
        <v>2262.4399999999969</v>
      </c>
      <c r="BA230" s="57">
        <f t="shared" si="409"/>
        <v>2100.839999999997</v>
      </c>
      <c r="BB230" s="57">
        <f t="shared" si="409"/>
        <v>1939.2399999999971</v>
      </c>
      <c r="BC230" s="57">
        <f t="shared" si="409"/>
        <v>1777.6399999999971</v>
      </c>
      <c r="BD230" s="57">
        <f t="shared" si="409"/>
        <v>1616.0399999999972</v>
      </c>
      <c r="BE230" s="60">
        <f t="shared" si="354"/>
        <v>0</v>
      </c>
      <c r="BF230" s="57">
        <v>161.6</v>
      </c>
      <c r="BG230" s="69">
        <v>1616.01</v>
      </c>
      <c r="BH230" s="57">
        <f t="shared" si="410"/>
        <v>1454.4399999999973</v>
      </c>
      <c r="BI230" s="57">
        <f t="shared" si="411"/>
        <v>1292.8399999999974</v>
      </c>
      <c r="BJ230" s="57">
        <f t="shared" si="411"/>
        <v>1131.2399999999975</v>
      </c>
      <c r="BK230" s="57">
        <f t="shared" si="411"/>
        <v>969.63999999999749</v>
      </c>
      <c r="BL230" s="57">
        <f t="shared" si="411"/>
        <v>808.03999999999746</v>
      </c>
      <c r="BM230" s="57">
        <f t="shared" si="411"/>
        <v>646.43999999999744</v>
      </c>
      <c r="BN230" s="57">
        <f t="shared" si="411"/>
        <v>484.83999999999742</v>
      </c>
      <c r="BO230" s="57">
        <f t="shared" si="411"/>
        <v>323.23999999999739</v>
      </c>
      <c r="BP230" s="57">
        <f t="shared" si="411"/>
        <v>161.6399999999974</v>
      </c>
      <c r="BQ230" s="57">
        <f t="shared" si="411"/>
        <v>3.9999999997405666E-2</v>
      </c>
      <c r="BR230" s="57"/>
      <c r="BS230" s="57"/>
      <c r="BT230" s="60">
        <v>0</v>
      </c>
      <c r="BU230" s="57">
        <v>161.6</v>
      </c>
      <c r="BV230" s="69"/>
      <c r="BW230" s="57"/>
      <c r="BX230" s="57"/>
      <c r="BY230" s="57"/>
      <c r="BZ230" s="57"/>
      <c r="CA230" s="57"/>
      <c r="CB230" s="57"/>
      <c r="CC230" s="57"/>
      <c r="CD230" s="57"/>
      <c r="CE230" s="57"/>
      <c r="CF230" s="57"/>
      <c r="CG230" s="57"/>
      <c r="CH230" s="57"/>
      <c r="CI230" s="60">
        <v>0</v>
      </c>
      <c r="CJ230" s="57">
        <v>161.6</v>
      </c>
      <c r="CK230" s="69"/>
      <c r="CL230" s="57"/>
      <c r="CM230" s="57"/>
      <c r="CN230" s="57"/>
      <c r="CO230" s="57"/>
      <c r="CP230" s="57"/>
      <c r="CQ230" s="57"/>
      <c r="CR230" s="57"/>
      <c r="CS230" s="57"/>
      <c r="CT230" s="57"/>
      <c r="CU230" s="57"/>
      <c r="CV230" s="57"/>
      <c r="CW230" s="57"/>
      <c r="CX230" s="60">
        <v>0</v>
      </c>
    </row>
    <row r="231" spans="1:102" x14ac:dyDescent="0.2">
      <c r="A231" s="56" t="s">
        <v>1548</v>
      </c>
      <c r="B231" s="40" t="s">
        <v>2262</v>
      </c>
      <c r="C231" s="40" t="s">
        <v>794</v>
      </c>
      <c r="D231" s="40" t="s">
        <v>835</v>
      </c>
      <c r="E231" s="40" t="s">
        <v>2569</v>
      </c>
      <c r="F231" s="40" t="s">
        <v>853</v>
      </c>
      <c r="G231" s="40">
        <v>180</v>
      </c>
      <c r="H231" s="57">
        <v>29086.7</v>
      </c>
      <c r="I231" s="57">
        <v>21653.093333333334</v>
      </c>
      <c r="J231" s="57">
        <v>7433.6066666666666</v>
      </c>
      <c r="K231" s="58">
        <v>0</v>
      </c>
      <c r="L231" s="57">
        <v>161.6</v>
      </c>
      <c r="M231" s="57"/>
      <c r="N231" s="57">
        <f t="shared" ref="N231:N294" si="412">L231*12</f>
        <v>1939.1999999999998</v>
      </c>
      <c r="O231" s="57">
        <f t="shared" si="356"/>
        <v>7272.0066666666662</v>
      </c>
      <c r="P231" s="57">
        <f t="shared" ref="P231:Z246" si="413">O231-$L231</f>
        <v>7110.4066666666658</v>
      </c>
      <c r="Q231" s="57">
        <f t="shared" si="413"/>
        <v>6948.8066666666655</v>
      </c>
      <c r="R231" s="57">
        <f t="shared" si="413"/>
        <v>6787.2066666666651</v>
      </c>
      <c r="S231" s="57">
        <f t="shared" si="413"/>
        <v>6625.6066666666648</v>
      </c>
      <c r="T231" s="57">
        <f t="shared" si="413"/>
        <v>6464.0066666666644</v>
      </c>
      <c r="U231" s="57">
        <f t="shared" si="413"/>
        <v>6302.406666666664</v>
      </c>
      <c r="V231" s="57">
        <f t="shared" si="413"/>
        <v>6140.8066666666637</v>
      </c>
      <c r="W231" s="57">
        <f t="shared" si="413"/>
        <v>5979.2066666666633</v>
      </c>
      <c r="X231" s="57">
        <f t="shared" si="413"/>
        <v>5817.6066666666629</v>
      </c>
      <c r="Y231" s="57">
        <f t="shared" si="413"/>
        <v>5656.0066666666626</v>
      </c>
      <c r="Z231" s="57">
        <f t="shared" si="413"/>
        <v>5494.4066666666622</v>
      </c>
      <c r="AA231" s="59"/>
      <c r="AB231" s="57"/>
      <c r="AC231" s="57">
        <f t="shared" si="357"/>
        <v>1939.1999999999998</v>
      </c>
      <c r="AD231" s="57">
        <f t="shared" si="358"/>
        <v>5332.8066666666618</v>
      </c>
      <c r="AE231" s="57">
        <f t="shared" ref="AE231:AO242" si="414">AD231-$L231</f>
        <v>5171.2066666666615</v>
      </c>
      <c r="AF231" s="57">
        <f t="shared" si="414"/>
        <v>5009.6066666666611</v>
      </c>
      <c r="AG231" s="57">
        <f t="shared" si="414"/>
        <v>4848.0066666666607</v>
      </c>
      <c r="AH231" s="57">
        <f t="shared" si="414"/>
        <v>4686.4066666666604</v>
      </c>
      <c r="AI231" s="57">
        <f t="shared" si="414"/>
        <v>4524.80666666666</v>
      </c>
      <c r="AJ231" s="57">
        <f t="shared" si="414"/>
        <v>4363.2066666666597</v>
      </c>
      <c r="AK231" s="57">
        <f t="shared" si="414"/>
        <v>4201.6066666666593</v>
      </c>
      <c r="AL231" s="57">
        <f t="shared" si="414"/>
        <v>4040.0066666666594</v>
      </c>
      <c r="AM231" s="57">
        <f t="shared" si="414"/>
        <v>3878.4066666666595</v>
      </c>
      <c r="AN231" s="57">
        <f t="shared" si="414"/>
        <v>3716.8066666666596</v>
      </c>
      <c r="AO231" s="57">
        <f t="shared" si="414"/>
        <v>3555.2066666666597</v>
      </c>
      <c r="AP231" s="59"/>
      <c r="AQ231" s="57">
        <v>161.6</v>
      </c>
      <c r="AR231" s="57">
        <f t="shared" si="407"/>
        <v>1939.1999999999998</v>
      </c>
      <c r="AS231" s="57">
        <f t="shared" si="408"/>
        <v>3393.6066666666597</v>
      </c>
      <c r="AT231" s="57">
        <f t="shared" si="409"/>
        <v>3232.0066666666598</v>
      </c>
      <c r="AU231" s="57">
        <f t="shared" si="409"/>
        <v>3070.4066666666599</v>
      </c>
      <c r="AV231" s="57">
        <f t="shared" si="409"/>
        <v>2908.80666666666</v>
      </c>
      <c r="AW231" s="57">
        <f t="shared" si="409"/>
        <v>2747.2066666666601</v>
      </c>
      <c r="AX231" s="57">
        <f t="shared" si="409"/>
        <v>2585.6066666666602</v>
      </c>
      <c r="AY231" s="57">
        <f t="shared" si="409"/>
        <v>2424.0066666666603</v>
      </c>
      <c r="AZ231" s="57">
        <f t="shared" si="409"/>
        <v>2262.4066666666604</v>
      </c>
      <c r="BA231" s="57">
        <f t="shared" si="409"/>
        <v>2100.8066666666605</v>
      </c>
      <c r="BB231" s="57">
        <f t="shared" si="409"/>
        <v>1939.2066666666606</v>
      </c>
      <c r="BC231" s="57">
        <f t="shared" si="409"/>
        <v>1777.6066666666607</v>
      </c>
      <c r="BD231" s="57">
        <f t="shared" si="409"/>
        <v>1616.0066666666607</v>
      </c>
      <c r="BE231" s="60">
        <f t="shared" si="354"/>
        <v>0</v>
      </c>
      <c r="BF231" s="57">
        <v>161.6</v>
      </c>
      <c r="BG231" s="69">
        <v>1616.01</v>
      </c>
      <c r="BH231" s="57">
        <f t="shared" si="410"/>
        <v>1454.4066666666608</v>
      </c>
      <c r="BI231" s="57">
        <f t="shared" si="411"/>
        <v>1292.8066666666609</v>
      </c>
      <c r="BJ231" s="57">
        <f t="shared" si="411"/>
        <v>1131.206666666661</v>
      </c>
      <c r="BK231" s="57">
        <f t="shared" si="411"/>
        <v>969.606666666661</v>
      </c>
      <c r="BL231" s="57">
        <f t="shared" si="411"/>
        <v>808.00666666666098</v>
      </c>
      <c r="BM231" s="57">
        <f t="shared" si="411"/>
        <v>646.40666666666095</v>
      </c>
      <c r="BN231" s="57">
        <f t="shared" si="411"/>
        <v>484.80666666666093</v>
      </c>
      <c r="BO231" s="57">
        <f t="shared" si="411"/>
        <v>323.20666666666091</v>
      </c>
      <c r="BP231" s="57">
        <f t="shared" si="411"/>
        <v>161.60666666666091</v>
      </c>
      <c r="BQ231" s="57">
        <f t="shared" si="411"/>
        <v>6.6666666609194181E-3</v>
      </c>
      <c r="BR231" s="57"/>
      <c r="BS231" s="57"/>
      <c r="BT231" s="60">
        <v>0</v>
      </c>
      <c r="BU231" s="57">
        <v>161.6</v>
      </c>
      <c r="BV231" s="69"/>
      <c r="BW231" s="57"/>
      <c r="BX231" s="57"/>
      <c r="BY231" s="57"/>
      <c r="BZ231" s="57"/>
      <c r="CA231" s="57"/>
      <c r="CB231" s="57"/>
      <c r="CC231" s="57"/>
      <c r="CD231" s="57"/>
      <c r="CE231" s="57"/>
      <c r="CF231" s="57"/>
      <c r="CG231" s="57"/>
      <c r="CH231" s="57"/>
      <c r="CI231" s="60">
        <v>0</v>
      </c>
      <c r="CJ231" s="57">
        <v>161.6</v>
      </c>
      <c r="CK231" s="69"/>
      <c r="CL231" s="57"/>
      <c r="CM231" s="57"/>
      <c r="CN231" s="57"/>
      <c r="CO231" s="57"/>
      <c r="CP231" s="57"/>
      <c r="CQ231" s="57"/>
      <c r="CR231" s="57"/>
      <c r="CS231" s="57"/>
      <c r="CT231" s="57"/>
      <c r="CU231" s="57"/>
      <c r="CV231" s="57"/>
      <c r="CW231" s="57"/>
      <c r="CX231" s="60">
        <v>0</v>
      </c>
    </row>
    <row r="232" spans="1:102" x14ac:dyDescent="0.2">
      <c r="A232" s="56" t="s">
        <v>1549</v>
      </c>
      <c r="B232" s="40" t="s">
        <v>2263</v>
      </c>
      <c r="C232" s="40" t="s">
        <v>794</v>
      </c>
      <c r="D232" s="40" t="s">
        <v>835</v>
      </c>
      <c r="E232" s="40" t="s">
        <v>2567</v>
      </c>
      <c r="F232" s="40" t="s">
        <v>853</v>
      </c>
      <c r="G232" s="40">
        <v>240</v>
      </c>
      <c r="H232" s="57">
        <v>43196.81</v>
      </c>
      <c r="I232" s="57">
        <v>7379.5504999999994</v>
      </c>
      <c r="J232" s="57">
        <v>35817.2595</v>
      </c>
      <c r="K232" s="58">
        <v>0</v>
      </c>
      <c r="L232" s="57">
        <v>179.99</v>
      </c>
      <c r="M232" s="57"/>
      <c r="N232" s="57">
        <f t="shared" si="412"/>
        <v>2159.88</v>
      </c>
      <c r="O232" s="57">
        <f t="shared" si="356"/>
        <v>35637.269500000002</v>
      </c>
      <c r="P232" s="57">
        <f t="shared" si="413"/>
        <v>35457.279500000004</v>
      </c>
      <c r="Q232" s="57">
        <f t="shared" si="413"/>
        <v>35277.289500000006</v>
      </c>
      <c r="R232" s="57">
        <f t="shared" si="413"/>
        <v>35097.299500000008</v>
      </c>
      <c r="S232" s="57">
        <f t="shared" si="413"/>
        <v>34917.30950000001</v>
      </c>
      <c r="T232" s="57">
        <f t="shared" si="413"/>
        <v>34737.319500000012</v>
      </c>
      <c r="U232" s="57">
        <f t="shared" si="413"/>
        <v>34557.329500000014</v>
      </c>
      <c r="V232" s="57">
        <f t="shared" si="413"/>
        <v>34377.339500000016</v>
      </c>
      <c r="W232" s="57">
        <f t="shared" si="413"/>
        <v>34197.349500000018</v>
      </c>
      <c r="X232" s="57">
        <f t="shared" si="413"/>
        <v>34017.35950000002</v>
      </c>
      <c r="Y232" s="57">
        <f t="shared" si="413"/>
        <v>33837.369500000023</v>
      </c>
      <c r="Z232" s="57">
        <f t="shared" si="413"/>
        <v>33657.379500000025</v>
      </c>
      <c r="AA232" s="59"/>
      <c r="AB232" s="57"/>
      <c r="AC232" s="57">
        <f t="shared" si="357"/>
        <v>2159.88</v>
      </c>
      <c r="AD232" s="57">
        <f t="shared" si="358"/>
        <v>33477.389500000027</v>
      </c>
      <c r="AE232" s="57">
        <f t="shared" si="414"/>
        <v>33297.399500000029</v>
      </c>
      <c r="AF232" s="57">
        <f t="shared" si="414"/>
        <v>33117.409500000031</v>
      </c>
      <c r="AG232" s="57">
        <f t="shared" si="414"/>
        <v>32937.419500000033</v>
      </c>
      <c r="AH232" s="57">
        <f t="shared" si="414"/>
        <v>32757.429500000031</v>
      </c>
      <c r="AI232" s="57">
        <f t="shared" si="414"/>
        <v>32577.43950000003</v>
      </c>
      <c r="AJ232" s="57">
        <f t="shared" si="414"/>
        <v>32397.449500000028</v>
      </c>
      <c r="AK232" s="57">
        <f t="shared" si="414"/>
        <v>32217.459500000026</v>
      </c>
      <c r="AL232" s="57">
        <f t="shared" si="414"/>
        <v>32037.469500000025</v>
      </c>
      <c r="AM232" s="57">
        <f t="shared" si="414"/>
        <v>31857.479500000023</v>
      </c>
      <c r="AN232" s="57">
        <f t="shared" si="414"/>
        <v>31677.489500000022</v>
      </c>
      <c r="AO232" s="57">
        <f t="shared" si="414"/>
        <v>31497.49950000002</v>
      </c>
      <c r="AP232" s="59"/>
      <c r="AQ232" s="57">
        <v>179.99</v>
      </c>
      <c r="AR232" s="57">
        <f t="shared" si="407"/>
        <v>2159.88</v>
      </c>
      <c r="AS232" s="57">
        <f t="shared" si="408"/>
        <v>31317.509500000018</v>
      </c>
      <c r="AT232" s="57">
        <f t="shared" si="409"/>
        <v>31137.519500000017</v>
      </c>
      <c r="AU232" s="57">
        <f t="shared" si="409"/>
        <v>30957.529500000015</v>
      </c>
      <c r="AV232" s="57">
        <f t="shared" si="409"/>
        <v>30777.539500000014</v>
      </c>
      <c r="AW232" s="57">
        <f t="shared" si="409"/>
        <v>30597.549500000012</v>
      </c>
      <c r="AX232" s="57">
        <f t="shared" si="409"/>
        <v>30417.55950000001</v>
      </c>
      <c r="AY232" s="57">
        <f t="shared" si="409"/>
        <v>30237.569500000009</v>
      </c>
      <c r="AZ232" s="57">
        <f t="shared" si="409"/>
        <v>30057.579500000007</v>
      </c>
      <c r="BA232" s="57">
        <f t="shared" si="409"/>
        <v>29877.589500000006</v>
      </c>
      <c r="BB232" s="57">
        <f t="shared" si="409"/>
        <v>29697.599500000004</v>
      </c>
      <c r="BC232" s="57">
        <f t="shared" si="409"/>
        <v>29517.609500000002</v>
      </c>
      <c r="BD232" s="57">
        <f t="shared" si="409"/>
        <v>29337.619500000001</v>
      </c>
      <c r="BE232" s="60">
        <f t="shared" si="354"/>
        <v>0</v>
      </c>
      <c r="BF232" s="57">
        <v>179.99</v>
      </c>
      <c r="BG232" s="69">
        <f t="shared" ref="BG232:BG240" si="415">BF232*12</f>
        <v>2159.88</v>
      </c>
      <c r="BH232" s="57">
        <f t="shared" si="410"/>
        <v>29157.629499999999</v>
      </c>
      <c r="BI232" s="57">
        <f t="shared" si="411"/>
        <v>28977.639499999997</v>
      </c>
      <c r="BJ232" s="57">
        <f t="shared" si="411"/>
        <v>28797.649499999996</v>
      </c>
      <c r="BK232" s="57">
        <f t="shared" si="411"/>
        <v>28617.659499999994</v>
      </c>
      <c r="BL232" s="57">
        <f t="shared" si="411"/>
        <v>28437.669499999993</v>
      </c>
      <c r="BM232" s="57">
        <f t="shared" si="411"/>
        <v>28257.679499999991</v>
      </c>
      <c r="BN232" s="57">
        <f t="shared" si="411"/>
        <v>28077.689499999989</v>
      </c>
      <c r="BO232" s="57">
        <f t="shared" si="411"/>
        <v>27897.699499999988</v>
      </c>
      <c r="BP232" s="57">
        <f t="shared" si="411"/>
        <v>27717.709499999986</v>
      </c>
      <c r="BQ232" s="57">
        <f t="shared" si="411"/>
        <v>27537.719499999985</v>
      </c>
      <c r="BR232" s="57">
        <f t="shared" si="411"/>
        <v>27357.729499999983</v>
      </c>
      <c r="BS232" s="57">
        <f t="shared" si="411"/>
        <v>27177.739499999981</v>
      </c>
      <c r="BT232" s="60">
        <v>0</v>
      </c>
      <c r="BU232" s="57">
        <v>179.99</v>
      </c>
      <c r="BV232" s="69">
        <f t="shared" ref="BV232" si="416">BU232*12</f>
        <v>2159.88</v>
      </c>
      <c r="BW232" s="57">
        <f t="shared" ref="BW232:BW240" si="417">BS232-BU232</f>
        <v>26997.74949999998</v>
      </c>
      <c r="BX232" s="57">
        <f t="shared" ref="BX232:CH240" si="418">BW232-$L232</f>
        <v>26817.759499999978</v>
      </c>
      <c r="BY232" s="57">
        <f t="shared" si="418"/>
        <v>26637.769499999977</v>
      </c>
      <c r="BZ232" s="57">
        <f t="shared" si="418"/>
        <v>26457.779499999975</v>
      </c>
      <c r="CA232" s="57">
        <f t="shared" si="418"/>
        <v>26277.789499999973</v>
      </c>
      <c r="CB232" s="57">
        <f t="shared" si="418"/>
        <v>26097.799499999972</v>
      </c>
      <c r="CC232" s="57">
        <f t="shared" si="418"/>
        <v>25917.80949999997</v>
      </c>
      <c r="CD232" s="57">
        <f t="shared" si="418"/>
        <v>25737.819499999969</v>
      </c>
      <c r="CE232" s="57">
        <f t="shared" si="418"/>
        <v>25557.829499999967</v>
      </c>
      <c r="CF232" s="57">
        <f t="shared" si="418"/>
        <v>25377.839499999965</v>
      </c>
      <c r="CG232" s="57">
        <f t="shared" si="418"/>
        <v>25197.849499999964</v>
      </c>
      <c r="CH232" s="57">
        <f t="shared" si="418"/>
        <v>25017.859499999962</v>
      </c>
      <c r="CI232" s="60">
        <v>0</v>
      </c>
      <c r="CJ232" s="57">
        <v>179.99</v>
      </c>
      <c r="CK232" s="69">
        <f t="shared" ref="CK232" si="419">CJ232*12</f>
        <v>2159.88</v>
      </c>
      <c r="CL232" s="57">
        <f t="shared" ref="CL232" si="420">CH232-CJ232</f>
        <v>24837.869499999961</v>
      </c>
      <c r="CM232" s="57">
        <f t="shared" ref="CM232:CW232" si="421">CL232-$L232</f>
        <v>24657.879499999959</v>
      </c>
      <c r="CN232" s="57">
        <f t="shared" si="421"/>
        <v>24477.889499999957</v>
      </c>
      <c r="CO232" s="57">
        <f t="shared" si="421"/>
        <v>24297.899499999956</v>
      </c>
      <c r="CP232" s="57">
        <f t="shared" si="421"/>
        <v>24117.909499999954</v>
      </c>
      <c r="CQ232" s="57">
        <f t="shared" si="421"/>
        <v>23937.919499999953</v>
      </c>
      <c r="CR232" s="57">
        <f t="shared" si="421"/>
        <v>23757.929499999951</v>
      </c>
      <c r="CS232" s="57">
        <f t="shared" si="421"/>
        <v>23577.939499999949</v>
      </c>
      <c r="CT232" s="57">
        <f t="shared" si="421"/>
        <v>23397.949499999948</v>
      </c>
      <c r="CU232" s="57">
        <f t="shared" si="421"/>
        <v>23217.959499999946</v>
      </c>
      <c r="CV232" s="57">
        <f t="shared" si="421"/>
        <v>23037.969499999945</v>
      </c>
      <c r="CW232" s="57">
        <f t="shared" si="421"/>
        <v>22857.979499999943</v>
      </c>
      <c r="CX232" s="60">
        <v>0</v>
      </c>
    </row>
    <row r="233" spans="1:102" x14ac:dyDescent="0.2">
      <c r="A233" s="56" t="s">
        <v>1550</v>
      </c>
      <c r="B233" s="40" t="s">
        <v>2264</v>
      </c>
      <c r="C233" s="40" t="s">
        <v>794</v>
      </c>
      <c r="D233" s="40" t="s">
        <v>835</v>
      </c>
      <c r="E233" s="40" t="s">
        <v>2569</v>
      </c>
      <c r="F233" s="40" t="s">
        <v>853</v>
      </c>
      <c r="G233" s="40">
        <v>180</v>
      </c>
      <c r="H233" s="57">
        <v>34199.17</v>
      </c>
      <c r="I233" s="57">
        <v>25459.944666666666</v>
      </c>
      <c r="J233" s="57">
        <v>8739.2253333333319</v>
      </c>
      <c r="K233" s="58">
        <v>0</v>
      </c>
      <c r="L233" s="57">
        <v>189.98</v>
      </c>
      <c r="M233" s="57"/>
      <c r="N233" s="57">
        <f t="shared" si="412"/>
        <v>2279.7599999999998</v>
      </c>
      <c r="O233" s="57">
        <f t="shared" si="356"/>
        <v>8549.2453333333324</v>
      </c>
      <c r="P233" s="57">
        <f t="shared" si="413"/>
        <v>8359.2653333333328</v>
      </c>
      <c r="Q233" s="57">
        <f t="shared" si="413"/>
        <v>8169.2853333333333</v>
      </c>
      <c r="R233" s="57">
        <f t="shared" si="413"/>
        <v>7979.3053333333337</v>
      </c>
      <c r="S233" s="57">
        <f t="shared" si="413"/>
        <v>7789.3253333333341</v>
      </c>
      <c r="T233" s="57">
        <f t="shared" si="413"/>
        <v>7599.3453333333346</v>
      </c>
      <c r="U233" s="57">
        <f t="shared" si="413"/>
        <v>7409.365333333335</v>
      </c>
      <c r="V233" s="57">
        <f t="shared" si="413"/>
        <v>7219.3853333333354</v>
      </c>
      <c r="W233" s="57">
        <f t="shared" si="413"/>
        <v>7029.4053333333359</v>
      </c>
      <c r="X233" s="57">
        <f t="shared" si="413"/>
        <v>6839.4253333333363</v>
      </c>
      <c r="Y233" s="57">
        <f t="shared" si="413"/>
        <v>6649.4453333333367</v>
      </c>
      <c r="Z233" s="57">
        <f t="shared" si="413"/>
        <v>6459.4653333333372</v>
      </c>
      <c r="AA233" s="59"/>
      <c r="AB233" s="57"/>
      <c r="AC233" s="57">
        <f t="shared" si="357"/>
        <v>2279.7599999999998</v>
      </c>
      <c r="AD233" s="57">
        <f t="shared" si="358"/>
        <v>6269.4853333333376</v>
      </c>
      <c r="AE233" s="57">
        <f t="shared" si="414"/>
        <v>6079.5053333333381</v>
      </c>
      <c r="AF233" s="57">
        <f t="shared" si="414"/>
        <v>5889.5253333333385</v>
      </c>
      <c r="AG233" s="57">
        <f t="shared" si="414"/>
        <v>5699.5453333333389</v>
      </c>
      <c r="AH233" s="57">
        <f t="shared" si="414"/>
        <v>5509.5653333333394</v>
      </c>
      <c r="AI233" s="57">
        <f t="shared" si="414"/>
        <v>5319.5853333333398</v>
      </c>
      <c r="AJ233" s="57">
        <f t="shared" si="414"/>
        <v>5129.6053333333402</v>
      </c>
      <c r="AK233" s="57">
        <f t="shared" si="414"/>
        <v>4939.6253333333407</v>
      </c>
      <c r="AL233" s="57">
        <f t="shared" si="414"/>
        <v>4749.6453333333411</v>
      </c>
      <c r="AM233" s="57">
        <f t="shared" si="414"/>
        <v>4559.6653333333416</v>
      </c>
      <c r="AN233" s="57">
        <f t="shared" si="414"/>
        <v>4369.685333333342</v>
      </c>
      <c r="AO233" s="57">
        <f t="shared" si="414"/>
        <v>4179.7053333333424</v>
      </c>
      <c r="AP233" s="59"/>
      <c r="AQ233" s="57">
        <v>189.98</v>
      </c>
      <c r="AR233" s="57">
        <f t="shared" si="407"/>
        <v>2279.7599999999998</v>
      </c>
      <c r="AS233" s="57">
        <f t="shared" si="408"/>
        <v>3989.7253333333424</v>
      </c>
      <c r="AT233" s="57">
        <f t="shared" si="409"/>
        <v>3799.7453333333424</v>
      </c>
      <c r="AU233" s="57">
        <f t="shared" si="409"/>
        <v>3609.7653333333424</v>
      </c>
      <c r="AV233" s="57">
        <f t="shared" si="409"/>
        <v>3419.7853333333424</v>
      </c>
      <c r="AW233" s="57">
        <f t="shared" si="409"/>
        <v>3229.8053333333423</v>
      </c>
      <c r="AX233" s="57">
        <f t="shared" si="409"/>
        <v>3039.8253333333423</v>
      </c>
      <c r="AY233" s="57">
        <f t="shared" si="409"/>
        <v>2849.8453333333423</v>
      </c>
      <c r="AZ233" s="57">
        <f t="shared" si="409"/>
        <v>2659.8653333333423</v>
      </c>
      <c r="BA233" s="57">
        <f t="shared" si="409"/>
        <v>2469.8853333333423</v>
      </c>
      <c r="BB233" s="57">
        <f t="shared" si="409"/>
        <v>2279.9053333333422</v>
      </c>
      <c r="BC233" s="57">
        <f t="shared" si="409"/>
        <v>2089.9253333333422</v>
      </c>
      <c r="BD233" s="57">
        <f t="shared" si="409"/>
        <v>1899.9453333333422</v>
      </c>
      <c r="BE233" s="60">
        <f t="shared" si="354"/>
        <v>0</v>
      </c>
      <c r="BF233" s="57">
        <v>189.98</v>
      </c>
      <c r="BG233" s="69">
        <v>1899.95</v>
      </c>
      <c r="BH233" s="57">
        <f t="shared" si="410"/>
        <v>1709.9653333333422</v>
      </c>
      <c r="BI233" s="57">
        <f t="shared" si="411"/>
        <v>1519.9853333333422</v>
      </c>
      <c r="BJ233" s="57">
        <f t="shared" si="411"/>
        <v>1330.0053333333422</v>
      </c>
      <c r="BK233" s="57">
        <f t="shared" si="411"/>
        <v>1140.0253333333421</v>
      </c>
      <c r="BL233" s="57">
        <f t="shared" si="411"/>
        <v>950.04533333334211</v>
      </c>
      <c r="BM233" s="57">
        <f t="shared" si="411"/>
        <v>760.0653333333421</v>
      </c>
      <c r="BN233" s="57">
        <f t="shared" si="411"/>
        <v>570.08533333334208</v>
      </c>
      <c r="BO233" s="57">
        <f t="shared" si="411"/>
        <v>380.10533333334206</v>
      </c>
      <c r="BP233" s="57">
        <f t="shared" si="411"/>
        <v>190.12533333334207</v>
      </c>
      <c r="BQ233" s="57">
        <f t="shared" si="411"/>
        <v>0.1453333333420801</v>
      </c>
      <c r="BR233" s="57"/>
      <c r="BS233" s="57"/>
      <c r="BT233" s="60">
        <v>0</v>
      </c>
      <c r="BU233" s="57">
        <v>189.98</v>
      </c>
      <c r="BV233" s="69"/>
      <c r="BW233" s="57"/>
      <c r="BX233" s="57"/>
      <c r="BY233" s="57"/>
      <c r="BZ233" s="57"/>
      <c r="CA233" s="57"/>
      <c r="CB233" s="57"/>
      <c r="CC233" s="57"/>
      <c r="CD233" s="57"/>
      <c r="CE233" s="57"/>
      <c r="CF233" s="57"/>
      <c r="CG233" s="57"/>
      <c r="CH233" s="57"/>
      <c r="CI233" s="60">
        <v>0</v>
      </c>
      <c r="CJ233" s="57">
        <v>189.98</v>
      </c>
      <c r="CK233" s="69"/>
      <c r="CL233" s="57"/>
      <c r="CM233" s="57"/>
      <c r="CN233" s="57"/>
      <c r="CO233" s="57"/>
      <c r="CP233" s="57"/>
      <c r="CQ233" s="57"/>
      <c r="CR233" s="57"/>
      <c r="CS233" s="57"/>
      <c r="CT233" s="57"/>
      <c r="CU233" s="57"/>
      <c r="CV233" s="57"/>
      <c r="CW233" s="57"/>
      <c r="CX233" s="60">
        <v>0</v>
      </c>
    </row>
    <row r="234" spans="1:102" x14ac:dyDescent="0.2">
      <c r="A234" s="56" t="s">
        <v>1551</v>
      </c>
      <c r="B234" s="40" t="s">
        <v>2265</v>
      </c>
      <c r="C234" s="40" t="s">
        <v>794</v>
      </c>
      <c r="D234" s="40" t="s">
        <v>835</v>
      </c>
      <c r="E234" s="40" t="s">
        <v>2569</v>
      </c>
      <c r="F234" s="40" t="s">
        <v>1021</v>
      </c>
      <c r="G234" s="40">
        <v>180</v>
      </c>
      <c r="H234" s="57">
        <v>34199.17</v>
      </c>
      <c r="I234" s="57">
        <v>25459.944666666666</v>
      </c>
      <c r="J234" s="57">
        <v>8739.2253333333319</v>
      </c>
      <c r="K234" s="58">
        <v>0</v>
      </c>
      <c r="L234" s="57">
        <v>189.98</v>
      </c>
      <c r="M234" s="57"/>
      <c r="N234" s="57">
        <f t="shared" si="412"/>
        <v>2279.7599999999998</v>
      </c>
      <c r="O234" s="57">
        <f t="shared" si="356"/>
        <v>8549.2453333333324</v>
      </c>
      <c r="P234" s="57">
        <f t="shared" si="413"/>
        <v>8359.2653333333328</v>
      </c>
      <c r="Q234" s="57">
        <f t="shared" si="413"/>
        <v>8169.2853333333333</v>
      </c>
      <c r="R234" s="57">
        <f t="shared" si="413"/>
        <v>7979.3053333333337</v>
      </c>
      <c r="S234" s="57">
        <f t="shared" si="413"/>
        <v>7789.3253333333341</v>
      </c>
      <c r="T234" s="57">
        <f t="shared" si="413"/>
        <v>7599.3453333333346</v>
      </c>
      <c r="U234" s="57">
        <f t="shared" si="413"/>
        <v>7409.365333333335</v>
      </c>
      <c r="V234" s="57">
        <f t="shared" si="413"/>
        <v>7219.3853333333354</v>
      </c>
      <c r="W234" s="57">
        <f t="shared" si="413"/>
        <v>7029.4053333333359</v>
      </c>
      <c r="X234" s="57">
        <f t="shared" si="413"/>
        <v>6839.4253333333363</v>
      </c>
      <c r="Y234" s="57">
        <f t="shared" si="413"/>
        <v>6649.4453333333367</v>
      </c>
      <c r="Z234" s="57">
        <f t="shared" si="413"/>
        <v>6459.4653333333372</v>
      </c>
      <c r="AA234" s="59"/>
      <c r="AB234" s="57"/>
      <c r="AC234" s="57">
        <f t="shared" si="357"/>
        <v>2279.7599999999998</v>
      </c>
      <c r="AD234" s="57">
        <f t="shared" si="358"/>
        <v>6269.4853333333376</v>
      </c>
      <c r="AE234" s="57">
        <f t="shared" si="414"/>
        <v>6079.5053333333381</v>
      </c>
      <c r="AF234" s="57">
        <f t="shared" si="414"/>
        <v>5889.5253333333385</v>
      </c>
      <c r="AG234" s="57">
        <f t="shared" si="414"/>
        <v>5699.5453333333389</v>
      </c>
      <c r="AH234" s="57">
        <f t="shared" si="414"/>
        <v>5509.5653333333394</v>
      </c>
      <c r="AI234" s="57">
        <f t="shared" si="414"/>
        <v>5319.5853333333398</v>
      </c>
      <c r="AJ234" s="57">
        <f t="shared" si="414"/>
        <v>5129.6053333333402</v>
      </c>
      <c r="AK234" s="57">
        <f t="shared" si="414"/>
        <v>4939.6253333333407</v>
      </c>
      <c r="AL234" s="57">
        <f t="shared" si="414"/>
        <v>4749.6453333333411</v>
      </c>
      <c r="AM234" s="57">
        <f t="shared" si="414"/>
        <v>4559.6653333333416</v>
      </c>
      <c r="AN234" s="57">
        <f t="shared" si="414"/>
        <v>4369.685333333342</v>
      </c>
      <c r="AO234" s="57">
        <f t="shared" si="414"/>
        <v>4179.7053333333424</v>
      </c>
      <c r="AP234" s="59"/>
      <c r="AQ234" s="57">
        <v>189.98</v>
      </c>
      <c r="AR234" s="57">
        <f t="shared" si="407"/>
        <v>2279.7599999999998</v>
      </c>
      <c r="AS234" s="57">
        <f t="shared" si="408"/>
        <v>3989.7253333333424</v>
      </c>
      <c r="AT234" s="57">
        <f t="shared" si="409"/>
        <v>3799.7453333333424</v>
      </c>
      <c r="AU234" s="57">
        <f t="shared" si="409"/>
        <v>3609.7653333333424</v>
      </c>
      <c r="AV234" s="57">
        <f t="shared" si="409"/>
        <v>3419.7853333333424</v>
      </c>
      <c r="AW234" s="57">
        <f t="shared" si="409"/>
        <v>3229.8053333333423</v>
      </c>
      <c r="AX234" s="57">
        <f t="shared" si="409"/>
        <v>3039.8253333333423</v>
      </c>
      <c r="AY234" s="57">
        <f t="shared" si="409"/>
        <v>2849.8453333333423</v>
      </c>
      <c r="AZ234" s="57">
        <f t="shared" si="409"/>
        <v>2659.8653333333423</v>
      </c>
      <c r="BA234" s="57">
        <f t="shared" si="409"/>
        <v>2469.8853333333423</v>
      </c>
      <c r="BB234" s="57">
        <f t="shared" si="409"/>
        <v>2279.9053333333422</v>
      </c>
      <c r="BC234" s="57">
        <f t="shared" si="409"/>
        <v>2089.9253333333422</v>
      </c>
      <c r="BD234" s="57">
        <f t="shared" si="409"/>
        <v>1899.9453333333422</v>
      </c>
      <c r="BE234" s="60">
        <f t="shared" si="354"/>
        <v>0</v>
      </c>
      <c r="BF234" s="57">
        <v>189.98</v>
      </c>
      <c r="BG234" s="69">
        <v>1899.95</v>
      </c>
      <c r="BH234" s="57">
        <f t="shared" si="410"/>
        <v>1709.9653333333422</v>
      </c>
      <c r="BI234" s="57">
        <f t="shared" si="411"/>
        <v>1519.9853333333422</v>
      </c>
      <c r="BJ234" s="57">
        <f t="shared" si="411"/>
        <v>1330.0053333333422</v>
      </c>
      <c r="BK234" s="57">
        <f t="shared" si="411"/>
        <v>1140.0253333333421</v>
      </c>
      <c r="BL234" s="57">
        <f t="shared" si="411"/>
        <v>950.04533333334211</v>
      </c>
      <c r="BM234" s="57">
        <f t="shared" si="411"/>
        <v>760.0653333333421</v>
      </c>
      <c r="BN234" s="57">
        <f t="shared" si="411"/>
        <v>570.08533333334208</v>
      </c>
      <c r="BO234" s="57">
        <f t="shared" si="411"/>
        <v>380.10533333334206</v>
      </c>
      <c r="BP234" s="57">
        <f t="shared" si="411"/>
        <v>190.12533333334207</v>
      </c>
      <c r="BQ234" s="57">
        <f t="shared" si="411"/>
        <v>0.1453333333420801</v>
      </c>
      <c r="BR234" s="57"/>
      <c r="BS234" s="57"/>
      <c r="BT234" s="60">
        <v>0</v>
      </c>
      <c r="BU234" s="57">
        <v>189.98</v>
      </c>
      <c r="BV234" s="69"/>
      <c r="BW234" s="57"/>
      <c r="BX234" s="57"/>
      <c r="BY234" s="57"/>
      <c r="BZ234" s="57"/>
      <c r="CA234" s="57"/>
      <c r="CB234" s="57"/>
      <c r="CC234" s="57"/>
      <c r="CD234" s="57"/>
      <c r="CE234" s="57"/>
      <c r="CF234" s="57"/>
      <c r="CG234" s="57"/>
      <c r="CH234" s="57"/>
      <c r="CI234" s="60">
        <v>0</v>
      </c>
      <c r="CJ234" s="57">
        <v>189.98</v>
      </c>
      <c r="CK234" s="69"/>
      <c r="CL234" s="57"/>
      <c r="CM234" s="57"/>
      <c r="CN234" s="57"/>
      <c r="CO234" s="57"/>
      <c r="CP234" s="57"/>
      <c r="CQ234" s="57"/>
      <c r="CR234" s="57"/>
      <c r="CS234" s="57"/>
      <c r="CT234" s="57"/>
      <c r="CU234" s="57"/>
      <c r="CV234" s="57"/>
      <c r="CW234" s="57"/>
      <c r="CX234" s="60">
        <v>0</v>
      </c>
    </row>
    <row r="235" spans="1:102" x14ac:dyDescent="0.2">
      <c r="A235" s="56" t="s">
        <v>1552</v>
      </c>
      <c r="B235" s="40" t="s">
        <v>2266</v>
      </c>
      <c r="C235" s="40" t="s">
        <v>794</v>
      </c>
      <c r="D235" s="40" t="s">
        <v>835</v>
      </c>
      <c r="E235" s="40" t="s">
        <v>2569</v>
      </c>
      <c r="F235" s="40" t="s">
        <v>1021</v>
      </c>
      <c r="G235" s="40">
        <v>180</v>
      </c>
      <c r="H235" s="57">
        <v>34199.17</v>
      </c>
      <c r="I235" s="57">
        <v>25459.944666666666</v>
      </c>
      <c r="J235" s="57">
        <v>8739.2253333333319</v>
      </c>
      <c r="K235" s="58">
        <v>0</v>
      </c>
      <c r="L235" s="57">
        <v>189.98</v>
      </c>
      <c r="M235" s="57"/>
      <c r="N235" s="57">
        <f t="shared" si="412"/>
        <v>2279.7599999999998</v>
      </c>
      <c r="O235" s="57">
        <f t="shared" si="356"/>
        <v>8549.2453333333324</v>
      </c>
      <c r="P235" s="57">
        <f t="shared" si="413"/>
        <v>8359.2653333333328</v>
      </c>
      <c r="Q235" s="57">
        <f t="shared" si="413"/>
        <v>8169.2853333333333</v>
      </c>
      <c r="R235" s="57">
        <f t="shared" si="413"/>
        <v>7979.3053333333337</v>
      </c>
      <c r="S235" s="57">
        <f t="shared" si="413"/>
        <v>7789.3253333333341</v>
      </c>
      <c r="T235" s="57">
        <f t="shared" si="413"/>
        <v>7599.3453333333346</v>
      </c>
      <c r="U235" s="57">
        <f t="shared" si="413"/>
        <v>7409.365333333335</v>
      </c>
      <c r="V235" s="57">
        <f t="shared" si="413"/>
        <v>7219.3853333333354</v>
      </c>
      <c r="W235" s="57">
        <f t="shared" si="413"/>
        <v>7029.4053333333359</v>
      </c>
      <c r="X235" s="57">
        <f t="shared" si="413"/>
        <v>6839.4253333333363</v>
      </c>
      <c r="Y235" s="57">
        <f t="shared" si="413"/>
        <v>6649.4453333333367</v>
      </c>
      <c r="Z235" s="57">
        <f t="shared" si="413"/>
        <v>6459.4653333333372</v>
      </c>
      <c r="AA235" s="59"/>
      <c r="AB235" s="57"/>
      <c r="AC235" s="57">
        <f t="shared" si="357"/>
        <v>2279.7599999999998</v>
      </c>
      <c r="AD235" s="57">
        <f t="shared" si="358"/>
        <v>6269.4853333333376</v>
      </c>
      <c r="AE235" s="57">
        <f t="shared" si="414"/>
        <v>6079.5053333333381</v>
      </c>
      <c r="AF235" s="57">
        <f t="shared" si="414"/>
        <v>5889.5253333333385</v>
      </c>
      <c r="AG235" s="57">
        <f t="shared" si="414"/>
        <v>5699.5453333333389</v>
      </c>
      <c r="AH235" s="57">
        <f t="shared" si="414"/>
        <v>5509.5653333333394</v>
      </c>
      <c r="AI235" s="57">
        <f t="shared" si="414"/>
        <v>5319.5853333333398</v>
      </c>
      <c r="AJ235" s="57">
        <f t="shared" si="414"/>
        <v>5129.6053333333402</v>
      </c>
      <c r="AK235" s="57">
        <f t="shared" si="414"/>
        <v>4939.6253333333407</v>
      </c>
      <c r="AL235" s="57">
        <f t="shared" si="414"/>
        <v>4749.6453333333411</v>
      </c>
      <c r="AM235" s="57">
        <f t="shared" si="414"/>
        <v>4559.6653333333416</v>
      </c>
      <c r="AN235" s="57">
        <f t="shared" si="414"/>
        <v>4369.685333333342</v>
      </c>
      <c r="AO235" s="57">
        <f t="shared" si="414"/>
        <v>4179.7053333333424</v>
      </c>
      <c r="AP235" s="59"/>
      <c r="AQ235" s="57">
        <v>189.98</v>
      </c>
      <c r="AR235" s="57">
        <f t="shared" si="407"/>
        <v>2279.7599999999998</v>
      </c>
      <c r="AS235" s="57">
        <f t="shared" si="408"/>
        <v>3989.7253333333424</v>
      </c>
      <c r="AT235" s="57">
        <f t="shared" si="409"/>
        <v>3799.7453333333424</v>
      </c>
      <c r="AU235" s="57">
        <f t="shared" si="409"/>
        <v>3609.7653333333424</v>
      </c>
      <c r="AV235" s="57">
        <f t="shared" si="409"/>
        <v>3419.7853333333424</v>
      </c>
      <c r="AW235" s="57">
        <f t="shared" si="409"/>
        <v>3229.8053333333423</v>
      </c>
      <c r="AX235" s="57">
        <f t="shared" si="409"/>
        <v>3039.8253333333423</v>
      </c>
      <c r="AY235" s="57">
        <f t="shared" si="409"/>
        <v>2849.8453333333423</v>
      </c>
      <c r="AZ235" s="57">
        <f t="shared" si="409"/>
        <v>2659.8653333333423</v>
      </c>
      <c r="BA235" s="57">
        <f t="shared" si="409"/>
        <v>2469.8853333333423</v>
      </c>
      <c r="BB235" s="57">
        <f t="shared" si="409"/>
        <v>2279.9053333333422</v>
      </c>
      <c r="BC235" s="57">
        <f t="shared" si="409"/>
        <v>2089.9253333333422</v>
      </c>
      <c r="BD235" s="57">
        <f t="shared" si="409"/>
        <v>1899.9453333333422</v>
      </c>
      <c r="BE235" s="60">
        <f t="shared" si="354"/>
        <v>0</v>
      </c>
      <c r="BF235" s="57">
        <v>189.98</v>
      </c>
      <c r="BG235" s="69">
        <v>1899.95</v>
      </c>
      <c r="BH235" s="57">
        <f t="shared" si="410"/>
        <v>1709.9653333333422</v>
      </c>
      <c r="BI235" s="57">
        <f t="shared" si="411"/>
        <v>1519.9853333333422</v>
      </c>
      <c r="BJ235" s="57">
        <f t="shared" si="411"/>
        <v>1330.0053333333422</v>
      </c>
      <c r="BK235" s="57">
        <f t="shared" si="411"/>
        <v>1140.0253333333421</v>
      </c>
      <c r="BL235" s="57">
        <f t="shared" si="411"/>
        <v>950.04533333334211</v>
      </c>
      <c r="BM235" s="57">
        <f t="shared" si="411"/>
        <v>760.0653333333421</v>
      </c>
      <c r="BN235" s="57">
        <f t="shared" si="411"/>
        <v>570.08533333334208</v>
      </c>
      <c r="BO235" s="57">
        <f t="shared" si="411"/>
        <v>380.10533333334206</v>
      </c>
      <c r="BP235" s="57">
        <f t="shared" si="411"/>
        <v>190.12533333334207</v>
      </c>
      <c r="BQ235" s="57">
        <f t="shared" si="411"/>
        <v>0.1453333333420801</v>
      </c>
      <c r="BR235" s="57"/>
      <c r="BS235" s="57"/>
      <c r="BT235" s="60">
        <v>0</v>
      </c>
      <c r="BU235" s="57">
        <v>189.98</v>
      </c>
      <c r="BV235" s="69"/>
      <c r="BW235" s="57"/>
      <c r="BX235" s="57"/>
      <c r="BY235" s="57"/>
      <c r="BZ235" s="57"/>
      <c r="CA235" s="57"/>
      <c r="CB235" s="57"/>
      <c r="CC235" s="57"/>
      <c r="CD235" s="57"/>
      <c r="CE235" s="57"/>
      <c r="CF235" s="57"/>
      <c r="CG235" s="57"/>
      <c r="CH235" s="57"/>
      <c r="CI235" s="60">
        <v>0</v>
      </c>
      <c r="CJ235" s="57">
        <v>189.98</v>
      </c>
      <c r="CK235" s="69"/>
      <c r="CL235" s="57"/>
      <c r="CM235" s="57"/>
      <c r="CN235" s="57"/>
      <c r="CO235" s="57"/>
      <c r="CP235" s="57"/>
      <c r="CQ235" s="57"/>
      <c r="CR235" s="57"/>
      <c r="CS235" s="57"/>
      <c r="CT235" s="57"/>
      <c r="CU235" s="57"/>
      <c r="CV235" s="57"/>
      <c r="CW235" s="57"/>
      <c r="CX235" s="60">
        <v>0</v>
      </c>
    </row>
    <row r="236" spans="1:102" x14ac:dyDescent="0.2">
      <c r="A236" s="56" t="s">
        <v>1553</v>
      </c>
      <c r="B236" s="40" t="s">
        <v>2267</v>
      </c>
      <c r="C236" s="40" t="s">
        <v>794</v>
      </c>
      <c r="D236" s="40" t="s">
        <v>835</v>
      </c>
      <c r="E236" s="40" t="s">
        <v>2569</v>
      </c>
      <c r="F236" s="40" t="s">
        <v>1021</v>
      </c>
      <c r="G236" s="40">
        <v>180</v>
      </c>
      <c r="H236" s="57">
        <v>34199.17</v>
      </c>
      <c r="I236" s="57">
        <v>25459.944666666666</v>
      </c>
      <c r="J236" s="57">
        <v>8739.2253333333319</v>
      </c>
      <c r="K236" s="58">
        <v>0</v>
      </c>
      <c r="L236" s="57">
        <v>189.98</v>
      </c>
      <c r="M236" s="57"/>
      <c r="N236" s="57">
        <f t="shared" si="412"/>
        <v>2279.7599999999998</v>
      </c>
      <c r="O236" s="57">
        <f t="shared" si="356"/>
        <v>8549.2453333333324</v>
      </c>
      <c r="P236" s="57">
        <f t="shared" si="413"/>
        <v>8359.2653333333328</v>
      </c>
      <c r="Q236" s="57">
        <f t="shared" si="413"/>
        <v>8169.2853333333333</v>
      </c>
      <c r="R236" s="57">
        <f t="shared" si="413"/>
        <v>7979.3053333333337</v>
      </c>
      <c r="S236" s="57">
        <f t="shared" si="413"/>
        <v>7789.3253333333341</v>
      </c>
      <c r="T236" s="57">
        <f t="shared" si="413"/>
        <v>7599.3453333333346</v>
      </c>
      <c r="U236" s="57">
        <f t="shared" si="413"/>
        <v>7409.365333333335</v>
      </c>
      <c r="V236" s="57">
        <f t="shared" si="413"/>
        <v>7219.3853333333354</v>
      </c>
      <c r="W236" s="57">
        <f t="shared" si="413"/>
        <v>7029.4053333333359</v>
      </c>
      <c r="X236" s="57">
        <f t="shared" si="413"/>
        <v>6839.4253333333363</v>
      </c>
      <c r="Y236" s="57">
        <f t="shared" si="413"/>
        <v>6649.4453333333367</v>
      </c>
      <c r="Z236" s="57">
        <f t="shared" si="413"/>
        <v>6459.4653333333372</v>
      </c>
      <c r="AA236" s="59"/>
      <c r="AB236" s="57"/>
      <c r="AC236" s="57">
        <f t="shared" si="357"/>
        <v>2279.7599999999998</v>
      </c>
      <c r="AD236" s="57">
        <f t="shared" si="358"/>
        <v>6269.4853333333376</v>
      </c>
      <c r="AE236" s="57">
        <f t="shared" si="414"/>
        <v>6079.5053333333381</v>
      </c>
      <c r="AF236" s="57">
        <f t="shared" si="414"/>
        <v>5889.5253333333385</v>
      </c>
      <c r="AG236" s="57">
        <f t="shared" si="414"/>
        <v>5699.5453333333389</v>
      </c>
      <c r="AH236" s="57">
        <f t="shared" si="414"/>
        <v>5509.5653333333394</v>
      </c>
      <c r="AI236" s="57">
        <f t="shared" si="414"/>
        <v>5319.5853333333398</v>
      </c>
      <c r="AJ236" s="57">
        <f t="shared" si="414"/>
        <v>5129.6053333333402</v>
      </c>
      <c r="AK236" s="57">
        <f t="shared" si="414"/>
        <v>4939.6253333333407</v>
      </c>
      <c r="AL236" s="57">
        <f t="shared" si="414"/>
        <v>4749.6453333333411</v>
      </c>
      <c r="AM236" s="57">
        <f t="shared" si="414"/>
        <v>4559.6653333333416</v>
      </c>
      <c r="AN236" s="57">
        <f t="shared" si="414"/>
        <v>4369.685333333342</v>
      </c>
      <c r="AO236" s="57">
        <f t="shared" si="414"/>
        <v>4179.7053333333424</v>
      </c>
      <c r="AP236" s="59"/>
      <c r="AQ236" s="57">
        <v>189.98</v>
      </c>
      <c r="AR236" s="57">
        <f t="shared" si="407"/>
        <v>2279.7599999999998</v>
      </c>
      <c r="AS236" s="57">
        <f t="shared" si="408"/>
        <v>3989.7253333333424</v>
      </c>
      <c r="AT236" s="57">
        <f t="shared" si="409"/>
        <v>3799.7453333333424</v>
      </c>
      <c r="AU236" s="57">
        <f t="shared" si="409"/>
        <v>3609.7653333333424</v>
      </c>
      <c r="AV236" s="57">
        <f t="shared" si="409"/>
        <v>3419.7853333333424</v>
      </c>
      <c r="AW236" s="57">
        <f t="shared" si="409"/>
        <v>3229.8053333333423</v>
      </c>
      <c r="AX236" s="57">
        <f t="shared" si="409"/>
        <v>3039.8253333333423</v>
      </c>
      <c r="AY236" s="57">
        <f t="shared" si="409"/>
        <v>2849.8453333333423</v>
      </c>
      <c r="AZ236" s="57">
        <f t="shared" si="409"/>
        <v>2659.8653333333423</v>
      </c>
      <c r="BA236" s="57">
        <f t="shared" si="409"/>
        <v>2469.8853333333423</v>
      </c>
      <c r="BB236" s="57">
        <f t="shared" si="409"/>
        <v>2279.9053333333422</v>
      </c>
      <c r="BC236" s="57">
        <f t="shared" si="409"/>
        <v>2089.9253333333422</v>
      </c>
      <c r="BD236" s="57">
        <f t="shared" si="409"/>
        <v>1899.9453333333422</v>
      </c>
      <c r="BE236" s="60">
        <f t="shared" si="354"/>
        <v>0</v>
      </c>
      <c r="BF236" s="57">
        <v>189.98</v>
      </c>
      <c r="BG236" s="69">
        <v>1899.95</v>
      </c>
      <c r="BH236" s="57">
        <f t="shared" si="410"/>
        <v>1709.9653333333422</v>
      </c>
      <c r="BI236" s="57">
        <f t="shared" si="411"/>
        <v>1519.9853333333422</v>
      </c>
      <c r="BJ236" s="57">
        <f t="shared" si="411"/>
        <v>1330.0053333333422</v>
      </c>
      <c r="BK236" s="57">
        <f t="shared" si="411"/>
        <v>1140.0253333333421</v>
      </c>
      <c r="BL236" s="57">
        <f t="shared" si="411"/>
        <v>950.04533333334211</v>
      </c>
      <c r="BM236" s="57">
        <f t="shared" si="411"/>
        <v>760.0653333333421</v>
      </c>
      <c r="BN236" s="57">
        <f t="shared" si="411"/>
        <v>570.08533333334208</v>
      </c>
      <c r="BO236" s="57">
        <f t="shared" si="411"/>
        <v>380.10533333334206</v>
      </c>
      <c r="BP236" s="57">
        <f t="shared" si="411"/>
        <v>190.12533333334207</v>
      </c>
      <c r="BQ236" s="57">
        <f t="shared" si="411"/>
        <v>0.1453333333420801</v>
      </c>
      <c r="BR236" s="57"/>
      <c r="BS236" s="57"/>
      <c r="BT236" s="60">
        <v>0</v>
      </c>
      <c r="BU236" s="57">
        <v>189.98</v>
      </c>
      <c r="BV236" s="69"/>
      <c r="BW236" s="57"/>
      <c r="BX236" s="57"/>
      <c r="BY236" s="57"/>
      <c r="BZ236" s="57"/>
      <c r="CA236" s="57"/>
      <c r="CB236" s="57"/>
      <c r="CC236" s="57"/>
      <c r="CD236" s="57"/>
      <c r="CE236" s="57"/>
      <c r="CF236" s="57"/>
      <c r="CG236" s="57"/>
      <c r="CH236" s="57"/>
      <c r="CI236" s="60">
        <v>0</v>
      </c>
      <c r="CJ236" s="57">
        <v>189.98</v>
      </c>
      <c r="CK236" s="69"/>
      <c r="CL236" s="57"/>
      <c r="CM236" s="57"/>
      <c r="CN236" s="57"/>
      <c r="CO236" s="57"/>
      <c r="CP236" s="57"/>
      <c r="CQ236" s="57"/>
      <c r="CR236" s="57"/>
      <c r="CS236" s="57"/>
      <c r="CT236" s="57"/>
      <c r="CU236" s="57"/>
      <c r="CV236" s="57"/>
      <c r="CW236" s="57"/>
      <c r="CX236" s="60">
        <v>0</v>
      </c>
    </row>
    <row r="237" spans="1:102" x14ac:dyDescent="0.2">
      <c r="A237" s="56" t="s">
        <v>1554</v>
      </c>
      <c r="B237" s="40" t="s">
        <v>2268</v>
      </c>
      <c r="C237" s="40" t="s">
        <v>794</v>
      </c>
      <c r="D237" s="40" t="s">
        <v>835</v>
      </c>
      <c r="E237" s="40" t="s">
        <v>2084</v>
      </c>
      <c r="F237" s="40" t="s">
        <v>853</v>
      </c>
      <c r="G237" s="40">
        <v>180</v>
      </c>
      <c r="H237" s="57">
        <v>87044.07</v>
      </c>
      <c r="I237" s="57">
        <v>58996.738000000005</v>
      </c>
      <c r="J237" s="57">
        <v>28047.332000000002</v>
      </c>
      <c r="K237" s="58">
        <v>0</v>
      </c>
      <c r="L237" s="57">
        <v>483.57166669999998</v>
      </c>
      <c r="M237" s="57"/>
      <c r="N237" s="57">
        <f t="shared" si="412"/>
        <v>5802.8600004</v>
      </c>
      <c r="O237" s="57">
        <f t="shared" si="356"/>
        <v>27563.760333300001</v>
      </c>
      <c r="P237" s="57">
        <f t="shared" si="413"/>
        <v>27080.188666599999</v>
      </c>
      <c r="Q237" s="57">
        <f t="shared" si="413"/>
        <v>26596.616999899998</v>
      </c>
      <c r="R237" s="57">
        <f t="shared" si="413"/>
        <v>26113.045333199996</v>
      </c>
      <c r="S237" s="57">
        <f t="shared" si="413"/>
        <v>25629.473666499995</v>
      </c>
      <c r="T237" s="57">
        <f t="shared" si="413"/>
        <v>25145.901999799993</v>
      </c>
      <c r="U237" s="57">
        <f t="shared" si="413"/>
        <v>24662.330333099992</v>
      </c>
      <c r="V237" s="57">
        <f t="shared" si="413"/>
        <v>24178.75866639999</v>
      </c>
      <c r="W237" s="57">
        <f t="shared" si="413"/>
        <v>23695.186999699989</v>
      </c>
      <c r="X237" s="57">
        <f t="shared" si="413"/>
        <v>23211.615332999987</v>
      </c>
      <c r="Y237" s="57">
        <f t="shared" si="413"/>
        <v>22728.043666299985</v>
      </c>
      <c r="Z237" s="57">
        <f t="shared" si="413"/>
        <v>22244.471999599984</v>
      </c>
      <c r="AA237" s="59"/>
      <c r="AB237" s="57"/>
      <c r="AC237" s="57">
        <f t="shared" si="357"/>
        <v>5802.8600004</v>
      </c>
      <c r="AD237" s="57">
        <f t="shared" si="358"/>
        <v>21760.900332899982</v>
      </c>
      <c r="AE237" s="57">
        <f t="shared" si="414"/>
        <v>21277.328666199981</v>
      </c>
      <c r="AF237" s="57">
        <f t="shared" si="414"/>
        <v>20793.756999499979</v>
      </c>
      <c r="AG237" s="57">
        <f t="shared" si="414"/>
        <v>20310.185332799978</v>
      </c>
      <c r="AH237" s="57">
        <f t="shared" si="414"/>
        <v>19826.613666099976</v>
      </c>
      <c r="AI237" s="57">
        <f t="shared" si="414"/>
        <v>19343.041999399975</v>
      </c>
      <c r="AJ237" s="57">
        <f t="shared" si="414"/>
        <v>18859.470332699973</v>
      </c>
      <c r="AK237" s="57">
        <f t="shared" si="414"/>
        <v>18375.898665999972</v>
      </c>
      <c r="AL237" s="57">
        <f t="shared" si="414"/>
        <v>17892.32699929997</v>
      </c>
      <c r="AM237" s="57">
        <f t="shared" si="414"/>
        <v>17408.755332599969</v>
      </c>
      <c r="AN237" s="57">
        <f t="shared" si="414"/>
        <v>16925.183665899967</v>
      </c>
      <c r="AO237" s="57">
        <f t="shared" si="414"/>
        <v>16441.611999199966</v>
      </c>
      <c r="AP237" s="59"/>
      <c r="AQ237" s="57">
        <v>483.57166669999998</v>
      </c>
      <c r="AR237" s="57">
        <f t="shared" si="407"/>
        <v>5802.8600004</v>
      </c>
      <c r="AS237" s="57">
        <f t="shared" si="408"/>
        <v>15958.040332499966</v>
      </c>
      <c r="AT237" s="57">
        <f t="shared" si="409"/>
        <v>15474.468665799966</v>
      </c>
      <c r="AU237" s="57">
        <f t="shared" si="409"/>
        <v>14990.896999099967</v>
      </c>
      <c r="AV237" s="57">
        <f t="shared" si="409"/>
        <v>14507.325332399967</v>
      </c>
      <c r="AW237" s="57">
        <f t="shared" si="409"/>
        <v>14023.753665699967</v>
      </c>
      <c r="AX237" s="57">
        <f t="shared" si="409"/>
        <v>13540.181998999968</v>
      </c>
      <c r="AY237" s="57">
        <f t="shared" si="409"/>
        <v>13056.610332299968</v>
      </c>
      <c r="AZ237" s="57">
        <f t="shared" si="409"/>
        <v>12573.038665599968</v>
      </c>
      <c r="BA237" s="57">
        <f t="shared" si="409"/>
        <v>12089.466998899969</v>
      </c>
      <c r="BB237" s="57">
        <f t="shared" si="409"/>
        <v>11605.895332199969</v>
      </c>
      <c r="BC237" s="57">
        <f t="shared" si="409"/>
        <v>11122.323665499969</v>
      </c>
      <c r="BD237" s="57">
        <f t="shared" si="409"/>
        <v>10638.751998799969</v>
      </c>
      <c r="BE237" s="60">
        <f t="shared" si="354"/>
        <v>0</v>
      </c>
      <c r="BF237" s="57">
        <v>483.57166669999998</v>
      </c>
      <c r="BG237" s="69">
        <f t="shared" si="415"/>
        <v>5802.8600004</v>
      </c>
      <c r="BH237" s="57">
        <f t="shared" si="410"/>
        <v>10155.18033209997</v>
      </c>
      <c r="BI237" s="57">
        <f t="shared" si="411"/>
        <v>9671.6086653999701</v>
      </c>
      <c r="BJ237" s="57">
        <f t="shared" si="411"/>
        <v>9188.0369986999704</v>
      </c>
      <c r="BK237" s="57">
        <f t="shared" si="411"/>
        <v>8704.4653319999707</v>
      </c>
      <c r="BL237" s="57">
        <f t="shared" si="411"/>
        <v>8220.893665299971</v>
      </c>
      <c r="BM237" s="57">
        <f t="shared" si="411"/>
        <v>7737.3219985999713</v>
      </c>
      <c r="BN237" s="57">
        <f t="shared" si="411"/>
        <v>7253.7503318999716</v>
      </c>
      <c r="BO237" s="57">
        <f t="shared" si="411"/>
        <v>6770.1786651999719</v>
      </c>
      <c r="BP237" s="57">
        <f t="shared" si="411"/>
        <v>6286.6069984999722</v>
      </c>
      <c r="BQ237" s="57">
        <f t="shared" si="411"/>
        <v>5803.0353317999725</v>
      </c>
      <c r="BR237" s="57">
        <f t="shared" si="411"/>
        <v>5319.4636650999728</v>
      </c>
      <c r="BS237" s="57">
        <f t="shared" si="411"/>
        <v>4835.8919983999731</v>
      </c>
      <c r="BT237" s="60">
        <v>0</v>
      </c>
      <c r="BU237" s="57">
        <v>483.57166669999998</v>
      </c>
      <c r="BV237" s="69">
        <v>4835.8900000000003</v>
      </c>
      <c r="BW237" s="57">
        <f t="shared" si="417"/>
        <v>4352.3203316999734</v>
      </c>
      <c r="BX237" s="57">
        <f t="shared" si="418"/>
        <v>3868.7486649999732</v>
      </c>
      <c r="BY237" s="57">
        <f t="shared" si="418"/>
        <v>3385.1769982999731</v>
      </c>
      <c r="BZ237" s="57">
        <f t="shared" si="418"/>
        <v>2901.6053315999729</v>
      </c>
      <c r="CA237" s="57">
        <f t="shared" si="418"/>
        <v>2418.0336648999728</v>
      </c>
      <c r="CB237" s="57">
        <f t="shared" si="418"/>
        <v>1934.4619981999729</v>
      </c>
      <c r="CC237" s="57">
        <f t="shared" si="418"/>
        <v>1450.8903314999729</v>
      </c>
      <c r="CD237" s="57">
        <f t="shared" si="418"/>
        <v>967.31866479997302</v>
      </c>
      <c r="CE237" s="57">
        <f t="shared" si="418"/>
        <v>483.74699809997304</v>
      </c>
      <c r="CF237" s="57">
        <f t="shared" si="418"/>
        <v>0.1753313999730608</v>
      </c>
      <c r="CG237" s="57"/>
      <c r="CH237" s="57"/>
      <c r="CI237" s="60">
        <v>0</v>
      </c>
      <c r="CJ237" s="57">
        <v>483.57166669999998</v>
      </c>
      <c r="CK237" s="69"/>
      <c r="CL237" s="57"/>
      <c r="CM237" s="57"/>
      <c r="CN237" s="57"/>
      <c r="CO237" s="57"/>
      <c r="CP237" s="57"/>
      <c r="CQ237" s="57"/>
      <c r="CR237" s="57"/>
      <c r="CS237" s="57"/>
      <c r="CT237" s="57"/>
      <c r="CU237" s="57"/>
      <c r="CV237" s="57"/>
      <c r="CW237" s="57"/>
      <c r="CX237" s="60">
        <v>0</v>
      </c>
    </row>
    <row r="238" spans="1:102" x14ac:dyDescent="0.2">
      <c r="A238" s="56" t="s">
        <v>1555</v>
      </c>
      <c r="B238" s="40" t="s">
        <v>2269</v>
      </c>
      <c r="C238" s="40" t="s">
        <v>794</v>
      </c>
      <c r="D238" s="40" t="s">
        <v>835</v>
      </c>
      <c r="E238" s="40" t="s">
        <v>2084</v>
      </c>
      <c r="F238" s="40" t="s">
        <v>853</v>
      </c>
      <c r="G238" s="40">
        <v>180</v>
      </c>
      <c r="H238" s="57">
        <v>87044.07</v>
      </c>
      <c r="I238" s="57">
        <v>58996.738000000005</v>
      </c>
      <c r="J238" s="57">
        <v>28047.332000000002</v>
      </c>
      <c r="K238" s="58">
        <v>0</v>
      </c>
      <c r="L238" s="57">
        <v>483.57166669999998</v>
      </c>
      <c r="M238" s="57"/>
      <c r="N238" s="57">
        <f t="shared" si="412"/>
        <v>5802.8600004</v>
      </c>
      <c r="O238" s="57">
        <f t="shared" si="356"/>
        <v>27563.760333300001</v>
      </c>
      <c r="P238" s="57">
        <f t="shared" si="413"/>
        <v>27080.188666599999</v>
      </c>
      <c r="Q238" s="57">
        <f t="shared" si="413"/>
        <v>26596.616999899998</v>
      </c>
      <c r="R238" s="57">
        <f t="shared" si="413"/>
        <v>26113.045333199996</v>
      </c>
      <c r="S238" s="57">
        <f t="shared" si="413"/>
        <v>25629.473666499995</v>
      </c>
      <c r="T238" s="57">
        <f t="shared" si="413"/>
        <v>25145.901999799993</v>
      </c>
      <c r="U238" s="57">
        <f t="shared" si="413"/>
        <v>24662.330333099992</v>
      </c>
      <c r="V238" s="57">
        <f t="shared" si="413"/>
        <v>24178.75866639999</v>
      </c>
      <c r="W238" s="57">
        <f t="shared" si="413"/>
        <v>23695.186999699989</v>
      </c>
      <c r="X238" s="57">
        <f t="shared" si="413"/>
        <v>23211.615332999987</v>
      </c>
      <c r="Y238" s="57">
        <f t="shared" si="413"/>
        <v>22728.043666299985</v>
      </c>
      <c r="Z238" s="57">
        <f t="shared" si="413"/>
        <v>22244.471999599984</v>
      </c>
      <c r="AA238" s="59"/>
      <c r="AB238" s="57"/>
      <c r="AC238" s="57">
        <f t="shared" si="357"/>
        <v>5802.8600004</v>
      </c>
      <c r="AD238" s="57">
        <f t="shared" si="358"/>
        <v>21760.900332899982</v>
      </c>
      <c r="AE238" s="57">
        <f t="shared" si="414"/>
        <v>21277.328666199981</v>
      </c>
      <c r="AF238" s="57">
        <f t="shared" si="414"/>
        <v>20793.756999499979</v>
      </c>
      <c r="AG238" s="57">
        <f t="shared" si="414"/>
        <v>20310.185332799978</v>
      </c>
      <c r="AH238" s="57">
        <f t="shared" si="414"/>
        <v>19826.613666099976</v>
      </c>
      <c r="AI238" s="57">
        <f t="shared" si="414"/>
        <v>19343.041999399975</v>
      </c>
      <c r="AJ238" s="57">
        <f t="shared" si="414"/>
        <v>18859.470332699973</v>
      </c>
      <c r="AK238" s="57">
        <f t="shared" si="414"/>
        <v>18375.898665999972</v>
      </c>
      <c r="AL238" s="57">
        <f t="shared" si="414"/>
        <v>17892.32699929997</v>
      </c>
      <c r="AM238" s="57">
        <f t="shared" si="414"/>
        <v>17408.755332599969</v>
      </c>
      <c r="AN238" s="57">
        <f t="shared" si="414"/>
        <v>16925.183665899967</v>
      </c>
      <c r="AO238" s="57">
        <f t="shared" si="414"/>
        <v>16441.611999199966</v>
      </c>
      <c r="AP238" s="59"/>
      <c r="AQ238" s="57">
        <v>483.57166669999998</v>
      </c>
      <c r="AR238" s="57">
        <f t="shared" si="407"/>
        <v>5802.8600004</v>
      </c>
      <c r="AS238" s="57">
        <f t="shared" si="408"/>
        <v>15958.040332499966</v>
      </c>
      <c r="AT238" s="57">
        <f t="shared" si="409"/>
        <v>15474.468665799966</v>
      </c>
      <c r="AU238" s="57">
        <f t="shared" si="409"/>
        <v>14990.896999099967</v>
      </c>
      <c r="AV238" s="57">
        <f t="shared" si="409"/>
        <v>14507.325332399967</v>
      </c>
      <c r="AW238" s="57">
        <f t="shared" si="409"/>
        <v>14023.753665699967</v>
      </c>
      <c r="AX238" s="57">
        <f t="shared" si="409"/>
        <v>13540.181998999968</v>
      </c>
      <c r="AY238" s="57">
        <f t="shared" si="409"/>
        <v>13056.610332299968</v>
      </c>
      <c r="AZ238" s="57">
        <f t="shared" si="409"/>
        <v>12573.038665599968</v>
      </c>
      <c r="BA238" s="57">
        <f t="shared" si="409"/>
        <v>12089.466998899969</v>
      </c>
      <c r="BB238" s="57">
        <f t="shared" si="409"/>
        <v>11605.895332199969</v>
      </c>
      <c r="BC238" s="57">
        <f t="shared" si="409"/>
        <v>11122.323665499969</v>
      </c>
      <c r="BD238" s="57">
        <f t="shared" si="409"/>
        <v>10638.751998799969</v>
      </c>
      <c r="BE238" s="60">
        <f t="shared" si="354"/>
        <v>0</v>
      </c>
      <c r="BF238" s="57">
        <v>483.57166669999998</v>
      </c>
      <c r="BG238" s="69">
        <f t="shared" si="415"/>
        <v>5802.8600004</v>
      </c>
      <c r="BH238" s="57">
        <f t="shared" si="410"/>
        <v>10155.18033209997</v>
      </c>
      <c r="BI238" s="57">
        <f t="shared" si="411"/>
        <v>9671.6086653999701</v>
      </c>
      <c r="BJ238" s="57">
        <f t="shared" si="411"/>
        <v>9188.0369986999704</v>
      </c>
      <c r="BK238" s="57">
        <f t="shared" si="411"/>
        <v>8704.4653319999707</v>
      </c>
      <c r="BL238" s="57">
        <f t="shared" si="411"/>
        <v>8220.893665299971</v>
      </c>
      <c r="BM238" s="57">
        <f t="shared" si="411"/>
        <v>7737.3219985999713</v>
      </c>
      <c r="BN238" s="57">
        <f t="shared" si="411"/>
        <v>7253.7503318999716</v>
      </c>
      <c r="BO238" s="57">
        <f t="shared" si="411"/>
        <v>6770.1786651999719</v>
      </c>
      <c r="BP238" s="57">
        <f t="shared" si="411"/>
        <v>6286.6069984999722</v>
      </c>
      <c r="BQ238" s="57">
        <f t="shared" si="411"/>
        <v>5803.0353317999725</v>
      </c>
      <c r="BR238" s="57">
        <f t="shared" si="411"/>
        <v>5319.4636650999728</v>
      </c>
      <c r="BS238" s="57">
        <f t="shared" si="411"/>
        <v>4835.8919983999731</v>
      </c>
      <c r="BT238" s="60">
        <v>0</v>
      </c>
      <c r="BU238" s="57">
        <v>483.57166669999998</v>
      </c>
      <c r="BV238" s="69">
        <v>4835.8900000000003</v>
      </c>
      <c r="BW238" s="57">
        <f t="shared" si="417"/>
        <v>4352.3203316999734</v>
      </c>
      <c r="BX238" s="57">
        <f t="shared" si="418"/>
        <v>3868.7486649999732</v>
      </c>
      <c r="BY238" s="57">
        <f t="shared" si="418"/>
        <v>3385.1769982999731</v>
      </c>
      <c r="BZ238" s="57">
        <f t="shared" si="418"/>
        <v>2901.6053315999729</v>
      </c>
      <c r="CA238" s="57">
        <f t="shared" si="418"/>
        <v>2418.0336648999728</v>
      </c>
      <c r="CB238" s="57">
        <f t="shared" si="418"/>
        <v>1934.4619981999729</v>
      </c>
      <c r="CC238" s="57">
        <f t="shared" si="418"/>
        <v>1450.8903314999729</v>
      </c>
      <c r="CD238" s="57">
        <f t="shared" si="418"/>
        <v>967.31866479997302</v>
      </c>
      <c r="CE238" s="57">
        <f t="shared" si="418"/>
        <v>483.74699809997304</v>
      </c>
      <c r="CF238" s="57">
        <f t="shared" si="418"/>
        <v>0.1753313999730608</v>
      </c>
      <c r="CG238" s="57"/>
      <c r="CH238" s="57"/>
      <c r="CI238" s="60">
        <v>0</v>
      </c>
      <c r="CJ238" s="57">
        <v>483.57166669999998</v>
      </c>
      <c r="CK238" s="69"/>
      <c r="CL238" s="57"/>
      <c r="CM238" s="57"/>
      <c r="CN238" s="57"/>
      <c r="CO238" s="57"/>
      <c r="CP238" s="57"/>
      <c r="CQ238" s="57"/>
      <c r="CR238" s="57"/>
      <c r="CS238" s="57"/>
      <c r="CT238" s="57"/>
      <c r="CU238" s="57"/>
      <c r="CV238" s="57"/>
      <c r="CW238" s="57"/>
      <c r="CX238" s="60">
        <v>0</v>
      </c>
    </row>
    <row r="239" spans="1:102" x14ac:dyDescent="0.2">
      <c r="A239" s="56" t="s">
        <v>1556</v>
      </c>
      <c r="B239" s="40" t="s">
        <v>2270</v>
      </c>
      <c r="C239" s="40" t="s">
        <v>794</v>
      </c>
      <c r="D239" s="40" t="s">
        <v>835</v>
      </c>
      <c r="E239" s="40" t="s">
        <v>2084</v>
      </c>
      <c r="F239" s="40" t="s">
        <v>853</v>
      </c>
      <c r="G239" s="40">
        <v>180</v>
      </c>
      <c r="H239" s="57">
        <v>87044.07</v>
      </c>
      <c r="I239" s="57">
        <v>58996.738000000005</v>
      </c>
      <c r="J239" s="57">
        <v>28047.332000000002</v>
      </c>
      <c r="K239" s="58">
        <v>0</v>
      </c>
      <c r="L239" s="57">
        <v>483.57166669999998</v>
      </c>
      <c r="M239" s="57"/>
      <c r="N239" s="57">
        <f t="shared" si="412"/>
        <v>5802.8600004</v>
      </c>
      <c r="O239" s="57">
        <f t="shared" si="356"/>
        <v>27563.760333300001</v>
      </c>
      <c r="P239" s="57">
        <f t="shared" si="413"/>
        <v>27080.188666599999</v>
      </c>
      <c r="Q239" s="57">
        <f t="shared" si="413"/>
        <v>26596.616999899998</v>
      </c>
      <c r="R239" s="57">
        <f t="shared" si="413"/>
        <v>26113.045333199996</v>
      </c>
      <c r="S239" s="57">
        <f t="shared" si="413"/>
        <v>25629.473666499995</v>
      </c>
      <c r="T239" s="57">
        <f t="shared" si="413"/>
        <v>25145.901999799993</v>
      </c>
      <c r="U239" s="57">
        <f t="shared" si="413"/>
        <v>24662.330333099992</v>
      </c>
      <c r="V239" s="57">
        <f t="shared" si="413"/>
        <v>24178.75866639999</v>
      </c>
      <c r="W239" s="57">
        <f t="shared" si="413"/>
        <v>23695.186999699989</v>
      </c>
      <c r="X239" s="57">
        <f t="shared" si="413"/>
        <v>23211.615332999987</v>
      </c>
      <c r="Y239" s="57">
        <f t="shared" si="413"/>
        <v>22728.043666299985</v>
      </c>
      <c r="Z239" s="57">
        <f t="shared" si="413"/>
        <v>22244.471999599984</v>
      </c>
      <c r="AA239" s="59"/>
      <c r="AB239" s="57"/>
      <c r="AC239" s="57">
        <f t="shared" si="357"/>
        <v>5802.8600004</v>
      </c>
      <c r="AD239" s="57">
        <f t="shared" si="358"/>
        <v>21760.900332899982</v>
      </c>
      <c r="AE239" s="57">
        <f t="shared" si="414"/>
        <v>21277.328666199981</v>
      </c>
      <c r="AF239" s="57">
        <f t="shared" si="414"/>
        <v>20793.756999499979</v>
      </c>
      <c r="AG239" s="57">
        <f t="shared" si="414"/>
        <v>20310.185332799978</v>
      </c>
      <c r="AH239" s="57">
        <f t="shared" si="414"/>
        <v>19826.613666099976</v>
      </c>
      <c r="AI239" s="57">
        <f t="shared" si="414"/>
        <v>19343.041999399975</v>
      </c>
      <c r="AJ239" s="57">
        <f t="shared" si="414"/>
        <v>18859.470332699973</v>
      </c>
      <c r="AK239" s="57">
        <f t="shared" si="414"/>
        <v>18375.898665999972</v>
      </c>
      <c r="AL239" s="57">
        <f t="shared" si="414"/>
        <v>17892.32699929997</v>
      </c>
      <c r="AM239" s="57">
        <f t="shared" si="414"/>
        <v>17408.755332599969</v>
      </c>
      <c r="AN239" s="57">
        <f t="shared" si="414"/>
        <v>16925.183665899967</v>
      </c>
      <c r="AO239" s="57">
        <f t="shared" si="414"/>
        <v>16441.611999199966</v>
      </c>
      <c r="AP239" s="59"/>
      <c r="AQ239" s="57">
        <v>483.57166669999998</v>
      </c>
      <c r="AR239" s="57">
        <f t="shared" si="407"/>
        <v>5802.8600004</v>
      </c>
      <c r="AS239" s="57">
        <f t="shared" si="408"/>
        <v>15958.040332499966</v>
      </c>
      <c r="AT239" s="57">
        <f t="shared" si="409"/>
        <v>15474.468665799966</v>
      </c>
      <c r="AU239" s="57">
        <f t="shared" si="409"/>
        <v>14990.896999099967</v>
      </c>
      <c r="AV239" s="57">
        <f t="shared" si="409"/>
        <v>14507.325332399967</v>
      </c>
      <c r="AW239" s="57">
        <f t="shared" si="409"/>
        <v>14023.753665699967</v>
      </c>
      <c r="AX239" s="57">
        <f t="shared" si="409"/>
        <v>13540.181998999968</v>
      </c>
      <c r="AY239" s="57">
        <f t="shared" si="409"/>
        <v>13056.610332299968</v>
      </c>
      <c r="AZ239" s="57">
        <f t="shared" si="409"/>
        <v>12573.038665599968</v>
      </c>
      <c r="BA239" s="57">
        <f t="shared" si="409"/>
        <v>12089.466998899969</v>
      </c>
      <c r="BB239" s="57">
        <f t="shared" si="409"/>
        <v>11605.895332199969</v>
      </c>
      <c r="BC239" s="57">
        <f t="shared" si="409"/>
        <v>11122.323665499969</v>
      </c>
      <c r="BD239" s="57">
        <f t="shared" si="409"/>
        <v>10638.751998799969</v>
      </c>
      <c r="BE239" s="60">
        <f t="shared" si="354"/>
        <v>0</v>
      </c>
      <c r="BF239" s="57">
        <v>483.57166669999998</v>
      </c>
      <c r="BG239" s="69">
        <f t="shared" si="415"/>
        <v>5802.8600004</v>
      </c>
      <c r="BH239" s="57">
        <f t="shared" si="410"/>
        <v>10155.18033209997</v>
      </c>
      <c r="BI239" s="57">
        <f t="shared" si="411"/>
        <v>9671.6086653999701</v>
      </c>
      <c r="BJ239" s="57">
        <f t="shared" si="411"/>
        <v>9188.0369986999704</v>
      </c>
      <c r="BK239" s="57">
        <f t="shared" si="411"/>
        <v>8704.4653319999707</v>
      </c>
      <c r="BL239" s="57">
        <f t="shared" si="411"/>
        <v>8220.893665299971</v>
      </c>
      <c r="BM239" s="57">
        <f t="shared" si="411"/>
        <v>7737.3219985999713</v>
      </c>
      <c r="BN239" s="57">
        <f t="shared" si="411"/>
        <v>7253.7503318999716</v>
      </c>
      <c r="BO239" s="57">
        <f t="shared" si="411"/>
        <v>6770.1786651999719</v>
      </c>
      <c r="BP239" s="57">
        <f t="shared" si="411"/>
        <v>6286.6069984999722</v>
      </c>
      <c r="BQ239" s="57">
        <f t="shared" si="411"/>
        <v>5803.0353317999725</v>
      </c>
      <c r="BR239" s="57">
        <f t="shared" si="411"/>
        <v>5319.4636650999728</v>
      </c>
      <c r="BS239" s="57">
        <f t="shared" si="411"/>
        <v>4835.8919983999731</v>
      </c>
      <c r="BT239" s="60">
        <v>0</v>
      </c>
      <c r="BU239" s="57">
        <v>483.57166669999998</v>
      </c>
      <c r="BV239" s="69">
        <v>4835.8900000000003</v>
      </c>
      <c r="BW239" s="57">
        <f t="shared" si="417"/>
        <v>4352.3203316999734</v>
      </c>
      <c r="BX239" s="57">
        <f t="shared" si="418"/>
        <v>3868.7486649999732</v>
      </c>
      <c r="BY239" s="57">
        <f t="shared" si="418"/>
        <v>3385.1769982999731</v>
      </c>
      <c r="BZ239" s="57">
        <f t="shared" si="418"/>
        <v>2901.6053315999729</v>
      </c>
      <c r="CA239" s="57">
        <f t="shared" si="418"/>
        <v>2418.0336648999728</v>
      </c>
      <c r="CB239" s="57">
        <f t="shared" si="418"/>
        <v>1934.4619981999729</v>
      </c>
      <c r="CC239" s="57">
        <f t="shared" si="418"/>
        <v>1450.8903314999729</v>
      </c>
      <c r="CD239" s="57">
        <f t="shared" si="418"/>
        <v>967.31866479997302</v>
      </c>
      <c r="CE239" s="57">
        <f t="shared" si="418"/>
        <v>483.74699809997304</v>
      </c>
      <c r="CF239" s="57">
        <f t="shared" si="418"/>
        <v>0.1753313999730608</v>
      </c>
      <c r="CG239" s="57"/>
      <c r="CH239" s="57"/>
      <c r="CI239" s="60">
        <v>0</v>
      </c>
      <c r="CJ239" s="57">
        <v>483.57166669999998</v>
      </c>
      <c r="CK239" s="69"/>
      <c r="CL239" s="57"/>
      <c r="CM239" s="57"/>
      <c r="CN239" s="57"/>
      <c r="CO239" s="57"/>
      <c r="CP239" s="57"/>
      <c r="CQ239" s="57"/>
      <c r="CR239" s="57"/>
      <c r="CS239" s="57"/>
      <c r="CT239" s="57"/>
      <c r="CU239" s="57"/>
      <c r="CV239" s="57"/>
      <c r="CW239" s="57"/>
      <c r="CX239" s="60">
        <v>0</v>
      </c>
    </row>
    <row r="240" spans="1:102" x14ac:dyDescent="0.2">
      <c r="A240" s="56" t="s">
        <v>1557</v>
      </c>
      <c r="B240" s="40" t="s">
        <v>2271</v>
      </c>
      <c r="C240" s="40" t="s">
        <v>794</v>
      </c>
      <c r="D240" s="40" t="s">
        <v>835</v>
      </c>
      <c r="E240" s="40" t="s">
        <v>2084</v>
      </c>
      <c r="F240" s="40" t="s">
        <v>853</v>
      </c>
      <c r="G240" s="40">
        <v>180</v>
      </c>
      <c r="H240" s="57">
        <v>87044.06</v>
      </c>
      <c r="I240" s="57">
        <v>58996.737333333338</v>
      </c>
      <c r="J240" s="57">
        <v>28047.32266666666</v>
      </c>
      <c r="K240" s="58">
        <v>0</v>
      </c>
      <c r="L240" s="57">
        <v>483.57166669999998</v>
      </c>
      <c r="M240" s="57"/>
      <c r="N240" s="57">
        <f t="shared" si="412"/>
        <v>5802.8600004</v>
      </c>
      <c r="O240" s="57">
        <f t="shared" si="356"/>
        <v>27563.750999966658</v>
      </c>
      <c r="P240" s="57">
        <f t="shared" si="413"/>
        <v>27080.179333266657</v>
      </c>
      <c r="Q240" s="57">
        <f t="shared" si="413"/>
        <v>26596.607666566655</v>
      </c>
      <c r="R240" s="57">
        <f t="shared" si="413"/>
        <v>26113.035999866654</v>
      </c>
      <c r="S240" s="57">
        <f t="shared" si="413"/>
        <v>25629.464333166652</v>
      </c>
      <c r="T240" s="57">
        <f t="shared" si="413"/>
        <v>25145.892666466651</v>
      </c>
      <c r="U240" s="57">
        <f t="shared" si="413"/>
        <v>24662.320999766649</v>
      </c>
      <c r="V240" s="57">
        <f t="shared" si="413"/>
        <v>24178.749333066648</v>
      </c>
      <c r="W240" s="57">
        <f t="shared" si="413"/>
        <v>23695.177666366646</v>
      </c>
      <c r="X240" s="57">
        <f t="shared" si="413"/>
        <v>23211.605999666644</v>
      </c>
      <c r="Y240" s="57">
        <f t="shared" si="413"/>
        <v>22728.034332966643</v>
      </c>
      <c r="Z240" s="57">
        <f t="shared" si="413"/>
        <v>22244.462666266641</v>
      </c>
      <c r="AA240" s="59"/>
      <c r="AB240" s="57"/>
      <c r="AC240" s="57">
        <f t="shared" si="357"/>
        <v>5802.8600004</v>
      </c>
      <c r="AD240" s="57">
        <f t="shared" si="358"/>
        <v>21760.89099956664</v>
      </c>
      <c r="AE240" s="57">
        <f t="shared" si="414"/>
        <v>21277.319332866638</v>
      </c>
      <c r="AF240" s="57">
        <f t="shared" si="414"/>
        <v>20793.747666166637</v>
      </c>
      <c r="AG240" s="57">
        <f t="shared" si="414"/>
        <v>20310.175999466635</v>
      </c>
      <c r="AH240" s="57">
        <f t="shared" si="414"/>
        <v>19826.604332766634</v>
      </c>
      <c r="AI240" s="57">
        <f t="shared" si="414"/>
        <v>19343.032666066632</v>
      </c>
      <c r="AJ240" s="57">
        <f t="shared" si="414"/>
        <v>18859.460999366631</v>
      </c>
      <c r="AK240" s="57">
        <f t="shared" si="414"/>
        <v>18375.889332666629</v>
      </c>
      <c r="AL240" s="57">
        <f t="shared" si="414"/>
        <v>17892.317665966628</v>
      </c>
      <c r="AM240" s="57">
        <f t="shared" si="414"/>
        <v>17408.745999266626</v>
      </c>
      <c r="AN240" s="57">
        <f t="shared" si="414"/>
        <v>16925.174332566625</v>
      </c>
      <c r="AO240" s="57">
        <f t="shared" si="414"/>
        <v>16441.602665866623</v>
      </c>
      <c r="AP240" s="59"/>
      <c r="AQ240" s="57">
        <v>483.57166669999998</v>
      </c>
      <c r="AR240" s="57">
        <f t="shared" si="407"/>
        <v>5802.8600004</v>
      </c>
      <c r="AS240" s="57">
        <f t="shared" si="408"/>
        <v>15958.030999166624</v>
      </c>
      <c r="AT240" s="57">
        <f t="shared" si="409"/>
        <v>15474.459332466624</v>
      </c>
      <c r="AU240" s="57">
        <f t="shared" si="409"/>
        <v>14990.887665766624</v>
      </c>
      <c r="AV240" s="57">
        <f t="shared" si="409"/>
        <v>14507.315999066624</v>
      </c>
      <c r="AW240" s="57">
        <f t="shared" si="409"/>
        <v>14023.744332366625</v>
      </c>
      <c r="AX240" s="57">
        <f t="shared" si="409"/>
        <v>13540.172665666625</v>
      </c>
      <c r="AY240" s="57">
        <f t="shared" si="409"/>
        <v>13056.600998966625</v>
      </c>
      <c r="AZ240" s="57">
        <f t="shared" si="409"/>
        <v>12573.029332266626</v>
      </c>
      <c r="BA240" s="57">
        <f t="shared" si="409"/>
        <v>12089.457665566626</v>
      </c>
      <c r="BB240" s="57">
        <f t="shared" si="409"/>
        <v>11605.885998866626</v>
      </c>
      <c r="BC240" s="57">
        <f t="shared" si="409"/>
        <v>11122.314332166627</v>
      </c>
      <c r="BD240" s="57">
        <f t="shared" si="409"/>
        <v>10638.742665466627</v>
      </c>
      <c r="BE240" s="60">
        <f t="shared" si="354"/>
        <v>0</v>
      </c>
      <c r="BF240" s="57">
        <v>483.57166669999998</v>
      </c>
      <c r="BG240" s="69">
        <f t="shared" si="415"/>
        <v>5802.8600004</v>
      </c>
      <c r="BH240" s="57">
        <f t="shared" si="410"/>
        <v>10155.170998766627</v>
      </c>
      <c r="BI240" s="57">
        <f t="shared" si="411"/>
        <v>9671.5993320666275</v>
      </c>
      <c r="BJ240" s="57">
        <f t="shared" si="411"/>
        <v>9188.0276653666278</v>
      </c>
      <c r="BK240" s="57">
        <f t="shared" si="411"/>
        <v>8704.4559986666281</v>
      </c>
      <c r="BL240" s="57">
        <f t="shared" si="411"/>
        <v>8220.8843319666285</v>
      </c>
      <c r="BM240" s="57">
        <f t="shared" si="411"/>
        <v>7737.3126652666288</v>
      </c>
      <c r="BN240" s="57">
        <f t="shared" si="411"/>
        <v>7253.7409985666291</v>
      </c>
      <c r="BO240" s="57">
        <f t="shared" si="411"/>
        <v>6770.1693318666294</v>
      </c>
      <c r="BP240" s="57">
        <f t="shared" si="411"/>
        <v>6286.5976651666297</v>
      </c>
      <c r="BQ240" s="57">
        <f t="shared" si="411"/>
        <v>5803.02599846663</v>
      </c>
      <c r="BR240" s="57">
        <f t="shared" si="411"/>
        <v>5319.4543317666303</v>
      </c>
      <c r="BS240" s="57">
        <f t="shared" si="411"/>
        <v>4835.8826650666306</v>
      </c>
      <c r="BT240" s="60">
        <v>0</v>
      </c>
      <c r="BU240" s="57">
        <v>483.57166669999998</v>
      </c>
      <c r="BV240" s="69">
        <v>4835.8900000000003</v>
      </c>
      <c r="BW240" s="57">
        <f t="shared" si="417"/>
        <v>4352.3109983666309</v>
      </c>
      <c r="BX240" s="57">
        <f t="shared" si="418"/>
        <v>3868.7393316666307</v>
      </c>
      <c r="BY240" s="57">
        <f t="shared" si="418"/>
        <v>3385.1676649666306</v>
      </c>
      <c r="BZ240" s="57">
        <f t="shared" si="418"/>
        <v>2901.5959982666304</v>
      </c>
      <c r="CA240" s="57">
        <f t="shared" si="418"/>
        <v>2418.0243315666303</v>
      </c>
      <c r="CB240" s="57">
        <f t="shared" si="418"/>
        <v>1934.4526648666304</v>
      </c>
      <c r="CC240" s="57">
        <f t="shared" si="418"/>
        <v>1450.8809981666304</v>
      </c>
      <c r="CD240" s="57">
        <f t="shared" si="418"/>
        <v>967.30933146663051</v>
      </c>
      <c r="CE240" s="57">
        <f t="shared" si="418"/>
        <v>483.73766476663053</v>
      </c>
      <c r="CF240" s="57">
        <f t="shared" si="418"/>
        <v>0.16599806663055006</v>
      </c>
      <c r="CG240" s="57"/>
      <c r="CH240" s="57"/>
      <c r="CI240" s="60">
        <v>0</v>
      </c>
      <c r="CJ240" s="57">
        <v>483.57166669999998</v>
      </c>
      <c r="CK240" s="69"/>
      <c r="CL240" s="57"/>
      <c r="CM240" s="57"/>
      <c r="CN240" s="57"/>
      <c r="CO240" s="57"/>
      <c r="CP240" s="57"/>
      <c r="CQ240" s="57"/>
      <c r="CR240" s="57"/>
      <c r="CS240" s="57"/>
      <c r="CT240" s="57"/>
      <c r="CU240" s="57"/>
      <c r="CV240" s="57"/>
      <c r="CW240" s="57"/>
      <c r="CX240" s="60">
        <v>0</v>
      </c>
    </row>
    <row r="241" spans="1:102" x14ac:dyDescent="0.2">
      <c r="A241" s="56" t="s">
        <v>1558</v>
      </c>
      <c r="B241" s="40" t="s">
        <v>2272</v>
      </c>
      <c r="C241" s="40" t="s">
        <v>794</v>
      </c>
      <c r="D241" s="40" t="s">
        <v>835</v>
      </c>
      <c r="E241" s="40" t="s">
        <v>2570</v>
      </c>
      <c r="F241" s="40" t="s">
        <v>853</v>
      </c>
      <c r="G241" s="40">
        <v>276</v>
      </c>
      <c r="H241" s="57">
        <v>15587.15</v>
      </c>
      <c r="I241" s="57">
        <v>13673.482173913044</v>
      </c>
      <c r="J241" s="57">
        <v>1913.6678260869558</v>
      </c>
      <c r="K241" s="58">
        <v>0</v>
      </c>
      <c r="L241" s="57">
        <v>56.480000000000011</v>
      </c>
      <c r="M241" s="57"/>
      <c r="N241" s="57">
        <f t="shared" si="412"/>
        <v>677.7600000000001</v>
      </c>
      <c r="O241" s="57">
        <f t="shared" si="356"/>
        <v>1857.1878260869557</v>
      </c>
      <c r="P241" s="57">
        <f t="shared" si="413"/>
        <v>1800.7078260869557</v>
      </c>
      <c r="Q241" s="57">
        <f t="shared" si="413"/>
        <v>1744.2278260869557</v>
      </c>
      <c r="R241" s="57">
        <f t="shared" si="413"/>
        <v>1687.7478260869557</v>
      </c>
      <c r="S241" s="57">
        <f t="shared" si="413"/>
        <v>1631.2678260869557</v>
      </c>
      <c r="T241" s="57">
        <f t="shared" si="413"/>
        <v>1574.7878260869556</v>
      </c>
      <c r="U241" s="57">
        <f t="shared" si="413"/>
        <v>1518.3078260869556</v>
      </c>
      <c r="V241" s="57">
        <f t="shared" si="413"/>
        <v>1461.8278260869556</v>
      </c>
      <c r="W241" s="57">
        <f t="shared" si="413"/>
        <v>1405.3478260869556</v>
      </c>
      <c r="X241" s="57">
        <f t="shared" si="413"/>
        <v>1348.8678260869556</v>
      </c>
      <c r="Y241" s="57">
        <f t="shared" si="413"/>
        <v>1292.3878260869556</v>
      </c>
      <c r="Z241" s="57">
        <f t="shared" si="413"/>
        <v>1235.9078260869555</v>
      </c>
      <c r="AA241" s="59"/>
      <c r="AB241" s="57"/>
      <c r="AC241" s="57">
        <f t="shared" si="357"/>
        <v>677.7600000000001</v>
      </c>
      <c r="AD241" s="57">
        <f t="shared" si="358"/>
        <v>1179.4278260869555</v>
      </c>
      <c r="AE241" s="57">
        <f t="shared" si="414"/>
        <v>1122.9478260869555</v>
      </c>
      <c r="AF241" s="57">
        <f t="shared" si="414"/>
        <v>1066.4678260869555</v>
      </c>
      <c r="AG241" s="57">
        <f t="shared" si="414"/>
        <v>1009.9878260869555</v>
      </c>
      <c r="AH241" s="57">
        <f t="shared" si="414"/>
        <v>953.50782608695545</v>
      </c>
      <c r="AI241" s="57">
        <f t="shared" si="414"/>
        <v>897.02782608695543</v>
      </c>
      <c r="AJ241" s="57">
        <f t="shared" si="414"/>
        <v>840.54782608695541</v>
      </c>
      <c r="AK241" s="57">
        <f t="shared" si="414"/>
        <v>784.06782608695539</v>
      </c>
      <c r="AL241" s="57">
        <f t="shared" si="414"/>
        <v>727.58782608695537</v>
      </c>
      <c r="AM241" s="57">
        <f t="shared" si="414"/>
        <v>671.10782608695536</v>
      </c>
      <c r="AN241" s="57">
        <f t="shared" si="414"/>
        <v>614.62782608695534</v>
      </c>
      <c r="AO241" s="57">
        <f t="shared" si="414"/>
        <v>558.14782608695532</v>
      </c>
      <c r="AP241" s="59"/>
      <c r="AQ241" s="57">
        <v>56.480000000000011</v>
      </c>
      <c r="AR241" s="57">
        <f>L241*10-6.65</f>
        <v>558.15000000000009</v>
      </c>
      <c r="AS241" s="57">
        <f t="shared" si="408"/>
        <v>501.6678260869553</v>
      </c>
      <c r="AT241" s="57">
        <f t="shared" si="409"/>
        <v>445.18782608695528</v>
      </c>
      <c r="AU241" s="57">
        <f t="shared" si="409"/>
        <v>388.70782608695527</v>
      </c>
      <c r="AV241" s="57">
        <f t="shared" si="409"/>
        <v>332.22782608695525</v>
      </c>
      <c r="AW241" s="57">
        <f t="shared" si="409"/>
        <v>275.74782608695523</v>
      </c>
      <c r="AX241" s="57">
        <f t="shared" si="409"/>
        <v>219.26782608695521</v>
      </c>
      <c r="AY241" s="57">
        <f t="shared" si="409"/>
        <v>162.78782608695519</v>
      </c>
      <c r="AZ241" s="57">
        <f t="shared" si="409"/>
        <v>106.30782608695517</v>
      </c>
      <c r="BA241" s="57">
        <f t="shared" si="409"/>
        <v>49.827826086955163</v>
      </c>
      <c r="BB241" s="57">
        <f>BA241-$L241+6.65</f>
        <v>-2.1739130448477084E-3</v>
      </c>
      <c r="BC241" s="57">
        <f>BB241-$L241*0</f>
        <v>-2.1739130448477084E-3</v>
      </c>
      <c r="BD241" s="57">
        <f>BC241-$L241*0</f>
        <v>-2.1739130448477084E-3</v>
      </c>
      <c r="BE241" s="60">
        <f t="shared" si="354"/>
        <v>0</v>
      </c>
      <c r="BF241" s="57">
        <v>56.480000000000011</v>
      </c>
      <c r="BG241" s="69"/>
      <c r="BH241" s="57"/>
      <c r="BI241" s="57"/>
      <c r="BJ241" s="57"/>
      <c r="BK241" s="57"/>
      <c r="BL241" s="57"/>
      <c r="BM241" s="57"/>
      <c r="BN241" s="57"/>
      <c r="BO241" s="57"/>
      <c r="BP241" s="57"/>
      <c r="BQ241" s="57"/>
      <c r="BR241" s="57"/>
      <c r="BS241" s="57"/>
      <c r="BT241" s="60">
        <f t="shared" si="360"/>
        <v>-3.6789297682038144E-6</v>
      </c>
      <c r="BU241" s="57">
        <v>56.480000000000011</v>
      </c>
      <c r="BV241" s="69"/>
      <c r="BW241" s="57"/>
      <c r="BX241" s="57"/>
      <c r="BY241" s="57"/>
      <c r="BZ241" s="57"/>
      <c r="CA241" s="57"/>
      <c r="CB241" s="57"/>
      <c r="CC241" s="57"/>
      <c r="CD241" s="57"/>
      <c r="CE241" s="57"/>
      <c r="CF241" s="57"/>
      <c r="CG241" s="57"/>
      <c r="CH241" s="57"/>
      <c r="CI241" s="60">
        <f t="shared" si="363"/>
        <v>0</v>
      </c>
      <c r="CJ241" s="57">
        <v>56.480000000000011</v>
      </c>
      <c r="CK241" s="69"/>
      <c r="CL241" s="57"/>
      <c r="CM241" s="57"/>
      <c r="CN241" s="57"/>
      <c r="CO241" s="57"/>
      <c r="CP241" s="57"/>
      <c r="CQ241" s="57"/>
      <c r="CR241" s="57"/>
      <c r="CS241" s="57"/>
      <c r="CT241" s="57"/>
      <c r="CU241" s="57"/>
      <c r="CV241" s="57"/>
      <c r="CW241" s="57"/>
      <c r="CX241" s="60">
        <f t="shared" si="366"/>
        <v>0</v>
      </c>
    </row>
    <row r="242" spans="1:102" x14ac:dyDescent="0.2">
      <c r="A242" s="56" t="s">
        <v>1559</v>
      </c>
      <c r="B242" s="40" t="s">
        <v>2273</v>
      </c>
      <c r="C242" s="40" t="s">
        <v>794</v>
      </c>
      <c r="D242" s="40" t="s">
        <v>835</v>
      </c>
      <c r="E242" s="40" t="s">
        <v>2570</v>
      </c>
      <c r="F242" s="40" t="s">
        <v>853</v>
      </c>
      <c r="G242" s="40">
        <v>276</v>
      </c>
      <c r="H242" s="57">
        <v>13306.52</v>
      </c>
      <c r="I242" s="57">
        <v>11671.484347826088</v>
      </c>
      <c r="J242" s="57">
        <v>1635.0356521739122</v>
      </c>
      <c r="K242" s="58">
        <v>0</v>
      </c>
      <c r="L242" s="57">
        <v>48.21</v>
      </c>
      <c r="M242" s="57"/>
      <c r="N242" s="57">
        <f t="shared" si="412"/>
        <v>578.52</v>
      </c>
      <c r="O242" s="57">
        <f t="shared" si="356"/>
        <v>1586.8256521739122</v>
      </c>
      <c r="P242" s="57">
        <f t="shared" si="413"/>
        <v>1538.6156521739122</v>
      </c>
      <c r="Q242" s="57">
        <f t="shared" si="413"/>
        <v>1490.4056521739121</v>
      </c>
      <c r="R242" s="57">
        <f t="shared" si="413"/>
        <v>1442.1956521739121</v>
      </c>
      <c r="S242" s="57">
        <f t="shared" si="413"/>
        <v>1393.9856521739121</v>
      </c>
      <c r="T242" s="57">
        <f t="shared" si="413"/>
        <v>1345.775652173912</v>
      </c>
      <c r="U242" s="57">
        <f t="shared" si="413"/>
        <v>1297.565652173912</v>
      </c>
      <c r="V242" s="57">
        <f t="shared" si="413"/>
        <v>1249.3556521739119</v>
      </c>
      <c r="W242" s="57">
        <f t="shared" si="413"/>
        <v>1201.1456521739119</v>
      </c>
      <c r="X242" s="57">
        <f t="shared" si="413"/>
        <v>1152.9356521739119</v>
      </c>
      <c r="Y242" s="57">
        <f t="shared" si="413"/>
        <v>1104.7256521739118</v>
      </c>
      <c r="Z242" s="57">
        <f t="shared" si="413"/>
        <v>1056.5156521739118</v>
      </c>
      <c r="AA242" s="59"/>
      <c r="AB242" s="57"/>
      <c r="AC242" s="57">
        <f t="shared" si="357"/>
        <v>578.52</v>
      </c>
      <c r="AD242" s="57">
        <f t="shared" si="358"/>
        <v>1008.3056521739118</v>
      </c>
      <c r="AE242" s="57">
        <f t="shared" si="414"/>
        <v>960.09565217391173</v>
      </c>
      <c r="AF242" s="57">
        <f t="shared" si="414"/>
        <v>911.88565217391169</v>
      </c>
      <c r="AG242" s="57">
        <f t="shared" si="414"/>
        <v>863.67565217391166</v>
      </c>
      <c r="AH242" s="57">
        <f t="shared" si="414"/>
        <v>815.46565217391162</v>
      </c>
      <c r="AI242" s="57">
        <f t="shared" si="414"/>
        <v>767.25565217391159</v>
      </c>
      <c r="AJ242" s="57">
        <f t="shared" si="414"/>
        <v>719.04565217391155</v>
      </c>
      <c r="AK242" s="57">
        <f t="shared" si="414"/>
        <v>670.83565217391151</v>
      </c>
      <c r="AL242" s="57">
        <f t="shared" si="414"/>
        <v>622.62565217391148</v>
      </c>
      <c r="AM242" s="57">
        <f t="shared" si="414"/>
        <v>574.41565217391144</v>
      </c>
      <c r="AN242" s="57">
        <f t="shared" si="414"/>
        <v>526.2056521739114</v>
      </c>
      <c r="AO242" s="57">
        <f t="shared" si="414"/>
        <v>477.99565217391142</v>
      </c>
      <c r="AP242" s="59"/>
      <c r="AQ242" s="57">
        <v>48.21</v>
      </c>
      <c r="AR242" s="57">
        <f>L242*10-4.1</f>
        <v>478</v>
      </c>
      <c r="AS242" s="57">
        <f t="shared" si="408"/>
        <v>429.78565217391144</v>
      </c>
      <c r="AT242" s="57">
        <f t="shared" si="409"/>
        <v>381.57565217391146</v>
      </c>
      <c r="AU242" s="57">
        <f t="shared" si="409"/>
        <v>333.36565217391149</v>
      </c>
      <c r="AV242" s="57">
        <f t="shared" si="409"/>
        <v>285.15565217391151</v>
      </c>
      <c r="AW242" s="57">
        <f t="shared" si="409"/>
        <v>236.9456521739115</v>
      </c>
      <c r="AX242" s="57">
        <f t="shared" si="409"/>
        <v>188.73565217391149</v>
      </c>
      <c r="AY242" s="57">
        <f t="shared" si="409"/>
        <v>140.52565217391148</v>
      </c>
      <c r="AZ242" s="57">
        <f t="shared" si="409"/>
        <v>92.315652173911474</v>
      </c>
      <c r="BA242" s="57">
        <f t="shared" si="409"/>
        <v>44.105652173911473</v>
      </c>
      <c r="BB242" s="57">
        <f>BA242-$L242+4.1</f>
        <v>-4.3478260885283504E-3</v>
      </c>
      <c r="BC242" s="57">
        <f t="shared" ref="BC242:BD242" si="422">BB242-$L242*0</f>
        <v>-4.3478260885283504E-3</v>
      </c>
      <c r="BD242" s="57">
        <f t="shared" si="422"/>
        <v>-4.3478260885283504E-3</v>
      </c>
      <c r="BE242" s="60">
        <f t="shared" si="354"/>
        <v>0</v>
      </c>
      <c r="BF242" s="57">
        <v>48.21</v>
      </c>
      <c r="BG242" s="69"/>
      <c r="BH242" s="57"/>
      <c r="BI242" s="57"/>
      <c r="BJ242" s="57"/>
      <c r="BK242" s="57"/>
      <c r="BL242" s="57"/>
      <c r="BM242" s="57"/>
      <c r="BN242" s="57"/>
      <c r="BO242" s="57"/>
      <c r="BP242" s="57"/>
      <c r="BQ242" s="57"/>
      <c r="BR242" s="57"/>
      <c r="BS242" s="57"/>
      <c r="BT242" s="60">
        <f t="shared" si="360"/>
        <v>-7.3578595344325919E-6</v>
      </c>
      <c r="BU242" s="57">
        <v>48.21</v>
      </c>
      <c r="BV242" s="69"/>
      <c r="BW242" s="57"/>
      <c r="BX242" s="57"/>
      <c r="BY242" s="57"/>
      <c r="BZ242" s="57"/>
      <c r="CA242" s="57"/>
      <c r="CB242" s="57"/>
      <c r="CC242" s="57"/>
      <c r="CD242" s="57"/>
      <c r="CE242" s="57"/>
      <c r="CF242" s="57"/>
      <c r="CG242" s="57"/>
      <c r="CH242" s="57"/>
      <c r="CI242" s="60">
        <f t="shared" si="363"/>
        <v>0</v>
      </c>
      <c r="CJ242" s="57">
        <v>48.21</v>
      </c>
      <c r="CK242" s="69"/>
      <c r="CL242" s="57"/>
      <c r="CM242" s="57"/>
      <c r="CN242" s="57"/>
      <c r="CO242" s="57"/>
      <c r="CP242" s="57"/>
      <c r="CQ242" s="57"/>
      <c r="CR242" s="57"/>
      <c r="CS242" s="57"/>
      <c r="CT242" s="57"/>
      <c r="CU242" s="57"/>
      <c r="CV242" s="57"/>
      <c r="CW242" s="57"/>
      <c r="CX242" s="60">
        <f t="shared" si="366"/>
        <v>0</v>
      </c>
    </row>
    <row r="243" spans="1:102" ht="22.5" x14ac:dyDescent="0.2">
      <c r="A243" s="56" t="s">
        <v>1560</v>
      </c>
      <c r="B243" s="40" t="s">
        <v>2274</v>
      </c>
      <c r="C243" s="40" t="s">
        <v>794</v>
      </c>
      <c r="D243" s="40" t="s">
        <v>835</v>
      </c>
      <c r="E243" s="40" t="s">
        <v>2545</v>
      </c>
      <c r="F243" s="40" t="s">
        <v>853</v>
      </c>
      <c r="G243" s="40">
        <v>120</v>
      </c>
      <c r="H243" s="57">
        <v>451297.63</v>
      </c>
      <c r="I243" s="57">
        <v>417449.95299999998</v>
      </c>
      <c r="J243" s="57">
        <v>33847.677000000025</v>
      </c>
      <c r="K243" s="58">
        <v>0</v>
      </c>
      <c r="L243" s="57">
        <v>3760.8099999999995</v>
      </c>
      <c r="M243" s="57"/>
      <c r="N243" s="57">
        <f>L243*9+0.39</f>
        <v>33847.679999999993</v>
      </c>
      <c r="O243" s="57">
        <f t="shared" si="356"/>
        <v>30086.867000000027</v>
      </c>
      <c r="P243" s="57">
        <f t="shared" si="413"/>
        <v>26326.05700000003</v>
      </c>
      <c r="Q243" s="57">
        <f t="shared" si="413"/>
        <v>22565.247000000032</v>
      </c>
      <c r="R243" s="57">
        <f t="shared" si="413"/>
        <v>18804.437000000034</v>
      </c>
      <c r="S243" s="57">
        <f t="shared" si="413"/>
        <v>15043.627000000035</v>
      </c>
      <c r="T243" s="57">
        <f t="shared" si="413"/>
        <v>11282.817000000035</v>
      </c>
      <c r="U243" s="57">
        <f t="shared" si="413"/>
        <v>7522.007000000036</v>
      </c>
      <c r="V243" s="57">
        <f t="shared" si="413"/>
        <v>3761.1970000000365</v>
      </c>
      <c r="W243" s="57">
        <f t="shared" si="413"/>
        <v>0.38700000003700552</v>
      </c>
      <c r="X243" s="57">
        <f>W243-0.39</f>
        <v>-2.9999999629944929E-3</v>
      </c>
      <c r="Y243" s="57">
        <f>X243-$L243*0</f>
        <v>-2.9999999629944929E-3</v>
      </c>
      <c r="Z243" s="57">
        <f>Y243-$L243*0</f>
        <v>-2.9999999629944929E-3</v>
      </c>
      <c r="AA243" s="59"/>
      <c r="AB243" s="57"/>
      <c r="AC243" s="57">
        <f>L243*0</f>
        <v>0</v>
      </c>
      <c r="AD243" s="57">
        <f>Z243-$L243*0</f>
        <v>-2.9999999629944929E-3</v>
      </c>
      <c r="AE243" s="57">
        <f>AD243-$L243*0</f>
        <v>-2.9999999629944929E-3</v>
      </c>
      <c r="AF243" s="57">
        <f t="shared" ref="AF243:AO243" si="423">AE243-$L243*0</f>
        <v>-2.9999999629944929E-3</v>
      </c>
      <c r="AG243" s="57">
        <f t="shared" si="423"/>
        <v>-2.9999999629944929E-3</v>
      </c>
      <c r="AH243" s="57">
        <f t="shared" si="423"/>
        <v>-2.9999999629944929E-3</v>
      </c>
      <c r="AI243" s="57">
        <f t="shared" si="423"/>
        <v>-2.9999999629944929E-3</v>
      </c>
      <c r="AJ243" s="57">
        <f t="shared" si="423"/>
        <v>-2.9999999629944929E-3</v>
      </c>
      <c r="AK243" s="57">
        <f t="shared" si="423"/>
        <v>-2.9999999629944929E-3</v>
      </c>
      <c r="AL243" s="57">
        <f t="shared" si="423"/>
        <v>-2.9999999629944929E-3</v>
      </c>
      <c r="AM243" s="57">
        <f t="shared" si="423"/>
        <v>-2.9999999629944929E-3</v>
      </c>
      <c r="AN243" s="57">
        <f t="shared" si="423"/>
        <v>-2.9999999629944929E-3</v>
      </c>
      <c r="AO243" s="57">
        <f t="shared" si="423"/>
        <v>-2.9999999629944929E-3</v>
      </c>
      <c r="AP243" s="59"/>
      <c r="AQ243" s="57">
        <v>0</v>
      </c>
      <c r="BE243" s="60">
        <f t="shared" si="354"/>
        <v>0</v>
      </c>
      <c r="BF243" s="57">
        <v>0</v>
      </c>
      <c r="BT243" s="60">
        <f t="shared" si="360"/>
        <v>0</v>
      </c>
      <c r="BU243" s="57">
        <v>0</v>
      </c>
      <c r="CI243" s="60">
        <f t="shared" si="363"/>
        <v>0</v>
      </c>
      <c r="CJ243" s="57">
        <v>0</v>
      </c>
      <c r="CX243" s="60">
        <f t="shared" si="366"/>
        <v>0</v>
      </c>
    </row>
    <row r="244" spans="1:102" ht="22.5" x14ac:dyDescent="0.2">
      <c r="A244" s="56" t="s">
        <v>1561</v>
      </c>
      <c r="B244" s="40" t="s">
        <v>2275</v>
      </c>
      <c r="C244" s="40" t="s">
        <v>794</v>
      </c>
      <c r="D244" s="40" t="s">
        <v>835</v>
      </c>
      <c r="E244" s="40" t="s">
        <v>2545</v>
      </c>
      <c r="F244" s="40" t="s">
        <v>853</v>
      </c>
      <c r="G244" s="40">
        <v>120</v>
      </c>
      <c r="H244" s="57">
        <v>451297.63</v>
      </c>
      <c r="I244" s="57">
        <v>417449.95299999998</v>
      </c>
      <c r="J244" s="57">
        <v>33847.677000000025</v>
      </c>
      <c r="K244" s="58">
        <v>0</v>
      </c>
      <c r="L244" s="57">
        <v>3760.8099999999995</v>
      </c>
      <c r="M244" s="57"/>
      <c r="N244" s="57">
        <f t="shared" ref="N244:N247" si="424">L244*9+0.39</f>
        <v>33847.679999999993</v>
      </c>
      <c r="O244" s="57">
        <f t="shared" si="356"/>
        <v>30086.867000000027</v>
      </c>
      <c r="P244" s="57">
        <f t="shared" si="413"/>
        <v>26326.05700000003</v>
      </c>
      <c r="Q244" s="57">
        <f t="shared" si="413"/>
        <v>22565.247000000032</v>
      </c>
      <c r="R244" s="57">
        <f t="shared" si="413"/>
        <v>18804.437000000034</v>
      </c>
      <c r="S244" s="57">
        <f t="shared" si="413"/>
        <v>15043.627000000035</v>
      </c>
      <c r="T244" s="57">
        <f t="shared" si="413"/>
        <v>11282.817000000035</v>
      </c>
      <c r="U244" s="57">
        <f t="shared" si="413"/>
        <v>7522.007000000036</v>
      </c>
      <c r="V244" s="57">
        <f t="shared" si="413"/>
        <v>3761.1970000000365</v>
      </c>
      <c r="W244" s="57">
        <f t="shared" si="413"/>
        <v>0.38700000003700552</v>
      </c>
      <c r="X244" s="57">
        <f t="shared" ref="X244:X247" si="425">W244-0.39</f>
        <v>-2.9999999629944929E-3</v>
      </c>
      <c r="Y244" s="57">
        <f t="shared" ref="Y244:Z247" si="426">X244-$L244*0</f>
        <v>-2.9999999629944929E-3</v>
      </c>
      <c r="Z244" s="57">
        <f t="shared" si="426"/>
        <v>-2.9999999629944929E-3</v>
      </c>
      <c r="AA244" s="59"/>
      <c r="AB244" s="57"/>
      <c r="AC244" s="57">
        <f t="shared" ref="AC244:AC247" si="427">L244*0</f>
        <v>0</v>
      </c>
      <c r="AD244" s="57">
        <f t="shared" ref="AD244:AD247" si="428">Z244-$L244*0</f>
        <v>-2.9999999629944929E-3</v>
      </c>
      <c r="AE244" s="57">
        <f t="shared" ref="AE244:AO247" si="429">AD244-$L244*0</f>
        <v>-2.9999999629944929E-3</v>
      </c>
      <c r="AF244" s="57">
        <f t="shared" si="429"/>
        <v>-2.9999999629944929E-3</v>
      </c>
      <c r="AG244" s="57">
        <f t="shared" si="429"/>
        <v>-2.9999999629944929E-3</v>
      </c>
      <c r="AH244" s="57">
        <f t="shared" si="429"/>
        <v>-2.9999999629944929E-3</v>
      </c>
      <c r="AI244" s="57">
        <f t="shared" si="429"/>
        <v>-2.9999999629944929E-3</v>
      </c>
      <c r="AJ244" s="57">
        <f t="shared" si="429"/>
        <v>-2.9999999629944929E-3</v>
      </c>
      <c r="AK244" s="57">
        <f t="shared" si="429"/>
        <v>-2.9999999629944929E-3</v>
      </c>
      <c r="AL244" s="57">
        <f t="shared" si="429"/>
        <v>-2.9999999629944929E-3</v>
      </c>
      <c r="AM244" s="57">
        <f t="shared" si="429"/>
        <v>-2.9999999629944929E-3</v>
      </c>
      <c r="AN244" s="57">
        <f t="shared" si="429"/>
        <v>-2.9999999629944929E-3</v>
      </c>
      <c r="AO244" s="57">
        <f t="shared" si="429"/>
        <v>-2.9999999629944929E-3</v>
      </c>
      <c r="AP244" s="59"/>
      <c r="AQ244" s="57">
        <v>0</v>
      </c>
      <c r="BE244" s="60">
        <f t="shared" si="354"/>
        <v>0</v>
      </c>
      <c r="BF244" s="57">
        <v>0</v>
      </c>
      <c r="BT244" s="60">
        <f t="shared" si="360"/>
        <v>0</v>
      </c>
      <c r="BU244" s="57">
        <v>0</v>
      </c>
      <c r="CI244" s="60">
        <f t="shared" si="363"/>
        <v>0</v>
      </c>
      <c r="CJ244" s="57">
        <v>0</v>
      </c>
      <c r="CX244" s="60">
        <f t="shared" si="366"/>
        <v>0</v>
      </c>
    </row>
    <row r="245" spans="1:102" ht="22.5" x14ac:dyDescent="0.2">
      <c r="A245" s="56" t="s">
        <v>1562</v>
      </c>
      <c r="B245" s="40" t="s">
        <v>2276</v>
      </c>
      <c r="C245" s="40" t="s">
        <v>794</v>
      </c>
      <c r="D245" s="40" t="s">
        <v>835</v>
      </c>
      <c r="E245" s="40" t="s">
        <v>2545</v>
      </c>
      <c r="F245" s="40" t="s">
        <v>853</v>
      </c>
      <c r="G245" s="40">
        <v>120</v>
      </c>
      <c r="H245" s="57">
        <v>451297.63</v>
      </c>
      <c r="I245" s="57">
        <v>417449.95299999998</v>
      </c>
      <c r="J245" s="57">
        <v>33847.677000000025</v>
      </c>
      <c r="K245" s="58">
        <v>0</v>
      </c>
      <c r="L245" s="57">
        <v>3760.8099999999995</v>
      </c>
      <c r="M245" s="57"/>
      <c r="N245" s="57">
        <f t="shared" si="424"/>
        <v>33847.679999999993</v>
      </c>
      <c r="O245" s="57">
        <f t="shared" si="356"/>
        <v>30086.867000000027</v>
      </c>
      <c r="P245" s="57">
        <f t="shared" si="413"/>
        <v>26326.05700000003</v>
      </c>
      <c r="Q245" s="57">
        <f t="shared" si="413"/>
        <v>22565.247000000032</v>
      </c>
      <c r="R245" s="57">
        <f t="shared" si="413"/>
        <v>18804.437000000034</v>
      </c>
      <c r="S245" s="57">
        <f t="shared" si="413"/>
        <v>15043.627000000035</v>
      </c>
      <c r="T245" s="57">
        <f t="shared" si="413"/>
        <v>11282.817000000035</v>
      </c>
      <c r="U245" s="57">
        <f t="shared" si="413"/>
        <v>7522.007000000036</v>
      </c>
      <c r="V245" s="57">
        <f t="shared" si="413"/>
        <v>3761.1970000000365</v>
      </c>
      <c r="W245" s="57">
        <f t="shared" si="413"/>
        <v>0.38700000003700552</v>
      </c>
      <c r="X245" s="57">
        <f t="shared" si="425"/>
        <v>-2.9999999629944929E-3</v>
      </c>
      <c r="Y245" s="57">
        <f t="shared" si="426"/>
        <v>-2.9999999629944929E-3</v>
      </c>
      <c r="Z245" s="57">
        <f t="shared" si="426"/>
        <v>-2.9999999629944929E-3</v>
      </c>
      <c r="AA245" s="59"/>
      <c r="AB245" s="57"/>
      <c r="AC245" s="57">
        <f t="shared" si="427"/>
        <v>0</v>
      </c>
      <c r="AD245" s="57">
        <f t="shared" si="428"/>
        <v>-2.9999999629944929E-3</v>
      </c>
      <c r="AE245" s="57">
        <f t="shared" si="429"/>
        <v>-2.9999999629944929E-3</v>
      </c>
      <c r="AF245" s="57">
        <f t="shared" si="429"/>
        <v>-2.9999999629944929E-3</v>
      </c>
      <c r="AG245" s="57">
        <f t="shared" si="429"/>
        <v>-2.9999999629944929E-3</v>
      </c>
      <c r="AH245" s="57">
        <f t="shared" si="429"/>
        <v>-2.9999999629944929E-3</v>
      </c>
      <c r="AI245" s="57">
        <f t="shared" si="429"/>
        <v>-2.9999999629944929E-3</v>
      </c>
      <c r="AJ245" s="57">
        <f t="shared" si="429"/>
        <v>-2.9999999629944929E-3</v>
      </c>
      <c r="AK245" s="57">
        <f t="shared" si="429"/>
        <v>-2.9999999629944929E-3</v>
      </c>
      <c r="AL245" s="57">
        <f t="shared" si="429"/>
        <v>-2.9999999629944929E-3</v>
      </c>
      <c r="AM245" s="57">
        <f t="shared" si="429"/>
        <v>-2.9999999629944929E-3</v>
      </c>
      <c r="AN245" s="57">
        <f t="shared" si="429"/>
        <v>-2.9999999629944929E-3</v>
      </c>
      <c r="AO245" s="57">
        <f t="shared" si="429"/>
        <v>-2.9999999629944929E-3</v>
      </c>
      <c r="AP245" s="59"/>
      <c r="AQ245" s="57">
        <v>0</v>
      </c>
      <c r="BE245" s="60">
        <f t="shared" si="354"/>
        <v>0</v>
      </c>
      <c r="BF245" s="57">
        <v>0</v>
      </c>
      <c r="BT245" s="60">
        <f t="shared" si="360"/>
        <v>0</v>
      </c>
      <c r="BU245" s="57">
        <v>0</v>
      </c>
      <c r="CI245" s="60">
        <f t="shared" si="363"/>
        <v>0</v>
      </c>
      <c r="CJ245" s="57">
        <v>0</v>
      </c>
      <c r="CX245" s="60">
        <f t="shared" si="366"/>
        <v>0</v>
      </c>
    </row>
    <row r="246" spans="1:102" ht="22.5" x14ac:dyDescent="0.2">
      <c r="A246" s="56" t="s">
        <v>1563</v>
      </c>
      <c r="B246" s="40" t="s">
        <v>2277</v>
      </c>
      <c r="C246" s="40" t="s">
        <v>794</v>
      </c>
      <c r="D246" s="40" t="s">
        <v>835</v>
      </c>
      <c r="E246" s="40" t="s">
        <v>2545</v>
      </c>
      <c r="F246" s="40" t="s">
        <v>853</v>
      </c>
      <c r="G246" s="40">
        <v>120</v>
      </c>
      <c r="H246" s="57">
        <v>451297.63</v>
      </c>
      <c r="I246" s="57">
        <v>417449.95299999998</v>
      </c>
      <c r="J246" s="57">
        <v>33847.677000000025</v>
      </c>
      <c r="K246" s="58">
        <v>0</v>
      </c>
      <c r="L246" s="57">
        <v>3760.8099999999995</v>
      </c>
      <c r="M246" s="57"/>
      <c r="N246" s="57">
        <f t="shared" si="424"/>
        <v>33847.679999999993</v>
      </c>
      <c r="O246" s="57">
        <f t="shared" si="356"/>
        <v>30086.867000000027</v>
      </c>
      <c r="P246" s="57">
        <f t="shared" si="413"/>
        <v>26326.05700000003</v>
      </c>
      <c r="Q246" s="57">
        <f t="shared" si="413"/>
        <v>22565.247000000032</v>
      </c>
      <c r="R246" s="57">
        <f t="shared" si="413"/>
        <v>18804.437000000034</v>
      </c>
      <c r="S246" s="57">
        <f t="shared" si="413"/>
        <v>15043.627000000035</v>
      </c>
      <c r="T246" s="57">
        <f t="shared" si="413"/>
        <v>11282.817000000035</v>
      </c>
      <c r="U246" s="57">
        <f t="shared" si="413"/>
        <v>7522.007000000036</v>
      </c>
      <c r="V246" s="57">
        <f t="shared" si="413"/>
        <v>3761.1970000000365</v>
      </c>
      <c r="W246" s="57">
        <f t="shared" si="413"/>
        <v>0.38700000003700552</v>
      </c>
      <c r="X246" s="57">
        <f t="shared" si="425"/>
        <v>-2.9999999629944929E-3</v>
      </c>
      <c r="Y246" s="57">
        <f t="shared" si="426"/>
        <v>-2.9999999629944929E-3</v>
      </c>
      <c r="Z246" s="57">
        <f t="shared" si="426"/>
        <v>-2.9999999629944929E-3</v>
      </c>
      <c r="AA246" s="59"/>
      <c r="AB246" s="57"/>
      <c r="AC246" s="57">
        <f t="shared" si="427"/>
        <v>0</v>
      </c>
      <c r="AD246" s="57">
        <f t="shared" si="428"/>
        <v>-2.9999999629944929E-3</v>
      </c>
      <c r="AE246" s="57">
        <f t="shared" si="429"/>
        <v>-2.9999999629944929E-3</v>
      </c>
      <c r="AF246" s="57">
        <f t="shared" si="429"/>
        <v>-2.9999999629944929E-3</v>
      </c>
      <c r="AG246" s="57">
        <f t="shared" si="429"/>
        <v>-2.9999999629944929E-3</v>
      </c>
      <c r="AH246" s="57">
        <f t="shared" si="429"/>
        <v>-2.9999999629944929E-3</v>
      </c>
      <c r="AI246" s="57">
        <f t="shared" si="429"/>
        <v>-2.9999999629944929E-3</v>
      </c>
      <c r="AJ246" s="57">
        <f t="shared" si="429"/>
        <v>-2.9999999629944929E-3</v>
      </c>
      <c r="AK246" s="57">
        <f t="shared" si="429"/>
        <v>-2.9999999629944929E-3</v>
      </c>
      <c r="AL246" s="57">
        <f t="shared" si="429"/>
        <v>-2.9999999629944929E-3</v>
      </c>
      <c r="AM246" s="57">
        <f t="shared" si="429"/>
        <v>-2.9999999629944929E-3</v>
      </c>
      <c r="AN246" s="57">
        <f t="shared" si="429"/>
        <v>-2.9999999629944929E-3</v>
      </c>
      <c r="AO246" s="57">
        <f t="shared" si="429"/>
        <v>-2.9999999629944929E-3</v>
      </c>
      <c r="AP246" s="59"/>
      <c r="AQ246" s="57">
        <v>0</v>
      </c>
      <c r="BE246" s="60">
        <f t="shared" si="354"/>
        <v>0</v>
      </c>
      <c r="BF246" s="57">
        <v>0</v>
      </c>
      <c r="BT246" s="60">
        <f t="shared" si="360"/>
        <v>0</v>
      </c>
      <c r="BU246" s="57">
        <v>0</v>
      </c>
      <c r="CI246" s="60">
        <f t="shared" si="363"/>
        <v>0</v>
      </c>
      <c r="CJ246" s="57">
        <v>0</v>
      </c>
      <c r="CX246" s="60">
        <f t="shared" si="366"/>
        <v>0</v>
      </c>
    </row>
    <row r="247" spans="1:102" ht="22.5" x14ac:dyDescent="0.2">
      <c r="A247" s="56" t="s">
        <v>1564</v>
      </c>
      <c r="B247" s="40" t="s">
        <v>2278</v>
      </c>
      <c r="C247" s="40" t="s">
        <v>794</v>
      </c>
      <c r="D247" s="40" t="s">
        <v>835</v>
      </c>
      <c r="E247" s="40" t="s">
        <v>2545</v>
      </c>
      <c r="F247" s="40" t="s">
        <v>853</v>
      </c>
      <c r="G247" s="40">
        <v>120</v>
      </c>
      <c r="H247" s="57">
        <v>451297.63</v>
      </c>
      <c r="I247" s="57">
        <v>417449.95299999998</v>
      </c>
      <c r="J247" s="57">
        <v>33847.677000000025</v>
      </c>
      <c r="K247" s="58">
        <v>0</v>
      </c>
      <c r="L247" s="57">
        <v>3760.8099999999995</v>
      </c>
      <c r="M247" s="57"/>
      <c r="N247" s="57">
        <f t="shared" si="424"/>
        <v>33847.679999999993</v>
      </c>
      <c r="O247" s="57">
        <f t="shared" si="356"/>
        <v>30086.867000000027</v>
      </c>
      <c r="P247" s="57">
        <f t="shared" ref="P247:Z262" si="430">O247-$L247</f>
        <v>26326.05700000003</v>
      </c>
      <c r="Q247" s="57">
        <f t="shared" si="430"/>
        <v>22565.247000000032</v>
      </c>
      <c r="R247" s="57">
        <f t="shared" si="430"/>
        <v>18804.437000000034</v>
      </c>
      <c r="S247" s="57">
        <f t="shared" si="430"/>
        <v>15043.627000000035</v>
      </c>
      <c r="T247" s="57">
        <f t="shared" si="430"/>
        <v>11282.817000000035</v>
      </c>
      <c r="U247" s="57">
        <f t="shared" si="430"/>
        <v>7522.007000000036</v>
      </c>
      <c r="V247" s="57">
        <f t="shared" si="430"/>
        <v>3761.1970000000365</v>
      </c>
      <c r="W247" s="57">
        <f t="shared" si="430"/>
        <v>0.38700000003700552</v>
      </c>
      <c r="X247" s="57">
        <f t="shared" si="425"/>
        <v>-2.9999999629944929E-3</v>
      </c>
      <c r="Y247" s="57">
        <f t="shared" si="426"/>
        <v>-2.9999999629944929E-3</v>
      </c>
      <c r="Z247" s="57">
        <f t="shared" si="426"/>
        <v>-2.9999999629944929E-3</v>
      </c>
      <c r="AA247" s="59"/>
      <c r="AB247" s="57"/>
      <c r="AC247" s="57">
        <f t="shared" si="427"/>
        <v>0</v>
      </c>
      <c r="AD247" s="57">
        <f t="shared" si="428"/>
        <v>-2.9999999629944929E-3</v>
      </c>
      <c r="AE247" s="57">
        <f t="shared" si="429"/>
        <v>-2.9999999629944929E-3</v>
      </c>
      <c r="AF247" s="57">
        <f t="shared" si="429"/>
        <v>-2.9999999629944929E-3</v>
      </c>
      <c r="AG247" s="57">
        <f t="shared" si="429"/>
        <v>-2.9999999629944929E-3</v>
      </c>
      <c r="AH247" s="57">
        <f t="shared" si="429"/>
        <v>-2.9999999629944929E-3</v>
      </c>
      <c r="AI247" s="57">
        <f t="shared" si="429"/>
        <v>-2.9999999629944929E-3</v>
      </c>
      <c r="AJ247" s="57">
        <f t="shared" si="429"/>
        <v>-2.9999999629944929E-3</v>
      </c>
      <c r="AK247" s="57">
        <f t="shared" si="429"/>
        <v>-2.9999999629944929E-3</v>
      </c>
      <c r="AL247" s="57">
        <f t="shared" si="429"/>
        <v>-2.9999999629944929E-3</v>
      </c>
      <c r="AM247" s="57">
        <f t="shared" si="429"/>
        <v>-2.9999999629944929E-3</v>
      </c>
      <c r="AN247" s="57">
        <f t="shared" si="429"/>
        <v>-2.9999999629944929E-3</v>
      </c>
      <c r="AO247" s="57">
        <f t="shared" si="429"/>
        <v>-2.9999999629944929E-3</v>
      </c>
      <c r="AP247" s="59"/>
      <c r="AQ247" s="57">
        <v>0</v>
      </c>
      <c r="BE247" s="60">
        <f t="shared" si="354"/>
        <v>0</v>
      </c>
      <c r="BF247" s="57">
        <v>0</v>
      </c>
      <c r="BT247" s="60">
        <f t="shared" si="360"/>
        <v>0</v>
      </c>
      <c r="BU247" s="57">
        <v>0</v>
      </c>
      <c r="CI247" s="60">
        <f t="shared" si="363"/>
        <v>0</v>
      </c>
      <c r="CJ247" s="57">
        <v>0</v>
      </c>
      <c r="CX247" s="60">
        <f t="shared" si="366"/>
        <v>0</v>
      </c>
    </row>
    <row r="248" spans="1:102" x14ac:dyDescent="0.2">
      <c r="A248" s="56" t="s">
        <v>1565</v>
      </c>
      <c r="B248" s="40" t="s">
        <v>2279</v>
      </c>
      <c r="C248" s="40" t="s">
        <v>794</v>
      </c>
      <c r="D248" s="40" t="s">
        <v>835</v>
      </c>
      <c r="E248" s="40" t="s">
        <v>2566</v>
      </c>
      <c r="F248" s="40" t="s">
        <v>853</v>
      </c>
      <c r="G248" s="40">
        <v>180</v>
      </c>
      <c r="H248" s="57">
        <v>85301.6</v>
      </c>
      <c r="I248" s="57">
        <v>70611.073333333334</v>
      </c>
      <c r="J248" s="57">
        <v>14690.526666666672</v>
      </c>
      <c r="K248" s="58">
        <v>0</v>
      </c>
      <c r="L248" s="57">
        <v>473.89999999999992</v>
      </c>
      <c r="M248" s="57"/>
      <c r="N248" s="57">
        <f t="shared" si="412"/>
        <v>5686.7999999999993</v>
      </c>
      <c r="O248" s="57">
        <f t="shared" si="356"/>
        <v>14216.626666666672</v>
      </c>
      <c r="P248" s="57">
        <f t="shared" si="430"/>
        <v>13742.726666666673</v>
      </c>
      <c r="Q248" s="57">
        <f t="shared" si="430"/>
        <v>13268.826666666673</v>
      </c>
      <c r="R248" s="57">
        <f t="shared" si="430"/>
        <v>12794.926666666674</v>
      </c>
      <c r="S248" s="57">
        <f t="shared" si="430"/>
        <v>12321.026666666674</v>
      </c>
      <c r="T248" s="57">
        <f t="shared" si="430"/>
        <v>11847.126666666674</v>
      </c>
      <c r="U248" s="57">
        <f t="shared" si="430"/>
        <v>11373.226666666675</v>
      </c>
      <c r="V248" s="57">
        <f t="shared" si="430"/>
        <v>10899.326666666675</v>
      </c>
      <c r="W248" s="57">
        <f t="shared" si="430"/>
        <v>10425.426666666675</v>
      </c>
      <c r="X248" s="57">
        <f t="shared" si="430"/>
        <v>9951.5266666666757</v>
      </c>
      <c r="Y248" s="57">
        <f t="shared" si="430"/>
        <v>9477.6266666666761</v>
      </c>
      <c r="Z248" s="57">
        <f t="shared" si="430"/>
        <v>9003.7266666666765</v>
      </c>
      <c r="AA248" s="59"/>
      <c r="AB248" s="57"/>
      <c r="AC248" s="57">
        <f t="shared" si="357"/>
        <v>5686.7999999999993</v>
      </c>
      <c r="AD248" s="57">
        <f t="shared" si="358"/>
        <v>8529.8266666666768</v>
      </c>
      <c r="AE248" s="57">
        <f t="shared" ref="AE248:AO263" si="431">AD248-$L248</f>
        <v>8055.9266666666772</v>
      </c>
      <c r="AF248" s="57">
        <f t="shared" si="431"/>
        <v>7582.0266666666776</v>
      </c>
      <c r="AG248" s="57">
        <f t="shared" si="431"/>
        <v>7108.1266666666779</v>
      </c>
      <c r="AH248" s="57">
        <f t="shared" si="431"/>
        <v>6634.2266666666783</v>
      </c>
      <c r="AI248" s="57">
        <f t="shared" si="431"/>
        <v>6160.3266666666786</v>
      </c>
      <c r="AJ248" s="57">
        <f t="shared" si="431"/>
        <v>5686.426666666679</v>
      </c>
      <c r="AK248" s="57">
        <f t="shared" si="431"/>
        <v>5212.5266666666794</v>
      </c>
      <c r="AL248" s="57">
        <f t="shared" si="431"/>
        <v>4738.6266666666797</v>
      </c>
      <c r="AM248" s="57">
        <f t="shared" si="431"/>
        <v>4264.7266666666801</v>
      </c>
      <c r="AN248" s="57">
        <f t="shared" si="431"/>
        <v>3790.82666666668</v>
      </c>
      <c r="AO248" s="57">
        <f t="shared" si="431"/>
        <v>3316.9266666666799</v>
      </c>
      <c r="AP248" s="59"/>
      <c r="AQ248" s="57">
        <v>473.89999999999992</v>
      </c>
      <c r="AR248" s="57">
        <f>L248*7-0.37</f>
        <v>3316.9299999999994</v>
      </c>
      <c r="AS248" s="57">
        <f t="shared" ref="AS248:AS287" si="432">AO248-$L248</f>
        <v>2843.0266666666798</v>
      </c>
      <c r="AT248" s="57">
        <f t="shared" ref="AT248:BD263" si="433">AS248-$L248</f>
        <v>2369.1266666666797</v>
      </c>
      <c r="AU248" s="57">
        <f t="shared" si="433"/>
        <v>1895.2266666666799</v>
      </c>
      <c r="AV248" s="57">
        <f t="shared" si="433"/>
        <v>1421.32666666668</v>
      </c>
      <c r="AW248" s="57">
        <f t="shared" si="433"/>
        <v>947.42666666668015</v>
      </c>
      <c r="AX248" s="57">
        <f t="shared" si="433"/>
        <v>473.52666666668023</v>
      </c>
      <c r="AY248" s="57">
        <f>AX248-$L248+0.37</f>
        <v>-3.3333333196924331E-3</v>
      </c>
      <c r="AZ248" s="57">
        <f>AY248-$L248*0</f>
        <v>-3.3333333196924331E-3</v>
      </c>
      <c r="BA248" s="57">
        <f t="shared" ref="BA248:BD252" si="434">AZ248-$L248*0</f>
        <v>-3.3333333196924331E-3</v>
      </c>
      <c r="BB248" s="57">
        <f t="shared" si="434"/>
        <v>-3.3333333196924331E-3</v>
      </c>
      <c r="BC248" s="57">
        <f t="shared" si="434"/>
        <v>-3.3333333196924331E-3</v>
      </c>
      <c r="BD248" s="57">
        <f t="shared" si="434"/>
        <v>-3.3333333196924331E-3</v>
      </c>
      <c r="BE248" s="60">
        <f t="shared" si="354"/>
        <v>0</v>
      </c>
      <c r="BF248" s="57">
        <v>473.89999999999992</v>
      </c>
      <c r="BG248" s="57">
        <v>0</v>
      </c>
      <c r="BH248" s="57"/>
      <c r="BI248" s="57"/>
      <c r="BJ248" s="57"/>
      <c r="BK248" s="57"/>
      <c r="BL248" s="57"/>
      <c r="BM248" s="57"/>
      <c r="BN248" s="57"/>
      <c r="BO248" s="57"/>
      <c r="BP248" s="57"/>
      <c r="BQ248" s="57"/>
      <c r="BR248" s="57"/>
      <c r="BS248" s="57"/>
      <c r="BT248" s="60">
        <f t="shared" si="360"/>
        <v>-5.64102561794104E-6</v>
      </c>
      <c r="BU248" s="57">
        <v>473.89999999999992</v>
      </c>
      <c r="BV248" s="57">
        <v>0</v>
      </c>
      <c r="BW248" s="57"/>
      <c r="BX248" s="57"/>
      <c r="BY248" s="57"/>
      <c r="BZ248" s="57"/>
      <c r="CA248" s="57"/>
      <c r="CB248" s="57"/>
      <c r="CC248" s="57"/>
      <c r="CD248" s="57"/>
      <c r="CE248" s="57"/>
      <c r="CF248" s="57"/>
      <c r="CG248" s="57"/>
      <c r="CH248" s="57"/>
      <c r="CI248" s="60">
        <f t="shared" si="363"/>
        <v>0</v>
      </c>
      <c r="CJ248" s="57">
        <v>473.89999999999992</v>
      </c>
      <c r="CK248" s="57">
        <v>0</v>
      </c>
      <c r="CL248" s="57"/>
      <c r="CM248" s="57"/>
      <c r="CN248" s="57"/>
      <c r="CO248" s="57"/>
      <c r="CP248" s="57"/>
      <c r="CQ248" s="57"/>
      <c r="CR248" s="57"/>
      <c r="CS248" s="57"/>
      <c r="CT248" s="57"/>
      <c r="CU248" s="57"/>
      <c r="CV248" s="57"/>
      <c r="CW248" s="57"/>
      <c r="CX248" s="60">
        <f t="shared" si="366"/>
        <v>0</v>
      </c>
    </row>
    <row r="249" spans="1:102" x14ac:dyDescent="0.2">
      <c r="A249" s="56" t="s">
        <v>1566</v>
      </c>
      <c r="B249" s="40" t="s">
        <v>2280</v>
      </c>
      <c r="C249" s="40" t="s">
        <v>794</v>
      </c>
      <c r="D249" s="40" t="s">
        <v>835</v>
      </c>
      <c r="E249" s="40" t="s">
        <v>2566</v>
      </c>
      <c r="F249" s="40" t="s">
        <v>853</v>
      </c>
      <c r="G249" s="40">
        <v>180</v>
      </c>
      <c r="H249" s="57">
        <v>86139.6</v>
      </c>
      <c r="I249" s="57">
        <v>71303.990000000005</v>
      </c>
      <c r="J249" s="57">
        <v>14835.61</v>
      </c>
      <c r="K249" s="58">
        <v>0</v>
      </c>
      <c r="L249" s="57">
        <v>478.55000000000013</v>
      </c>
      <c r="M249" s="57"/>
      <c r="N249" s="57">
        <f t="shared" si="412"/>
        <v>5742.6000000000013</v>
      </c>
      <c r="O249" s="57">
        <f t="shared" si="356"/>
        <v>14357.060000000001</v>
      </c>
      <c r="P249" s="57">
        <f t="shared" si="430"/>
        <v>13878.510000000002</v>
      </c>
      <c r="Q249" s="57">
        <f t="shared" si="430"/>
        <v>13399.960000000003</v>
      </c>
      <c r="R249" s="57">
        <f t="shared" si="430"/>
        <v>12921.410000000003</v>
      </c>
      <c r="S249" s="57">
        <f t="shared" si="430"/>
        <v>12442.860000000004</v>
      </c>
      <c r="T249" s="57">
        <f t="shared" si="430"/>
        <v>11964.310000000005</v>
      </c>
      <c r="U249" s="57">
        <f t="shared" si="430"/>
        <v>11485.760000000006</v>
      </c>
      <c r="V249" s="57">
        <f t="shared" si="430"/>
        <v>11007.210000000006</v>
      </c>
      <c r="W249" s="57">
        <f t="shared" si="430"/>
        <v>10528.660000000007</v>
      </c>
      <c r="X249" s="57">
        <f t="shared" si="430"/>
        <v>10050.110000000008</v>
      </c>
      <c r="Y249" s="57">
        <f t="shared" si="430"/>
        <v>9571.5600000000086</v>
      </c>
      <c r="Z249" s="57">
        <f t="shared" si="430"/>
        <v>9093.0100000000093</v>
      </c>
      <c r="AA249" s="59"/>
      <c r="AB249" s="57"/>
      <c r="AC249" s="57">
        <f t="shared" si="357"/>
        <v>5742.6000000000013</v>
      </c>
      <c r="AD249" s="57">
        <f t="shared" si="358"/>
        <v>8614.46000000001</v>
      </c>
      <c r="AE249" s="57">
        <f t="shared" si="431"/>
        <v>8135.9100000000099</v>
      </c>
      <c r="AF249" s="57">
        <f t="shared" si="431"/>
        <v>7657.3600000000097</v>
      </c>
      <c r="AG249" s="57">
        <f t="shared" si="431"/>
        <v>7178.8100000000095</v>
      </c>
      <c r="AH249" s="57">
        <f t="shared" si="431"/>
        <v>6700.2600000000093</v>
      </c>
      <c r="AI249" s="57">
        <f t="shared" si="431"/>
        <v>6221.7100000000091</v>
      </c>
      <c r="AJ249" s="57">
        <f t="shared" si="431"/>
        <v>5743.1600000000089</v>
      </c>
      <c r="AK249" s="57">
        <f t="shared" si="431"/>
        <v>5264.6100000000088</v>
      </c>
      <c r="AL249" s="57">
        <f t="shared" si="431"/>
        <v>4786.0600000000086</v>
      </c>
      <c r="AM249" s="57">
        <f t="shared" si="431"/>
        <v>4307.5100000000084</v>
      </c>
      <c r="AN249" s="57">
        <f t="shared" si="431"/>
        <v>3828.9600000000082</v>
      </c>
      <c r="AO249" s="57">
        <f t="shared" si="431"/>
        <v>3350.410000000008</v>
      </c>
      <c r="AP249" s="59"/>
      <c r="AQ249" s="57">
        <v>478.55000000000013</v>
      </c>
      <c r="AR249" s="57">
        <f>L249*7+0.56</f>
        <v>3350.4100000000008</v>
      </c>
      <c r="AS249" s="57">
        <f t="shared" si="432"/>
        <v>2871.8600000000079</v>
      </c>
      <c r="AT249" s="57">
        <f t="shared" si="433"/>
        <v>2393.3100000000077</v>
      </c>
      <c r="AU249" s="57">
        <f t="shared" si="433"/>
        <v>1914.7600000000075</v>
      </c>
      <c r="AV249" s="57">
        <f t="shared" si="433"/>
        <v>1436.2100000000073</v>
      </c>
      <c r="AW249" s="57">
        <f t="shared" si="433"/>
        <v>957.66000000000713</v>
      </c>
      <c r="AX249" s="57">
        <f t="shared" si="433"/>
        <v>479.11000000000701</v>
      </c>
      <c r="AY249" s="57">
        <f t="shared" si="433"/>
        <v>0.56000000000688033</v>
      </c>
      <c r="AZ249" s="57">
        <f>AY249-0.56</f>
        <v>6.8802741282070201E-12</v>
      </c>
      <c r="BA249" s="57">
        <f t="shared" si="434"/>
        <v>6.8802741282070201E-12</v>
      </c>
      <c r="BB249" s="57">
        <f t="shared" si="434"/>
        <v>6.8802741282070201E-12</v>
      </c>
      <c r="BC249" s="57">
        <f t="shared" si="434"/>
        <v>6.8802741282070201E-12</v>
      </c>
      <c r="BD249" s="57">
        <f t="shared" si="434"/>
        <v>6.8802741282070201E-12</v>
      </c>
      <c r="BE249" s="60">
        <f t="shared" si="354"/>
        <v>0</v>
      </c>
      <c r="BF249" s="57">
        <v>478.55000000000013</v>
      </c>
      <c r="BG249" s="57">
        <v>0</v>
      </c>
      <c r="BH249" s="57"/>
      <c r="BI249" s="57"/>
      <c r="BJ249" s="57"/>
      <c r="BK249" s="57"/>
      <c r="BL249" s="57"/>
      <c r="BM249" s="57"/>
      <c r="BN249" s="57"/>
      <c r="BO249" s="57"/>
      <c r="BP249" s="57"/>
      <c r="BQ249" s="57"/>
      <c r="BR249" s="57"/>
      <c r="BS249" s="57"/>
      <c r="BT249" s="60">
        <f t="shared" si="360"/>
        <v>1.164354083235034E-14</v>
      </c>
      <c r="BU249" s="57">
        <v>478.55000000000013</v>
      </c>
      <c r="BV249" s="57">
        <v>0</v>
      </c>
      <c r="BW249" s="57"/>
      <c r="BX249" s="57"/>
      <c r="BY249" s="57"/>
      <c r="BZ249" s="57"/>
      <c r="CA249" s="57"/>
      <c r="CB249" s="57"/>
      <c r="CC249" s="57"/>
      <c r="CD249" s="57"/>
      <c r="CE249" s="57"/>
      <c r="CF249" s="57"/>
      <c r="CG249" s="57"/>
      <c r="CH249" s="57"/>
      <c r="CI249" s="60">
        <f t="shared" si="363"/>
        <v>0</v>
      </c>
      <c r="CJ249" s="57">
        <v>478.55000000000013</v>
      </c>
      <c r="CK249" s="57">
        <v>0</v>
      </c>
      <c r="CL249" s="57"/>
      <c r="CM249" s="57"/>
      <c r="CN249" s="57"/>
      <c r="CO249" s="57"/>
      <c r="CP249" s="57"/>
      <c r="CQ249" s="57"/>
      <c r="CR249" s="57"/>
      <c r="CS249" s="57"/>
      <c r="CT249" s="57"/>
      <c r="CU249" s="57"/>
      <c r="CV249" s="57"/>
      <c r="CW249" s="57"/>
      <c r="CX249" s="60">
        <f t="shared" si="366"/>
        <v>0</v>
      </c>
    </row>
    <row r="250" spans="1:102" x14ac:dyDescent="0.2">
      <c r="A250" s="56" t="s">
        <v>1567</v>
      </c>
      <c r="B250" s="40" t="s">
        <v>2281</v>
      </c>
      <c r="C250" s="40" t="s">
        <v>794</v>
      </c>
      <c r="D250" s="40" t="s">
        <v>835</v>
      </c>
      <c r="E250" s="40" t="s">
        <v>2566</v>
      </c>
      <c r="F250" s="40" t="s">
        <v>853</v>
      </c>
      <c r="G250" s="40">
        <v>180</v>
      </c>
      <c r="H250" s="57">
        <v>86139.6</v>
      </c>
      <c r="I250" s="57">
        <v>71303.990000000005</v>
      </c>
      <c r="J250" s="57">
        <v>14835.61</v>
      </c>
      <c r="K250" s="58">
        <v>0</v>
      </c>
      <c r="L250" s="57">
        <v>478.55000000000013</v>
      </c>
      <c r="M250" s="57"/>
      <c r="N250" s="57">
        <f t="shared" si="412"/>
        <v>5742.6000000000013</v>
      </c>
      <c r="O250" s="57">
        <f t="shared" si="356"/>
        <v>14357.060000000001</v>
      </c>
      <c r="P250" s="57">
        <f t="shared" si="430"/>
        <v>13878.510000000002</v>
      </c>
      <c r="Q250" s="57">
        <f t="shared" si="430"/>
        <v>13399.960000000003</v>
      </c>
      <c r="R250" s="57">
        <f t="shared" si="430"/>
        <v>12921.410000000003</v>
      </c>
      <c r="S250" s="57">
        <f t="shared" si="430"/>
        <v>12442.860000000004</v>
      </c>
      <c r="T250" s="57">
        <f t="shared" si="430"/>
        <v>11964.310000000005</v>
      </c>
      <c r="U250" s="57">
        <f t="shared" si="430"/>
        <v>11485.760000000006</v>
      </c>
      <c r="V250" s="57">
        <f t="shared" si="430"/>
        <v>11007.210000000006</v>
      </c>
      <c r="W250" s="57">
        <f t="shared" si="430"/>
        <v>10528.660000000007</v>
      </c>
      <c r="X250" s="57">
        <f t="shared" si="430"/>
        <v>10050.110000000008</v>
      </c>
      <c r="Y250" s="57">
        <f t="shared" si="430"/>
        <v>9571.5600000000086</v>
      </c>
      <c r="Z250" s="57">
        <f t="shared" si="430"/>
        <v>9093.0100000000093</v>
      </c>
      <c r="AA250" s="59"/>
      <c r="AB250" s="57"/>
      <c r="AC250" s="57">
        <f t="shared" si="357"/>
        <v>5742.6000000000013</v>
      </c>
      <c r="AD250" s="57">
        <f t="shared" si="358"/>
        <v>8614.46000000001</v>
      </c>
      <c r="AE250" s="57">
        <f t="shared" si="431"/>
        <v>8135.9100000000099</v>
      </c>
      <c r="AF250" s="57">
        <f t="shared" si="431"/>
        <v>7657.3600000000097</v>
      </c>
      <c r="AG250" s="57">
        <f t="shared" si="431"/>
        <v>7178.8100000000095</v>
      </c>
      <c r="AH250" s="57">
        <f t="shared" si="431"/>
        <v>6700.2600000000093</v>
      </c>
      <c r="AI250" s="57">
        <f t="shared" si="431"/>
        <v>6221.7100000000091</v>
      </c>
      <c r="AJ250" s="57">
        <f t="shared" si="431"/>
        <v>5743.1600000000089</v>
      </c>
      <c r="AK250" s="57">
        <f t="shared" si="431"/>
        <v>5264.6100000000088</v>
      </c>
      <c r="AL250" s="57">
        <f t="shared" si="431"/>
        <v>4786.0600000000086</v>
      </c>
      <c r="AM250" s="57">
        <f t="shared" si="431"/>
        <v>4307.5100000000084</v>
      </c>
      <c r="AN250" s="57">
        <f t="shared" si="431"/>
        <v>3828.9600000000082</v>
      </c>
      <c r="AO250" s="57">
        <f t="shared" si="431"/>
        <v>3350.410000000008</v>
      </c>
      <c r="AP250" s="59"/>
      <c r="AQ250" s="57">
        <v>478.55000000000013</v>
      </c>
      <c r="AR250" s="57">
        <f t="shared" ref="AR250:AR252" si="435">L250*7+0.56</f>
        <v>3350.4100000000008</v>
      </c>
      <c r="AS250" s="57">
        <f t="shared" si="432"/>
        <v>2871.8600000000079</v>
      </c>
      <c r="AT250" s="57">
        <f t="shared" si="433"/>
        <v>2393.3100000000077</v>
      </c>
      <c r="AU250" s="57">
        <f t="shared" si="433"/>
        <v>1914.7600000000075</v>
      </c>
      <c r="AV250" s="57">
        <f t="shared" si="433"/>
        <v>1436.2100000000073</v>
      </c>
      <c r="AW250" s="57">
        <f t="shared" si="433"/>
        <v>957.66000000000713</v>
      </c>
      <c r="AX250" s="57">
        <f t="shared" si="433"/>
        <v>479.11000000000701</v>
      </c>
      <c r="AY250" s="57">
        <f t="shared" si="433"/>
        <v>0.56000000000688033</v>
      </c>
      <c r="AZ250" s="57">
        <f t="shared" ref="AZ250:AZ252" si="436">AY250-0.56</f>
        <v>6.8802741282070201E-12</v>
      </c>
      <c r="BA250" s="57">
        <f t="shared" si="434"/>
        <v>6.8802741282070201E-12</v>
      </c>
      <c r="BB250" s="57">
        <f t="shared" si="434"/>
        <v>6.8802741282070201E-12</v>
      </c>
      <c r="BC250" s="57">
        <f t="shared" si="434"/>
        <v>6.8802741282070201E-12</v>
      </c>
      <c r="BD250" s="57">
        <f t="shared" si="434"/>
        <v>6.8802741282070201E-12</v>
      </c>
      <c r="BE250" s="60">
        <f t="shared" si="354"/>
        <v>0</v>
      </c>
      <c r="BF250" s="57">
        <v>478.55000000000013</v>
      </c>
      <c r="BG250" s="57">
        <v>0</v>
      </c>
      <c r="BH250" s="57"/>
      <c r="BI250" s="57"/>
      <c r="BJ250" s="57"/>
      <c r="BK250" s="57"/>
      <c r="BL250" s="57"/>
      <c r="BM250" s="57"/>
      <c r="BN250" s="57"/>
      <c r="BO250" s="57"/>
      <c r="BP250" s="57"/>
      <c r="BQ250" s="57"/>
      <c r="BR250" s="57"/>
      <c r="BS250" s="57"/>
      <c r="BT250" s="60">
        <f t="shared" si="360"/>
        <v>1.164354083235034E-14</v>
      </c>
      <c r="BU250" s="57">
        <v>478.55000000000013</v>
      </c>
      <c r="BV250" s="57">
        <v>0</v>
      </c>
      <c r="BW250" s="57"/>
      <c r="BX250" s="57"/>
      <c r="BY250" s="57"/>
      <c r="BZ250" s="57"/>
      <c r="CA250" s="57"/>
      <c r="CB250" s="57"/>
      <c r="CC250" s="57"/>
      <c r="CD250" s="57"/>
      <c r="CE250" s="57"/>
      <c r="CF250" s="57"/>
      <c r="CG250" s="57"/>
      <c r="CH250" s="57"/>
      <c r="CI250" s="60">
        <f t="shared" si="363"/>
        <v>0</v>
      </c>
      <c r="CJ250" s="57">
        <v>478.55000000000013</v>
      </c>
      <c r="CK250" s="57">
        <v>0</v>
      </c>
      <c r="CL250" s="57"/>
      <c r="CM250" s="57"/>
      <c r="CN250" s="57"/>
      <c r="CO250" s="57"/>
      <c r="CP250" s="57"/>
      <c r="CQ250" s="57"/>
      <c r="CR250" s="57"/>
      <c r="CS250" s="57"/>
      <c r="CT250" s="57"/>
      <c r="CU250" s="57"/>
      <c r="CV250" s="57"/>
      <c r="CW250" s="57"/>
      <c r="CX250" s="60">
        <f t="shared" si="366"/>
        <v>0</v>
      </c>
    </row>
    <row r="251" spans="1:102" x14ac:dyDescent="0.2">
      <c r="A251" s="56" t="s">
        <v>1568</v>
      </c>
      <c r="B251" s="40" t="s">
        <v>2282</v>
      </c>
      <c r="C251" s="40" t="s">
        <v>794</v>
      </c>
      <c r="D251" s="40" t="s">
        <v>835</v>
      </c>
      <c r="E251" s="40" t="s">
        <v>2566</v>
      </c>
      <c r="F251" s="40" t="s">
        <v>853</v>
      </c>
      <c r="G251" s="40">
        <v>180</v>
      </c>
      <c r="H251" s="57">
        <v>86139.6</v>
      </c>
      <c r="I251" s="57">
        <v>71303.990000000005</v>
      </c>
      <c r="J251" s="57">
        <v>14835.61</v>
      </c>
      <c r="K251" s="58">
        <v>0</v>
      </c>
      <c r="L251" s="57">
        <v>478.55000000000013</v>
      </c>
      <c r="M251" s="57"/>
      <c r="N251" s="57">
        <f t="shared" si="412"/>
        <v>5742.6000000000013</v>
      </c>
      <c r="O251" s="57">
        <f t="shared" si="356"/>
        <v>14357.060000000001</v>
      </c>
      <c r="P251" s="57">
        <f t="shared" si="430"/>
        <v>13878.510000000002</v>
      </c>
      <c r="Q251" s="57">
        <f t="shared" si="430"/>
        <v>13399.960000000003</v>
      </c>
      <c r="R251" s="57">
        <f t="shared" si="430"/>
        <v>12921.410000000003</v>
      </c>
      <c r="S251" s="57">
        <f t="shared" si="430"/>
        <v>12442.860000000004</v>
      </c>
      <c r="T251" s="57">
        <f t="shared" si="430"/>
        <v>11964.310000000005</v>
      </c>
      <c r="U251" s="57">
        <f t="shared" si="430"/>
        <v>11485.760000000006</v>
      </c>
      <c r="V251" s="57">
        <f t="shared" si="430"/>
        <v>11007.210000000006</v>
      </c>
      <c r="W251" s="57">
        <f t="shared" si="430"/>
        <v>10528.660000000007</v>
      </c>
      <c r="X251" s="57">
        <f t="shared" si="430"/>
        <v>10050.110000000008</v>
      </c>
      <c r="Y251" s="57">
        <f t="shared" si="430"/>
        <v>9571.5600000000086</v>
      </c>
      <c r="Z251" s="57">
        <f t="shared" si="430"/>
        <v>9093.0100000000093</v>
      </c>
      <c r="AA251" s="59"/>
      <c r="AB251" s="57"/>
      <c r="AC251" s="57">
        <f t="shared" si="357"/>
        <v>5742.6000000000013</v>
      </c>
      <c r="AD251" s="57">
        <f t="shared" si="358"/>
        <v>8614.46000000001</v>
      </c>
      <c r="AE251" s="57">
        <f t="shared" si="431"/>
        <v>8135.9100000000099</v>
      </c>
      <c r="AF251" s="57">
        <f t="shared" si="431"/>
        <v>7657.3600000000097</v>
      </c>
      <c r="AG251" s="57">
        <f t="shared" si="431"/>
        <v>7178.8100000000095</v>
      </c>
      <c r="AH251" s="57">
        <f t="shared" si="431"/>
        <v>6700.2600000000093</v>
      </c>
      <c r="AI251" s="57">
        <f t="shared" si="431"/>
        <v>6221.7100000000091</v>
      </c>
      <c r="AJ251" s="57">
        <f t="shared" si="431"/>
        <v>5743.1600000000089</v>
      </c>
      <c r="AK251" s="57">
        <f t="shared" si="431"/>
        <v>5264.6100000000088</v>
      </c>
      <c r="AL251" s="57">
        <f t="shared" si="431"/>
        <v>4786.0600000000086</v>
      </c>
      <c r="AM251" s="57">
        <f t="shared" si="431"/>
        <v>4307.5100000000084</v>
      </c>
      <c r="AN251" s="57">
        <f t="shared" si="431"/>
        <v>3828.9600000000082</v>
      </c>
      <c r="AO251" s="57">
        <f t="shared" si="431"/>
        <v>3350.410000000008</v>
      </c>
      <c r="AP251" s="59"/>
      <c r="AQ251" s="57">
        <v>478.55000000000013</v>
      </c>
      <c r="AR251" s="57">
        <f t="shared" si="435"/>
        <v>3350.4100000000008</v>
      </c>
      <c r="AS251" s="57">
        <f t="shared" si="432"/>
        <v>2871.8600000000079</v>
      </c>
      <c r="AT251" s="57">
        <f t="shared" si="433"/>
        <v>2393.3100000000077</v>
      </c>
      <c r="AU251" s="57">
        <f t="shared" si="433"/>
        <v>1914.7600000000075</v>
      </c>
      <c r="AV251" s="57">
        <f t="shared" si="433"/>
        <v>1436.2100000000073</v>
      </c>
      <c r="AW251" s="57">
        <f t="shared" si="433"/>
        <v>957.66000000000713</v>
      </c>
      <c r="AX251" s="57">
        <f t="shared" si="433"/>
        <v>479.11000000000701</v>
      </c>
      <c r="AY251" s="57">
        <f t="shared" si="433"/>
        <v>0.56000000000688033</v>
      </c>
      <c r="AZ251" s="57">
        <f t="shared" si="436"/>
        <v>6.8802741282070201E-12</v>
      </c>
      <c r="BA251" s="57">
        <f t="shared" si="434"/>
        <v>6.8802741282070201E-12</v>
      </c>
      <c r="BB251" s="57">
        <f t="shared" si="434"/>
        <v>6.8802741282070201E-12</v>
      </c>
      <c r="BC251" s="57">
        <f t="shared" si="434"/>
        <v>6.8802741282070201E-12</v>
      </c>
      <c r="BD251" s="57">
        <f t="shared" si="434"/>
        <v>6.8802741282070201E-12</v>
      </c>
      <c r="BE251" s="60">
        <f t="shared" si="354"/>
        <v>0</v>
      </c>
      <c r="BF251" s="57">
        <v>478.55000000000013</v>
      </c>
      <c r="BG251" s="57">
        <v>0</v>
      </c>
      <c r="BH251" s="57"/>
      <c r="BI251" s="57"/>
      <c r="BJ251" s="57"/>
      <c r="BK251" s="57"/>
      <c r="BL251" s="57"/>
      <c r="BM251" s="57"/>
      <c r="BN251" s="57"/>
      <c r="BO251" s="57"/>
      <c r="BP251" s="57"/>
      <c r="BQ251" s="57"/>
      <c r="BR251" s="57"/>
      <c r="BS251" s="57"/>
      <c r="BT251" s="60">
        <f t="shared" si="360"/>
        <v>1.164354083235034E-14</v>
      </c>
      <c r="BU251" s="57">
        <v>478.55000000000013</v>
      </c>
      <c r="BV251" s="57">
        <v>0</v>
      </c>
      <c r="BW251" s="57"/>
      <c r="BX251" s="57"/>
      <c r="BY251" s="57"/>
      <c r="BZ251" s="57"/>
      <c r="CA251" s="57"/>
      <c r="CB251" s="57"/>
      <c r="CC251" s="57"/>
      <c r="CD251" s="57"/>
      <c r="CE251" s="57"/>
      <c r="CF251" s="57"/>
      <c r="CG251" s="57"/>
      <c r="CH251" s="57"/>
      <c r="CI251" s="60">
        <f t="shared" si="363"/>
        <v>0</v>
      </c>
      <c r="CJ251" s="57">
        <v>478.55000000000013</v>
      </c>
      <c r="CK251" s="57">
        <v>0</v>
      </c>
      <c r="CL251" s="57"/>
      <c r="CM251" s="57"/>
      <c r="CN251" s="57"/>
      <c r="CO251" s="57"/>
      <c r="CP251" s="57"/>
      <c r="CQ251" s="57"/>
      <c r="CR251" s="57"/>
      <c r="CS251" s="57"/>
      <c r="CT251" s="57"/>
      <c r="CU251" s="57"/>
      <c r="CV251" s="57"/>
      <c r="CW251" s="57"/>
      <c r="CX251" s="60">
        <f t="shared" si="366"/>
        <v>0</v>
      </c>
    </row>
    <row r="252" spans="1:102" x14ac:dyDescent="0.2">
      <c r="A252" s="56" t="s">
        <v>1569</v>
      </c>
      <c r="B252" s="40" t="s">
        <v>2283</v>
      </c>
      <c r="C252" s="40" t="s">
        <v>794</v>
      </c>
      <c r="D252" s="40" t="s">
        <v>835</v>
      </c>
      <c r="E252" s="40" t="s">
        <v>2566</v>
      </c>
      <c r="F252" s="40" t="s">
        <v>853</v>
      </c>
      <c r="G252" s="40">
        <v>180</v>
      </c>
      <c r="H252" s="57">
        <v>86139.6</v>
      </c>
      <c r="I252" s="57">
        <v>71303.990000000005</v>
      </c>
      <c r="J252" s="57">
        <v>14835.61</v>
      </c>
      <c r="K252" s="58">
        <v>0</v>
      </c>
      <c r="L252" s="57">
        <v>478.55000000000013</v>
      </c>
      <c r="M252" s="57"/>
      <c r="N252" s="57">
        <f t="shared" si="412"/>
        <v>5742.6000000000013</v>
      </c>
      <c r="O252" s="57">
        <f t="shared" si="356"/>
        <v>14357.060000000001</v>
      </c>
      <c r="P252" s="57">
        <f t="shared" si="430"/>
        <v>13878.510000000002</v>
      </c>
      <c r="Q252" s="57">
        <f t="shared" si="430"/>
        <v>13399.960000000003</v>
      </c>
      <c r="R252" s="57">
        <f t="shared" si="430"/>
        <v>12921.410000000003</v>
      </c>
      <c r="S252" s="57">
        <f t="shared" si="430"/>
        <v>12442.860000000004</v>
      </c>
      <c r="T252" s="57">
        <f t="shared" si="430"/>
        <v>11964.310000000005</v>
      </c>
      <c r="U252" s="57">
        <f t="shared" si="430"/>
        <v>11485.760000000006</v>
      </c>
      <c r="V252" s="57">
        <f t="shared" si="430"/>
        <v>11007.210000000006</v>
      </c>
      <c r="W252" s="57">
        <f t="shared" si="430"/>
        <v>10528.660000000007</v>
      </c>
      <c r="X252" s="57">
        <f t="shared" si="430"/>
        <v>10050.110000000008</v>
      </c>
      <c r="Y252" s="57">
        <f t="shared" si="430"/>
        <v>9571.5600000000086</v>
      </c>
      <c r="Z252" s="57">
        <f t="shared" si="430"/>
        <v>9093.0100000000093</v>
      </c>
      <c r="AA252" s="59"/>
      <c r="AB252" s="57"/>
      <c r="AC252" s="57">
        <f t="shared" si="357"/>
        <v>5742.6000000000013</v>
      </c>
      <c r="AD252" s="57">
        <f t="shared" si="358"/>
        <v>8614.46000000001</v>
      </c>
      <c r="AE252" s="57">
        <f t="shared" si="431"/>
        <v>8135.9100000000099</v>
      </c>
      <c r="AF252" s="57">
        <f t="shared" si="431"/>
        <v>7657.3600000000097</v>
      </c>
      <c r="AG252" s="57">
        <f t="shared" si="431"/>
        <v>7178.8100000000095</v>
      </c>
      <c r="AH252" s="57">
        <f t="shared" si="431"/>
        <v>6700.2600000000093</v>
      </c>
      <c r="AI252" s="57">
        <f t="shared" si="431"/>
        <v>6221.7100000000091</v>
      </c>
      <c r="AJ252" s="57">
        <f t="shared" si="431"/>
        <v>5743.1600000000089</v>
      </c>
      <c r="AK252" s="57">
        <f t="shared" si="431"/>
        <v>5264.6100000000088</v>
      </c>
      <c r="AL252" s="57">
        <f t="shared" si="431"/>
        <v>4786.0600000000086</v>
      </c>
      <c r="AM252" s="57">
        <f t="shared" si="431"/>
        <v>4307.5100000000084</v>
      </c>
      <c r="AN252" s="57">
        <f t="shared" si="431"/>
        <v>3828.9600000000082</v>
      </c>
      <c r="AO252" s="57">
        <f t="shared" si="431"/>
        <v>3350.410000000008</v>
      </c>
      <c r="AP252" s="59"/>
      <c r="AQ252" s="57">
        <v>478.55000000000013</v>
      </c>
      <c r="AR252" s="57">
        <f t="shared" si="435"/>
        <v>3350.4100000000008</v>
      </c>
      <c r="AS252" s="57">
        <f t="shared" si="432"/>
        <v>2871.8600000000079</v>
      </c>
      <c r="AT252" s="57">
        <f t="shared" si="433"/>
        <v>2393.3100000000077</v>
      </c>
      <c r="AU252" s="57">
        <f t="shared" si="433"/>
        <v>1914.7600000000075</v>
      </c>
      <c r="AV252" s="57">
        <f t="shared" si="433"/>
        <v>1436.2100000000073</v>
      </c>
      <c r="AW252" s="57">
        <f t="shared" si="433"/>
        <v>957.66000000000713</v>
      </c>
      <c r="AX252" s="57">
        <f t="shared" si="433"/>
        <v>479.11000000000701</v>
      </c>
      <c r="AY252" s="57">
        <f t="shared" si="433"/>
        <v>0.56000000000688033</v>
      </c>
      <c r="AZ252" s="57">
        <f t="shared" si="436"/>
        <v>6.8802741282070201E-12</v>
      </c>
      <c r="BA252" s="57">
        <f t="shared" si="434"/>
        <v>6.8802741282070201E-12</v>
      </c>
      <c r="BB252" s="57">
        <f t="shared" si="434"/>
        <v>6.8802741282070201E-12</v>
      </c>
      <c r="BC252" s="57">
        <f t="shared" si="434"/>
        <v>6.8802741282070201E-12</v>
      </c>
      <c r="BD252" s="57">
        <f t="shared" si="434"/>
        <v>6.8802741282070201E-12</v>
      </c>
      <c r="BE252" s="60">
        <f t="shared" si="354"/>
        <v>0</v>
      </c>
      <c r="BF252" s="57">
        <v>478.55000000000013</v>
      </c>
      <c r="BG252" s="57">
        <v>0</v>
      </c>
      <c r="BH252" s="57"/>
      <c r="BI252" s="57"/>
      <c r="BJ252" s="57"/>
      <c r="BK252" s="57"/>
      <c r="BL252" s="57"/>
      <c r="BM252" s="57"/>
      <c r="BN252" s="57"/>
      <c r="BO252" s="57"/>
      <c r="BP252" s="57"/>
      <c r="BQ252" s="57"/>
      <c r="BR252" s="57"/>
      <c r="BS252" s="57"/>
      <c r="BT252" s="60">
        <f t="shared" si="360"/>
        <v>1.164354083235034E-14</v>
      </c>
      <c r="BU252" s="57">
        <v>478.55000000000013</v>
      </c>
      <c r="BV252" s="57">
        <v>0</v>
      </c>
      <c r="BW252" s="57"/>
      <c r="BX252" s="57"/>
      <c r="BY252" s="57"/>
      <c r="BZ252" s="57"/>
      <c r="CA252" s="57"/>
      <c r="CB252" s="57"/>
      <c r="CC252" s="57"/>
      <c r="CD252" s="57"/>
      <c r="CE252" s="57"/>
      <c r="CF252" s="57"/>
      <c r="CG252" s="57"/>
      <c r="CH252" s="57"/>
      <c r="CI252" s="60">
        <f t="shared" si="363"/>
        <v>0</v>
      </c>
      <c r="CJ252" s="57">
        <v>478.55000000000013</v>
      </c>
      <c r="CK252" s="57">
        <v>0</v>
      </c>
      <c r="CL252" s="57"/>
      <c r="CM252" s="57"/>
      <c r="CN252" s="57"/>
      <c r="CO252" s="57"/>
      <c r="CP252" s="57"/>
      <c r="CQ252" s="57"/>
      <c r="CR252" s="57"/>
      <c r="CS252" s="57"/>
      <c r="CT252" s="57"/>
      <c r="CU252" s="57"/>
      <c r="CV252" s="57"/>
      <c r="CW252" s="57"/>
      <c r="CX252" s="60">
        <f t="shared" si="366"/>
        <v>0</v>
      </c>
    </row>
    <row r="253" spans="1:102" x14ac:dyDescent="0.2">
      <c r="A253" s="56" t="s">
        <v>1570</v>
      </c>
      <c r="B253" s="40" t="s">
        <v>2284</v>
      </c>
      <c r="C253" s="40" t="s">
        <v>794</v>
      </c>
      <c r="D253" s="40" t="s">
        <v>851</v>
      </c>
      <c r="E253" s="40" t="s">
        <v>2571</v>
      </c>
      <c r="F253" s="40" t="s">
        <v>853</v>
      </c>
      <c r="G253" s="40">
        <v>300</v>
      </c>
      <c r="H253" s="57">
        <v>305800</v>
      </c>
      <c r="I253" s="57">
        <v>264005.54000000004</v>
      </c>
      <c r="J253" s="57">
        <v>41794.459999999963</v>
      </c>
      <c r="K253" s="58">
        <v>1</v>
      </c>
      <c r="L253" s="57">
        <v>1019.353333</v>
      </c>
      <c r="M253" s="57"/>
      <c r="N253" s="57">
        <f t="shared" si="412"/>
        <v>12232.239996</v>
      </c>
      <c r="O253" s="57">
        <f t="shared" si="356"/>
        <v>40775.106666999964</v>
      </c>
      <c r="P253" s="57">
        <f t="shared" si="430"/>
        <v>39755.753333999965</v>
      </c>
      <c r="Q253" s="57">
        <f t="shared" si="430"/>
        <v>38736.400000999965</v>
      </c>
      <c r="R253" s="57">
        <f t="shared" si="430"/>
        <v>37717.046667999966</v>
      </c>
      <c r="S253" s="57">
        <f t="shared" si="430"/>
        <v>36697.693334999967</v>
      </c>
      <c r="T253" s="57">
        <f t="shared" si="430"/>
        <v>35678.340001999968</v>
      </c>
      <c r="U253" s="57">
        <f t="shared" si="430"/>
        <v>34658.986668999969</v>
      </c>
      <c r="V253" s="57">
        <f t="shared" si="430"/>
        <v>33639.63333599997</v>
      </c>
      <c r="W253" s="57">
        <f t="shared" si="430"/>
        <v>32620.280002999971</v>
      </c>
      <c r="X253" s="57">
        <f t="shared" si="430"/>
        <v>31600.926669999972</v>
      </c>
      <c r="Y253" s="57">
        <f t="shared" si="430"/>
        <v>30581.573336999973</v>
      </c>
      <c r="Z253" s="57">
        <f t="shared" si="430"/>
        <v>29562.220003999973</v>
      </c>
      <c r="AA253" s="59">
        <f t="shared" ref="AA253:AA280" si="437">SUM(O253:Z253,J253)/13*$AA$1</f>
        <v>784.92348004399923</v>
      </c>
      <c r="AB253" s="57"/>
      <c r="AC253" s="57">
        <f t="shared" si="357"/>
        <v>12232.239996</v>
      </c>
      <c r="AD253" s="57">
        <f t="shared" si="358"/>
        <v>28542.866670999974</v>
      </c>
      <c r="AE253" s="57">
        <f t="shared" si="431"/>
        <v>27523.513337999975</v>
      </c>
      <c r="AF253" s="57">
        <f t="shared" si="431"/>
        <v>26504.160004999976</v>
      </c>
      <c r="AG253" s="57">
        <f t="shared" si="431"/>
        <v>25484.806671999977</v>
      </c>
      <c r="AH253" s="57">
        <f t="shared" si="431"/>
        <v>24465.453338999978</v>
      </c>
      <c r="AI253" s="57">
        <f t="shared" si="431"/>
        <v>23446.100005999979</v>
      </c>
      <c r="AJ253" s="57">
        <f t="shared" si="431"/>
        <v>22426.74667299998</v>
      </c>
      <c r="AK253" s="57">
        <f t="shared" si="431"/>
        <v>21407.393339999981</v>
      </c>
      <c r="AL253" s="57">
        <f t="shared" si="431"/>
        <v>20388.040006999981</v>
      </c>
      <c r="AM253" s="57">
        <f t="shared" si="431"/>
        <v>19368.686673999982</v>
      </c>
      <c r="AN253" s="57">
        <f t="shared" si="431"/>
        <v>18349.333340999983</v>
      </c>
      <c r="AO253" s="57">
        <f t="shared" si="431"/>
        <v>17329.980007999984</v>
      </c>
      <c r="AP253" s="59">
        <f t="shared" si="359"/>
        <v>515.81420013199954</v>
      </c>
      <c r="AQ253" s="57">
        <v>1019.353333</v>
      </c>
      <c r="AR253" s="57">
        <f t="shared" ref="AR253:AR287" si="438">L253*12</f>
        <v>12232.239996</v>
      </c>
      <c r="AS253" s="57">
        <f t="shared" si="432"/>
        <v>16310.626674999985</v>
      </c>
      <c r="AT253" s="57">
        <f t="shared" si="433"/>
        <v>15291.273341999986</v>
      </c>
      <c r="AU253" s="57">
        <f t="shared" si="433"/>
        <v>14271.920008999987</v>
      </c>
      <c r="AV253" s="57">
        <f t="shared" si="433"/>
        <v>13252.566675999988</v>
      </c>
      <c r="AW253" s="57">
        <f t="shared" si="433"/>
        <v>12233.213342999989</v>
      </c>
      <c r="AX253" s="57">
        <f t="shared" si="433"/>
        <v>11213.860009999989</v>
      </c>
      <c r="AY253" s="57">
        <f t="shared" si="433"/>
        <v>10194.50667699999</v>
      </c>
      <c r="AZ253" s="57">
        <f t="shared" si="433"/>
        <v>9175.1533439999912</v>
      </c>
      <c r="BA253" s="57">
        <f t="shared" si="433"/>
        <v>8155.8000109999912</v>
      </c>
      <c r="BB253" s="57">
        <f t="shared" si="433"/>
        <v>7136.4466779999912</v>
      </c>
      <c r="BC253" s="57">
        <f t="shared" si="433"/>
        <v>6117.0933449999911</v>
      </c>
      <c r="BD253" s="57">
        <f t="shared" si="433"/>
        <v>5097.7400119999911</v>
      </c>
      <c r="BE253" s="60">
        <f t="shared" si="354"/>
        <v>246.70492021999971</v>
      </c>
      <c r="BF253" s="57">
        <v>1019.353333</v>
      </c>
      <c r="BG253" s="57">
        <v>5097.74</v>
      </c>
      <c r="BH253" s="57">
        <f t="shared" ref="BH253:BH287" si="439">BD253-BF253</f>
        <v>4078.3866789999911</v>
      </c>
      <c r="BI253" s="57">
        <f t="shared" ref="BI253:BS278" si="440">BH253-$L253</f>
        <v>3059.0333459999911</v>
      </c>
      <c r="BJ253" s="57">
        <f t="shared" si="440"/>
        <v>2039.680012999991</v>
      </c>
      <c r="BK253" s="57">
        <f t="shared" si="440"/>
        <v>1020.326679999991</v>
      </c>
      <c r="BL253" s="57">
        <f t="shared" si="440"/>
        <v>0.97334699999100849</v>
      </c>
      <c r="BM253" s="57"/>
      <c r="BN253" s="57"/>
      <c r="BO253" s="57"/>
      <c r="BP253" s="57"/>
      <c r="BQ253" s="57"/>
      <c r="BR253" s="57"/>
      <c r="BS253" s="57"/>
      <c r="BT253" s="60">
        <f t="shared" si="360"/>
        <v>25.885775514922987</v>
      </c>
      <c r="BU253" s="57">
        <v>1019.353333</v>
      </c>
      <c r="BV253" s="57"/>
      <c r="BW253" s="57"/>
      <c r="BX253" s="57"/>
      <c r="BY253" s="57"/>
      <c r="BZ253" s="57"/>
      <c r="CA253" s="57"/>
      <c r="CB253" s="57"/>
      <c r="CC253" s="57"/>
      <c r="CD253" s="57"/>
      <c r="CE253" s="57"/>
      <c r="CF253" s="57"/>
      <c r="CG253" s="57"/>
      <c r="CH253" s="57"/>
      <c r="CI253" s="60">
        <f t="shared" si="363"/>
        <v>0</v>
      </c>
      <c r="CJ253" s="57">
        <v>1019.353333</v>
      </c>
      <c r="CK253" s="57"/>
      <c r="CL253" s="57"/>
      <c r="CM253" s="57"/>
      <c r="CN253" s="57"/>
      <c r="CO253" s="57"/>
      <c r="CP253" s="57"/>
      <c r="CQ253" s="57"/>
      <c r="CR253" s="57"/>
      <c r="CS253" s="57"/>
      <c r="CT253" s="57"/>
      <c r="CU253" s="57"/>
      <c r="CV253" s="57"/>
      <c r="CW253" s="57"/>
      <c r="CX253" s="60">
        <f t="shared" si="366"/>
        <v>0</v>
      </c>
    </row>
    <row r="254" spans="1:102" x14ac:dyDescent="0.2">
      <c r="A254" s="56" t="s">
        <v>1571</v>
      </c>
      <c r="B254" s="40" t="s">
        <v>2285</v>
      </c>
      <c r="C254" s="40" t="s">
        <v>794</v>
      </c>
      <c r="D254" s="40" t="s">
        <v>851</v>
      </c>
      <c r="E254" s="40" t="s">
        <v>2552</v>
      </c>
      <c r="F254" s="40" t="s">
        <v>853</v>
      </c>
      <c r="G254" s="40">
        <v>300</v>
      </c>
      <c r="H254" s="57">
        <v>35457.019999999997</v>
      </c>
      <c r="I254" s="57">
        <v>28365.6008</v>
      </c>
      <c r="J254" s="57">
        <v>7091.4191999999966</v>
      </c>
      <c r="K254" s="58">
        <v>1</v>
      </c>
      <c r="L254" s="57">
        <v>118.19000000000004</v>
      </c>
      <c r="M254" s="57"/>
      <c r="N254" s="57">
        <f t="shared" si="412"/>
        <v>1418.2800000000004</v>
      </c>
      <c r="O254" s="57">
        <f t="shared" si="356"/>
        <v>6973.229199999997</v>
      </c>
      <c r="P254" s="57">
        <f t="shared" si="430"/>
        <v>6855.0391999999974</v>
      </c>
      <c r="Q254" s="57">
        <f t="shared" si="430"/>
        <v>6736.8491999999978</v>
      </c>
      <c r="R254" s="57">
        <f t="shared" si="430"/>
        <v>6618.6591999999982</v>
      </c>
      <c r="S254" s="57">
        <f t="shared" si="430"/>
        <v>6500.4691999999986</v>
      </c>
      <c r="T254" s="57">
        <f t="shared" si="430"/>
        <v>6382.279199999999</v>
      </c>
      <c r="U254" s="57">
        <f t="shared" si="430"/>
        <v>6264.0891999999994</v>
      </c>
      <c r="V254" s="57">
        <f t="shared" si="430"/>
        <v>6145.8991999999998</v>
      </c>
      <c r="W254" s="57">
        <f t="shared" si="430"/>
        <v>6027.7092000000002</v>
      </c>
      <c r="X254" s="57">
        <f t="shared" si="430"/>
        <v>5909.5192000000006</v>
      </c>
      <c r="Y254" s="57">
        <f t="shared" si="430"/>
        <v>5791.329200000001</v>
      </c>
      <c r="Z254" s="57">
        <f t="shared" si="430"/>
        <v>5673.1392000000014</v>
      </c>
      <c r="AA254" s="59">
        <f t="shared" si="437"/>
        <v>140.41014239999998</v>
      </c>
      <c r="AB254" s="57"/>
      <c r="AC254" s="57">
        <f t="shared" si="357"/>
        <v>1418.2800000000004</v>
      </c>
      <c r="AD254" s="57">
        <f t="shared" si="358"/>
        <v>5554.9492000000018</v>
      </c>
      <c r="AE254" s="57">
        <f t="shared" si="431"/>
        <v>5436.7592000000022</v>
      </c>
      <c r="AF254" s="57">
        <f t="shared" si="431"/>
        <v>5318.5692000000026</v>
      </c>
      <c r="AG254" s="57">
        <f t="shared" si="431"/>
        <v>5200.379200000003</v>
      </c>
      <c r="AH254" s="57">
        <f t="shared" si="431"/>
        <v>5082.1892000000034</v>
      </c>
      <c r="AI254" s="57">
        <f t="shared" si="431"/>
        <v>4963.9992000000038</v>
      </c>
      <c r="AJ254" s="57">
        <f t="shared" si="431"/>
        <v>4845.8092000000042</v>
      </c>
      <c r="AK254" s="57">
        <f t="shared" si="431"/>
        <v>4727.6192000000046</v>
      </c>
      <c r="AL254" s="57">
        <f t="shared" si="431"/>
        <v>4609.429200000005</v>
      </c>
      <c r="AM254" s="57">
        <f t="shared" si="431"/>
        <v>4491.2392000000054</v>
      </c>
      <c r="AN254" s="57">
        <f t="shared" si="431"/>
        <v>4373.0492000000058</v>
      </c>
      <c r="AO254" s="57">
        <f t="shared" si="431"/>
        <v>4254.8592000000062</v>
      </c>
      <c r="AP254" s="59">
        <f t="shared" si="359"/>
        <v>109.20798240000009</v>
      </c>
      <c r="AQ254" s="57">
        <v>118.19000000000004</v>
      </c>
      <c r="AR254" s="57">
        <f t="shared" si="438"/>
        <v>1418.2800000000004</v>
      </c>
      <c r="AS254" s="57">
        <f t="shared" si="432"/>
        <v>4136.6692000000066</v>
      </c>
      <c r="AT254" s="57">
        <f t="shared" si="433"/>
        <v>4018.4792000000066</v>
      </c>
      <c r="AU254" s="57">
        <f t="shared" si="433"/>
        <v>3900.2892000000065</v>
      </c>
      <c r="AV254" s="57">
        <f t="shared" si="433"/>
        <v>3782.0992000000065</v>
      </c>
      <c r="AW254" s="57">
        <f t="shared" si="433"/>
        <v>3663.9092000000064</v>
      </c>
      <c r="AX254" s="57">
        <f t="shared" si="433"/>
        <v>3545.7192000000064</v>
      </c>
      <c r="AY254" s="57">
        <f t="shared" si="433"/>
        <v>3427.5292000000063</v>
      </c>
      <c r="AZ254" s="57">
        <f t="shared" si="433"/>
        <v>3309.3392000000063</v>
      </c>
      <c r="BA254" s="57">
        <f t="shared" si="433"/>
        <v>3191.1492000000062</v>
      </c>
      <c r="BB254" s="57">
        <f t="shared" si="433"/>
        <v>3072.9592000000061</v>
      </c>
      <c r="BC254" s="57">
        <f t="shared" si="433"/>
        <v>2954.7692000000061</v>
      </c>
      <c r="BD254" s="57">
        <f t="shared" si="433"/>
        <v>2836.579200000006</v>
      </c>
      <c r="BE254" s="60">
        <f t="shared" si="354"/>
        <v>78.005822400000127</v>
      </c>
      <c r="BF254" s="57">
        <v>118.19000000000004</v>
      </c>
      <c r="BG254" s="69">
        <f t="shared" ref="BG254:BG287" si="441">BF254*12</f>
        <v>1418.2800000000004</v>
      </c>
      <c r="BH254" s="57">
        <f t="shared" si="439"/>
        <v>2718.389200000006</v>
      </c>
      <c r="BI254" s="57">
        <f t="shared" si="440"/>
        <v>2600.1992000000059</v>
      </c>
      <c r="BJ254" s="57">
        <f t="shared" si="440"/>
        <v>2482.0092000000059</v>
      </c>
      <c r="BK254" s="57">
        <f t="shared" si="440"/>
        <v>2363.8192000000058</v>
      </c>
      <c r="BL254" s="57">
        <f t="shared" si="440"/>
        <v>2245.6292000000058</v>
      </c>
      <c r="BM254" s="57">
        <f t="shared" si="440"/>
        <v>2127.4392000000057</v>
      </c>
      <c r="BN254" s="57">
        <f t="shared" si="440"/>
        <v>2009.2492000000057</v>
      </c>
      <c r="BO254" s="57">
        <f t="shared" si="440"/>
        <v>1891.0592000000056</v>
      </c>
      <c r="BP254" s="57">
        <f t="shared" si="440"/>
        <v>1772.8692000000055</v>
      </c>
      <c r="BQ254" s="57">
        <f t="shared" si="440"/>
        <v>1654.6792000000055</v>
      </c>
      <c r="BR254" s="57">
        <f t="shared" si="440"/>
        <v>1536.4892000000054</v>
      </c>
      <c r="BS254" s="57">
        <f t="shared" si="440"/>
        <v>1418.2992000000054</v>
      </c>
      <c r="BT254" s="60">
        <f t="shared" si="360"/>
        <v>46.803662400000114</v>
      </c>
      <c r="BU254" s="57">
        <v>118.19000000000004</v>
      </c>
      <c r="BV254" s="69">
        <f t="shared" ref="BV254:BV287" si="442">BU254*12</f>
        <v>1418.2800000000004</v>
      </c>
      <c r="BW254" s="57">
        <f t="shared" ref="BW254:BW287" si="443">BS254-BU254</f>
        <v>1300.1092000000053</v>
      </c>
      <c r="BX254" s="57">
        <f t="shared" ref="BX254:CH281" si="444">BW254-$L254</f>
        <v>1181.9192000000053</v>
      </c>
      <c r="BY254" s="57">
        <f t="shared" si="444"/>
        <v>1063.7292000000052</v>
      </c>
      <c r="BZ254" s="57">
        <f t="shared" si="444"/>
        <v>945.53920000000517</v>
      </c>
      <c r="CA254" s="57">
        <f t="shared" si="444"/>
        <v>827.34920000000511</v>
      </c>
      <c r="CB254" s="57">
        <f t="shared" si="444"/>
        <v>709.15920000000506</v>
      </c>
      <c r="CC254" s="57">
        <f t="shared" si="444"/>
        <v>590.969200000005</v>
      </c>
      <c r="CD254" s="57">
        <f t="shared" si="444"/>
        <v>472.77920000000495</v>
      </c>
      <c r="CE254" s="57">
        <f t="shared" si="444"/>
        <v>354.58920000000489</v>
      </c>
      <c r="CF254" s="57">
        <f t="shared" si="444"/>
        <v>236.39920000000484</v>
      </c>
      <c r="CG254" s="57">
        <f t="shared" si="444"/>
        <v>118.2092000000048</v>
      </c>
      <c r="CH254" s="57">
        <f t="shared" si="444"/>
        <v>1.9200000004758522E-2</v>
      </c>
      <c r="CI254" s="60">
        <f t="shared" si="363"/>
        <v>15.601502400000111</v>
      </c>
      <c r="CJ254" s="57">
        <v>118.19000000000004</v>
      </c>
      <c r="CK254" s="69">
        <v>0.02</v>
      </c>
      <c r="CL254" s="57"/>
      <c r="CM254" s="57">
        <v>0</v>
      </c>
      <c r="CN254" s="57">
        <v>0</v>
      </c>
      <c r="CO254" s="57">
        <v>0</v>
      </c>
      <c r="CP254" s="57">
        <v>0</v>
      </c>
      <c r="CQ254" s="57">
        <v>0</v>
      </c>
      <c r="CR254" s="57">
        <v>0</v>
      </c>
      <c r="CS254" s="57">
        <v>0</v>
      </c>
      <c r="CT254" s="57">
        <v>0</v>
      </c>
      <c r="CU254" s="57">
        <v>0</v>
      </c>
      <c r="CV254" s="57">
        <v>0</v>
      </c>
      <c r="CW254" s="57">
        <v>0</v>
      </c>
      <c r="CX254" s="60">
        <f t="shared" si="366"/>
        <v>3.2492307700360573E-5</v>
      </c>
    </row>
    <row r="255" spans="1:102" x14ac:dyDescent="0.2">
      <c r="A255" s="56" t="s">
        <v>1572</v>
      </c>
      <c r="B255" s="40" t="s">
        <v>2286</v>
      </c>
      <c r="C255" s="40" t="s">
        <v>794</v>
      </c>
      <c r="D255" s="40" t="s">
        <v>851</v>
      </c>
      <c r="E255" s="40" t="s">
        <v>2551</v>
      </c>
      <c r="F255" s="40" t="s">
        <v>853</v>
      </c>
      <c r="G255" s="40">
        <v>300</v>
      </c>
      <c r="H255" s="57">
        <v>40341</v>
      </c>
      <c r="I255" s="57">
        <v>34020.44</v>
      </c>
      <c r="J255" s="57">
        <v>6320.5599999999977</v>
      </c>
      <c r="K255" s="58">
        <v>1</v>
      </c>
      <c r="L255" s="57">
        <v>134.47</v>
      </c>
      <c r="M255" s="57"/>
      <c r="N255" s="57">
        <f t="shared" si="412"/>
        <v>1613.6399999999999</v>
      </c>
      <c r="O255" s="57">
        <f t="shared" si="356"/>
        <v>6186.0899999999974</v>
      </c>
      <c r="P255" s="57">
        <f t="shared" si="430"/>
        <v>6051.6199999999972</v>
      </c>
      <c r="Q255" s="57">
        <f t="shared" si="430"/>
        <v>5917.1499999999969</v>
      </c>
      <c r="R255" s="57">
        <f t="shared" si="430"/>
        <v>5782.6799999999967</v>
      </c>
      <c r="S255" s="57">
        <f t="shared" si="430"/>
        <v>5648.2099999999964</v>
      </c>
      <c r="T255" s="57">
        <f t="shared" si="430"/>
        <v>5513.7399999999961</v>
      </c>
      <c r="U255" s="57">
        <f t="shared" si="430"/>
        <v>5379.2699999999959</v>
      </c>
      <c r="V255" s="57">
        <f t="shared" si="430"/>
        <v>5244.7999999999956</v>
      </c>
      <c r="W255" s="57">
        <f t="shared" si="430"/>
        <v>5110.3299999999954</v>
      </c>
      <c r="X255" s="57">
        <f t="shared" si="430"/>
        <v>4975.8599999999951</v>
      </c>
      <c r="Y255" s="57">
        <f t="shared" si="430"/>
        <v>4841.3899999999949</v>
      </c>
      <c r="Z255" s="57">
        <f t="shared" si="430"/>
        <v>4706.9199999999946</v>
      </c>
      <c r="AA255" s="59">
        <f t="shared" si="437"/>
        <v>121.30227999999991</v>
      </c>
      <c r="AB255" s="57"/>
      <c r="AC255" s="57">
        <f t="shared" si="357"/>
        <v>1613.6399999999999</v>
      </c>
      <c r="AD255" s="57">
        <f t="shared" si="358"/>
        <v>4572.4499999999944</v>
      </c>
      <c r="AE255" s="57">
        <f t="shared" si="431"/>
        <v>4437.9799999999941</v>
      </c>
      <c r="AF255" s="57">
        <f t="shared" si="431"/>
        <v>4303.5099999999939</v>
      </c>
      <c r="AG255" s="57">
        <f t="shared" si="431"/>
        <v>4169.0399999999936</v>
      </c>
      <c r="AH255" s="57">
        <f t="shared" si="431"/>
        <v>4034.5699999999938</v>
      </c>
      <c r="AI255" s="57">
        <f t="shared" si="431"/>
        <v>3900.099999999994</v>
      </c>
      <c r="AJ255" s="57">
        <f t="shared" si="431"/>
        <v>3765.6299999999942</v>
      </c>
      <c r="AK255" s="57">
        <f t="shared" si="431"/>
        <v>3631.1599999999944</v>
      </c>
      <c r="AL255" s="57">
        <f t="shared" si="431"/>
        <v>3496.6899999999946</v>
      </c>
      <c r="AM255" s="57">
        <f t="shared" si="431"/>
        <v>3362.2199999999948</v>
      </c>
      <c r="AN255" s="57">
        <f t="shared" si="431"/>
        <v>3227.749999999995</v>
      </c>
      <c r="AO255" s="57">
        <f t="shared" si="431"/>
        <v>3093.2799999999952</v>
      </c>
      <c r="AP255" s="59">
        <f t="shared" si="359"/>
        <v>85.802199999999871</v>
      </c>
      <c r="AQ255" s="57">
        <v>134.47</v>
      </c>
      <c r="AR255" s="57">
        <f t="shared" si="438"/>
        <v>1613.6399999999999</v>
      </c>
      <c r="AS255" s="57">
        <f t="shared" si="432"/>
        <v>2958.8099999999954</v>
      </c>
      <c r="AT255" s="57">
        <f t="shared" si="433"/>
        <v>2824.3399999999956</v>
      </c>
      <c r="AU255" s="57">
        <f t="shared" si="433"/>
        <v>2689.8699999999958</v>
      </c>
      <c r="AV255" s="57">
        <f t="shared" si="433"/>
        <v>2555.399999999996</v>
      </c>
      <c r="AW255" s="57">
        <f t="shared" si="433"/>
        <v>2420.9299999999962</v>
      </c>
      <c r="AX255" s="57">
        <f t="shared" si="433"/>
        <v>2286.4599999999964</v>
      </c>
      <c r="AY255" s="57">
        <f t="shared" si="433"/>
        <v>2151.9899999999966</v>
      </c>
      <c r="AZ255" s="57">
        <f t="shared" si="433"/>
        <v>2017.5199999999966</v>
      </c>
      <c r="BA255" s="57">
        <f t="shared" si="433"/>
        <v>1883.0499999999965</v>
      </c>
      <c r="BB255" s="57">
        <f t="shared" si="433"/>
        <v>1748.5799999999965</v>
      </c>
      <c r="BC255" s="57">
        <f t="shared" si="433"/>
        <v>1614.1099999999965</v>
      </c>
      <c r="BD255" s="57">
        <f t="shared" si="433"/>
        <v>1479.6399999999965</v>
      </c>
      <c r="BE255" s="60">
        <f t="shared" si="354"/>
        <v>50.302119999999917</v>
      </c>
      <c r="BF255" s="57">
        <v>134.47</v>
      </c>
      <c r="BG255" s="69">
        <v>1479</v>
      </c>
      <c r="BH255" s="57">
        <f t="shared" si="439"/>
        <v>1345.1699999999964</v>
      </c>
      <c r="BI255" s="57">
        <f t="shared" si="440"/>
        <v>1210.6999999999964</v>
      </c>
      <c r="BJ255" s="57">
        <f t="shared" si="440"/>
        <v>1076.2299999999964</v>
      </c>
      <c r="BK255" s="57">
        <f t="shared" si="440"/>
        <v>941.75999999999635</v>
      </c>
      <c r="BL255" s="57">
        <f t="shared" si="440"/>
        <v>807.28999999999633</v>
      </c>
      <c r="BM255" s="57">
        <f t="shared" si="440"/>
        <v>672.8199999999963</v>
      </c>
      <c r="BN255" s="57">
        <f t="shared" si="440"/>
        <v>538.34999999999627</v>
      </c>
      <c r="BO255" s="57">
        <f t="shared" si="440"/>
        <v>403.87999999999624</v>
      </c>
      <c r="BP255" s="57">
        <f t="shared" si="440"/>
        <v>269.40999999999622</v>
      </c>
      <c r="BQ255" s="57">
        <f t="shared" si="440"/>
        <v>134.93999999999622</v>
      </c>
      <c r="BR255" s="57">
        <f t="shared" si="440"/>
        <v>0.46999999999621878</v>
      </c>
      <c r="BS255" s="57"/>
      <c r="BT255" s="60">
        <f t="shared" si="360"/>
        <v>15.028809230769156</v>
      </c>
      <c r="BU255" s="57">
        <v>134.47</v>
      </c>
      <c r="BV255" s="69"/>
      <c r="BW255" s="57"/>
      <c r="BX255" s="57"/>
      <c r="BY255" s="57"/>
      <c r="BZ255" s="57"/>
      <c r="CA255" s="57"/>
      <c r="CB255" s="57"/>
      <c r="CC255" s="57"/>
      <c r="CD255" s="57"/>
      <c r="CE255" s="57"/>
      <c r="CF255" s="57"/>
      <c r="CG255" s="57"/>
      <c r="CH255" s="57"/>
      <c r="CI255" s="60">
        <f t="shared" si="363"/>
        <v>0</v>
      </c>
      <c r="CJ255" s="57">
        <v>134.47</v>
      </c>
      <c r="CK255" s="69"/>
      <c r="CL255" s="57"/>
      <c r="CM255" s="57"/>
      <c r="CN255" s="57"/>
      <c r="CO255" s="57"/>
      <c r="CP255" s="57"/>
      <c r="CQ255" s="57"/>
      <c r="CR255" s="57"/>
      <c r="CS255" s="57"/>
      <c r="CT255" s="57"/>
      <c r="CU255" s="57"/>
      <c r="CV255" s="57"/>
      <c r="CW255" s="57"/>
      <c r="CX255" s="60">
        <f t="shared" si="366"/>
        <v>0</v>
      </c>
    </row>
    <row r="256" spans="1:102" x14ac:dyDescent="0.2">
      <c r="A256" s="56" t="s">
        <v>1573</v>
      </c>
      <c r="B256" s="40" t="s">
        <v>2287</v>
      </c>
      <c r="C256" s="40" t="s">
        <v>794</v>
      </c>
      <c r="D256" s="40" t="s">
        <v>851</v>
      </c>
      <c r="E256" s="40" t="s">
        <v>2571</v>
      </c>
      <c r="F256" s="40" t="s">
        <v>853</v>
      </c>
      <c r="G256" s="40">
        <v>300</v>
      </c>
      <c r="H256" s="57">
        <v>52749</v>
      </c>
      <c r="I256" s="57">
        <v>45540.479999999996</v>
      </c>
      <c r="J256" s="57">
        <v>7208.5200000000041</v>
      </c>
      <c r="K256" s="58">
        <v>1</v>
      </c>
      <c r="L256" s="57">
        <v>175.82999999999996</v>
      </c>
      <c r="M256" s="57"/>
      <c r="N256" s="57">
        <f t="shared" si="412"/>
        <v>2109.9599999999996</v>
      </c>
      <c r="O256" s="57">
        <f t="shared" si="356"/>
        <v>7032.6900000000041</v>
      </c>
      <c r="P256" s="57">
        <f t="shared" si="430"/>
        <v>6856.8600000000042</v>
      </c>
      <c r="Q256" s="57">
        <f t="shared" si="430"/>
        <v>6681.0300000000043</v>
      </c>
      <c r="R256" s="57">
        <f t="shared" si="430"/>
        <v>6505.2000000000044</v>
      </c>
      <c r="S256" s="57">
        <f t="shared" si="430"/>
        <v>6329.3700000000044</v>
      </c>
      <c r="T256" s="57">
        <f t="shared" si="430"/>
        <v>6153.5400000000045</v>
      </c>
      <c r="U256" s="57">
        <f t="shared" si="430"/>
        <v>5977.7100000000046</v>
      </c>
      <c r="V256" s="57">
        <f t="shared" si="430"/>
        <v>5801.8800000000047</v>
      </c>
      <c r="W256" s="57">
        <f t="shared" si="430"/>
        <v>5626.0500000000047</v>
      </c>
      <c r="X256" s="57">
        <f t="shared" si="430"/>
        <v>5450.2200000000048</v>
      </c>
      <c r="Y256" s="57">
        <f t="shared" si="430"/>
        <v>5274.3900000000049</v>
      </c>
      <c r="Z256" s="57">
        <f t="shared" si="430"/>
        <v>5098.5600000000049</v>
      </c>
      <c r="AA256" s="59">
        <f t="shared" si="437"/>
        <v>135.37788000000009</v>
      </c>
      <c r="AB256" s="57"/>
      <c r="AC256" s="57">
        <f t="shared" si="357"/>
        <v>2109.9599999999996</v>
      </c>
      <c r="AD256" s="57">
        <f t="shared" si="358"/>
        <v>4922.730000000005</v>
      </c>
      <c r="AE256" s="57">
        <f t="shared" si="431"/>
        <v>4746.9000000000051</v>
      </c>
      <c r="AF256" s="57">
        <f t="shared" si="431"/>
        <v>4571.0700000000052</v>
      </c>
      <c r="AG256" s="57">
        <f t="shared" si="431"/>
        <v>4395.2400000000052</v>
      </c>
      <c r="AH256" s="57">
        <f t="shared" si="431"/>
        <v>4219.4100000000053</v>
      </c>
      <c r="AI256" s="57">
        <f t="shared" si="431"/>
        <v>4043.5800000000054</v>
      </c>
      <c r="AJ256" s="57">
        <f t="shared" si="431"/>
        <v>3867.7500000000055</v>
      </c>
      <c r="AK256" s="57">
        <f t="shared" si="431"/>
        <v>3691.9200000000055</v>
      </c>
      <c r="AL256" s="57">
        <f t="shared" si="431"/>
        <v>3516.0900000000056</v>
      </c>
      <c r="AM256" s="57">
        <f t="shared" si="431"/>
        <v>3340.2600000000057</v>
      </c>
      <c r="AN256" s="57">
        <f t="shared" si="431"/>
        <v>3164.4300000000057</v>
      </c>
      <c r="AO256" s="57">
        <f t="shared" si="431"/>
        <v>2988.6000000000058</v>
      </c>
      <c r="AP256" s="59">
        <f t="shared" si="359"/>
        <v>88.958760000000126</v>
      </c>
      <c r="AQ256" s="57">
        <v>175.82999999999996</v>
      </c>
      <c r="AR256" s="57">
        <f t="shared" si="438"/>
        <v>2109.9599999999996</v>
      </c>
      <c r="AS256" s="57">
        <f t="shared" si="432"/>
        <v>2812.7700000000059</v>
      </c>
      <c r="AT256" s="57">
        <f t="shared" si="433"/>
        <v>2636.940000000006</v>
      </c>
      <c r="AU256" s="57">
        <f t="shared" si="433"/>
        <v>2461.110000000006</v>
      </c>
      <c r="AV256" s="57">
        <f t="shared" si="433"/>
        <v>2285.2800000000061</v>
      </c>
      <c r="AW256" s="57">
        <f t="shared" si="433"/>
        <v>2109.4500000000062</v>
      </c>
      <c r="AX256" s="57">
        <f t="shared" si="433"/>
        <v>1933.6200000000063</v>
      </c>
      <c r="AY256" s="57">
        <f t="shared" si="433"/>
        <v>1757.7900000000063</v>
      </c>
      <c r="AZ256" s="57">
        <f t="shared" si="433"/>
        <v>1581.9600000000064</v>
      </c>
      <c r="BA256" s="57">
        <f t="shared" si="433"/>
        <v>1406.1300000000065</v>
      </c>
      <c r="BB256" s="57">
        <f t="shared" si="433"/>
        <v>1230.3000000000065</v>
      </c>
      <c r="BC256" s="57">
        <f t="shared" si="433"/>
        <v>1054.4700000000066</v>
      </c>
      <c r="BD256" s="57">
        <f t="shared" si="433"/>
        <v>878.64000000000669</v>
      </c>
      <c r="BE256" s="60">
        <f t="shared" si="354"/>
        <v>42.539640000000134</v>
      </c>
      <c r="BF256" s="57">
        <v>175.82999999999996</v>
      </c>
      <c r="BG256" s="69">
        <v>878.64</v>
      </c>
      <c r="BH256" s="57">
        <f t="shared" si="439"/>
        <v>702.81000000000677</v>
      </c>
      <c r="BI256" s="57">
        <f t="shared" si="440"/>
        <v>526.98000000000684</v>
      </c>
      <c r="BJ256" s="57">
        <f t="shared" si="440"/>
        <v>351.15000000000691</v>
      </c>
      <c r="BK256" s="57">
        <f t="shared" si="440"/>
        <v>175.32000000000696</v>
      </c>
      <c r="BL256" s="57"/>
      <c r="BM256" s="57"/>
      <c r="BN256" s="57"/>
      <c r="BO256" s="57"/>
      <c r="BP256" s="57"/>
      <c r="BQ256" s="57"/>
      <c r="BR256" s="57"/>
      <c r="BS256" s="57"/>
      <c r="BT256" s="60">
        <f t="shared" si="360"/>
        <v>4.4590615384615964</v>
      </c>
      <c r="BU256" s="57">
        <v>175.82999999999996</v>
      </c>
      <c r="BV256" s="69"/>
      <c r="BW256" s="57"/>
      <c r="BX256" s="57"/>
      <c r="BY256" s="57"/>
      <c r="BZ256" s="57"/>
      <c r="CA256" s="57"/>
      <c r="CB256" s="57"/>
      <c r="CC256" s="57"/>
      <c r="CD256" s="57"/>
      <c r="CE256" s="57"/>
      <c r="CF256" s="57"/>
      <c r="CG256" s="57"/>
      <c r="CH256" s="57"/>
      <c r="CI256" s="60">
        <f t="shared" si="363"/>
        <v>0</v>
      </c>
      <c r="CJ256" s="57">
        <v>175.82999999999996</v>
      </c>
      <c r="CK256" s="69"/>
      <c r="CL256" s="57"/>
      <c r="CM256" s="57"/>
      <c r="CN256" s="57"/>
      <c r="CO256" s="57"/>
      <c r="CP256" s="57"/>
      <c r="CQ256" s="57"/>
      <c r="CR256" s="57"/>
      <c r="CS256" s="57"/>
      <c r="CT256" s="57"/>
      <c r="CU256" s="57"/>
      <c r="CV256" s="57"/>
      <c r="CW256" s="57"/>
      <c r="CX256" s="60">
        <f t="shared" si="366"/>
        <v>0</v>
      </c>
    </row>
    <row r="257" spans="1:102" x14ac:dyDescent="0.2">
      <c r="A257" s="56" t="s">
        <v>1574</v>
      </c>
      <c r="B257" s="40" t="s">
        <v>2288</v>
      </c>
      <c r="C257" s="40" t="s">
        <v>794</v>
      </c>
      <c r="D257" s="40" t="s">
        <v>851</v>
      </c>
      <c r="E257" s="40" t="s">
        <v>2551</v>
      </c>
      <c r="F257" s="40" t="s">
        <v>853</v>
      </c>
      <c r="G257" s="40">
        <v>300</v>
      </c>
      <c r="H257" s="57">
        <v>64033</v>
      </c>
      <c r="I257" s="57">
        <v>53999.94</v>
      </c>
      <c r="J257" s="57">
        <v>10033.059999999998</v>
      </c>
      <c r="K257" s="58">
        <v>1</v>
      </c>
      <c r="L257" s="57">
        <v>213.44000000000003</v>
      </c>
      <c r="M257" s="57"/>
      <c r="N257" s="57">
        <f t="shared" si="412"/>
        <v>2561.2800000000002</v>
      </c>
      <c r="O257" s="57">
        <f t="shared" si="356"/>
        <v>9819.6199999999972</v>
      </c>
      <c r="P257" s="57">
        <f t="shared" si="430"/>
        <v>9606.1799999999967</v>
      </c>
      <c r="Q257" s="57">
        <f t="shared" si="430"/>
        <v>9392.7399999999961</v>
      </c>
      <c r="R257" s="57">
        <f t="shared" si="430"/>
        <v>9179.2999999999956</v>
      </c>
      <c r="S257" s="57">
        <f t="shared" si="430"/>
        <v>8965.8599999999951</v>
      </c>
      <c r="T257" s="57">
        <f t="shared" si="430"/>
        <v>8752.4199999999946</v>
      </c>
      <c r="U257" s="57">
        <f t="shared" si="430"/>
        <v>8538.9799999999941</v>
      </c>
      <c r="V257" s="57">
        <f t="shared" si="430"/>
        <v>8325.5399999999936</v>
      </c>
      <c r="W257" s="57">
        <f t="shared" si="430"/>
        <v>8112.099999999994</v>
      </c>
      <c r="X257" s="57">
        <f t="shared" si="430"/>
        <v>7898.6599999999944</v>
      </c>
      <c r="Y257" s="57">
        <f t="shared" si="430"/>
        <v>7685.2199999999948</v>
      </c>
      <c r="Z257" s="57">
        <f t="shared" si="430"/>
        <v>7471.7799999999952</v>
      </c>
      <c r="AA257" s="59">
        <f t="shared" si="437"/>
        <v>192.5532399999999</v>
      </c>
      <c r="AB257" s="57"/>
      <c r="AC257" s="57">
        <f t="shared" si="357"/>
        <v>2561.2800000000002</v>
      </c>
      <c r="AD257" s="57">
        <f t="shared" si="358"/>
        <v>7258.3399999999956</v>
      </c>
      <c r="AE257" s="57">
        <f t="shared" si="431"/>
        <v>7044.899999999996</v>
      </c>
      <c r="AF257" s="57">
        <f t="shared" si="431"/>
        <v>6831.4599999999964</v>
      </c>
      <c r="AG257" s="57">
        <f t="shared" si="431"/>
        <v>6618.0199999999968</v>
      </c>
      <c r="AH257" s="57">
        <f t="shared" si="431"/>
        <v>6404.5799999999972</v>
      </c>
      <c r="AI257" s="57">
        <f t="shared" si="431"/>
        <v>6191.1399999999976</v>
      </c>
      <c r="AJ257" s="57">
        <f t="shared" si="431"/>
        <v>5977.699999999998</v>
      </c>
      <c r="AK257" s="57">
        <f t="shared" si="431"/>
        <v>5764.2599999999984</v>
      </c>
      <c r="AL257" s="57">
        <f t="shared" si="431"/>
        <v>5550.8199999999988</v>
      </c>
      <c r="AM257" s="57">
        <f t="shared" si="431"/>
        <v>5337.3799999999992</v>
      </c>
      <c r="AN257" s="57">
        <f t="shared" si="431"/>
        <v>5123.9399999999996</v>
      </c>
      <c r="AO257" s="57">
        <f t="shared" si="431"/>
        <v>4910.5</v>
      </c>
      <c r="AP257" s="59">
        <f t="shared" si="359"/>
        <v>136.20507999999995</v>
      </c>
      <c r="AQ257" s="57">
        <v>213.44000000000003</v>
      </c>
      <c r="AR257" s="57">
        <f t="shared" si="438"/>
        <v>2561.2800000000002</v>
      </c>
      <c r="AS257" s="57">
        <f t="shared" si="432"/>
        <v>4697.0600000000004</v>
      </c>
      <c r="AT257" s="57">
        <f t="shared" si="433"/>
        <v>4483.6200000000008</v>
      </c>
      <c r="AU257" s="57">
        <f t="shared" si="433"/>
        <v>4270.1800000000012</v>
      </c>
      <c r="AV257" s="57">
        <f t="shared" si="433"/>
        <v>4056.7400000000011</v>
      </c>
      <c r="AW257" s="57">
        <f t="shared" si="433"/>
        <v>3843.3000000000011</v>
      </c>
      <c r="AX257" s="57">
        <f t="shared" si="433"/>
        <v>3629.860000000001</v>
      </c>
      <c r="AY257" s="57">
        <f t="shared" si="433"/>
        <v>3416.420000000001</v>
      </c>
      <c r="AZ257" s="57">
        <f t="shared" si="433"/>
        <v>3202.9800000000009</v>
      </c>
      <c r="BA257" s="57">
        <f t="shared" si="433"/>
        <v>2989.5400000000009</v>
      </c>
      <c r="BB257" s="57">
        <f t="shared" si="433"/>
        <v>2776.1000000000008</v>
      </c>
      <c r="BC257" s="57">
        <f t="shared" si="433"/>
        <v>2562.6600000000008</v>
      </c>
      <c r="BD257" s="57">
        <f t="shared" si="433"/>
        <v>2349.2200000000007</v>
      </c>
      <c r="BE257" s="60">
        <f t="shared" si="354"/>
        <v>79.856920000000002</v>
      </c>
      <c r="BF257" s="57">
        <v>213.44000000000003</v>
      </c>
      <c r="BG257" s="69">
        <v>2349.2199999999998</v>
      </c>
      <c r="BH257" s="57">
        <f t="shared" si="439"/>
        <v>2135.7800000000007</v>
      </c>
      <c r="BI257" s="57">
        <f t="shared" si="440"/>
        <v>1922.3400000000006</v>
      </c>
      <c r="BJ257" s="57">
        <f t="shared" si="440"/>
        <v>1708.9000000000005</v>
      </c>
      <c r="BK257" s="57">
        <f t="shared" si="440"/>
        <v>1495.4600000000005</v>
      </c>
      <c r="BL257" s="57">
        <f t="shared" si="440"/>
        <v>1282.0200000000004</v>
      </c>
      <c r="BM257" s="57">
        <f t="shared" si="440"/>
        <v>1068.5800000000004</v>
      </c>
      <c r="BN257" s="57">
        <f t="shared" si="440"/>
        <v>855.14000000000033</v>
      </c>
      <c r="BO257" s="57">
        <f t="shared" si="440"/>
        <v>641.70000000000027</v>
      </c>
      <c r="BP257" s="57">
        <f t="shared" si="440"/>
        <v>428.26000000000022</v>
      </c>
      <c r="BQ257" s="57">
        <f t="shared" si="440"/>
        <v>214.82000000000019</v>
      </c>
      <c r="BR257" s="57">
        <f t="shared" si="440"/>
        <v>1.380000000000166</v>
      </c>
      <c r="BS257" s="57"/>
      <c r="BT257" s="60">
        <f t="shared" si="360"/>
        <v>23.867630769230782</v>
      </c>
      <c r="BU257" s="57">
        <v>213.44000000000003</v>
      </c>
      <c r="BV257" s="69"/>
      <c r="BW257" s="57"/>
      <c r="BX257" s="57"/>
      <c r="BY257" s="57"/>
      <c r="BZ257" s="57"/>
      <c r="CA257" s="57"/>
      <c r="CB257" s="57"/>
      <c r="CC257" s="57"/>
      <c r="CD257" s="57"/>
      <c r="CE257" s="57"/>
      <c r="CF257" s="57"/>
      <c r="CG257" s="57"/>
      <c r="CH257" s="57"/>
      <c r="CI257" s="60">
        <f t="shared" si="363"/>
        <v>0</v>
      </c>
      <c r="CJ257" s="57">
        <v>213.44000000000003</v>
      </c>
      <c r="CK257" s="69"/>
      <c r="CL257" s="57"/>
      <c r="CM257" s="57"/>
      <c r="CN257" s="57"/>
      <c r="CO257" s="57"/>
      <c r="CP257" s="57"/>
      <c r="CQ257" s="57"/>
      <c r="CR257" s="57"/>
      <c r="CS257" s="57"/>
      <c r="CT257" s="57"/>
      <c r="CU257" s="57"/>
      <c r="CV257" s="57"/>
      <c r="CW257" s="57"/>
      <c r="CX257" s="60">
        <f t="shared" si="366"/>
        <v>0</v>
      </c>
    </row>
    <row r="258" spans="1:102" x14ac:dyDescent="0.2">
      <c r="A258" s="56" t="s">
        <v>1575</v>
      </c>
      <c r="B258" s="40" t="s">
        <v>2289</v>
      </c>
      <c r="C258" s="40" t="s">
        <v>794</v>
      </c>
      <c r="D258" s="40" t="s">
        <v>851</v>
      </c>
      <c r="E258" s="40" t="s">
        <v>2571</v>
      </c>
      <c r="F258" s="40" t="s">
        <v>853</v>
      </c>
      <c r="G258" s="40">
        <v>300</v>
      </c>
      <c r="H258" s="57">
        <v>216062</v>
      </c>
      <c r="I258" s="57">
        <v>186533.7</v>
      </c>
      <c r="J258" s="57">
        <v>29528.299999999988</v>
      </c>
      <c r="K258" s="58">
        <v>1</v>
      </c>
      <c r="L258" s="57">
        <v>720.1875</v>
      </c>
      <c r="M258" s="57"/>
      <c r="N258" s="57">
        <f t="shared" si="412"/>
        <v>8642.25</v>
      </c>
      <c r="O258" s="57">
        <f t="shared" si="356"/>
        <v>28808.112499999988</v>
      </c>
      <c r="P258" s="57">
        <f t="shared" si="430"/>
        <v>28087.924999999988</v>
      </c>
      <c r="Q258" s="57">
        <f t="shared" si="430"/>
        <v>27367.737499999988</v>
      </c>
      <c r="R258" s="57">
        <f t="shared" si="430"/>
        <v>26647.549999999988</v>
      </c>
      <c r="S258" s="57">
        <f t="shared" si="430"/>
        <v>25927.362499999988</v>
      </c>
      <c r="T258" s="57">
        <f t="shared" si="430"/>
        <v>25207.174999999988</v>
      </c>
      <c r="U258" s="57">
        <f t="shared" si="430"/>
        <v>24486.987499999988</v>
      </c>
      <c r="V258" s="57">
        <f t="shared" si="430"/>
        <v>23766.799999999988</v>
      </c>
      <c r="W258" s="57">
        <f t="shared" si="430"/>
        <v>23046.612499999988</v>
      </c>
      <c r="X258" s="57">
        <f t="shared" si="430"/>
        <v>22326.424999999988</v>
      </c>
      <c r="Y258" s="57">
        <f t="shared" si="430"/>
        <v>21606.237499999988</v>
      </c>
      <c r="Z258" s="57">
        <f t="shared" si="430"/>
        <v>20886.049999999988</v>
      </c>
      <c r="AA258" s="59">
        <f t="shared" si="437"/>
        <v>554.55784999999969</v>
      </c>
      <c r="AB258" s="57"/>
      <c r="AC258" s="57">
        <f t="shared" si="357"/>
        <v>8642.25</v>
      </c>
      <c r="AD258" s="57">
        <f t="shared" si="358"/>
        <v>20165.862499999988</v>
      </c>
      <c r="AE258" s="57">
        <f t="shared" si="431"/>
        <v>19445.674999999988</v>
      </c>
      <c r="AF258" s="57">
        <f t="shared" si="431"/>
        <v>18725.487499999988</v>
      </c>
      <c r="AG258" s="57">
        <f t="shared" si="431"/>
        <v>18005.299999999988</v>
      </c>
      <c r="AH258" s="57">
        <f t="shared" si="431"/>
        <v>17285.112499999988</v>
      </c>
      <c r="AI258" s="57">
        <f t="shared" si="431"/>
        <v>16564.924999999988</v>
      </c>
      <c r="AJ258" s="57">
        <f t="shared" si="431"/>
        <v>15844.737499999988</v>
      </c>
      <c r="AK258" s="57">
        <f t="shared" si="431"/>
        <v>15124.549999999988</v>
      </c>
      <c r="AL258" s="57">
        <f t="shared" si="431"/>
        <v>14404.362499999988</v>
      </c>
      <c r="AM258" s="57">
        <f t="shared" si="431"/>
        <v>13684.174999999988</v>
      </c>
      <c r="AN258" s="57">
        <f t="shared" si="431"/>
        <v>12963.987499999988</v>
      </c>
      <c r="AO258" s="57">
        <f t="shared" si="431"/>
        <v>12243.799999999988</v>
      </c>
      <c r="AP258" s="59">
        <f t="shared" si="359"/>
        <v>364.42834999999974</v>
      </c>
      <c r="AQ258" s="57">
        <v>720.1875</v>
      </c>
      <c r="AR258" s="57">
        <f t="shared" si="438"/>
        <v>8642.25</v>
      </c>
      <c r="AS258" s="57">
        <f t="shared" si="432"/>
        <v>11523.612499999988</v>
      </c>
      <c r="AT258" s="57">
        <f t="shared" si="433"/>
        <v>10803.424999999988</v>
      </c>
      <c r="AU258" s="57">
        <f t="shared" si="433"/>
        <v>10083.237499999988</v>
      </c>
      <c r="AV258" s="57">
        <f t="shared" si="433"/>
        <v>9363.0499999999884</v>
      </c>
      <c r="AW258" s="57">
        <f t="shared" si="433"/>
        <v>8642.8624999999884</v>
      </c>
      <c r="AX258" s="57">
        <f t="shared" si="433"/>
        <v>7922.6749999999884</v>
      </c>
      <c r="AY258" s="57">
        <f t="shared" si="433"/>
        <v>7202.4874999999884</v>
      </c>
      <c r="AZ258" s="57">
        <f t="shared" si="433"/>
        <v>6482.2999999999884</v>
      </c>
      <c r="BA258" s="57">
        <f t="shared" si="433"/>
        <v>5762.1124999999884</v>
      </c>
      <c r="BB258" s="57">
        <f t="shared" si="433"/>
        <v>5041.9249999999884</v>
      </c>
      <c r="BC258" s="57">
        <f t="shared" si="433"/>
        <v>4321.7374999999884</v>
      </c>
      <c r="BD258" s="57">
        <f t="shared" si="433"/>
        <v>3601.5499999999884</v>
      </c>
      <c r="BE258" s="60">
        <f t="shared" si="354"/>
        <v>174.29884999999973</v>
      </c>
      <c r="BF258" s="57">
        <v>720.1875</v>
      </c>
      <c r="BG258" s="69">
        <v>3601.55</v>
      </c>
      <c r="BH258" s="57">
        <f t="shared" si="439"/>
        <v>2881.3624999999884</v>
      </c>
      <c r="BI258" s="57">
        <f t="shared" si="440"/>
        <v>2161.1749999999884</v>
      </c>
      <c r="BJ258" s="57">
        <f t="shared" si="440"/>
        <v>1440.9874999999884</v>
      </c>
      <c r="BK258" s="57">
        <f t="shared" si="440"/>
        <v>720.79999999998836</v>
      </c>
      <c r="BL258" s="57">
        <f t="shared" si="440"/>
        <v>0.61249999998835847</v>
      </c>
      <c r="BM258" s="57"/>
      <c r="BN258" s="57"/>
      <c r="BO258" s="57"/>
      <c r="BP258" s="57"/>
      <c r="BQ258" s="57"/>
      <c r="BR258" s="57"/>
      <c r="BS258" s="57"/>
      <c r="BT258" s="60">
        <f t="shared" si="360"/>
        <v>18.287901923076802</v>
      </c>
      <c r="BU258" s="57">
        <v>720.1875</v>
      </c>
      <c r="BV258" s="69"/>
      <c r="BW258" s="57"/>
      <c r="BX258" s="57"/>
      <c r="BY258" s="57"/>
      <c r="BZ258" s="57"/>
      <c r="CA258" s="57"/>
      <c r="CB258" s="57"/>
      <c r="CC258" s="57"/>
      <c r="CD258" s="57"/>
      <c r="CE258" s="57"/>
      <c r="CF258" s="57"/>
      <c r="CG258" s="57"/>
      <c r="CH258" s="57"/>
      <c r="CI258" s="60">
        <f t="shared" si="363"/>
        <v>0</v>
      </c>
      <c r="CJ258" s="57">
        <v>720.1875</v>
      </c>
      <c r="CK258" s="69"/>
      <c r="CL258" s="57"/>
      <c r="CM258" s="57"/>
      <c r="CN258" s="57"/>
      <c r="CO258" s="57"/>
      <c r="CP258" s="57"/>
      <c r="CQ258" s="57"/>
      <c r="CR258" s="57"/>
      <c r="CS258" s="57"/>
      <c r="CT258" s="57"/>
      <c r="CU258" s="57"/>
      <c r="CV258" s="57"/>
      <c r="CW258" s="57"/>
      <c r="CX258" s="60">
        <f t="shared" si="366"/>
        <v>0</v>
      </c>
    </row>
    <row r="259" spans="1:102" x14ac:dyDescent="0.2">
      <c r="A259" s="56" t="s">
        <v>1576</v>
      </c>
      <c r="B259" s="40" t="s">
        <v>2290</v>
      </c>
      <c r="C259" s="40" t="s">
        <v>794</v>
      </c>
      <c r="D259" s="40" t="s">
        <v>851</v>
      </c>
      <c r="E259" s="40" t="s">
        <v>2552</v>
      </c>
      <c r="F259" s="40" t="s">
        <v>853</v>
      </c>
      <c r="G259" s="40">
        <v>300</v>
      </c>
      <c r="H259" s="57">
        <v>29010.3</v>
      </c>
      <c r="I259" s="57">
        <v>23208.022000000001</v>
      </c>
      <c r="J259" s="57">
        <v>5802.2779999999984</v>
      </c>
      <c r="K259" s="58">
        <v>1</v>
      </c>
      <c r="L259" s="57">
        <v>96.700000000000031</v>
      </c>
      <c r="M259" s="57"/>
      <c r="N259" s="57">
        <f t="shared" si="412"/>
        <v>1160.4000000000003</v>
      </c>
      <c r="O259" s="57">
        <f t="shared" si="356"/>
        <v>5705.5779999999986</v>
      </c>
      <c r="P259" s="57">
        <f t="shared" si="430"/>
        <v>5608.8779999999988</v>
      </c>
      <c r="Q259" s="57">
        <f t="shared" si="430"/>
        <v>5512.177999999999</v>
      </c>
      <c r="R259" s="57">
        <f t="shared" si="430"/>
        <v>5415.4779999999992</v>
      </c>
      <c r="S259" s="57">
        <f t="shared" si="430"/>
        <v>5318.7779999999993</v>
      </c>
      <c r="T259" s="57">
        <f t="shared" si="430"/>
        <v>5222.0779999999995</v>
      </c>
      <c r="U259" s="57">
        <f t="shared" si="430"/>
        <v>5125.3779999999997</v>
      </c>
      <c r="V259" s="57">
        <f t="shared" si="430"/>
        <v>5028.6779999999999</v>
      </c>
      <c r="W259" s="57">
        <f t="shared" si="430"/>
        <v>4931.9780000000001</v>
      </c>
      <c r="X259" s="57">
        <f t="shared" si="430"/>
        <v>4835.2780000000002</v>
      </c>
      <c r="Y259" s="57">
        <f t="shared" si="430"/>
        <v>4738.5780000000004</v>
      </c>
      <c r="Z259" s="57">
        <f t="shared" si="430"/>
        <v>4641.8780000000006</v>
      </c>
      <c r="AA259" s="59">
        <f t="shared" si="437"/>
        <v>114.88571599999999</v>
      </c>
      <c r="AB259" s="57"/>
      <c r="AC259" s="57">
        <f t="shared" si="357"/>
        <v>1160.4000000000003</v>
      </c>
      <c r="AD259" s="57">
        <f t="shared" si="358"/>
        <v>4545.1780000000008</v>
      </c>
      <c r="AE259" s="57">
        <f t="shared" si="431"/>
        <v>4448.478000000001</v>
      </c>
      <c r="AF259" s="57">
        <f t="shared" si="431"/>
        <v>4351.7780000000012</v>
      </c>
      <c r="AG259" s="57">
        <f t="shared" si="431"/>
        <v>4255.0780000000013</v>
      </c>
      <c r="AH259" s="57">
        <f t="shared" si="431"/>
        <v>4158.3780000000015</v>
      </c>
      <c r="AI259" s="57">
        <f t="shared" si="431"/>
        <v>4061.6780000000017</v>
      </c>
      <c r="AJ259" s="57">
        <f t="shared" si="431"/>
        <v>3964.9780000000019</v>
      </c>
      <c r="AK259" s="57">
        <f t="shared" si="431"/>
        <v>3868.2780000000021</v>
      </c>
      <c r="AL259" s="57">
        <f t="shared" si="431"/>
        <v>3771.5780000000022</v>
      </c>
      <c r="AM259" s="57">
        <f t="shared" si="431"/>
        <v>3674.8780000000024</v>
      </c>
      <c r="AN259" s="57">
        <f t="shared" si="431"/>
        <v>3578.1780000000026</v>
      </c>
      <c r="AO259" s="57">
        <f t="shared" si="431"/>
        <v>3481.4780000000028</v>
      </c>
      <c r="AP259" s="59">
        <f t="shared" si="359"/>
        <v>89.356916000000012</v>
      </c>
      <c r="AQ259" s="57">
        <v>96.700000000000031</v>
      </c>
      <c r="AR259" s="57">
        <f t="shared" si="438"/>
        <v>1160.4000000000003</v>
      </c>
      <c r="AS259" s="57">
        <f t="shared" si="432"/>
        <v>3384.778000000003</v>
      </c>
      <c r="AT259" s="57">
        <f t="shared" si="433"/>
        <v>3288.0780000000032</v>
      </c>
      <c r="AU259" s="57">
        <f t="shared" si="433"/>
        <v>3191.3780000000033</v>
      </c>
      <c r="AV259" s="57">
        <f t="shared" si="433"/>
        <v>3094.6780000000035</v>
      </c>
      <c r="AW259" s="57">
        <f t="shared" si="433"/>
        <v>2997.9780000000037</v>
      </c>
      <c r="AX259" s="57">
        <f t="shared" si="433"/>
        <v>2901.2780000000039</v>
      </c>
      <c r="AY259" s="57">
        <f t="shared" si="433"/>
        <v>2804.5780000000041</v>
      </c>
      <c r="AZ259" s="57">
        <f t="shared" si="433"/>
        <v>2707.8780000000042</v>
      </c>
      <c r="BA259" s="57">
        <f t="shared" si="433"/>
        <v>2611.1780000000044</v>
      </c>
      <c r="BB259" s="57">
        <f t="shared" si="433"/>
        <v>2514.4780000000046</v>
      </c>
      <c r="BC259" s="57">
        <f t="shared" si="433"/>
        <v>2417.7780000000048</v>
      </c>
      <c r="BD259" s="57">
        <f t="shared" si="433"/>
        <v>2321.078000000005</v>
      </c>
      <c r="BE259" s="60">
        <f t="shared" si="354"/>
        <v>63.828116000000072</v>
      </c>
      <c r="BF259" s="57">
        <v>96.700000000000031</v>
      </c>
      <c r="BG259" s="69">
        <f t="shared" si="441"/>
        <v>1160.4000000000003</v>
      </c>
      <c r="BH259" s="57">
        <f t="shared" si="439"/>
        <v>2224.3780000000052</v>
      </c>
      <c r="BI259" s="57">
        <f t="shared" si="440"/>
        <v>2127.6780000000053</v>
      </c>
      <c r="BJ259" s="57">
        <f t="shared" si="440"/>
        <v>2030.9780000000053</v>
      </c>
      <c r="BK259" s="57">
        <f t="shared" si="440"/>
        <v>1934.2780000000052</v>
      </c>
      <c r="BL259" s="57">
        <f t="shared" si="440"/>
        <v>1837.5780000000052</v>
      </c>
      <c r="BM259" s="57">
        <f t="shared" si="440"/>
        <v>1740.8780000000052</v>
      </c>
      <c r="BN259" s="57">
        <f t="shared" si="440"/>
        <v>1644.1780000000051</v>
      </c>
      <c r="BO259" s="57">
        <f t="shared" si="440"/>
        <v>1547.4780000000051</v>
      </c>
      <c r="BP259" s="57">
        <f t="shared" si="440"/>
        <v>1450.778000000005</v>
      </c>
      <c r="BQ259" s="57">
        <f t="shared" si="440"/>
        <v>1354.078000000005</v>
      </c>
      <c r="BR259" s="57">
        <f t="shared" si="440"/>
        <v>1257.3780000000049</v>
      </c>
      <c r="BS259" s="57">
        <f t="shared" si="440"/>
        <v>1160.6780000000049</v>
      </c>
      <c r="BT259" s="60">
        <f t="shared" si="360"/>
        <v>38.299316000000111</v>
      </c>
      <c r="BU259" s="57">
        <v>96.700000000000031</v>
      </c>
      <c r="BV259" s="69">
        <f t="shared" si="442"/>
        <v>1160.4000000000003</v>
      </c>
      <c r="BW259" s="57">
        <f t="shared" si="443"/>
        <v>1063.9780000000048</v>
      </c>
      <c r="BX259" s="57">
        <f t="shared" si="444"/>
        <v>967.27800000000479</v>
      </c>
      <c r="BY259" s="57">
        <f t="shared" si="444"/>
        <v>870.57800000000475</v>
      </c>
      <c r="BZ259" s="57">
        <f t="shared" si="444"/>
        <v>773.8780000000047</v>
      </c>
      <c r="CA259" s="57">
        <f t="shared" si="444"/>
        <v>677.17800000000466</v>
      </c>
      <c r="CB259" s="57">
        <f t="shared" si="444"/>
        <v>580.47800000000461</v>
      </c>
      <c r="CC259" s="57">
        <f t="shared" si="444"/>
        <v>483.77800000000457</v>
      </c>
      <c r="CD259" s="57">
        <f t="shared" si="444"/>
        <v>387.07800000000452</v>
      </c>
      <c r="CE259" s="57">
        <f t="shared" si="444"/>
        <v>290.37800000000448</v>
      </c>
      <c r="CF259" s="57">
        <f t="shared" si="444"/>
        <v>193.67800000000443</v>
      </c>
      <c r="CG259" s="57">
        <f t="shared" si="444"/>
        <v>96.9780000000044</v>
      </c>
      <c r="CH259" s="57">
        <f t="shared" si="444"/>
        <v>0.27800000000436853</v>
      </c>
      <c r="CI259" s="60">
        <f t="shared" si="363"/>
        <v>12.770516000000104</v>
      </c>
      <c r="CJ259" s="57">
        <v>96.700000000000031</v>
      </c>
      <c r="CK259" s="69">
        <v>0.28000000000000003</v>
      </c>
      <c r="CL259" s="57">
        <v>0</v>
      </c>
      <c r="CM259" s="57">
        <v>0</v>
      </c>
      <c r="CN259" s="57">
        <v>0</v>
      </c>
      <c r="CO259" s="57">
        <v>0</v>
      </c>
      <c r="CP259" s="57">
        <v>0</v>
      </c>
      <c r="CQ259" s="57">
        <v>0</v>
      </c>
      <c r="CR259" s="57">
        <v>0</v>
      </c>
      <c r="CS259" s="57">
        <v>0</v>
      </c>
      <c r="CT259" s="57">
        <v>0</v>
      </c>
      <c r="CU259" s="57">
        <v>0</v>
      </c>
      <c r="CV259" s="57">
        <v>0</v>
      </c>
      <c r="CW259" s="57">
        <v>0</v>
      </c>
      <c r="CX259" s="60">
        <f t="shared" si="366"/>
        <v>4.7046153846893132E-4</v>
      </c>
    </row>
    <row r="260" spans="1:102" x14ac:dyDescent="0.2">
      <c r="A260" s="56" t="s">
        <v>1577</v>
      </c>
      <c r="B260" s="40" t="s">
        <v>2291</v>
      </c>
      <c r="C260" s="40" t="s">
        <v>794</v>
      </c>
      <c r="D260" s="40" t="s">
        <v>851</v>
      </c>
      <c r="E260" s="40" t="s">
        <v>2108</v>
      </c>
      <c r="F260" s="40" t="s">
        <v>853</v>
      </c>
      <c r="G260" s="40">
        <v>300</v>
      </c>
      <c r="H260" s="57">
        <v>1587345.72</v>
      </c>
      <c r="I260" s="57">
        <v>444456.62880000001</v>
      </c>
      <c r="J260" s="57">
        <v>1142889.0911999999</v>
      </c>
      <c r="K260" s="58">
        <v>1</v>
      </c>
      <c r="L260" s="57">
        <v>5291.1500000000005</v>
      </c>
      <c r="M260" s="57"/>
      <c r="N260" s="57">
        <f t="shared" si="412"/>
        <v>63493.8</v>
      </c>
      <c r="O260" s="57">
        <f t="shared" si="356"/>
        <v>1137597.9412</v>
      </c>
      <c r="P260" s="57">
        <f t="shared" si="430"/>
        <v>1132306.7912000001</v>
      </c>
      <c r="Q260" s="57">
        <f t="shared" si="430"/>
        <v>1127015.6412000002</v>
      </c>
      <c r="R260" s="57">
        <f t="shared" si="430"/>
        <v>1121724.4912000003</v>
      </c>
      <c r="S260" s="57">
        <f t="shared" si="430"/>
        <v>1116433.3412000004</v>
      </c>
      <c r="T260" s="57">
        <f t="shared" si="430"/>
        <v>1111142.1912000005</v>
      </c>
      <c r="U260" s="57">
        <f t="shared" si="430"/>
        <v>1105851.0412000006</v>
      </c>
      <c r="V260" s="57">
        <f t="shared" si="430"/>
        <v>1100559.8912000007</v>
      </c>
      <c r="W260" s="57">
        <f t="shared" si="430"/>
        <v>1095268.7412000007</v>
      </c>
      <c r="X260" s="57">
        <f t="shared" si="430"/>
        <v>1089977.5912000008</v>
      </c>
      <c r="Y260" s="57">
        <f t="shared" si="430"/>
        <v>1084686.4412000009</v>
      </c>
      <c r="Z260" s="57">
        <f t="shared" si="430"/>
        <v>1079395.291200001</v>
      </c>
      <c r="AA260" s="59">
        <f t="shared" si="437"/>
        <v>24445.128206400008</v>
      </c>
      <c r="AB260" s="57"/>
      <c r="AC260" s="57">
        <f t="shared" si="357"/>
        <v>63493.8</v>
      </c>
      <c r="AD260" s="57">
        <f t="shared" si="358"/>
        <v>1074104.1412000011</v>
      </c>
      <c r="AE260" s="57">
        <f t="shared" si="431"/>
        <v>1068812.9912000012</v>
      </c>
      <c r="AF260" s="57">
        <f t="shared" si="431"/>
        <v>1063521.8412000013</v>
      </c>
      <c r="AG260" s="57">
        <f t="shared" si="431"/>
        <v>1058230.6912000014</v>
      </c>
      <c r="AH260" s="57">
        <f t="shared" si="431"/>
        <v>1052939.5412000015</v>
      </c>
      <c r="AI260" s="57">
        <f t="shared" si="431"/>
        <v>1047648.3912000015</v>
      </c>
      <c r="AJ260" s="57">
        <f t="shared" si="431"/>
        <v>1042357.2412000014</v>
      </c>
      <c r="AK260" s="57">
        <f t="shared" si="431"/>
        <v>1037066.0912000014</v>
      </c>
      <c r="AL260" s="57">
        <f t="shared" si="431"/>
        <v>1031774.9412000014</v>
      </c>
      <c r="AM260" s="57">
        <f t="shared" si="431"/>
        <v>1026483.7912000014</v>
      </c>
      <c r="AN260" s="57">
        <f t="shared" si="431"/>
        <v>1021192.6412000014</v>
      </c>
      <c r="AO260" s="57">
        <f t="shared" si="431"/>
        <v>1015901.4912000013</v>
      </c>
      <c r="AP260" s="59">
        <f t="shared" si="359"/>
        <v>23048.264606400026</v>
      </c>
      <c r="AQ260" s="57">
        <v>5291.1500000000005</v>
      </c>
      <c r="AR260" s="57">
        <f t="shared" si="438"/>
        <v>63493.8</v>
      </c>
      <c r="AS260" s="57">
        <f t="shared" si="432"/>
        <v>1010610.3412000013</v>
      </c>
      <c r="AT260" s="57">
        <f t="shared" si="433"/>
        <v>1005319.1912000013</v>
      </c>
      <c r="AU260" s="57">
        <f t="shared" si="433"/>
        <v>1000028.0412000013</v>
      </c>
      <c r="AV260" s="57">
        <f t="shared" si="433"/>
        <v>994736.89120000124</v>
      </c>
      <c r="AW260" s="57">
        <f t="shared" si="433"/>
        <v>989445.74120000121</v>
      </c>
      <c r="AX260" s="57">
        <f t="shared" si="433"/>
        <v>984154.59120000119</v>
      </c>
      <c r="AY260" s="57">
        <f t="shared" si="433"/>
        <v>978863.44120000117</v>
      </c>
      <c r="AZ260" s="57">
        <f t="shared" si="433"/>
        <v>973572.29120000114</v>
      </c>
      <c r="BA260" s="57">
        <f t="shared" si="433"/>
        <v>968281.14120000112</v>
      </c>
      <c r="BB260" s="57">
        <f t="shared" si="433"/>
        <v>962989.9912000011</v>
      </c>
      <c r="BC260" s="57">
        <f t="shared" si="433"/>
        <v>957698.84120000107</v>
      </c>
      <c r="BD260" s="57">
        <f t="shared" si="433"/>
        <v>952407.69120000105</v>
      </c>
      <c r="BE260" s="60">
        <f t="shared" ref="BE260:BE323" si="445">IF(K260&lt;1,0,SUM(AS260:BD260,AO260)/13*$BE$1)</f>
        <v>21651.401006400029</v>
      </c>
      <c r="BF260" s="57">
        <v>5291.1500000000005</v>
      </c>
      <c r="BG260" s="69">
        <f t="shared" si="441"/>
        <v>63493.8</v>
      </c>
      <c r="BH260" s="57">
        <f t="shared" si="439"/>
        <v>947116.54120000103</v>
      </c>
      <c r="BI260" s="57">
        <f t="shared" si="440"/>
        <v>941825.391200001</v>
      </c>
      <c r="BJ260" s="57">
        <f t="shared" si="440"/>
        <v>936534.24120000098</v>
      </c>
      <c r="BK260" s="57">
        <f t="shared" si="440"/>
        <v>931243.09120000096</v>
      </c>
      <c r="BL260" s="57">
        <f t="shared" si="440"/>
        <v>925951.94120000093</v>
      </c>
      <c r="BM260" s="57">
        <f t="shared" si="440"/>
        <v>920660.79120000091</v>
      </c>
      <c r="BN260" s="57">
        <f t="shared" si="440"/>
        <v>915369.64120000089</v>
      </c>
      <c r="BO260" s="57">
        <f t="shared" si="440"/>
        <v>910078.49120000086</v>
      </c>
      <c r="BP260" s="57">
        <f t="shared" si="440"/>
        <v>904787.34120000084</v>
      </c>
      <c r="BQ260" s="57">
        <f t="shared" si="440"/>
        <v>899496.19120000082</v>
      </c>
      <c r="BR260" s="57">
        <f t="shared" si="440"/>
        <v>894205.04120000079</v>
      </c>
      <c r="BS260" s="57">
        <f t="shared" si="440"/>
        <v>888913.89120000077</v>
      </c>
      <c r="BT260" s="60">
        <f t="shared" si="360"/>
        <v>20254.537406400017</v>
      </c>
      <c r="BU260" s="57">
        <v>5291.1500000000005</v>
      </c>
      <c r="BV260" s="69">
        <f t="shared" si="442"/>
        <v>63493.8</v>
      </c>
      <c r="BW260" s="57">
        <f t="shared" si="443"/>
        <v>883622.74120000075</v>
      </c>
      <c r="BX260" s="57">
        <f t="shared" si="444"/>
        <v>878331.59120000072</v>
      </c>
      <c r="BY260" s="57">
        <f t="shared" si="444"/>
        <v>873040.4412000007</v>
      </c>
      <c r="BZ260" s="57">
        <f t="shared" si="444"/>
        <v>867749.29120000068</v>
      </c>
      <c r="CA260" s="57">
        <f t="shared" si="444"/>
        <v>862458.14120000065</v>
      </c>
      <c r="CB260" s="57">
        <f t="shared" si="444"/>
        <v>857166.99120000063</v>
      </c>
      <c r="CC260" s="57">
        <f t="shared" si="444"/>
        <v>851875.84120000061</v>
      </c>
      <c r="CD260" s="57">
        <f t="shared" si="444"/>
        <v>846584.69120000058</v>
      </c>
      <c r="CE260" s="57">
        <f t="shared" si="444"/>
        <v>841293.54120000056</v>
      </c>
      <c r="CF260" s="57">
        <f t="shared" si="444"/>
        <v>836002.39120000054</v>
      </c>
      <c r="CG260" s="57">
        <f t="shared" si="444"/>
        <v>830711.24120000051</v>
      </c>
      <c r="CH260" s="57">
        <f t="shared" si="444"/>
        <v>825420.09120000049</v>
      </c>
      <c r="CI260" s="60">
        <f t="shared" si="363"/>
        <v>18857.673806400013</v>
      </c>
      <c r="CJ260" s="57">
        <v>5291.1500000000005</v>
      </c>
      <c r="CK260" s="69">
        <f t="shared" ref="CK260:CK287" si="446">CJ260*12</f>
        <v>63493.8</v>
      </c>
      <c r="CL260" s="57">
        <f t="shared" ref="CL260:CL287" si="447">CH260-CJ260</f>
        <v>820128.94120000047</v>
      </c>
      <c r="CM260" s="57">
        <f t="shared" ref="CM260:CW283" si="448">CL260-$L260</f>
        <v>814837.79120000044</v>
      </c>
      <c r="CN260" s="57">
        <f t="shared" si="448"/>
        <v>809546.64120000042</v>
      </c>
      <c r="CO260" s="57">
        <f t="shared" si="448"/>
        <v>804255.4912000004</v>
      </c>
      <c r="CP260" s="57">
        <f t="shared" si="448"/>
        <v>798964.34120000037</v>
      </c>
      <c r="CQ260" s="57">
        <f t="shared" si="448"/>
        <v>793673.19120000035</v>
      </c>
      <c r="CR260" s="57">
        <f t="shared" si="448"/>
        <v>788382.04120000033</v>
      </c>
      <c r="CS260" s="57">
        <f t="shared" si="448"/>
        <v>783090.8912000003</v>
      </c>
      <c r="CT260" s="57">
        <f t="shared" si="448"/>
        <v>777799.74120000028</v>
      </c>
      <c r="CU260" s="57">
        <f t="shared" si="448"/>
        <v>772508.59120000026</v>
      </c>
      <c r="CV260" s="57">
        <f t="shared" si="448"/>
        <v>767217.44120000023</v>
      </c>
      <c r="CW260" s="57">
        <f t="shared" si="448"/>
        <v>761926.29120000021</v>
      </c>
      <c r="CX260" s="60">
        <f t="shared" si="366"/>
        <v>17460.810206400005</v>
      </c>
    </row>
    <row r="261" spans="1:102" x14ac:dyDescent="0.2">
      <c r="A261" s="56" t="s">
        <v>1578</v>
      </c>
      <c r="B261" s="40" t="s">
        <v>2292</v>
      </c>
      <c r="C261" s="40" t="s">
        <v>794</v>
      </c>
      <c r="D261" s="40" t="s">
        <v>851</v>
      </c>
      <c r="E261" s="40" t="s">
        <v>2108</v>
      </c>
      <c r="F261" s="40" t="s">
        <v>853</v>
      </c>
      <c r="G261" s="40">
        <v>300</v>
      </c>
      <c r="H261" s="57">
        <v>696158.11</v>
      </c>
      <c r="I261" s="57">
        <v>194924.48439999999</v>
      </c>
      <c r="J261" s="57">
        <v>501233.62560000003</v>
      </c>
      <c r="K261" s="58">
        <v>1</v>
      </c>
      <c r="L261" s="57">
        <v>2320.5299999999997</v>
      </c>
      <c r="M261" s="57"/>
      <c r="N261" s="57">
        <f t="shared" si="412"/>
        <v>27846.359999999997</v>
      </c>
      <c r="O261" s="57">
        <f t="shared" ref="O261:O324" si="449">J261-$L261</f>
        <v>498913.0956</v>
      </c>
      <c r="P261" s="57">
        <f t="shared" si="430"/>
        <v>496592.56559999997</v>
      </c>
      <c r="Q261" s="57">
        <f t="shared" si="430"/>
        <v>494272.03559999994</v>
      </c>
      <c r="R261" s="57">
        <f t="shared" si="430"/>
        <v>491951.50559999992</v>
      </c>
      <c r="S261" s="57">
        <f t="shared" si="430"/>
        <v>489630.97559999989</v>
      </c>
      <c r="T261" s="57">
        <f t="shared" si="430"/>
        <v>487310.44559999986</v>
      </c>
      <c r="U261" s="57">
        <f t="shared" si="430"/>
        <v>484989.91559999983</v>
      </c>
      <c r="V261" s="57">
        <f t="shared" si="430"/>
        <v>482669.3855999998</v>
      </c>
      <c r="W261" s="57">
        <f t="shared" si="430"/>
        <v>480348.85559999978</v>
      </c>
      <c r="X261" s="57">
        <f t="shared" si="430"/>
        <v>478028.32559999975</v>
      </c>
      <c r="Y261" s="57">
        <f t="shared" si="430"/>
        <v>475707.79559999972</v>
      </c>
      <c r="Z261" s="57">
        <f t="shared" si="430"/>
        <v>473387.26559999969</v>
      </c>
      <c r="AA261" s="59">
        <f t="shared" si="437"/>
        <v>10720.829803199997</v>
      </c>
      <c r="AB261" s="57"/>
      <c r="AC261" s="57">
        <f t="shared" ref="AC261:AC324" si="450">L261*12</f>
        <v>27846.359999999997</v>
      </c>
      <c r="AD261" s="57">
        <f t="shared" ref="AD261:AD324" si="451">Z261-$L261</f>
        <v>471066.73559999967</v>
      </c>
      <c r="AE261" s="57">
        <f t="shared" si="431"/>
        <v>468746.20559999964</v>
      </c>
      <c r="AF261" s="57">
        <f t="shared" si="431"/>
        <v>466425.67559999961</v>
      </c>
      <c r="AG261" s="57">
        <f t="shared" si="431"/>
        <v>464105.14559999958</v>
      </c>
      <c r="AH261" s="57">
        <f t="shared" si="431"/>
        <v>461784.61559999955</v>
      </c>
      <c r="AI261" s="57">
        <f t="shared" si="431"/>
        <v>459464.08559999953</v>
      </c>
      <c r="AJ261" s="57">
        <f t="shared" si="431"/>
        <v>457143.5555999995</v>
      </c>
      <c r="AK261" s="57">
        <f t="shared" si="431"/>
        <v>454823.02559999947</v>
      </c>
      <c r="AL261" s="57">
        <f t="shared" si="431"/>
        <v>452502.49559999944</v>
      </c>
      <c r="AM261" s="57">
        <f t="shared" si="431"/>
        <v>450181.96559999941</v>
      </c>
      <c r="AN261" s="57">
        <f t="shared" si="431"/>
        <v>447861.43559999939</v>
      </c>
      <c r="AO261" s="57">
        <f t="shared" si="431"/>
        <v>445540.90559999936</v>
      </c>
      <c r="AP261" s="59">
        <f t="shared" ref="AP261:AP308" si="452">IF(K261&lt;1,0,SUM(AD261:AO261,Z261)/13*$BE$1)</f>
        <v>10108.209883199988</v>
      </c>
      <c r="AQ261" s="57">
        <v>2320.5299999999997</v>
      </c>
      <c r="AR261" s="57">
        <f t="shared" si="438"/>
        <v>27846.359999999997</v>
      </c>
      <c r="AS261" s="57">
        <f t="shared" si="432"/>
        <v>443220.37559999933</v>
      </c>
      <c r="AT261" s="57">
        <f t="shared" si="433"/>
        <v>440899.8455999993</v>
      </c>
      <c r="AU261" s="57">
        <f t="shared" si="433"/>
        <v>438579.31559999927</v>
      </c>
      <c r="AV261" s="57">
        <f t="shared" si="433"/>
        <v>436258.78559999925</v>
      </c>
      <c r="AW261" s="57">
        <f t="shared" si="433"/>
        <v>433938.25559999922</v>
      </c>
      <c r="AX261" s="57">
        <f t="shared" si="433"/>
        <v>431617.72559999919</v>
      </c>
      <c r="AY261" s="57">
        <f t="shared" si="433"/>
        <v>429297.19559999916</v>
      </c>
      <c r="AZ261" s="57">
        <f t="shared" si="433"/>
        <v>426976.66559999913</v>
      </c>
      <c r="BA261" s="57">
        <f t="shared" si="433"/>
        <v>424656.13559999911</v>
      </c>
      <c r="BB261" s="57">
        <f t="shared" si="433"/>
        <v>422335.60559999908</v>
      </c>
      <c r="BC261" s="57">
        <f t="shared" si="433"/>
        <v>420015.07559999905</v>
      </c>
      <c r="BD261" s="57">
        <f t="shared" si="433"/>
        <v>417694.54559999902</v>
      </c>
      <c r="BE261" s="60">
        <f t="shared" si="445"/>
        <v>9495.5899631999819</v>
      </c>
      <c r="BF261" s="57">
        <v>2320.5299999999997</v>
      </c>
      <c r="BG261" s="69">
        <f t="shared" si="441"/>
        <v>27846.359999999997</v>
      </c>
      <c r="BH261" s="57">
        <f t="shared" si="439"/>
        <v>415374.01559999899</v>
      </c>
      <c r="BI261" s="57">
        <f t="shared" si="440"/>
        <v>413053.48559999897</v>
      </c>
      <c r="BJ261" s="57">
        <f t="shared" si="440"/>
        <v>410732.95559999894</v>
      </c>
      <c r="BK261" s="57">
        <f t="shared" si="440"/>
        <v>408412.42559999891</v>
      </c>
      <c r="BL261" s="57">
        <f t="shared" si="440"/>
        <v>406091.89559999888</v>
      </c>
      <c r="BM261" s="57">
        <f t="shared" si="440"/>
        <v>403771.36559999886</v>
      </c>
      <c r="BN261" s="57">
        <f t="shared" si="440"/>
        <v>401450.83559999883</v>
      </c>
      <c r="BO261" s="57">
        <f t="shared" si="440"/>
        <v>399130.3055999988</v>
      </c>
      <c r="BP261" s="57">
        <f t="shared" si="440"/>
        <v>396809.77559999877</v>
      </c>
      <c r="BQ261" s="57">
        <f t="shared" si="440"/>
        <v>394489.24559999874</v>
      </c>
      <c r="BR261" s="57">
        <f t="shared" si="440"/>
        <v>392168.71559999872</v>
      </c>
      <c r="BS261" s="57">
        <f t="shared" si="440"/>
        <v>389848.18559999869</v>
      </c>
      <c r="BT261" s="60">
        <f t="shared" ref="BT261:BT319" si="453">IF(Z261&lt;1,0,SUM(BH261:BS261,BD261)/13*$BE$1)</f>
        <v>8882.9700431999736</v>
      </c>
      <c r="BU261" s="57">
        <v>2320.5299999999997</v>
      </c>
      <c r="BV261" s="69">
        <f t="shared" si="442"/>
        <v>27846.359999999997</v>
      </c>
      <c r="BW261" s="57">
        <f t="shared" si="443"/>
        <v>387527.65559999866</v>
      </c>
      <c r="BX261" s="57">
        <f t="shared" si="444"/>
        <v>385207.12559999863</v>
      </c>
      <c r="BY261" s="57">
        <f t="shared" si="444"/>
        <v>382886.5955999986</v>
      </c>
      <c r="BZ261" s="57">
        <f t="shared" si="444"/>
        <v>380566.06559999858</v>
      </c>
      <c r="CA261" s="57">
        <f t="shared" si="444"/>
        <v>378245.53559999855</v>
      </c>
      <c r="CB261" s="57">
        <f t="shared" si="444"/>
        <v>375925.00559999852</v>
      </c>
      <c r="CC261" s="57">
        <f t="shared" si="444"/>
        <v>373604.47559999849</v>
      </c>
      <c r="CD261" s="57">
        <f t="shared" si="444"/>
        <v>371283.94559999846</v>
      </c>
      <c r="CE261" s="57">
        <f t="shared" si="444"/>
        <v>368963.41559999844</v>
      </c>
      <c r="CF261" s="57">
        <f t="shared" si="444"/>
        <v>366642.88559999841</v>
      </c>
      <c r="CG261" s="57">
        <f t="shared" si="444"/>
        <v>364322.35559999838</v>
      </c>
      <c r="CH261" s="57">
        <f t="shared" si="444"/>
        <v>362001.82559999835</v>
      </c>
      <c r="CI261" s="60">
        <f t="shared" ref="CI261:CI319" si="454">IF(AO261&lt;1,0,SUM(BW261:CH261,BS261)/13*$BE$1)</f>
        <v>8270.3501231999671</v>
      </c>
      <c r="CJ261" s="57">
        <v>2320.5299999999997</v>
      </c>
      <c r="CK261" s="69">
        <f t="shared" si="446"/>
        <v>27846.359999999997</v>
      </c>
      <c r="CL261" s="57">
        <f t="shared" si="447"/>
        <v>359681.29559999832</v>
      </c>
      <c r="CM261" s="57">
        <f t="shared" si="448"/>
        <v>357360.7655999983</v>
      </c>
      <c r="CN261" s="57">
        <f t="shared" si="448"/>
        <v>355040.23559999827</v>
      </c>
      <c r="CO261" s="57">
        <f t="shared" si="448"/>
        <v>352719.70559999824</v>
      </c>
      <c r="CP261" s="57">
        <f t="shared" si="448"/>
        <v>350399.17559999821</v>
      </c>
      <c r="CQ261" s="57">
        <f t="shared" si="448"/>
        <v>348078.64559999818</v>
      </c>
      <c r="CR261" s="57">
        <f t="shared" si="448"/>
        <v>345758.11559999816</v>
      </c>
      <c r="CS261" s="57">
        <f t="shared" si="448"/>
        <v>343437.58559999813</v>
      </c>
      <c r="CT261" s="57">
        <f t="shared" si="448"/>
        <v>341117.0555999981</v>
      </c>
      <c r="CU261" s="57">
        <f t="shared" si="448"/>
        <v>338796.52559999807</v>
      </c>
      <c r="CV261" s="57">
        <f t="shared" si="448"/>
        <v>336475.99559999804</v>
      </c>
      <c r="CW261" s="57">
        <f t="shared" si="448"/>
        <v>334155.46559999802</v>
      </c>
      <c r="CX261" s="60">
        <f t="shared" ref="CX261:CX319" si="455">IF(BD261&lt;1,0,SUM(CL261:CW261,CH261)/13*$BE$1)</f>
        <v>7657.7302031999598</v>
      </c>
    </row>
    <row r="262" spans="1:102" ht="22.5" x14ac:dyDescent="0.2">
      <c r="A262" s="56" t="s">
        <v>1579</v>
      </c>
      <c r="B262" s="40" t="s">
        <v>2293</v>
      </c>
      <c r="C262" s="40" t="s">
        <v>794</v>
      </c>
      <c r="D262" s="40" t="s">
        <v>851</v>
      </c>
      <c r="E262" s="40" t="s">
        <v>2099</v>
      </c>
      <c r="F262" s="40" t="s">
        <v>853</v>
      </c>
      <c r="G262" s="40">
        <v>300</v>
      </c>
      <c r="H262" s="57">
        <v>1216470.52</v>
      </c>
      <c r="I262" s="57">
        <v>291952.82079999999</v>
      </c>
      <c r="J262" s="57">
        <v>924517.69920000003</v>
      </c>
      <c r="K262" s="58">
        <v>1</v>
      </c>
      <c r="L262" s="57">
        <v>4054.900000000001</v>
      </c>
      <c r="M262" s="57"/>
      <c r="N262" s="57">
        <f t="shared" si="412"/>
        <v>48658.80000000001</v>
      </c>
      <c r="O262" s="57">
        <f t="shared" si="449"/>
        <v>920462.79920000001</v>
      </c>
      <c r="P262" s="57">
        <f t="shared" si="430"/>
        <v>916407.89919999999</v>
      </c>
      <c r="Q262" s="57">
        <f t="shared" si="430"/>
        <v>912352.99919999996</v>
      </c>
      <c r="R262" s="57">
        <f t="shared" si="430"/>
        <v>908298.09919999994</v>
      </c>
      <c r="S262" s="57">
        <f t="shared" si="430"/>
        <v>904243.19919999992</v>
      </c>
      <c r="T262" s="57">
        <f t="shared" si="430"/>
        <v>900188.29919999989</v>
      </c>
      <c r="U262" s="57">
        <f t="shared" si="430"/>
        <v>896133.39919999987</v>
      </c>
      <c r="V262" s="57">
        <f t="shared" si="430"/>
        <v>892078.49919999985</v>
      </c>
      <c r="W262" s="57">
        <f t="shared" si="430"/>
        <v>888023.59919999982</v>
      </c>
      <c r="X262" s="57">
        <f t="shared" si="430"/>
        <v>883968.6991999998</v>
      </c>
      <c r="Y262" s="57">
        <f t="shared" si="430"/>
        <v>879913.79919999978</v>
      </c>
      <c r="Z262" s="57">
        <f t="shared" si="430"/>
        <v>875858.89919999975</v>
      </c>
      <c r="AA262" s="59">
        <f t="shared" si="437"/>
        <v>19804.1425824</v>
      </c>
      <c r="AB262" s="57"/>
      <c r="AC262" s="57">
        <f t="shared" si="450"/>
        <v>48658.80000000001</v>
      </c>
      <c r="AD262" s="57">
        <f t="shared" si="451"/>
        <v>871803.99919999973</v>
      </c>
      <c r="AE262" s="57">
        <f t="shared" si="431"/>
        <v>867749.09919999971</v>
      </c>
      <c r="AF262" s="57">
        <f t="shared" si="431"/>
        <v>863694.19919999968</v>
      </c>
      <c r="AG262" s="57">
        <f t="shared" si="431"/>
        <v>859639.29919999966</v>
      </c>
      <c r="AH262" s="57">
        <f t="shared" si="431"/>
        <v>855584.39919999964</v>
      </c>
      <c r="AI262" s="57">
        <f t="shared" si="431"/>
        <v>851529.49919999961</v>
      </c>
      <c r="AJ262" s="57">
        <f t="shared" si="431"/>
        <v>847474.59919999959</v>
      </c>
      <c r="AK262" s="57">
        <f t="shared" si="431"/>
        <v>843419.69919999957</v>
      </c>
      <c r="AL262" s="57">
        <f t="shared" si="431"/>
        <v>839364.79919999954</v>
      </c>
      <c r="AM262" s="57">
        <f t="shared" si="431"/>
        <v>835309.89919999952</v>
      </c>
      <c r="AN262" s="57">
        <f t="shared" si="431"/>
        <v>831254.9991999995</v>
      </c>
      <c r="AO262" s="57">
        <f t="shared" si="431"/>
        <v>827200.09919999947</v>
      </c>
      <c r="AP262" s="59">
        <f t="shared" si="452"/>
        <v>18733.648982399991</v>
      </c>
      <c r="AQ262" s="57">
        <v>4054.900000000001</v>
      </c>
      <c r="AR262" s="57">
        <f t="shared" si="438"/>
        <v>48658.80000000001</v>
      </c>
      <c r="AS262" s="57">
        <f t="shared" si="432"/>
        <v>823145.19919999945</v>
      </c>
      <c r="AT262" s="57">
        <f t="shared" si="433"/>
        <v>819090.29919999943</v>
      </c>
      <c r="AU262" s="57">
        <f t="shared" si="433"/>
        <v>815035.3991999994</v>
      </c>
      <c r="AV262" s="57">
        <f t="shared" si="433"/>
        <v>810980.49919999938</v>
      </c>
      <c r="AW262" s="57">
        <f t="shared" si="433"/>
        <v>806925.59919999936</v>
      </c>
      <c r="AX262" s="57">
        <f t="shared" si="433"/>
        <v>802870.69919999933</v>
      </c>
      <c r="AY262" s="57">
        <f t="shared" si="433"/>
        <v>798815.79919999931</v>
      </c>
      <c r="AZ262" s="57">
        <f t="shared" si="433"/>
        <v>794760.89919999929</v>
      </c>
      <c r="BA262" s="57">
        <f t="shared" si="433"/>
        <v>790705.99919999926</v>
      </c>
      <c r="BB262" s="57">
        <f t="shared" si="433"/>
        <v>786651.09919999924</v>
      </c>
      <c r="BC262" s="57">
        <f t="shared" si="433"/>
        <v>782596.19919999922</v>
      </c>
      <c r="BD262" s="57">
        <f t="shared" si="433"/>
        <v>778541.29919999919</v>
      </c>
      <c r="BE262" s="60">
        <f t="shared" si="445"/>
        <v>17663.155382399986</v>
      </c>
      <c r="BF262" s="57">
        <v>4054.900000000001</v>
      </c>
      <c r="BG262" s="69">
        <f t="shared" si="441"/>
        <v>48658.80000000001</v>
      </c>
      <c r="BH262" s="57">
        <f t="shared" si="439"/>
        <v>774486.39919999917</v>
      </c>
      <c r="BI262" s="57">
        <f t="shared" si="440"/>
        <v>770431.49919999915</v>
      </c>
      <c r="BJ262" s="57">
        <f t="shared" si="440"/>
        <v>766376.59919999912</v>
      </c>
      <c r="BK262" s="57">
        <f t="shared" si="440"/>
        <v>762321.6991999991</v>
      </c>
      <c r="BL262" s="57">
        <f t="shared" si="440"/>
        <v>758266.79919999908</v>
      </c>
      <c r="BM262" s="57">
        <f t="shared" si="440"/>
        <v>754211.89919999905</v>
      </c>
      <c r="BN262" s="57">
        <f t="shared" si="440"/>
        <v>750156.99919999903</v>
      </c>
      <c r="BO262" s="57">
        <f t="shared" si="440"/>
        <v>746102.09919999901</v>
      </c>
      <c r="BP262" s="57">
        <f t="shared" si="440"/>
        <v>742047.19919999898</v>
      </c>
      <c r="BQ262" s="57">
        <f t="shared" si="440"/>
        <v>737992.29919999896</v>
      </c>
      <c r="BR262" s="57">
        <f t="shared" si="440"/>
        <v>733937.39919999894</v>
      </c>
      <c r="BS262" s="57">
        <f t="shared" si="440"/>
        <v>729882.49919999891</v>
      </c>
      <c r="BT262" s="60">
        <f t="shared" si="453"/>
        <v>16592.661782399977</v>
      </c>
      <c r="BU262" s="57">
        <v>4054.900000000001</v>
      </c>
      <c r="BV262" s="69">
        <f t="shared" si="442"/>
        <v>48658.80000000001</v>
      </c>
      <c r="BW262" s="57">
        <f t="shared" si="443"/>
        <v>725827.59919999889</v>
      </c>
      <c r="BX262" s="57">
        <f t="shared" si="444"/>
        <v>721772.69919999887</v>
      </c>
      <c r="BY262" s="57">
        <f t="shared" si="444"/>
        <v>717717.79919999884</v>
      </c>
      <c r="BZ262" s="57">
        <f t="shared" si="444"/>
        <v>713662.89919999882</v>
      </c>
      <c r="CA262" s="57">
        <f t="shared" si="444"/>
        <v>709607.9991999988</v>
      </c>
      <c r="CB262" s="57">
        <f t="shared" si="444"/>
        <v>705553.09919999877</v>
      </c>
      <c r="CC262" s="57">
        <f t="shared" si="444"/>
        <v>701498.19919999875</v>
      </c>
      <c r="CD262" s="57">
        <f t="shared" si="444"/>
        <v>697443.29919999873</v>
      </c>
      <c r="CE262" s="57">
        <f t="shared" si="444"/>
        <v>693388.3991999987</v>
      </c>
      <c r="CF262" s="57">
        <f t="shared" si="444"/>
        <v>689333.49919999868</v>
      </c>
      <c r="CG262" s="57">
        <f t="shared" si="444"/>
        <v>685278.59919999866</v>
      </c>
      <c r="CH262" s="57">
        <f t="shared" si="444"/>
        <v>681223.69919999863</v>
      </c>
      <c r="CI262" s="60">
        <f t="shared" si="454"/>
        <v>15522.168182399975</v>
      </c>
      <c r="CJ262" s="57">
        <v>4054.900000000001</v>
      </c>
      <c r="CK262" s="69">
        <f t="shared" si="446"/>
        <v>48658.80000000001</v>
      </c>
      <c r="CL262" s="57">
        <f t="shared" si="447"/>
        <v>677168.79919999861</v>
      </c>
      <c r="CM262" s="57">
        <f t="shared" si="448"/>
        <v>673113.89919999859</v>
      </c>
      <c r="CN262" s="57">
        <f t="shared" si="448"/>
        <v>669058.99919999857</v>
      </c>
      <c r="CO262" s="57">
        <f t="shared" si="448"/>
        <v>665004.09919999854</v>
      </c>
      <c r="CP262" s="57">
        <f t="shared" si="448"/>
        <v>660949.19919999852</v>
      </c>
      <c r="CQ262" s="57">
        <f t="shared" si="448"/>
        <v>656894.2991999985</v>
      </c>
      <c r="CR262" s="57">
        <f t="shared" si="448"/>
        <v>652839.39919999847</v>
      </c>
      <c r="CS262" s="57">
        <f t="shared" si="448"/>
        <v>648784.49919999845</v>
      </c>
      <c r="CT262" s="57">
        <f t="shared" si="448"/>
        <v>644729.59919999843</v>
      </c>
      <c r="CU262" s="57">
        <f t="shared" si="448"/>
        <v>640674.6991999984</v>
      </c>
      <c r="CV262" s="57">
        <f t="shared" si="448"/>
        <v>636619.79919999838</v>
      </c>
      <c r="CW262" s="57">
        <f t="shared" si="448"/>
        <v>632564.89919999836</v>
      </c>
      <c r="CX262" s="60">
        <f t="shared" si="455"/>
        <v>14451.674582399966</v>
      </c>
    </row>
    <row r="263" spans="1:102" x14ac:dyDescent="0.2">
      <c r="A263" s="56" t="s">
        <v>1580</v>
      </c>
      <c r="B263" s="40" t="s">
        <v>2294</v>
      </c>
      <c r="C263" s="40" t="s">
        <v>794</v>
      </c>
      <c r="D263" s="40" t="s">
        <v>851</v>
      </c>
      <c r="E263" s="40" t="s">
        <v>2170</v>
      </c>
      <c r="F263" s="40" t="s">
        <v>853</v>
      </c>
      <c r="G263" s="40">
        <v>300</v>
      </c>
      <c r="H263" s="57">
        <v>28330.05</v>
      </c>
      <c r="I263" s="57">
        <v>13031.382</v>
      </c>
      <c r="J263" s="57">
        <v>15298.668</v>
      </c>
      <c r="K263" s="58">
        <v>1</v>
      </c>
      <c r="L263" s="57">
        <v>94.44</v>
      </c>
      <c r="M263" s="57"/>
      <c r="N263" s="57">
        <f t="shared" si="412"/>
        <v>1133.28</v>
      </c>
      <c r="O263" s="57">
        <f t="shared" si="449"/>
        <v>15204.227999999999</v>
      </c>
      <c r="P263" s="57">
        <f t="shared" ref="P263:Z278" si="456">O263-$L263</f>
        <v>15109.787999999999</v>
      </c>
      <c r="Q263" s="57">
        <f t="shared" si="456"/>
        <v>15015.347999999998</v>
      </c>
      <c r="R263" s="57">
        <f t="shared" si="456"/>
        <v>14920.907999999998</v>
      </c>
      <c r="S263" s="57">
        <f t="shared" si="456"/>
        <v>14826.467999999997</v>
      </c>
      <c r="T263" s="57">
        <f t="shared" si="456"/>
        <v>14732.027999999997</v>
      </c>
      <c r="U263" s="57">
        <f t="shared" si="456"/>
        <v>14637.587999999996</v>
      </c>
      <c r="V263" s="57">
        <f t="shared" si="456"/>
        <v>14543.147999999996</v>
      </c>
      <c r="W263" s="57">
        <f t="shared" si="456"/>
        <v>14448.707999999995</v>
      </c>
      <c r="X263" s="57">
        <f t="shared" si="456"/>
        <v>14354.267999999995</v>
      </c>
      <c r="Y263" s="57">
        <f t="shared" si="456"/>
        <v>14259.827999999994</v>
      </c>
      <c r="Z263" s="57">
        <f t="shared" si="456"/>
        <v>14165.387999999994</v>
      </c>
      <c r="AA263" s="59">
        <f t="shared" si="437"/>
        <v>324.10461599999996</v>
      </c>
      <c r="AB263" s="57"/>
      <c r="AC263" s="57">
        <f t="shared" si="450"/>
        <v>1133.28</v>
      </c>
      <c r="AD263" s="57">
        <f t="shared" si="451"/>
        <v>14070.947999999993</v>
      </c>
      <c r="AE263" s="57">
        <f t="shared" si="431"/>
        <v>13976.507999999993</v>
      </c>
      <c r="AF263" s="57">
        <f t="shared" si="431"/>
        <v>13882.067999999992</v>
      </c>
      <c r="AG263" s="57">
        <f t="shared" si="431"/>
        <v>13787.627999999992</v>
      </c>
      <c r="AH263" s="57">
        <f t="shared" si="431"/>
        <v>13693.187999999991</v>
      </c>
      <c r="AI263" s="57">
        <f t="shared" si="431"/>
        <v>13598.74799999999</v>
      </c>
      <c r="AJ263" s="57">
        <f t="shared" si="431"/>
        <v>13504.30799999999</v>
      </c>
      <c r="AK263" s="57">
        <f t="shared" si="431"/>
        <v>13409.867999999989</v>
      </c>
      <c r="AL263" s="57">
        <f t="shared" si="431"/>
        <v>13315.427999999989</v>
      </c>
      <c r="AM263" s="57">
        <f t="shared" si="431"/>
        <v>13220.987999999988</v>
      </c>
      <c r="AN263" s="57">
        <f t="shared" si="431"/>
        <v>13126.547999999988</v>
      </c>
      <c r="AO263" s="57">
        <f t="shared" si="431"/>
        <v>13032.107999999987</v>
      </c>
      <c r="AP263" s="59">
        <f t="shared" si="452"/>
        <v>299.17245599999978</v>
      </c>
      <c r="AQ263" s="57">
        <v>94.44</v>
      </c>
      <c r="AR263" s="57">
        <f t="shared" si="438"/>
        <v>1133.28</v>
      </c>
      <c r="AS263" s="57">
        <f t="shared" si="432"/>
        <v>12937.667999999987</v>
      </c>
      <c r="AT263" s="57">
        <f t="shared" si="433"/>
        <v>12843.227999999986</v>
      </c>
      <c r="AU263" s="57">
        <f t="shared" si="433"/>
        <v>12748.787999999986</v>
      </c>
      <c r="AV263" s="57">
        <f t="shared" si="433"/>
        <v>12654.347999999985</v>
      </c>
      <c r="AW263" s="57">
        <f t="shared" si="433"/>
        <v>12559.907999999985</v>
      </c>
      <c r="AX263" s="57">
        <f t="shared" si="433"/>
        <v>12465.467999999984</v>
      </c>
      <c r="AY263" s="57">
        <f t="shared" si="433"/>
        <v>12371.027999999984</v>
      </c>
      <c r="AZ263" s="57">
        <f t="shared" si="433"/>
        <v>12276.587999999983</v>
      </c>
      <c r="BA263" s="57">
        <f t="shared" si="433"/>
        <v>12182.147999999983</v>
      </c>
      <c r="BB263" s="57">
        <f t="shared" si="433"/>
        <v>12087.707999999982</v>
      </c>
      <c r="BC263" s="57">
        <f t="shared" si="433"/>
        <v>11993.267999999982</v>
      </c>
      <c r="BD263" s="57">
        <f t="shared" si="433"/>
        <v>11898.827999999981</v>
      </c>
      <c r="BE263" s="60">
        <f t="shared" si="445"/>
        <v>274.24029599999966</v>
      </c>
      <c r="BF263" s="57">
        <v>94.44</v>
      </c>
      <c r="BG263" s="69">
        <f t="shared" si="441"/>
        <v>1133.28</v>
      </c>
      <c r="BH263" s="57">
        <f t="shared" si="439"/>
        <v>11804.387999999981</v>
      </c>
      <c r="BI263" s="57">
        <f t="shared" si="440"/>
        <v>11709.94799999998</v>
      </c>
      <c r="BJ263" s="57">
        <f t="shared" si="440"/>
        <v>11615.50799999998</v>
      </c>
      <c r="BK263" s="57">
        <f t="shared" si="440"/>
        <v>11521.067999999979</v>
      </c>
      <c r="BL263" s="57">
        <f t="shared" si="440"/>
        <v>11426.627999999979</v>
      </c>
      <c r="BM263" s="57">
        <f t="shared" si="440"/>
        <v>11332.187999999978</v>
      </c>
      <c r="BN263" s="57">
        <f t="shared" si="440"/>
        <v>11237.747999999978</v>
      </c>
      <c r="BO263" s="57">
        <f t="shared" si="440"/>
        <v>11143.307999999977</v>
      </c>
      <c r="BP263" s="57">
        <f t="shared" si="440"/>
        <v>11048.867999999977</v>
      </c>
      <c r="BQ263" s="57">
        <f t="shared" si="440"/>
        <v>10954.427999999976</v>
      </c>
      <c r="BR263" s="57">
        <f t="shared" si="440"/>
        <v>10859.987999999976</v>
      </c>
      <c r="BS263" s="57">
        <f t="shared" si="440"/>
        <v>10765.547999999975</v>
      </c>
      <c r="BT263" s="60">
        <f t="shared" si="453"/>
        <v>249.30813599999948</v>
      </c>
      <c r="BU263" s="57">
        <v>94.44</v>
      </c>
      <c r="BV263" s="69">
        <f t="shared" si="442"/>
        <v>1133.28</v>
      </c>
      <c r="BW263" s="57">
        <f t="shared" si="443"/>
        <v>10671.107999999975</v>
      </c>
      <c r="BX263" s="57">
        <f t="shared" si="444"/>
        <v>10576.667999999974</v>
      </c>
      <c r="BY263" s="57">
        <f t="shared" si="444"/>
        <v>10482.227999999974</v>
      </c>
      <c r="BZ263" s="57">
        <f t="shared" si="444"/>
        <v>10387.787999999973</v>
      </c>
      <c r="CA263" s="57">
        <f t="shared" si="444"/>
        <v>10293.347999999973</v>
      </c>
      <c r="CB263" s="57">
        <f t="shared" si="444"/>
        <v>10198.907999999972</v>
      </c>
      <c r="CC263" s="57">
        <f t="shared" si="444"/>
        <v>10104.467999999972</v>
      </c>
      <c r="CD263" s="57">
        <f t="shared" si="444"/>
        <v>10010.027999999971</v>
      </c>
      <c r="CE263" s="57">
        <f t="shared" si="444"/>
        <v>9915.5879999999706</v>
      </c>
      <c r="CF263" s="57">
        <f t="shared" si="444"/>
        <v>9821.1479999999701</v>
      </c>
      <c r="CG263" s="57">
        <f t="shared" si="444"/>
        <v>9726.7079999999696</v>
      </c>
      <c r="CH263" s="57">
        <f t="shared" si="444"/>
        <v>9632.2679999999691</v>
      </c>
      <c r="CI263" s="60">
        <f t="shared" si="454"/>
        <v>224.37597599999941</v>
      </c>
      <c r="CJ263" s="57">
        <v>94.44</v>
      </c>
      <c r="CK263" s="69">
        <f t="shared" si="446"/>
        <v>1133.28</v>
      </c>
      <c r="CL263" s="57">
        <f t="shared" si="447"/>
        <v>9537.8279999999686</v>
      </c>
      <c r="CM263" s="57">
        <f t="shared" si="448"/>
        <v>9443.3879999999681</v>
      </c>
      <c r="CN263" s="57">
        <f t="shared" si="448"/>
        <v>9348.9479999999676</v>
      </c>
      <c r="CO263" s="57">
        <f t="shared" si="448"/>
        <v>9254.5079999999671</v>
      </c>
      <c r="CP263" s="57">
        <f t="shared" si="448"/>
        <v>9160.0679999999666</v>
      </c>
      <c r="CQ263" s="57">
        <f t="shared" si="448"/>
        <v>9065.6279999999661</v>
      </c>
      <c r="CR263" s="57">
        <f t="shared" si="448"/>
        <v>8971.1879999999655</v>
      </c>
      <c r="CS263" s="57">
        <f t="shared" si="448"/>
        <v>8876.747999999965</v>
      </c>
      <c r="CT263" s="57">
        <f t="shared" si="448"/>
        <v>8782.3079999999645</v>
      </c>
      <c r="CU263" s="57">
        <f t="shared" si="448"/>
        <v>8687.867999999964</v>
      </c>
      <c r="CV263" s="57">
        <f t="shared" si="448"/>
        <v>8593.4279999999635</v>
      </c>
      <c r="CW263" s="57">
        <f t="shared" si="448"/>
        <v>8498.987999999963</v>
      </c>
      <c r="CX263" s="60">
        <f t="shared" si="455"/>
        <v>199.44381599999923</v>
      </c>
    </row>
    <row r="264" spans="1:102" x14ac:dyDescent="0.2">
      <c r="A264" s="56" t="s">
        <v>1581</v>
      </c>
      <c r="B264" s="40" t="s">
        <v>2295</v>
      </c>
      <c r="C264" s="40" t="s">
        <v>794</v>
      </c>
      <c r="D264" s="40" t="s">
        <v>851</v>
      </c>
      <c r="E264" s="40" t="s">
        <v>2170</v>
      </c>
      <c r="F264" s="40" t="s">
        <v>853</v>
      </c>
      <c r="G264" s="40">
        <v>300</v>
      </c>
      <c r="H264" s="57">
        <v>10494.92</v>
      </c>
      <c r="I264" s="57">
        <v>4827.2767999999996</v>
      </c>
      <c r="J264" s="57">
        <v>5667.6432000000004</v>
      </c>
      <c r="K264" s="58">
        <v>1</v>
      </c>
      <c r="L264" s="57">
        <v>34.99</v>
      </c>
      <c r="M264" s="57"/>
      <c r="N264" s="57">
        <f t="shared" si="412"/>
        <v>419.88</v>
      </c>
      <c r="O264" s="57">
        <f t="shared" si="449"/>
        <v>5632.6532000000007</v>
      </c>
      <c r="P264" s="57">
        <f t="shared" si="456"/>
        <v>5597.6632000000009</v>
      </c>
      <c r="Q264" s="57">
        <f t="shared" si="456"/>
        <v>5562.6732000000011</v>
      </c>
      <c r="R264" s="57">
        <f t="shared" si="456"/>
        <v>5527.6832000000013</v>
      </c>
      <c r="S264" s="57">
        <f t="shared" si="456"/>
        <v>5492.6932000000015</v>
      </c>
      <c r="T264" s="57">
        <f t="shared" si="456"/>
        <v>5457.7032000000017</v>
      </c>
      <c r="U264" s="57">
        <f t="shared" si="456"/>
        <v>5422.713200000002</v>
      </c>
      <c r="V264" s="57">
        <f t="shared" si="456"/>
        <v>5387.7232000000022</v>
      </c>
      <c r="W264" s="57">
        <f t="shared" si="456"/>
        <v>5352.7332000000024</v>
      </c>
      <c r="X264" s="57">
        <f t="shared" si="456"/>
        <v>5317.7432000000026</v>
      </c>
      <c r="Y264" s="57">
        <f t="shared" si="456"/>
        <v>5282.7532000000028</v>
      </c>
      <c r="Z264" s="57">
        <f t="shared" si="456"/>
        <v>5247.7632000000031</v>
      </c>
      <c r="AA264" s="59">
        <f t="shared" si="437"/>
        <v>120.06947040000006</v>
      </c>
      <c r="AB264" s="57"/>
      <c r="AC264" s="57">
        <f t="shared" si="450"/>
        <v>419.88</v>
      </c>
      <c r="AD264" s="57">
        <f t="shared" si="451"/>
        <v>5212.7732000000033</v>
      </c>
      <c r="AE264" s="57">
        <f t="shared" ref="AE264:AO279" si="457">AD264-$L264</f>
        <v>5177.7832000000035</v>
      </c>
      <c r="AF264" s="57">
        <f t="shared" si="457"/>
        <v>5142.7932000000037</v>
      </c>
      <c r="AG264" s="57">
        <f t="shared" si="457"/>
        <v>5107.8032000000039</v>
      </c>
      <c r="AH264" s="57">
        <f t="shared" si="457"/>
        <v>5072.8132000000041</v>
      </c>
      <c r="AI264" s="57">
        <f t="shared" si="457"/>
        <v>5037.8232000000044</v>
      </c>
      <c r="AJ264" s="57">
        <f t="shared" si="457"/>
        <v>5002.8332000000046</v>
      </c>
      <c r="AK264" s="57">
        <f t="shared" si="457"/>
        <v>4967.8432000000048</v>
      </c>
      <c r="AL264" s="57">
        <f t="shared" si="457"/>
        <v>4932.853200000005</v>
      </c>
      <c r="AM264" s="57">
        <f t="shared" si="457"/>
        <v>4897.8632000000052</v>
      </c>
      <c r="AN264" s="57">
        <f t="shared" si="457"/>
        <v>4862.8732000000055</v>
      </c>
      <c r="AO264" s="57">
        <f t="shared" si="457"/>
        <v>4827.8832000000057</v>
      </c>
      <c r="AP264" s="59">
        <f t="shared" si="452"/>
        <v>110.83211040000009</v>
      </c>
      <c r="AQ264" s="57">
        <v>34.99</v>
      </c>
      <c r="AR264" s="57">
        <f t="shared" si="438"/>
        <v>419.88</v>
      </c>
      <c r="AS264" s="57">
        <f t="shared" si="432"/>
        <v>4792.8932000000059</v>
      </c>
      <c r="AT264" s="57">
        <f t="shared" ref="AT264:BD279" si="458">AS264-$L264</f>
        <v>4757.9032000000061</v>
      </c>
      <c r="AU264" s="57">
        <f t="shared" si="458"/>
        <v>4722.9132000000063</v>
      </c>
      <c r="AV264" s="57">
        <f t="shared" si="458"/>
        <v>4687.9232000000065</v>
      </c>
      <c r="AW264" s="57">
        <f t="shared" si="458"/>
        <v>4652.9332000000068</v>
      </c>
      <c r="AX264" s="57">
        <f t="shared" si="458"/>
        <v>4617.943200000007</v>
      </c>
      <c r="AY264" s="57">
        <f t="shared" si="458"/>
        <v>4582.9532000000072</v>
      </c>
      <c r="AZ264" s="57">
        <f t="shared" si="458"/>
        <v>4547.9632000000074</v>
      </c>
      <c r="BA264" s="57">
        <f t="shared" si="458"/>
        <v>4512.9732000000076</v>
      </c>
      <c r="BB264" s="57">
        <f t="shared" si="458"/>
        <v>4477.9832000000079</v>
      </c>
      <c r="BC264" s="57">
        <f t="shared" si="458"/>
        <v>4442.9932000000081</v>
      </c>
      <c r="BD264" s="57">
        <f t="shared" si="458"/>
        <v>4408.0032000000083</v>
      </c>
      <c r="BE264" s="60">
        <f t="shared" si="445"/>
        <v>101.59475040000015</v>
      </c>
      <c r="BF264" s="57">
        <v>34.99</v>
      </c>
      <c r="BG264" s="69">
        <f t="shared" si="441"/>
        <v>419.88</v>
      </c>
      <c r="BH264" s="57">
        <f t="shared" si="439"/>
        <v>4373.0132000000085</v>
      </c>
      <c r="BI264" s="57">
        <f t="shared" si="440"/>
        <v>4338.0232000000087</v>
      </c>
      <c r="BJ264" s="57">
        <f t="shared" si="440"/>
        <v>4303.0332000000089</v>
      </c>
      <c r="BK264" s="57">
        <f t="shared" si="440"/>
        <v>4268.0432000000092</v>
      </c>
      <c r="BL264" s="57">
        <f t="shared" si="440"/>
        <v>4233.0532000000094</v>
      </c>
      <c r="BM264" s="57">
        <f t="shared" si="440"/>
        <v>4198.0632000000096</v>
      </c>
      <c r="BN264" s="57">
        <f t="shared" si="440"/>
        <v>4163.0732000000098</v>
      </c>
      <c r="BO264" s="57">
        <f t="shared" si="440"/>
        <v>4128.08320000001</v>
      </c>
      <c r="BP264" s="57">
        <f t="shared" si="440"/>
        <v>4093.0932000000103</v>
      </c>
      <c r="BQ264" s="57">
        <f t="shared" si="440"/>
        <v>4058.1032000000105</v>
      </c>
      <c r="BR264" s="57">
        <f t="shared" si="440"/>
        <v>4023.1132000000107</v>
      </c>
      <c r="BS264" s="57">
        <f t="shared" si="440"/>
        <v>3988.1232000000109</v>
      </c>
      <c r="BT264" s="60">
        <f t="shared" si="453"/>
        <v>92.357390400000199</v>
      </c>
      <c r="BU264" s="57">
        <v>34.99</v>
      </c>
      <c r="BV264" s="69">
        <f t="shared" si="442"/>
        <v>419.88</v>
      </c>
      <c r="BW264" s="57">
        <f t="shared" si="443"/>
        <v>3953.1332000000111</v>
      </c>
      <c r="BX264" s="57">
        <f t="shared" si="444"/>
        <v>3918.1432000000113</v>
      </c>
      <c r="BY264" s="57">
        <f t="shared" si="444"/>
        <v>3883.1532000000116</v>
      </c>
      <c r="BZ264" s="57">
        <f t="shared" si="444"/>
        <v>3848.1632000000118</v>
      </c>
      <c r="CA264" s="57">
        <f t="shared" si="444"/>
        <v>3813.173200000012</v>
      </c>
      <c r="CB264" s="57">
        <f t="shared" si="444"/>
        <v>3778.1832000000122</v>
      </c>
      <c r="CC264" s="57">
        <f t="shared" si="444"/>
        <v>3743.1932000000124</v>
      </c>
      <c r="CD264" s="57">
        <f t="shared" si="444"/>
        <v>3708.2032000000127</v>
      </c>
      <c r="CE264" s="57">
        <f t="shared" si="444"/>
        <v>3673.2132000000129</v>
      </c>
      <c r="CF264" s="57">
        <f t="shared" si="444"/>
        <v>3638.2232000000131</v>
      </c>
      <c r="CG264" s="57">
        <f t="shared" si="444"/>
        <v>3603.2332000000133</v>
      </c>
      <c r="CH264" s="57">
        <f t="shared" si="444"/>
        <v>3568.2432000000135</v>
      </c>
      <c r="CI264" s="60">
        <f t="shared" si="454"/>
        <v>83.12003040000026</v>
      </c>
      <c r="CJ264" s="57">
        <v>34.99</v>
      </c>
      <c r="CK264" s="69">
        <f t="shared" si="446"/>
        <v>419.88</v>
      </c>
      <c r="CL264" s="57">
        <f t="shared" si="447"/>
        <v>3533.2532000000137</v>
      </c>
      <c r="CM264" s="57">
        <f t="shared" si="448"/>
        <v>3498.263200000014</v>
      </c>
      <c r="CN264" s="57">
        <f t="shared" si="448"/>
        <v>3463.2732000000142</v>
      </c>
      <c r="CO264" s="57">
        <f t="shared" si="448"/>
        <v>3428.2832000000144</v>
      </c>
      <c r="CP264" s="57">
        <f t="shared" si="448"/>
        <v>3393.2932000000146</v>
      </c>
      <c r="CQ264" s="57">
        <f t="shared" si="448"/>
        <v>3358.3032000000148</v>
      </c>
      <c r="CR264" s="57">
        <f t="shared" si="448"/>
        <v>3323.3132000000151</v>
      </c>
      <c r="CS264" s="57">
        <f t="shared" si="448"/>
        <v>3288.3232000000153</v>
      </c>
      <c r="CT264" s="57">
        <f t="shared" si="448"/>
        <v>3253.3332000000155</v>
      </c>
      <c r="CU264" s="57">
        <f t="shared" si="448"/>
        <v>3218.3432000000157</v>
      </c>
      <c r="CV264" s="57">
        <f t="shared" si="448"/>
        <v>3183.3532000000159</v>
      </c>
      <c r="CW264" s="57">
        <f t="shared" si="448"/>
        <v>3148.3632000000161</v>
      </c>
      <c r="CX264" s="60">
        <f t="shared" si="455"/>
        <v>73.882670400000308</v>
      </c>
    </row>
    <row r="265" spans="1:102" ht="22.5" x14ac:dyDescent="0.2">
      <c r="A265" s="56" t="s">
        <v>1582</v>
      </c>
      <c r="B265" s="40" t="s">
        <v>2296</v>
      </c>
      <c r="C265" s="40" t="s">
        <v>794</v>
      </c>
      <c r="D265" s="40" t="s">
        <v>851</v>
      </c>
      <c r="E265" s="40" t="s">
        <v>2538</v>
      </c>
      <c r="F265" s="40" t="s">
        <v>853</v>
      </c>
      <c r="G265" s="40">
        <v>300</v>
      </c>
      <c r="H265" s="57">
        <v>1207827.9099999999</v>
      </c>
      <c r="I265" s="57">
        <v>381492.66639999999</v>
      </c>
      <c r="J265" s="57">
        <v>826335.24359999993</v>
      </c>
      <c r="K265" s="58">
        <v>1</v>
      </c>
      <c r="L265" s="57">
        <v>4026.0899999999988</v>
      </c>
      <c r="M265" s="57"/>
      <c r="N265" s="57">
        <f t="shared" si="412"/>
        <v>48313.079999999987</v>
      </c>
      <c r="O265" s="57">
        <f t="shared" si="449"/>
        <v>822309.15359999996</v>
      </c>
      <c r="P265" s="57">
        <f t="shared" si="456"/>
        <v>818283.06359999999</v>
      </c>
      <c r="Q265" s="57">
        <f t="shared" si="456"/>
        <v>814256.97360000003</v>
      </c>
      <c r="R265" s="57">
        <f t="shared" si="456"/>
        <v>810230.88360000006</v>
      </c>
      <c r="S265" s="57">
        <f t="shared" si="456"/>
        <v>806204.79360000009</v>
      </c>
      <c r="T265" s="57">
        <f t="shared" si="456"/>
        <v>802178.70360000012</v>
      </c>
      <c r="U265" s="57">
        <f t="shared" si="456"/>
        <v>798152.61360000016</v>
      </c>
      <c r="V265" s="57">
        <f t="shared" si="456"/>
        <v>794126.52360000019</v>
      </c>
      <c r="W265" s="57">
        <f t="shared" si="456"/>
        <v>790100.43360000022</v>
      </c>
      <c r="X265" s="57">
        <f t="shared" si="456"/>
        <v>786074.34360000025</v>
      </c>
      <c r="Y265" s="57">
        <f t="shared" si="456"/>
        <v>782048.25360000029</v>
      </c>
      <c r="Z265" s="57">
        <f t="shared" si="456"/>
        <v>778022.16360000032</v>
      </c>
      <c r="AA265" s="59">
        <f t="shared" si="437"/>
        <v>17647.9314792</v>
      </c>
      <c r="AB265" s="57"/>
      <c r="AC265" s="57">
        <f t="shared" si="450"/>
        <v>48313.079999999987</v>
      </c>
      <c r="AD265" s="57">
        <f t="shared" si="451"/>
        <v>773996.07360000035</v>
      </c>
      <c r="AE265" s="57">
        <f t="shared" si="457"/>
        <v>769969.98360000039</v>
      </c>
      <c r="AF265" s="57">
        <f t="shared" si="457"/>
        <v>765943.89360000042</v>
      </c>
      <c r="AG265" s="57">
        <f t="shared" si="457"/>
        <v>761917.80360000045</v>
      </c>
      <c r="AH265" s="57">
        <f t="shared" si="457"/>
        <v>757891.71360000048</v>
      </c>
      <c r="AI265" s="57">
        <f t="shared" si="457"/>
        <v>753865.62360000052</v>
      </c>
      <c r="AJ265" s="57">
        <f t="shared" si="457"/>
        <v>749839.53360000055</v>
      </c>
      <c r="AK265" s="57">
        <f t="shared" si="457"/>
        <v>745813.44360000058</v>
      </c>
      <c r="AL265" s="57">
        <f t="shared" si="457"/>
        <v>741787.35360000061</v>
      </c>
      <c r="AM265" s="57">
        <f t="shared" si="457"/>
        <v>737761.26360000065</v>
      </c>
      <c r="AN265" s="57">
        <f t="shared" si="457"/>
        <v>733735.17360000068</v>
      </c>
      <c r="AO265" s="57">
        <f t="shared" si="457"/>
        <v>729709.08360000071</v>
      </c>
      <c r="AP265" s="59">
        <f t="shared" si="452"/>
        <v>16585.04371920001</v>
      </c>
      <c r="AQ265" s="57">
        <v>4026.0899999999988</v>
      </c>
      <c r="AR265" s="57">
        <f t="shared" si="438"/>
        <v>48313.079999999987</v>
      </c>
      <c r="AS265" s="57">
        <f t="shared" si="432"/>
        <v>725682.99360000074</v>
      </c>
      <c r="AT265" s="57">
        <f t="shared" si="458"/>
        <v>721656.90360000078</v>
      </c>
      <c r="AU265" s="57">
        <f t="shared" si="458"/>
        <v>717630.81360000081</v>
      </c>
      <c r="AV265" s="57">
        <f t="shared" si="458"/>
        <v>713604.72360000084</v>
      </c>
      <c r="AW265" s="57">
        <f t="shared" si="458"/>
        <v>709578.63360000087</v>
      </c>
      <c r="AX265" s="57">
        <f t="shared" si="458"/>
        <v>705552.54360000091</v>
      </c>
      <c r="AY265" s="57">
        <f t="shared" si="458"/>
        <v>701526.45360000094</v>
      </c>
      <c r="AZ265" s="57">
        <f t="shared" si="458"/>
        <v>697500.36360000097</v>
      </c>
      <c r="BA265" s="57">
        <f t="shared" si="458"/>
        <v>693474.273600001</v>
      </c>
      <c r="BB265" s="57">
        <f t="shared" si="458"/>
        <v>689448.18360000104</v>
      </c>
      <c r="BC265" s="57">
        <f t="shared" si="458"/>
        <v>685422.09360000107</v>
      </c>
      <c r="BD265" s="57">
        <f t="shared" si="458"/>
        <v>681396.0036000011</v>
      </c>
      <c r="BE265" s="60">
        <f t="shared" si="445"/>
        <v>15522.155959200019</v>
      </c>
      <c r="BF265" s="57">
        <v>4026.0899999999988</v>
      </c>
      <c r="BG265" s="69">
        <f t="shared" si="441"/>
        <v>48313.079999999987</v>
      </c>
      <c r="BH265" s="57">
        <f t="shared" si="439"/>
        <v>677369.91360000113</v>
      </c>
      <c r="BI265" s="57">
        <f t="shared" si="440"/>
        <v>673343.82360000117</v>
      </c>
      <c r="BJ265" s="57">
        <f t="shared" si="440"/>
        <v>669317.7336000012</v>
      </c>
      <c r="BK265" s="57">
        <f t="shared" si="440"/>
        <v>665291.64360000123</v>
      </c>
      <c r="BL265" s="57">
        <f t="shared" si="440"/>
        <v>661265.55360000127</v>
      </c>
      <c r="BM265" s="57">
        <f t="shared" si="440"/>
        <v>657239.4636000013</v>
      </c>
      <c r="BN265" s="57">
        <f t="shared" si="440"/>
        <v>653213.37360000133</v>
      </c>
      <c r="BO265" s="57">
        <f t="shared" si="440"/>
        <v>649187.28360000136</v>
      </c>
      <c r="BP265" s="57">
        <f t="shared" si="440"/>
        <v>645161.1936000014</v>
      </c>
      <c r="BQ265" s="57">
        <f t="shared" si="440"/>
        <v>641135.10360000143</v>
      </c>
      <c r="BR265" s="57">
        <f t="shared" si="440"/>
        <v>637109.01360000146</v>
      </c>
      <c r="BS265" s="57">
        <f t="shared" si="440"/>
        <v>633082.92360000149</v>
      </c>
      <c r="BT265" s="60">
        <f t="shared" si="453"/>
        <v>14459.268199200031</v>
      </c>
      <c r="BU265" s="57">
        <v>4026.0899999999988</v>
      </c>
      <c r="BV265" s="69">
        <f t="shared" si="442"/>
        <v>48313.079999999987</v>
      </c>
      <c r="BW265" s="57">
        <f t="shared" si="443"/>
        <v>629056.83360000153</v>
      </c>
      <c r="BX265" s="57">
        <f t="shared" si="444"/>
        <v>625030.74360000156</v>
      </c>
      <c r="BY265" s="57">
        <f t="shared" si="444"/>
        <v>621004.65360000159</v>
      </c>
      <c r="BZ265" s="57">
        <f t="shared" si="444"/>
        <v>616978.56360000162</v>
      </c>
      <c r="CA265" s="57">
        <f t="shared" si="444"/>
        <v>612952.47360000166</v>
      </c>
      <c r="CB265" s="57">
        <f t="shared" si="444"/>
        <v>608926.38360000169</v>
      </c>
      <c r="CC265" s="57">
        <f t="shared" si="444"/>
        <v>604900.29360000172</v>
      </c>
      <c r="CD265" s="57">
        <f t="shared" si="444"/>
        <v>600874.20360000175</v>
      </c>
      <c r="CE265" s="57">
        <f t="shared" si="444"/>
        <v>596848.11360000179</v>
      </c>
      <c r="CF265" s="57">
        <f t="shared" si="444"/>
        <v>592822.02360000182</v>
      </c>
      <c r="CG265" s="57">
        <f t="shared" si="444"/>
        <v>588795.93360000185</v>
      </c>
      <c r="CH265" s="57">
        <f t="shared" si="444"/>
        <v>584769.84360000188</v>
      </c>
      <c r="CI265" s="60">
        <f t="shared" si="454"/>
        <v>13396.380439200037</v>
      </c>
      <c r="CJ265" s="57">
        <v>4026.0899999999988</v>
      </c>
      <c r="CK265" s="69">
        <f t="shared" si="446"/>
        <v>48313.079999999987</v>
      </c>
      <c r="CL265" s="57">
        <f t="shared" si="447"/>
        <v>580743.75360000192</v>
      </c>
      <c r="CM265" s="57">
        <f t="shared" si="448"/>
        <v>576717.66360000195</v>
      </c>
      <c r="CN265" s="57">
        <f t="shared" si="448"/>
        <v>572691.57360000198</v>
      </c>
      <c r="CO265" s="57">
        <f t="shared" si="448"/>
        <v>568665.48360000202</v>
      </c>
      <c r="CP265" s="57">
        <f t="shared" si="448"/>
        <v>564639.39360000205</v>
      </c>
      <c r="CQ265" s="57">
        <f t="shared" si="448"/>
        <v>560613.30360000208</v>
      </c>
      <c r="CR265" s="57">
        <f t="shared" si="448"/>
        <v>556587.21360000211</v>
      </c>
      <c r="CS265" s="57">
        <f t="shared" si="448"/>
        <v>552561.12360000215</v>
      </c>
      <c r="CT265" s="57">
        <f t="shared" si="448"/>
        <v>548535.03360000218</v>
      </c>
      <c r="CU265" s="57">
        <f t="shared" si="448"/>
        <v>544508.94360000221</v>
      </c>
      <c r="CV265" s="57">
        <f t="shared" si="448"/>
        <v>540482.85360000224</v>
      </c>
      <c r="CW265" s="57">
        <f t="shared" si="448"/>
        <v>536456.76360000228</v>
      </c>
      <c r="CX265" s="60">
        <f t="shared" si="455"/>
        <v>12333.492679200048</v>
      </c>
    </row>
    <row r="266" spans="1:102" ht="22.5" x14ac:dyDescent="0.2">
      <c r="A266" s="56" t="s">
        <v>1583</v>
      </c>
      <c r="B266" s="40" t="s">
        <v>2297</v>
      </c>
      <c r="C266" s="40" t="s">
        <v>794</v>
      </c>
      <c r="D266" s="40" t="s">
        <v>851</v>
      </c>
      <c r="E266" s="40" t="s">
        <v>2538</v>
      </c>
      <c r="F266" s="40" t="s">
        <v>853</v>
      </c>
      <c r="G266" s="40">
        <v>300</v>
      </c>
      <c r="H266" s="57">
        <v>159632.63</v>
      </c>
      <c r="I266" s="57">
        <v>53562.195200000002</v>
      </c>
      <c r="J266" s="57">
        <v>106070.4348</v>
      </c>
      <c r="K266" s="58">
        <v>1</v>
      </c>
      <c r="L266" s="57">
        <v>532.1099999999999</v>
      </c>
      <c r="M266" s="57"/>
      <c r="N266" s="57">
        <f t="shared" si="412"/>
        <v>6385.3199999999988</v>
      </c>
      <c r="O266" s="57">
        <f t="shared" si="449"/>
        <v>105538.3248</v>
      </c>
      <c r="P266" s="57">
        <f t="shared" si="456"/>
        <v>105006.2148</v>
      </c>
      <c r="Q266" s="57">
        <f t="shared" si="456"/>
        <v>104474.1048</v>
      </c>
      <c r="R266" s="57">
        <f t="shared" si="456"/>
        <v>103941.9948</v>
      </c>
      <c r="S266" s="57">
        <f t="shared" si="456"/>
        <v>103409.8848</v>
      </c>
      <c r="T266" s="57">
        <f t="shared" si="456"/>
        <v>102877.7748</v>
      </c>
      <c r="U266" s="57">
        <f t="shared" si="456"/>
        <v>102345.6648</v>
      </c>
      <c r="V266" s="57">
        <f t="shared" si="456"/>
        <v>101813.5548</v>
      </c>
      <c r="W266" s="57">
        <f t="shared" si="456"/>
        <v>101281.4448</v>
      </c>
      <c r="X266" s="57">
        <f t="shared" si="456"/>
        <v>100749.3348</v>
      </c>
      <c r="Y266" s="57">
        <f t="shared" si="456"/>
        <v>100217.2248</v>
      </c>
      <c r="Z266" s="57">
        <f t="shared" si="456"/>
        <v>99685.114799999996</v>
      </c>
      <c r="AA266" s="59">
        <f t="shared" si="437"/>
        <v>2263.3110456000004</v>
      </c>
      <c r="AB266" s="57"/>
      <c r="AC266" s="57">
        <f t="shared" si="450"/>
        <v>6385.3199999999988</v>
      </c>
      <c r="AD266" s="57">
        <f t="shared" si="451"/>
        <v>99153.004799999995</v>
      </c>
      <c r="AE266" s="57">
        <f t="shared" si="457"/>
        <v>98620.894799999995</v>
      </c>
      <c r="AF266" s="57">
        <f t="shared" si="457"/>
        <v>98088.784799999994</v>
      </c>
      <c r="AG266" s="57">
        <f t="shared" si="457"/>
        <v>97556.674799999993</v>
      </c>
      <c r="AH266" s="57">
        <f t="shared" si="457"/>
        <v>97024.564799999993</v>
      </c>
      <c r="AI266" s="57">
        <f t="shared" si="457"/>
        <v>96492.454799999992</v>
      </c>
      <c r="AJ266" s="57">
        <f t="shared" si="457"/>
        <v>95960.344799999992</v>
      </c>
      <c r="AK266" s="57">
        <f t="shared" si="457"/>
        <v>95428.234799999991</v>
      </c>
      <c r="AL266" s="57">
        <f t="shared" si="457"/>
        <v>94896.124799999991</v>
      </c>
      <c r="AM266" s="57">
        <f t="shared" si="457"/>
        <v>94364.01479999999</v>
      </c>
      <c r="AN266" s="57">
        <f t="shared" si="457"/>
        <v>93831.904799999989</v>
      </c>
      <c r="AO266" s="57">
        <f t="shared" si="457"/>
        <v>93299.794799999989</v>
      </c>
      <c r="AP266" s="59">
        <f t="shared" si="452"/>
        <v>2122.8340056000002</v>
      </c>
      <c r="AQ266" s="57">
        <v>532.1099999999999</v>
      </c>
      <c r="AR266" s="57">
        <f t="shared" si="438"/>
        <v>6385.3199999999988</v>
      </c>
      <c r="AS266" s="57">
        <f t="shared" si="432"/>
        <v>92767.684799999988</v>
      </c>
      <c r="AT266" s="57">
        <f t="shared" si="458"/>
        <v>92235.574799999988</v>
      </c>
      <c r="AU266" s="57">
        <f t="shared" si="458"/>
        <v>91703.464799999987</v>
      </c>
      <c r="AV266" s="57">
        <f t="shared" si="458"/>
        <v>91171.354799999986</v>
      </c>
      <c r="AW266" s="57">
        <f t="shared" si="458"/>
        <v>90639.244799999986</v>
      </c>
      <c r="AX266" s="57">
        <f t="shared" si="458"/>
        <v>90107.134799999985</v>
      </c>
      <c r="AY266" s="57">
        <f t="shared" si="458"/>
        <v>89575.024799999985</v>
      </c>
      <c r="AZ266" s="57">
        <f t="shared" si="458"/>
        <v>89042.914799999984</v>
      </c>
      <c r="BA266" s="57">
        <f t="shared" si="458"/>
        <v>88510.804799999984</v>
      </c>
      <c r="BB266" s="57">
        <f t="shared" si="458"/>
        <v>87978.694799999983</v>
      </c>
      <c r="BC266" s="57">
        <f t="shared" si="458"/>
        <v>87446.584799999982</v>
      </c>
      <c r="BD266" s="57">
        <f t="shared" si="458"/>
        <v>86914.474799999982</v>
      </c>
      <c r="BE266" s="60">
        <f t="shared" si="445"/>
        <v>1982.3569655999995</v>
      </c>
      <c r="BF266" s="57">
        <v>532.1099999999999</v>
      </c>
      <c r="BG266" s="69">
        <f t="shared" si="441"/>
        <v>6385.3199999999988</v>
      </c>
      <c r="BH266" s="57">
        <f t="shared" si="439"/>
        <v>86382.364799999981</v>
      </c>
      <c r="BI266" s="57">
        <f t="shared" si="440"/>
        <v>85850.254799999981</v>
      </c>
      <c r="BJ266" s="57">
        <f t="shared" si="440"/>
        <v>85318.14479999998</v>
      </c>
      <c r="BK266" s="57">
        <f t="shared" si="440"/>
        <v>84786.034799999979</v>
      </c>
      <c r="BL266" s="57">
        <f t="shared" si="440"/>
        <v>84253.924799999979</v>
      </c>
      <c r="BM266" s="57">
        <f t="shared" si="440"/>
        <v>83721.814799999978</v>
      </c>
      <c r="BN266" s="57">
        <f t="shared" si="440"/>
        <v>83189.704799999978</v>
      </c>
      <c r="BO266" s="57">
        <f t="shared" si="440"/>
        <v>82657.594799999977</v>
      </c>
      <c r="BP266" s="57">
        <f t="shared" si="440"/>
        <v>82125.484799999977</v>
      </c>
      <c r="BQ266" s="57">
        <f t="shared" si="440"/>
        <v>81593.374799999976</v>
      </c>
      <c r="BR266" s="57">
        <f t="shared" si="440"/>
        <v>81061.264799999975</v>
      </c>
      <c r="BS266" s="57">
        <f t="shared" si="440"/>
        <v>80529.154799999975</v>
      </c>
      <c r="BT266" s="60">
        <f t="shared" si="453"/>
        <v>1841.8799255999998</v>
      </c>
      <c r="BU266" s="57">
        <v>532.1099999999999</v>
      </c>
      <c r="BV266" s="69">
        <f t="shared" si="442"/>
        <v>6385.3199999999988</v>
      </c>
      <c r="BW266" s="57">
        <f t="shared" si="443"/>
        <v>79997.044799999974</v>
      </c>
      <c r="BX266" s="57">
        <f t="shared" si="444"/>
        <v>79464.934799999974</v>
      </c>
      <c r="BY266" s="57">
        <f t="shared" si="444"/>
        <v>78932.824799999973</v>
      </c>
      <c r="BZ266" s="57">
        <f t="shared" si="444"/>
        <v>78400.714799999972</v>
      </c>
      <c r="CA266" s="57">
        <f t="shared" si="444"/>
        <v>77868.604799999972</v>
      </c>
      <c r="CB266" s="57">
        <f t="shared" si="444"/>
        <v>77336.494799999971</v>
      </c>
      <c r="CC266" s="57">
        <f t="shared" si="444"/>
        <v>76804.384799999971</v>
      </c>
      <c r="CD266" s="57">
        <f t="shared" si="444"/>
        <v>76272.27479999997</v>
      </c>
      <c r="CE266" s="57">
        <f t="shared" si="444"/>
        <v>75740.16479999997</v>
      </c>
      <c r="CF266" s="57">
        <f t="shared" si="444"/>
        <v>75208.054799999969</v>
      </c>
      <c r="CG266" s="57">
        <f t="shared" si="444"/>
        <v>74675.944799999968</v>
      </c>
      <c r="CH266" s="57">
        <f t="shared" si="444"/>
        <v>74143.834799999968</v>
      </c>
      <c r="CI266" s="60">
        <f t="shared" si="454"/>
        <v>1701.4028855999993</v>
      </c>
      <c r="CJ266" s="57">
        <v>532.1099999999999</v>
      </c>
      <c r="CK266" s="69">
        <f t="shared" si="446"/>
        <v>6385.3199999999988</v>
      </c>
      <c r="CL266" s="57">
        <f t="shared" si="447"/>
        <v>73611.724799999967</v>
      </c>
      <c r="CM266" s="57">
        <f t="shared" si="448"/>
        <v>73079.614799999967</v>
      </c>
      <c r="CN266" s="57">
        <f t="shared" si="448"/>
        <v>72547.504799999966</v>
      </c>
      <c r="CO266" s="57">
        <f t="shared" si="448"/>
        <v>72015.394799999965</v>
      </c>
      <c r="CP266" s="57">
        <f t="shared" si="448"/>
        <v>71483.284799999965</v>
      </c>
      <c r="CQ266" s="57">
        <f t="shared" si="448"/>
        <v>70951.174799999964</v>
      </c>
      <c r="CR266" s="57">
        <f t="shared" si="448"/>
        <v>70419.064799999964</v>
      </c>
      <c r="CS266" s="57">
        <f t="shared" si="448"/>
        <v>69886.954799999963</v>
      </c>
      <c r="CT266" s="57">
        <f t="shared" si="448"/>
        <v>69354.844799999963</v>
      </c>
      <c r="CU266" s="57">
        <f t="shared" si="448"/>
        <v>68822.734799999962</v>
      </c>
      <c r="CV266" s="57">
        <f t="shared" si="448"/>
        <v>68290.624799999961</v>
      </c>
      <c r="CW266" s="57">
        <f t="shared" si="448"/>
        <v>67758.514799999961</v>
      </c>
      <c r="CX266" s="60">
        <f t="shared" si="455"/>
        <v>1560.9258455999995</v>
      </c>
    </row>
    <row r="267" spans="1:102" x14ac:dyDescent="0.2">
      <c r="A267" s="56" t="s">
        <v>1584</v>
      </c>
      <c r="B267" s="40" t="s">
        <v>2298</v>
      </c>
      <c r="C267" s="40" t="s">
        <v>794</v>
      </c>
      <c r="D267" s="40" t="s">
        <v>851</v>
      </c>
      <c r="E267" s="40" t="s">
        <v>2554</v>
      </c>
      <c r="F267" s="40" t="s">
        <v>853</v>
      </c>
      <c r="G267" s="40">
        <v>300</v>
      </c>
      <c r="H267" s="57">
        <v>43118.239999999998</v>
      </c>
      <c r="I267" s="57">
        <v>18109.9496</v>
      </c>
      <c r="J267" s="57">
        <v>25008.290399999998</v>
      </c>
      <c r="K267" s="58">
        <v>1</v>
      </c>
      <c r="L267" s="57">
        <v>143.72999999999999</v>
      </c>
      <c r="M267" s="57"/>
      <c r="N267" s="57">
        <f t="shared" si="412"/>
        <v>1724.7599999999998</v>
      </c>
      <c r="O267" s="57">
        <f t="shared" si="449"/>
        <v>24864.560399999998</v>
      </c>
      <c r="P267" s="57">
        <f t="shared" si="456"/>
        <v>24720.830399999999</v>
      </c>
      <c r="Q267" s="57">
        <f t="shared" si="456"/>
        <v>24577.100399999999</v>
      </c>
      <c r="R267" s="57">
        <f t="shared" si="456"/>
        <v>24433.3704</v>
      </c>
      <c r="S267" s="57">
        <f t="shared" si="456"/>
        <v>24289.6404</v>
      </c>
      <c r="T267" s="57">
        <f t="shared" si="456"/>
        <v>24145.910400000001</v>
      </c>
      <c r="U267" s="57">
        <f t="shared" si="456"/>
        <v>24002.180400000001</v>
      </c>
      <c r="V267" s="57">
        <f t="shared" si="456"/>
        <v>23858.450400000002</v>
      </c>
      <c r="W267" s="57">
        <f t="shared" si="456"/>
        <v>23714.720400000002</v>
      </c>
      <c r="X267" s="57">
        <f t="shared" si="456"/>
        <v>23570.990400000002</v>
      </c>
      <c r="Y267" s="57">
        <f t="shared" si="456"/>
        <v>23427.260400000003</v>
      </c>
      <c r="Z267" s="57">
        <f t="shared" si="456"/>
        <v>23283.530400000003</v>
      </c>
      <c r="AA267" s="59">
        <f t="shared" si="437"/>
        <v>531.21002880000003</v>
      </c>
      <c r="AB267" s="57"/>
      <c r="AC267" s="57">
        <f t="shared" si="450"/>
        <v>1724.7599999999998</v>
      </c>
      <c r="AD267" s="57">
        <f t="shared" si="451"/>
        <v>23139.800400000004</v>
      </c>
      <c r="AE267" s="57">
        <f t="shared" si="457"/>
        <v>22996.070400000004</v>
      </c>
      <c r="AF267" s="57">
        <f t="shared" si="457"/>
        <v>22852.340400000005</v>
      </c>
      <c r="AG267" s="57">
        <f t="shared" si="457"/>
        <v>22708.610400000005</v>
      </c>
      <c r="AH267" s="57">
        <f t="shared" si="457"/>
        <v>22564.880400000005</v>
      </c>
      <c r="AI267" s="57">
        <f t="shared" si="457"/>
        <v>22421.150400000006</v>
      </c>
      <c r="AJ267" s="57">
        <f t="shared" si="457"/>
        <v>22277.420400000006</v>
      </c>
      <c r="AK267" s="57">
        <f t="shared" si="457"/>
        <v>22133.690400000007</v>
      </c>
      <c r="AL267" s="57">
        <f t="shared" si="457"/>
        <v>21989.960400000007</v>
      </c>
      <c r="AM267" s="57">
        <f t="shared" si="457"/>
        <v>21846.230400000008</v>
      </c>
      <c r="AN267" s="57">
        <f t="shared" si="457"/>
        <v>21702.500400000008</v>
      </c>
      <c r="AO267" s="57">
        <f t="shared" si="457"/>
        <v>21558.770400000009</v>
      </c>
      <c r="AP267" s="59">
        <f t="shared" si="452"/>
        <v>493.26530880000013</v>
      </c>
      <c r="AQ267" s="57">
        <v>143.72999999999999</v>
      </c>
      <c r="AR267" s="57">
        <f t="shared" si="438"/>
        <v>1724.7599999999998</v>
      </c>
      <c r="AS267" s="57">
        <f t="shared" si="432"/>
        <v>21415.040400000009</v>
      </c>
      <c r="AT267" s="57">
        <f t="shared" si="458"/>
        <v>21271.310400000009</v>
      </c>
      <c r="AU267" s="57">
        <f t="shared" si="458"/>
        <v>21127.58040000001</v>
      </c>
      <c r="AV267" s="57">
        <f t="shared" si="458"/>
        <v>20983.85040000001</v>
      </c>
      <c r="AW267" s="57">
        <f t="shared" si="458"/>
        <v>20840.120400000011</v>
      </c>
      <c r="AX267" s="57">
        <f t="shared" si="458"/>
        <v>20696.390400000011</v>
      </c>
      <c r="AY267" s="57">
        <f t="shared" si="458"/>
        <v>20552.660400000012</v>
      </c>
      <c r="AZ267" s="57">
        <f t="shared" si="458"/>
        <v>20408.930400000012</v>
      </c>
      <c r="BA267" s="57">
        <f t="shared" si="458"/>
        <v>20265.200400000012</v>
      </c>
      <c r="BB267" s="57">
        <f t="shared" si="458"/>
        <v>20121.470400000013</v>
      </c>
      <c r="BC267" s="57">
        <f t="shared" si="458"/>
        <v>19977.740400000013</v>
      </c>
      <c r="BD267" s="57">
        <f t="shared" si="458"/>
        <v>19834.010400000014</v>
      </c>
      <c r="BE267" s="60">
        <f t="shared" si="445"/>
        <v>455.32058880000028</v>
      </c>
      <c r="BF267" s="57">
        <v>143.72999999999999</v>
      </c>
      <c r="BG267" s="69">
        <f t="shared" si="441"/>
        <v>1724.7599999999998</v>
      </c>
      <c r="BH267" s="57">
        <f t="shared" si="439"/>
        <v>19690.280400000014</v>
      </c>
      <c r="BI267" s="57">
        <f t="shared" si="440"/>
        <v>19546.550400000015</v>
      </c>
      <c r="BJ267" s="57">
        <f t="shared" si="440"/>
        <v>19402.820400000015</v>
      </c>
      <c r="BK267" s="57">
        <f t="shared" si="440"/>
        <v>19259.090400000016</v>
      </c>
      <c r="BL267" s="57">
        <f t="shared" si="440"/>
        <v>19115.360400000016</v>
      </c>
      <c r="BM267" s="57">
        <f t="shared" si="440"/>
        <v>18971.630400000016</v>
      </c>
      <c r="BN267" s="57">
        <f t="shared" si="440"/>
        <v>18827.900400000017</v>
      </c>
      <c r="BO267" s="57">
        <f t="shared" si="440"/>
        <v>18684.170400000017</v>
      </c>
      <c r="BP267" s="57">
        <f t="shared" si="440"/>
        <v>18540.440400000018</v>
      </c>
      <c r="BQ267" s="57">
        <f t="shared" si="440"/>
        <v>18396.710400000018</v>
      </c>
      <c r="BR267" s="57">
        <f t="shared" si="440"/>
        <v>18252.980400000019</v>
      </c>
      <c r="BS267" s="57">
        <f t="shared" si="440"/>
        <v>18109.250400000019</v>
      </c>
      <c r="BT267" s="60">
        <f t="shared" si="453"/>
        <v>417.37586880000043</v>
      </c>
      <c r="BU267" s="57">
        <v>143.72999999999999</v>
      </c>
      <c r="BV267" s="69">
        <f t="shared" si="442"/>
        <v>1724.7599999999998</v>
      </c>
      <c r="BW267" s="57">
        <f t="shared" si="443"/>
        <v>17965.520400000019</v>
      </c>
      <c r="BX267" s="57">
        <f t="shared" si="444"/>
        <v>17821.79040000002</v>
      </c>
      <c r="BY267" s="57">
        <f t="shared" si="444"/>
        <v>17678.06040000002</v>
      </c>
      <c r="BZ267" s="57">
        <f t="shared" si="444"/>
        <v>17534.330400000021</v>
      </c>
      <c r="CA267" s="57">
        <f t="shared" si="444"/>
        <v>17390.600400000021</v>
      </c>
      <c r="CB267" s="57">
        <f t="shared" si="444"/>
        <v>17246.870400000022</v>
      </c>
      <c r="CC267" s="57">
        <f t="shared" si="444"/>
        <v>17103.140400000022</v>
      </c>
      <c r="CD267" s="57">
        <f t="shared" si="444"/>
        <v>16959.410400000022</v>
      </c>
      <c r="CE267" s="57">
        <f t="shared" si="444"/>
        <v>16815.680400000023</v>
      </c>
      <c r="CF267" s="57">
        <f t="shared" si="444"/>
        <v>16671.950400000023</v>
      </c>
      <c r="CG267" s="57">
        <f t="shared" si="444"/>
        <v>16528.220400000024</v>
      </c>
      <c r="CH267" s="57">
        <f t="shared" si="444"/>
        <v>16384.490400000024</v>
      </c>
      <c r="CI267" s="60">
        <f t="shared" si="454"/>
        <v>379.43114880000047</v>
      </c>
      <c r="CJ267" s="57">
        <v>143.72999999999999</v>
      </c>
      <c r="CK267" s="69">
        <f t="shared" si="446"/>
        <v>1724.7599999999998</v>
      </c>
      <c r="CL267" s="57">
        <f t="shared" si="447"/>
        <v>16240.760400000025</v>
      </c>
      <c r="CM267" s="57">
        <f t="shared" si="448"/>
        <v>16097.030400000025</v>
      </c>
      <c r="CN267" s="57">
        <f t="shared" si="448"/>
        <v>15953.300400000026</v>
      </c>
      <c r="CO267" s="57">
        <f t="shared" si="448"/>
        <v>15809.570400000026</v>
      </c>
      <c r="CP267" s="57">
        <f t="shared" si="448"/>
        <v>15665.840400000026</v>
      </c>
      <c r="CQ267" s="57">
        <f t="shared" si="448"/>
        <v>15522.110400000027</v>
      </c>
      <c r="CR267" s="57">
        <f t="shared" si="448"/>
        <v>15378.380400000027</v>
      </c>
      <c r="CS267" s="57">
        <f t="shared" si="448"/>
        <v>15234.650400000028</v>
      </c>
      <c r="CT267" s="57">
        <f t="shared" si="448"/>
        <v>15090.920400000028</v>
      </c>
      <c r="CU267" s="57">
        <f t="shared" si="448"/>
        <v>14947.190400000029</v>
      </c>
      <c r="CV267" s="57">
        <f t="shared" si="448"/>
        <v>14803.460400000029</v>
      </c>
      <c r="CW267" s="57">
        <f t="shared" si="448"/>
        <v>14659.730400000029</v>
      </c>
      <c r="CX267" s="60">
        <f t="shared" si="455"/>
        <v>341.48642880000057</v>
      </c>
    </row>
    <row r="268" spans="1:102" x14ac:dyDescent="0.2">
      <c r="A268" s="56" t="s">
        <v>1585</v>
      </c>
      <c r="B268" s="40" t="s">
        <v>2299</v>
      </c>
      <c r="C268" s="40" t="s">
        <v>794</v>
      </c>
      <c r="D268" s="40" t="s">
        <v>851</v>
      </c>
      <c r="E268" s="40" t="s">
        <v>2132</v>
      </c>
      <c r="F268" s="40" t="s">
        <v>853</v>
      </c>
      <c r="G268" s="40">
        <v>300</v>
      </c>
      <c r="H268" s="57">
        <v>160102.93</v>
      </c>
      <c r="I268" s="57">
        <v>64041.557200000003</v>
      </c>
      <c r="J268" s="57">
        <v>96061.372799999983</v>
      </c>
      <c r="K268" s="58">
        <v>1</v>
      </c>
      <c r="L268" s="57">
        <v>533.66999999999996</v>
      </c>
      <c r="M268" s="57"/>
      <c r="N268" s="57">
        <f t="shared" si="412"/>
        <v>6404.0399999999991</v>
      </c>
      <c r="O268" s="57">
        <f t="shared" si="449"/>
        <v>95527.702799999985</v>
      </c>
      <c r="P268" s="57">
        <f t="shared" si="456"/>
        <v>94994.032799999986</v>
      </c>
      <c r="Q268" s="57">
        <f t="shared" si="456"/>
        <v>94460.362799999988</v>
      </c>
      <c r="R268" s="57">
        <f t="shared" si="456"/>
        <v>93926.69279999999</v>
      </c>
      <c r="S268" s="57">
        <f t="shared" si="456"/>
        <v>93393.022799999992</v>
      </c>
      <c r="T268" s="57">
        <f t="shared" si="456"/>
        <v>92859.352799999993</v>
      </c>
      <c r="U268" s="57">
        <f t="shared" si="456"/>
        <v>92325.682799999995</v>
      </c>
      <c r="V268" s="57">
        <f t="shared" si="456"/>
        <v>91792.012799999997</v>
      </c>
      <c r="W268" s="57">
        <f t="shared" si="456"/>
        <v>91258.342799999999</v>
      </c>
      <c r="X268" s="57">
        <f t="shared" si="456"/>
        <v>90724.6728</v>
      </c>
      <c r="Y268" s="57">
        <f t="shared" si="456"/>
        <v>90191.002800000002</v>
      </c>
      <c r="Z268" s="57">
        <f t="shared" si="456"/>
        <v>89657.332800000004</v>
      </c>
      <c r="AA268" s="59">
        <f t="shared" si="437"/>
        <v>2042.9057616</v>
      </c>
      <c r="AB268" s="57"/>
      <c r="AC268" s="57">
        <f t="shared" si="450"/>
        <v>6404.0399999999991</v>
      </c>
      <c r="AD268" s="57">
        <f t="shared" si="451"/>
        <v>89123.662800000006</v>
      </c>
      <c r="AE268" s="57">
        <f t="shared" si="457"/>
        <v>88589.992800000007</v>
      </c>
      <c r="AF268" s="57">
        <f t="shared" si="457"/>
        <v>88056.322800000009</v>
      </c>
      <c r="AG268" s="57">
        <f t="shared" si="457"/>
        <v>87522.652800000011</v>
      </c>
      <c r="AH268" s="57">
        <f t="shared" si="457"/>
        <v>86988.982800000013</v>
      </c>
      <c r="AI268" s="57">
        <f t="shared" si="457"/>
        <v>86455.312800000014</v>
      </c>
      <c r="AJ268" s="57">
        <f t="shared" si="457"/>
        <v>85921.642800000016</v>
      </c>
      <c r="AK268" s="57">
        <f t="shared" si="457"/>
        <v>85387.972800000018</v>
      </c>
      <c r="AL268" s="57">
        <f t="shared" si="457"/>
        <v>84854.302800000019</v>
      </c>
      <c r="AM268" s="57">
        <f t="shared" si="457"/>
        <v>84320.632800000021</v>
      </c>
      <c r="AN268" s="57">
        <f t="shared" si="457"/>
        <v>83786.962800000023</v>
      </c>
      <c r="AO268" s="57">
        <f t="shared" si="457"/>
        <v>83253.292800000025</v>
      </c>
      <c r="AP268" s="59">
        <f t="shared" si="452"/>
        <v>1902.0168816000003</v>
      </c>
      <c r="AQ268" s="57">
        <v>533.66999999999996</v>
      </c>
      <c r="AR268" s="57">
        <f t="shared" si="438"/>
        <v>6404.0399999999991</v>
      </c>
      <c r="AS268" s="57">
        <f t="shared" si="432"/>
        <v>82719.622800000026</v>
      </c>
      <c r="AT268" s="57">
        <f t="shared" si="458"/>
        <v>82185.952800000028</v>
      </c>
      <c r="AU268" s="57">
        <f t="shared" si="458"/>
        <v>81652.28280000003</v>
      </c>
      <c r="AV268" s="57">
        <f t="shared" si="458"/>
        <v>81118.612800000032</v>
      </c>
      <c r="AW268" s="57">
        <f t="shared" si="458"/>
        <v>80584.942800000033</v>
      </c>
      <c r="AX268" s="57">
        <f t="shared" si="458"/>
        <v>80051.272800000035</v>
      </c>
      <c r="AY268" s="57">
        <f t="shared" si="458"/>
        <v>79517.602800000037</v>
      </c>
      <c r="AZ268" s="57">
        <f t="shared" si="458"/>
        <v>78983.932800000039</v>
      </c>
      <c r="BA268" s="57">
        <f t="shared" si="458"/>
        <v>78450.26280000004</v>
      </c>
      <c r="BB268" s="57">
        <f t="shared" si="458"/>
        <v>77916.592800000042</v>
      </c>
      <c r="BC268" s="57">
        <f t="shared" si="458"/>
        <v>77382.922800000044</v>
      </c>
      <c r="BD268" s="57">
        <f t="shared" si="458"/>
        <v>76849.252800000046</v>
      </c>
      <c r="BE268" s="60">
        <f t="shared" si="445"/>
        <v>1761.128001600001</v>
      </c>
      <c r="BF268" s="57">
        <v>533.66999999999996</v>
      </c>
      <c r="BG268" s="69">
        <f t="shared" si="441"/>
        <v>6404.0399999999991</v>
      </c>
      <c r="BH268" s="57">
        <f t="shared" si="439"/>
        <v>76315.582800000047</v>
      </c>
      <c r="BI268" s="57">
        <f t="shared" si="440"/>
        <v>75781.912800000049</v>
      </c>
      <c r="BJ268" s="57">
        <f t="shared" si="440"/>
        <v>75248.242800000051</v>
      </c>
      <c r="BK268" s="57">
        <f t="shared" si="440"/>
        <v>74714.572800000053</v>
      </c>
      <c r="BL268" s="57">
        <f t="shared" si="440"/>
        <v>74180.902800000054</v>
      </c>
      <c r="BM268" s="57">
        <f t="shared" si="440"/>
        <v>73647.232800000056</v>
      </c>
      <c r="BN268" s="57">
        <f t="shared" si="440"/>
        <v>73113.562800000058</v>
      </c>
      <c r="BO268" s="57">
        <f t="shared" si="440"/>
        <v>72579.89280000006</v>
      </c>
      <c r="BP268" s="57">
        <f t="shared" si="440"/>
        <v>72046.222800000061</v>
      </c>
      <c r="BQ268" s="57">
        <f t="shared" si="440"/>
        <v>71512.552800000063</v>
      </c>
      <c r="BR268" s="57">
        <f t="shared" si="440"/>
        <v>70978.882800000065</v>
      </c>
      <c r="BS268" s="57">
        <f t="shared" si="440"/>
        <v>70445.212800000067</v>
      </c>
      <c r="BT268" s="60">
        <f t="shared" si="453"/>
        <v>1620.2391216000012</v>
      </c>
      <c r="BU268" s="57">
        <v>533.66999999999996</v>
      </c>
      <c r="BV268" s="69">
        <f t="shared" si="442"/>
        <v>6404.0399999999991</v>
      </c>
      <c r="BW268" s="57">
        <f t="shared" si="443"/>
        <v>69911.542800000068</v>
      </c>
      <c r="BX268" s="57">
        <f t="shared" si="444"/>
        <v>69377.87280000007</v>
      </c>
      <c r="BY268" s="57">
        <f t="shared" si="444"/>
        <v>68844.202800000072</v>
      </c>
      <c r="BZ268" s="57">
        <f t="shared" si="444"/>
        <v>68310.532800000074</v>
      </c>
      <c r="CA268" s="57">
        <f t="shared" si="444"/>
        <v>67776.862800000075</v>
      </c>
      <c r="CB268" s="57">
        <f t="shared" si="444"/>
        <v>67243.192800000077</v>
      </c>
      <c r="CC268" s="57">
        <f t="shared" si="444"/>
        <v>66709.522800000079</v>
      </c>
      <c r="CD268" s="57">
        <f t="shared" si="444"/>
        <v>66175.852800000081</v>
      </c>
      <c r="CE268" s="57">
        <f t="shared" si="444"/>
        <v>65642.182800000082</v>
      </c>
      <c r="CF268" s="57">
        <f t="shared" si="444"/>
        <v>65108.512800000084</v>
      </c>
      <c r="CG268" s="57">
        <f t="shared" si="444"/>
        <v>64574.842800000086</v>
      </c>
      <c r="CH268" s="57">
        <f t="shared" si="444"/>
        <v>64041.172800000088</v>
      </c>
      <c r="CI268" s="60">
        <f t="shared" si="454"/>
        <v>1479.3502416000019</v>
      </c>
      <c r="CJ268" s="57">
        <v>533.66999999999996</v>
      </c>
      <c r="CK268" s="69">
        <f t="shared" si="446"/>
        <v>6404.0399999999991</v>
      </c>
      <c r="CL268" s="57">
        <f t="shared" si="447"/>
        <v>63507.502800000089</v>
      </c>
      <c r="CM268" s="57">
        <f t="shared" si="448"/>
        <v>62973.832800000091</v>
      </c>
      <c r="CN268" s="57">
        <f t="shared" si="448"/>
        <v>62440.162800000093</v>
      </c>
      <c r="CO268" s="57">
        <f t="shared" si="448"/>
        <v>61906.492800000095</v>
      </c>
      <c r="CP268" s="57">
        <f t="shared" si="448"/>
        <v>61372.822800000096</v>
      </c>
      <c r="CQ268" s="57">
        <f t="shared" si="448"/>
        <v>60839.152800000098</v>
      </c>
      <c r="CR268" s="57">
        <f t="shared" si="448"/>
        <v>60305.4828000001</v>
      </c>
      <c r="CS268" s="57">
        <f t="shared" si="448"/>
        <v>59771.812800000102</v>
      </c>
      <c r="CT268" s="57">
        <f t="shared" si="448"/>
        <v>59238.142800000103</v>
      </c>
      <c r="CU268" s="57">
        <f t="shared" si="448"/>
        <v>58704.472800000105</v>
      </c>
      <c r="CV268" s="57">
        <f t="shared" si="448"/>
        <v>58170.802800000107</v>
      </c>
      <c r="CW268" s="57">
        <f t="shared" si="448"/>
        <v>57637.132800000109</v>
      </c>
      <c r="CX268" s="60">
        <f t="shared" si="455"/>
        <v>1338.4613616000022</v>
      </c>
    </row>
    <row r="269" spans="1:102" x14ac:dyDescent="0.2">
      <c r="A269" s="56" t="s">
        <v>1586</v>
      </c>
      <c r="B269" s="40" t="s">
        <v>2300</v>
      </c>
      <c r="C269" s="40" t="s">
        <v>794</v>
      </c>
      <c r="D269" s="40" t="s">
        <v>851</v>
      </c>
      <c r="E269" s="40" t="s">
        <v>2099</v>
      </c>
      <c r="F269" s="40" t="s">
        <v>853</v>
      </c>
      <c r="G269" s="40">
        <v>300</v>
      </c>
      <c r="H269" s="57">
        <v>810099.76</v>
      </c>
      <c r="I269" s="57">
        <v>194423.7904</v>
      </c>
      <c r="J269" s="57">
        <v>615675.96959999995</v>
      </c>
      <c r="K269" s="58">
        <v>1</v>
      </c>
      <c r="L269" s="57">
        <v>2700.3300000000004</v>
      </c>
      <c r="M269" s="57"/>
      <c r="N269" s="57">
        <f t="shared" si="412"/>
        <v>32403.960000000006</v>
      </c>
      <c r="O269" s="57">
        <f t="shared" si="449"/>
        <v>612975.63959999999</v>
      </c>
      <c r="P269" s="57">
        <f t="shared" si="456"/>
        <v>610275.30960000004</v>
      </c>
      <c r="Q269" s="57">
        <f t="shared" si="456"/>
        <v>607574.97960000008</v>
      </c>
      <c r="R269" s="57">
        <f t="shared" si="456"/>
        <v>604874.64960000012</v>
      </c>
      <c r="S269" s="57">
        <f t="shared" si="456"/>
        <v>602174.31960000016</v>
      </c>
      <c r="T269" s="57">
        <f t="shared" si="456"/>
        <v>599473.9896000002</v>
      </c>
      <c r="U269" s="57">
        <f t="shared" si="456"/>
        <v>596773.65960000025</v>
      </c>
      <c r="V269" s="57">
        <f t="shared" si="456"/>
        <v>594073.32960000029</v>
      </c>
      <c r="W269" s="57">
        <f t="shared" si="456"/>
        <v>591372.99960000033</v>
      </c>
      <c r="X269" s="57">
        <f t="shared" si="456"/>
        <v>588672.66960000037</v>
      </c>
      <c r="Y269" s="57">
        <f t="shared" si="456"/>
        <v>585972.33960000041</v>
      </c>
      <c r="Z269" s="57">
        <f t="shared" si="456"/>
        <v>583272.00960000046</v>
      </c>
      <c r="AA269" s="59">
        <f t="shared" si="437"/>
        <v>13188.427771200004</v>
      </c>
      <c r="AB269" s="57"/>
      <c r="AC269" s="57">
        <f t="shared" si="450"/>
        <v>32403.960000000006</v>
      </c>
      <c r="AD269" s="57">
        <f t="shared" si="451"/>
        <v>580571.6796000005</v>
      </c>
      <c r="AE269" s="57">
        <f t="shared" si="457"/>
        <v>577871.34960000054</v>
      </c>
      <c r="AF269" s="57">
        <f t="shared" si="457"/>
        <v>575171.01960000058</v>
      </c>
      <c r="AG269" s="57">
        <f t="shared" si="457"/>
        <v>572470.68960000062</v>
      </c>
      <c r="AH269" s="57">
        <f t="shared" si="457"/>
        <v>569770.35960000067</v>
      </c>
      <c r="AI269" s="57">
        <f t="shared" si="457"/>
        <v>567070.02960000071</v>
      </c>
      <c r="AJ269" s="57">
        <f t="shared" si="457"/>
        <v>564369.69960000075</v>
      </c>
      <c r="AK269" s="57">
        <f t="shared" si="457"/>
        <v>561669.36960000079</v>
      </c>
      <c r="AL269" s="57">
        <f t="shared" si="457"/>
        <v>558969.03960000083</v>
      </c>
      <c r="AM269" s="57">
        <f t="shared" si="457"/>
        <v>556268.70960000088</v>
      </c>
      <c r="AN269" s="57">
        <f t="shared" si="457"/>
        <v>553568.37960000092</v>
      </c>
      <c r="AO269" s="57">
        <f t="shared" si="457"/>
        <v>550868.04960000096</v>
      </c>
      <c r="AP269" s="59">
        <f t="shared" si="452"/>
        <v>12475.540651200015</v>
      </c>
      <c r="AQ269" s="57">
        <v>2700.3300000000004</v>
      </c>
      <c r="AR269" s="57">
        <f t="shared" si="438"/>
        <v>32403.960000000006</v>
      </c>
      <c r="AS269" s="57">
        <f t="shared" si="432"/>
        <v>548167.719600001</v>
      </c>
      <c r="AT269" s="57">
        <f t="shared" si="458"/>
        <v>545467.38960000104</v>
      </c>
      <c r="AU269" s="57">
        <f t="shared" si="458"/>
        <v>542767.05960000108</v>
      </c>
      <c r="AV269" s="57">
        <f t="shared" si="458"/>
        <v>540066.72960000113</v>
      </c>
      <c r="AW269" s="57">
        <f t="shared" si="458"/>
        <v>537366.39960000117</v>
      </c>
      <c r="AX269" s="57">
        <f t="shared" si="458"/>
        <v>534666.06960000121</v>
      </c>
      <c r="AY269" s="57">
        <f t="shared" si="458"/>
        <v>531965.73960000125</v>
      </c>
      <c r="AZ269" s="57">
        <f t="shared" si="458"/>
        <v>529265.40960000129</v>
      </c>
      <c r="BA269" s="57">
        <f t="shared" si="458"/>
        <v>526565.07960000134</v>
      </c>
      <c r="BB269" s="57">
        <f t="shared" si="458"/>
        <v>523864.74960000132</v>
      </c>
      <c r="BC269" s="57">
        <f t="shared" si="458"/>
        <v>521164.4196000013</v>
      </c>
      <c r="BD269" s="57">
        <f t="shared" si="458"/>
        <v>518464.08960000129</v>
      </c>
      <c r="BE269" s="60">
        <f t="shared" si="445"/>
        <v>11762.653531200025</v>
      </c>
      <c r="BF269" s="57">
        <v>2700.3300000000004</v>
      </c>
      <c r="BG269" s="69">
        <f t="shared" si="441"/>
        <v>32403.960000000006</v>
      </c>
      <c r="BH269" s="57">
        <f t="shared" si="439"/>
        <v>515763.75960000127</v>
      </c>
      <c r="BI269" s="57">
        <f t="shared" si="440"/>
        <v>513063.42960000125</v>
      </c>
      <c r="BJ269" s="57">
        <f t="shared" si="440"/>
        <v>510363.09960000124</v>
      </c>
      <c r="BK269" s="57">
        <f t="shared" si="440"/>
        <v>507662.76960000122</v>
      </c>
      <c r="BL269" s="57">
        <f t="shared" si="440"/>
        <v>504962.43960000121</v>
      </c>
      <c r="BM269" s="57">
        <f t="shared" si="440"/>
        <v>502262.10960000119</v>
      </c>
      <c r="BN269" s="57">
        <f t="shared" si="440"/>
        <v>499561.77960000117</v>
      </c>
      <c r="BO269" s="57">
        <f t="shared" si="440"/>
        <v>496861.44960000116</v>
      </c>
      <c r="BP269" s="57">
        <f t="shared" si="440"/>
        <v>494161.11960000114</v>
      </c>
      <c r="BQ269" s="57">
        <f t="shared" si="440"/>
        <v>491460.78960000112</v>
      </c>
      <c r="BR269" s="57">
        <f t="shared" si="440"/>
        <v>488760.45960000111</v>
      </c>
      <c r="BS269" s="57">
        <f t="shared" si="440"/>
        <v>486060.12960000109</v>
      </c>
      <c r="BT269" s="60">
        <f t="shared" si="453"/>
        <v>11049.766411200024</v>
      </c>
      <c r="BU269" s="57">
        <v>2700.3300000000004</v>
      </c>
      <c r="BV269" s="69">
        <f t="shared" si="442"/>
        <v>32403.960000000006</v>
      </c>
      <c r="BW269" s="57">
        <f t="shared" si="443"/>
        <v>483359.79960000108</v>
      </c>
      <c r="BX269" s="57">
        <f t="shared" si="444"/>
        <v>480659.46960000106</v>
      </c>
      <c r="BY269" s="57">
        <f t="shared" si="444"/>
        <v>477959.13960000104</v>
      </c>
      <c r="BZ269" s="57">
        <f t="shared" si="444"/>
        <v>475258.80960000103</v>
      </c>
      <c r="CA269" s="57">
        <f t="shared" si="444"/>
        <v>472558.47960000101</v>
      </c>
      <c r="CB269" s="57">
        <f t="shared" si="444"/>
        <v>469858.14960000099</v>
      </c>
      <c r="CC269" s="57">
        <f t="shared" si="444"/>
        <v>467157.81960000098</v>
      </c>
      <c r="CD269" s="57">
        <f t="shared" si="444"/>
        <v>464457.48960000096</v>
      </c>
      <c r="CE269" s="57">
        <f t="shared" si="444"/>
        <v>461757.15960000094</v>
      </c>
      <c r="CF269" s="57">
        <f t="shared" si="444"/>
        <v>459056.82960000093</v>
      </c>
      <c r="CG269" s="57">
        <f t="shared" si="444"/>
        <v>456356.49960000091</v>
      </c>
      <c r="CH269" s="57">
        <f t="shared" si="444"/>
        <v>453656.1696000009</v>
      </c>
      <c r="CI269" s="60">
        <f t="shared" si="454"/>
        <v>10336.879291200021</v>
      </c>
      <c r="CJ269" s="57">
        <v>2700.3300000000004</v>
      </c>
      <c r="CK269" s="69">
        <f t="shared" si="446"/>
        <v>32403.960000000006</v>
      </c>
      <c r="CL269" s="57">
        <f t="shared" si="447"/>
        <v>450955.83960000088</v>
      </c>
      <c r="CM269" s="57">
        <f t="shared" si="448"/>
        <v>448255.50960000086</v>
      </c>
      <c r="CN269" s="57">
        <f t="shared" si="448"/>
        <v>445555.17960000085</v>
      </c>
      <c r="CO269" s="57">
        <f t="shared" si="448"/>
        <v>442854.84960000083</v>
      </c>
      <c r="CP269" s="57">
        <f t="shared" si="448"/>
        <v>440154.51960000081</v>
      </c>
      <c r="CQ269" s="57">
        <f t="shared" si="448"/>
        <v>437454.1896000008</v>
      </c>
      <c r="CR269" s="57">
        <f t="shared" si="448"/>
        <v>434753.85960000078</v>
      </c>
      <c r="CS269" s="57">
        <f t="shared" si="448"/>
        <v>432053.52960000077</v>
      </c>
      <c r="CT269" s="57">
        <f t="shared" si="448"/>
        <v>429353.19960000075</v>
      </c>
      <c r="CU269" s="57">
        <f t="shared" si="448"/>
        <v>426652.86960000073</v>
      </c>
      <c r="CV269" s="57">
        <f t="shared" si="448"/>
        <v>423952.53960000072</v>
      </c>
      <c r="CW269" s="57">
        <f t="shared" si="448"/>
        <v>421252.2096000007</v>
      </c>
      <c r="CX269" s="60">
        <f t="shared" si="455"/>
        <v>9623.9921712000178</v>
      </c>
    </row>
    <row r="270" spans="1:102" x14ac:dyDescent="0.2">
      <c r="A270" s="56" t="s">
        <v>1587</v>
      </c>
      <c r="B270" s="40" t="s">
        <v>2301</v>
      </c>
      <c r="C270" s="40" t="s">
        <v>794</v>
      </c>
      <c r="D270" s="40" t="s">
        <v>851</v>
      </c>
      <c r="E270" s="40" t="s">
        <v>2572</v>
      </c>
      <c r="F270" s="40" t="s">
        <v>853</v>
      </c>
      <c r="G270" s="40">
        <v>300</v>
      </c>
      <c r="H270" s="57">
        <v>5154423.37</v>
      </c>
      <c r="I270" s="57">
        <v>103088.46739999999</v>
      </c>
      <c r="J270" s="57">
        <v>5051334.9025999997</v>
      </c>
      <c r="K270" s="58">
        <v>1</v>
      </c>
      <c r="L270" s="57">
        <v>17181.41</v>
      </c>
      <c r="M270" s="57"/>
      <c r="N270" s="57">
        <f t="shared" si="412"/>
        <v>206176.91999999998</v>
      </c>
      <c r="O270" s="57">
        <f t="shared" si="449"/>
        <v>5034153.4925999995</v>
      </c>
      <c r="P270" s="57">
        <f t="shared" si="456"/>
        <v>5016972.0825999994</v>
      </c>
      <c r="Q270" s="57">
        <f t="shared" si="456"/>
        <v>4999790.6725999992</v>
      </c>
      <c r="R270" s="57">
        <f t="shared" si="456"/>
        <v>4982609.2625999991</v>
      </c>
      <c r="S270" s="57">
        <f t="shared" si="456"/>
        <v>4965427.8525999989</v>
      </c>
      <c r="T270" s="57">
        <f t="shared" si="456"/>
        <v>4948246.4425999988</v>
      </c>
      <c r="U270" s="57">
        <f t="shared" si="456"/>
        <v>4931065.0325999986</v>
      </c>
      <c r="V270" s="57">
        <f t="shared" si="456"/>
        <v>4913883.6225999985</v>
      </c>
      <c r="W270" s="57">
        <f t="shared" si="456"/>
        <v>4896702.2125999983</v>
      </c>
      <c r="X270" s="57">
        <f t="shared" si="456"/>
        <v>4879520.8025999982</v>
      </c>
      <c r="Y270" s="57">
        <f t="shared" si="456"/>
        <v>4862339.392599998</v>
      </c>
      <c r="Z270" s="57">
        <f t="shared" si="456"/>
        <v>4845157.9825999979</v>
      </c>
      <c r="AA270" s="59">
        <f t="shared" si="437"/>
        <v>108861.42173719997</v>
      </c>
      <c r="AB270" s="57"/>
      <c r="AC270" s="57">
        <f t="shared" si="450"/>
        <v>206176.91999999998</v>
      </c>
      <c r="AD270" s="57">
        <f t="shared" si="451"/>
        <v>4827976.5725999977</v>
      </c>
      <c r="AE270" s="57">
        <f t="shared" si="457"/>
        <v>4810795.1625999976</v>
      </c>
      <c r="AF270" s="57">
        <f t="shared" si="457"/>
        <v>4793613.7525999974</v>
      </c>
      <c r="AG270" s="57">
        <f t="shared" si="457"/>
        <v>4776432.3425999973</v>
      </c>
      <c r="AH270" s="57">
        <f t="shared" si="457"/>
        <v>4759250.9325999971</v>
      </c>
      <c r="AI270" s="57">
        <f t="shared" si="457"/>
        <v>4742069.522599997</v>
      </c>
      <c r="AJ270" s="57">
        <f t="shared" si="457"/>
        <v>4724888.1125999968</v>
      </c>
      <c r="AK270" s="57">
        <f t="shared" si="457"/>
        <v>4707706.7025999967</v>
      </c>
      <c r="AL270" s="57">
        <f t="shared" si="457"/>
        <v>4690525.2925999966</v>
      </c>
      <c r="AM270" s="57">
        <f t="shared" si="457"/>
        <v>4673343.8825999964</v>
      </c>
      <c r="AN270" s="57">
        <f t="shared" si="457"/>
        <v>4656162.4725999963</v>
      </c>
      <c r="AO270" s="57">
        <f t="shared" si="457"/>
        <v>4638981.0625999961</v>
      </c>
      <c r="AP270" s="59">
        <f t="shared" si="452"/>
        <v>104325.52949719992</v>
      </c>
      <c r="AQ270" s="57">
        <v>17181.41</v>
      </c>
      <c r="AR270" s="57">
        <f t="shared" si="438"/>
        <v>206176.91999999998</v>
      </c>
      <c r="AS270" s="57">
        <f t="shared" si="432"/>
        <v>4621799.652599996</v>
      </c>
      <c r="AT270" s="57">
        <f t="shared" si="458"/>
        <v>4604618.2425999958</v>
      </c>
      <c r="AU270" s="57">
        <f t="shared" si="458"/>
        <v>4587436.8325999957</v>
      </c>
      <c r="AV270" s="57">
        <f t="shared" si="458"/>
        <v>4570255.4225999955</v>
      </c>
      <c r="AW270" s="57">
        <f t="shared" si="458"/>
        <v>4553074.0125999954</v>
      </c>
      <c r="AX270" s="57">
        <f t="shared" si="458"/>
        <v>4535892.6025999952</v>
      </c>
      <c r="AY270" s="57">
        <f t="shared" si="458"/>
        <v>4518711.1925999951</v>
      </c>
      <c r="AZ270" s="57">
        <f t="shared" si="458"/>
        <v>4501529.7825999949</v>
      </c>
      <c r="BA270" s="57">
        <f t="shared" si="458"/>
        <v>4484348.3725999948</v>
      </c>
      <c r="BB270" s="57">
        <f t="shared" si="458"/>
        <v>4467166.9625999946</v>
      </c>
      <c r="BC270" s="57">
        <f t="shared" si="458"/>
        <v>4449985.5525999945</v>
      </c>
      <c r="BD270" s="57">
        <f t="shared" si="458"/>
        <v>4432804.1425999943</v>
      </c>
      <c r="BE270" s="60">
        <f t="shared" si="445"/>
        <v>99789.637257199895</v>
      </c>
      <c r="BF270" s="57">
        <v>17181.41</v>
      </c>
      <c r="BG270" s="69">
        <f t="shared" si="441"/>
        <v>206176.91999999998</v>
      </c>
      <c r="BH270" s="57">
        <f t="shared" si="439"/>
        <v>4415622.7325999942</v>
      </c>
      <c r="BI270" s="57">
        <f t="shared" si="440"/>
        <v>4398441.322599994</v>
      </c>
      <c r="BJ270" s="57">
        <f t="shared" si="440"/>
        <v>4381259.9125999939</v>
      </c>
      <c r="BK270" s="57">
        <f t="shared" si="440"/>
        <v>4364078.5025999937</v>
      </c>
      <c r="BL270" s="57">
        <f t="shared" si="440"/>
        <v>4346897.0925999936</v>
      </c>
      <c r="BM270" s="57">
        <f t="shared" si="440"/>
        <v>4329715.6825999934</v>
      </c>
      <c r="BN270" s="57">
        <f t="shared" si="440"/>
        <v>4312534.2725999933</v>
      </c>
      <c r="BO270" s="57">
        <f t="shared" si="440"/>
        <v>4295352.8625999931</v>
      </c>
      <c r="BP270" s="57">
        <f t="shared" si="440"/>
        <v>4278171.452599993</v>
      </c>
      <c r="BQ270" s="57">
        <f t="shared" si="440"/>
        <v>4260990.0425999928</v>
      </c>
      <c r="BR270" s="57">
        <f t="shared" si="440"/>
        <v>4243808.6325999927</v>
      </c>
      <c r="BS270" s="57">
        <f t="shared" si="440"/>
        <v>4226627.2225999925</v>
      </c>
      <c r="BT270" s="60">
        <f t="shared" si="453"/>
        <v>95253.74501719985</v>
      </c>
      <c r="BU270" s="57">
        <v>17181.41</v>
      </c>
      <c r="BV270" s="69">
        <f t="shared" si="442"/>
        <v>206176.91999999998</v>
      </c>
      <c r="BW270" s="57">
        <f t="shared" si="443"/>
        <v>4209445.8125999924</v>
      </c>
      <c r="BX270" s="57">
        <f t="shared" si="444"/>
        <v>4192264.4025999922</v>
      </c>
      <c r="BY270" s="57">
        <f t="shared" si="444"/>
        <v>4175082.9925999921</v>
      </c>
      <c r="BZ270" s="57">
        <f t="shared" si="444"/>
        <v>4157901.5825999919</v>
      </c>
      <c r="CA270" s="57">
        <f t="shared" si="444"/>
        <v>4140720.1725999918</v>
      </c>
      <c r="CB270" s="57">
        <f t="shared" si="444"/>
        <v>4123538.7625999916</v>
      </c>
      <c r="CC270" s="57">
        <f t="shared" si="444"/>
        <v>4106357.3525999915</v>
      </c>
      <c r="CD270" s="57">
        <f t="shared" si="444"/>
        <v>4089175.9425999913</v>
      </c>
      <c r="CE270" s="57">
        <f t="shared" si="444"/>
        <v>4071994.5325999912</v>
      </c>
      <c r="CF270" s="57">
        <f t="shared" si="444"/>
        <v>4054813.122599991</v>
      </c>
      <c r="CG270" s="57">
        <f t="shared" si="444"/>
        <v>4037631.7125999909</v>
      </c>
      <c r="CH270" s="57">
        <f t="shared" si="444"/>
        <v>4020450.3025999907</v>
      </c>
      <c r="CI270" s="60">
        <f t="shared" si="454"/>
        <v>90717.852777199805</v>
      </c>
      <c r="CJ270" s="57">
        <v>17181.41</v>
      </c>
      <c r="CK270" s="69">
        <f t="shared" si="446"/>
        <v>206176.91999999998</v>
      </c>
      <c r="CL270" s="57">
        <f t="shared" si="447"/>
        <v>4003268.8925999906</v>
      </c>
      <c r="CM270" s="57">
        <f t="shared" si="448"/>
        <v>3986087.4825999904</v>
      </c>
      <c r="CN270" s="57">
        <f t="shared" si="448"/>
        <v>3968906.0725999903</v>
      </c>
      <c r="CO270" s="57">
        <f t="shared" si="448"/>
        <v>3951724.6625999901</v>
      </c>
      <c r="CP270" s="57">
        <f t="shared" si="448"/>
        <v>3934543.25259999</v>
      </c>
      <c r="CQ270" s="57">
        <f t="shared" si="448"/>
        <v>3917361.8425999898</v>
      </c>
      <c r="CR270" s="57">
        <f t="shared" si="448"/>
        <v>3900180.4325999897</v>
      </c>
      <c r="CS270" s="57">
        <f t="shared" si="448"/>
        <v>3882999.0225999895</v>
      </c>
      <c r="CT270" s="57">
        <f t="shared" si="448"/>
        <v>3865817.6125999894</v>
      </c>
      <c r="CU270" s="57">
        <f t="shared" si="448"/>
        <v>3848636.2025999893</v>
      </c>
      <c r="CV270" s="57">
        <f t="shared" si="448"/>
        <v>3831454.7925999891</v>
      </c>
      <c r="CW270" s="57">
        <f t="shared" si="448"/>
        <v>3814273.382599989</v>
      </c>
      <c r="CX270" s="60">
        <f t="shared" si="455"/>
        <v>86181.960537199775</v>
      </c>
    </row>
    <row r="271" spans="1:102" x14ac:dyDescent="0.2">
      <c r="A271" s="56" t="s">
        <v>1588</v>
      </c>
      <c r="B271" s="40" t="s">
        <v>2302</v>
      </c>
      <c r="C271" s="40" t="s">
        <v>794</v>
      </c>
      <c r="D271" s="40" t="s">
        <v>851</v>
      </c>
      <c r="E271" s="40" t="s">
        <v>2555</v>
      </c>
      <c r="F271" s="40" t="s">
        <v>853</v>
      </c>
      <c r="G271" s="40">
        <v>300</v>
      </c>
      <c r="H271" s="57">
        <v>839595.6</v>
      </c>
      <c r="I271" s="57">
        <v>167919.02400000003</v>
      </c>
      <c r="J271" s="57">
        <v>671676.57599999988</v>
      </c>
      <c r="K271" s="58">
        <v>1</v>
      </c>
      <c r="L271" s="57">
        <v>2798.650000000001</v>
      </c>
      <c r="M271" s="57"/>
      <c r="N271" s="57">
        <f t="shared" si="412"/>
        <v>33583.80000000001</v>
      </c>
      <c r="O271" s="57">
        <f t="shared" si="449"/>
        <v>668877.92599999986</v>
      </c>
      <c r="P271" s="57">
        <f t="shared" si="456"/>
        <v>666079.27599999984</v>
      </c>
      <c r="Q271" s="57">
        <f t="shared" si="456"/>
        <v>663280.62599999981</v>
      </c>
      <c r="R271" s="57">
        <f t="shared" si="456"/>
        <v>660481.97599999979</v>
      </c>
      <c r="S271" s="57">
        <f t="shared" si="456"/>
        <v>657683.32599999977</v>
      </c>
      <c r="T271" s="57">
        <f t="shared" si="456"/>
        <v>654884.67599999974</v>
      </c>
      <c r="U271" s="57">
        <f t="shared" si="456"/>
        <v>652086.02599999972</v>
      </c>
      <c r="V271" s="57">
        <f t="shared" si="456"/>
        <v>649287.3759999997</v>
      </c>
      <c r="W271" s="57">
        <f t="shared" si="456"/>
        <v>646488.72599999967</v>
      </c>
      <c r="X271" s="57">
        <f t="shared" si="456"/>
        <v>643690.07599999965</v>
      </c>
      <c r="Y271" s="57">
        <f t="shared" si="456"/>
        <v>640891.42599999963</v>
      </c>
      <c r="Z271" s="57">
        <f t="shared" si="456"/>
        <v>638092.77599999961</v>
      </c>
      <c r="AA271" s="59">
        <f t="shared" si="437"/>
        <v>14407.462871999993</v>
      </c>
      <c r="AB271" s="57"/>
      <c r="AC271" s="57">
        <f t="shared" si="450"/>
        <v>33583.80000000001</v>
      </c>
      <c r="AD271" s="57">
        <f t="shared" si="451"/>
        <v>635294.12599999958</v>
      </c>
      <c r="AE271" s="57">
        <f t="shared" si="457"/>
        <v>632495.47599999956</v>
      </c>
      <c r="AF271" s="57">
        <f t="shared" si="457"/>
        <v>629696.82599999954</v>
      </c>
      <c r="AG271" s="57">
        <f t="shared" si="457"/>
        <v>626898.17599999951</v>
      </c>
      <c r="AH271" s="57">
        <f t="shared" si="457"/>
        <v>624099.52599999949</v>
      </c>
      <c r="AI271" s="57">
        <f t="shared" si="457"/>
        <v>621300.87599999947</v>
      </c>
      <c r="AJ271" s="57">
        <f t="shared" si="457"/>
        <v>618502.22599999944</v>
      </c>
      <c r="AK271" s="57">
        <f t="shared" si="457"/>
        <v>615703.57599999942</v>
      </c>
      <c r="AL271" s="57">
        <f t="shared" si="457"/>
        <v>612904.9259999994</v>
      </c>
      <c r="AM271" s="57">
        <f t="shared" si="457"/>
        <v>610106.27599999937</v>
      </c>
      <c r="AN271" s="57">
        <f t="shared" si="457"/>
        <v>607307.62599999935</v>
      </c>
      <c r="AO271" s="57">
        <f t="shared" si="457"/>
        <v>604508.97599999933</v>
      </c>
      <c r="AP271" s="59">
        <f t="shared" si="452"/>
        <v>13668.619271999987</v>
      </c>
      <c r="AQ271" s="57">
        <v>2798.650000000001</v>
      </c>
      <c r="AR271" s="57">
        <f t="shared" si="438"/>
        <v>33583.80000000001</v>
      </c>
      <c r="AS271" s="57">
        <f t="shared" si="432"/>
        <v>601710.3259999993</v>
      </c>
      <c r="AT271" s="57">
        <f t="shared" si="458"/>
        <v>598911.67599999928</v>
      </c>
      <c r="AU271" s="57">
        <f t="shared" si="458"/>
        <v>596113.02599999926</v>
      </c>
      <c r="AV271" s="57">
        <f t="shared" si="458"/>
        <v>593314.37599999923</v>
      </c>
      <c r="AW271" s="57">
        <f t="shared" si="458"/>
        <v>590515.72599999921</v>
      </c>
      <c r="AX271" s="57">
        <f t="shared" si="458"/>
        <v>587717.07599999919</v>
      </c>
      <c r="AY271" s="57">
        <f t="shared" si="458"/>
        <v>584918.42599999916</v>
      </c>
      <c r="AZ271" s="57">
        <f t="shared" si="458"/>
        <v>582119.77599999914</v>
      </c>
      <c r="BA271" s="57">
        <f t="shared" si="458"/>
        <v>579321.12599999912</v>
      </c>
      <c r="BB271" s="57">
        <f t="shared" si="458"/>
        <v>576522.47599999909</v>
      </c>
      <c r="BC271" s="57">
        <f t="shared" si="458"/>
        <v>573723.82599999907</v>
      </c>
      <c r="BD271" s="57">
        <f t="shared" si="458"/>
        <v>570925.17599999905</v>
      </c>
      <c r="BE271" s="60">
        <f t="shared" si="445"/>
        <v>12929.775671999983</v>
      </c>
      <c r="BF271" s="57">
        <v>2798.650000000001</v>
      </c>
      <c r="BG271" s="69">
        <f t="shared" si="441"/>
        <v>33583.80000000001</v>
      </c>
      <c r="BH271" s="57">
        <f t="shared" si="439"/>
        <v>568126.52599999902</v>
      </c>
      <c r="BI271" s="57">
        <f t="shared" si="440"/>
        <v>565327.875999999</v>
      </c>
      <c r="BJ271" s="57">
        <f t="shared" si="440"/>
        <v>562529.22599999898</v>
      </c>
      <c r="BK271" s="57">
        <f t="shared" si="440"/>
        <v>559730.57599999895</v>
      </c>
      <c r="BL271" s="57">
        <f t="shared" si="440"/>
        <v>556931.92599999893</v>
      </c>
      <c r="BM271" s="57">
        <f t="shared" si="440"/>
        <v>554133.27599999891</v>
      </c>
      <c r="BN271" s="57">
        <f t="shared" si="440"/>
        <v>551334.62599999888</v>
      </c>
      <c r="BO271" s="57">
        <f t="shared" si="440"/>
        <v>548535.97599999886</v>
      </c>
      <c r="BP271" s="57">
        <f t="shared" si="440"/>
        <v>545737.32599999884</v>
      </c>
      <c r="BQ271" s="57">
        <f t="shared" si="440"/>
        <v>542938.67599999881</v>
      </c>
      <c r="BR271" s="57">
        <f t="shared" si="440"/>
        <v>540140.02599999879</v>
      </c>
      <c r="BS271" s="57">
        <f t="shared" si="440"/>
        <v>537341.37599999877</v>
      </c>
      <c r="BT271" s="60">
        <f t="shared" si="453"/>
        <v>12190.932071999976</v>
      </c>
      <c r="BU271" s="57">
        <v>2798.650000000001</v>
      </c>
      <c r="BV271" s="69">
        <f t="shared" si="442"/>
        <v>33583.80000000001</v>
      </c>
      <c r="BW271" s="57">
        <f t="shared" si="443"/>
        <v>534542.72599999874</v>
      </c>
      <c r="BX271" s="57">
        <f t="shared" si="444"/>
        <v>531744.07599999872</v>
      </c>
      <c r="BY271" s="57">
        <f t="shared" si="444"/>
        <v>528945.4259999987</v>
      </c>
      <c r="BZ271" s="57">
        <f t="shared" si="444"/>
        <v>526146.77599999867</v>
      </c>
      <c r="CA271" s="57">
        <f t="shared" si="444"/>
        <v>523348.12599999865</v>
      </c>
      <c r="CB271" s="57">
        <f t="shared" si="444"/>
        <v>520549.47599999863</v>
      </c>
      <c r="CC271" s="57">
        <f t="shared" si="444"/>
        <v>517750.8259999986</v>
      </c>
      <c r="CD271" s="57">
        <f t="shared" si="444"/>
        <v>514952.17599999858</v>
      </c>
      <c r="CE271" s="57">
        <f t="shared" si="444"/>
        <v>512153.52599999856</v>
      </c>
      <c r="CF271" s="57">
        <f t="shared" si="444"/>
        <v>509354.87599999853</v>
      </c>
      <c r="CG271" s="57">
        <f t="shared" si="444"/>
        <v>506556.22599999851</v>
      </c>
      <c r="CH271" s="57">
        <f t="shared" si="444"/>
        <v>503757.57599999849</v>
      </c>
      <c r="CI271" s="60">
        <f t="shared" si="454"/>
        <v>11452.088471999969</v>
      </c>
      <c r="CJ271" s="57">
        <v>2798.650000000001</v>
      </c>
      <c r="CK271" s="69">
        <f t="shared" si="446"/>
        <v>33583.80000000001</v>
      </c>
      <c r="CL271" s="57">
        <f t="shared" si="447"/>
        <v>500958.92599999846</v>
      </c>
      <c r="CM271" s="57">
        <f t="shared" si="448"/>
        <v>498160.27599999844</v>
      </c>
      <c r="CN271" s="57">
        <f t="shared" si="448"/>
        <v>495361.62599999842</v>
      </c>
      <c r="CO271" s="57">
        <f t="shared" si="448"/>
        <v>492562.97599999839</v>
      </c>
      <c r="CP271" s="57">
        <f t="shared" si="448"/>
        <v>489764.32599999837</v>
      </c>
      <c r="CQ271" s="57">
        <f t="shared" si="448"/>
        <v>486965.67599999835</v>
      </c>
      <c r="CR271" s="57">
        <f t="shared" si="448"/>
        <v>484167.02599999832</v>
      </c>
      <c r="CS271" s="57">
        <f t="shared" si="448"/>
        <v>481368.3759999983</v>
      </c>
      <c r="CT271" s="57">
        <f t="shared" si="448"/>
        <v>478569.72599999828</v>
      </c>
      <c r="CU271" s="57">
        <f t="shared" si="448"/>
        <v>475771.07599999825</v>
      </c>
      <c r="CV271" s="57">
        <f t="shared" si="448"/>
        <v>472972.42599999823</v>
      </c>
      <c r="CW271" s="57">
        <f t="shared" si="448"/>
        <v>470173.77599999821</v>
      </c>
      <c r="CX271" s="60">
        <f t="shared" si="455"/>
        <v>10713.244871999965</v>
      </c>
    </row>
    <row r="272" spans="1:102" x14ac:dyDescent="0.2">
      <c r="A272" s="56" t="s">
        <v>1589</v>
      </c>
      <c r="B272" s="40" t="s">
        <v>2303</v>
      </c>
      <c r="C272" s="40" t="s">
        <v>794</v>
      </c>
      <c r="D272" s="40" t="s">
        <v>851</v>
      </c>
      <c r="E272" s="40" t="s">
        <v>2170</v>
      </c>
      <c r="F272" s="40" t="s">
        <v>853</v>
      </c>
      <c r="G272" s="40">
        <v>300</v>
      </c>
      <c r="H272" s="57">
        <v>78003.429999999993</v>
      </c>
      <c r="I272" s="57">
        <v>35881.397199999999</v>
      </c>
      <c r="J272" s="57">
        <v>42122.032799999994</v>
      </c>
      <c r="K272" s="58">
        <v>1</v>
      </c>
      <c r="L272" s="57">
        <v>260.01000000000005</v>
      </c>
      <c r="M272" s="57"/>
      <c r="N272" s="57">
        <f t="shared" si="412"/>
        <v>3120.1200000000008</v>
      </c>
      <c r="O272" s="57">
        <f t="shared" si="449"/>
        <v>41862.022799999992</v>
      </c>
      <c r="P272" s="57">
        <f t="shared" si="456"/>
        <v>41602.01279999999</v>
      </c>
      <c r="Q272" s="57">
        <f t="shared" si="456"/>
        <v>41342.002799999987</v>
      </c>
      <c r="R272" s="57">
        <f t="shared" si="456"/>
        <v>41081.992799999985</v>
      </c>
      <c r="S272" s="57">
        <f t="shared" si="456"/>
        <v>40821.982799999983</v>
      </c>
      <c r="T272" s="57">
        <f t="shared" si="456"/>
        <v>40561.972799999981</v>
      </c>
      <c r="U272" s="57">
        <f t="shared" si="456"/>
        <v>40301.962799999979</v>
      </c>
      <c r="V272" s="57">
        <f t="shared" si="456"/>
        <v>40041.952799999977</v>
      </c>
      <c r="W272" s="57">
        <f t="shared" si="456"/>
        <v>39781.942799999975</v>
      </c>
      <c r="X272" s="57">
        <f t="shared" si="456"/>
        <v>39521.932799999973</v>
      </c>
      <c r="Y272" s="57">
        <f t="shared" si="456"/>
        <v>39261.922799999971</v>
      </c>
      <c r="Z272" s="57">
        <f t="shared" si="456"/>
        <v>39001.912799999969</v>
      </c>
      <c r="AA272" s="59">
        <f t="shared" si="437"/>
        <v>892.36340159999952</v>
      </c>
      <c r="AB272" s="57"/>
      <c r="AC272" s="57">
        <f t="shared" si="450"/>
        <v>3120.1200000000008</v>
      </c>
      <c r="AD272" s="57">
        <f t="shared" si="451"/>
        <v>38741.902799999967</v>
      </c>
      <c r="AE272" s="57">
        <f t="shared" si="457"/>
        <v>38481.892799999965</v>
      </c>
      <c r="AF272" s="57">
        <f t="shared" si="457"/>
        <v>38221.882799999963</v>
      </c>
      <c r="AG272" s="57">
        <f t="shared" si="457"/>
        <v>37961.872799999961</v>
      </c>
      <c r="AH272" s="57">
        <f t="shared" si="457"/>
        <v>37701.862799999959</v>
      </c>
      <c r="AI272" s="57">
        <f t="shared" si="457"/>
        <v>37441.852799999957</v>
      </c>
      <c r="AJ272" s="57">
        <f t="shared" si="457"/>
        <v>37181.842799999955</v>
      </c>
      <c r="AK272" s="57">
        <f t="shared" si="457"/>
        <v>36921.832799999953</v>
      </c>
      <c r="AL272" s="57">
        <f t="shared" si="457"/>
        <v>36661.822799999951</v>
      </c>
      <c r="AM272" s="57">
        <f t="shared" si="457"/>
        <v>36401.812799999949</v>
      </c>
      <c r="AN272" s="57">
        <f t="shared" si="457"/>
        <v>36141.802799999947</v>
      </c>
      <c r="AO272" s="57">
        <f t="shared" si="457"/>
        <v>35881.792799999945</v>
      </c>
      <c r="AP272" s="59">
        <f t="shared" si="452"/>
        <v>823.72076159999915</v>
      </c>
      <c r="AQ272" s="57">
        <v>260.01000000000005</v>
      </c>
      <c r="AR272" s="57">
        <f t="shared" si="438"/>
        <v>3120.1200000000008</v>
      </c>
      <c r="AS272" s="57">
        <f t="shared" si="432"/>
        <v>35621.782799999943</v>
      </c>
      <c r="AT272" s="57">
        <f t="shared" si="458"/>
        <v>35361.772799999941</v>
      </c>
      <c r="AU272" s="57">
        <f t="shared" si="458"/>
        <v>35101.762799999939</v>
      </c>
      <c r="AV272" s="57">
        <f t="shared" si="458"/>
        <v>34841.752799999937</v>
      </c>
      <c r="AW272" s="57">
        <f t="shared" si="458"/>
        <v>34581.742799999935</v>
      </c>
      <c r="AX272" s="57">
        <f t="shared" si="458"/>
        <v>34321.732799999932</v>
      </c>
      <c r="AY272" s="57">
        <f t="shared" si="458"/>
        <v>34061.72279999993</v>
      </c>
      <c r="AZ272" s="57">
        <f t="shared" si="458"/>
        <v>33801.712799999928</v>
      </c>
      <c r="BA272" s="57">
        <f t="shared" si="458"/>
        <v>33541.702799999926</v>
      </c>
      <c r="BB272" s="57">
        <f t="shared" si="458"/>
        <v>33281.692799999924</v>
      </c>
      <c r="BC272" s="57">
        <f t="shared" si="458"/>
        <v>33021.682799999922</v>
      </c>
      <c r="BD272" s="57">
        <f t="shared" si="458"/>
        <v>32761.672799999924</v>
      </c>
      <c r="BE272" s="60">
        <f t="shared" si="445"/>
        <v>755.07812159999833</v>
      </c>
      <c r="BF272" s="57">
        <v>260.01000000000005</v>
      </c>
      <c r="BG272" s="69">
        <f t="shared" si="441"/>
        <v>3120.1200000000008</v>
      </c>
      <c r="BH272" s="57">
        <f t="shared" si="439"/>
        <v>32501.662799999925</v>
      </c>
      <c r="BI272" s="57">
        <f t="shared" si="440"/>
        <v>32241.652799999927</v>
      </c>
      <c r="BJ272" s="57">
        <f t="shared" si="440"/>
        <v>31981.642799999929</v>
      </c>
      <c r="BK272" s="57">
        <f t="shared" si="440"/>
        <v>31721.63279999993</v>
      </c>
      <c r="BL272" s="57">
        <f t="shared" si="440"/>
        <v>31461.622799999932</v>
      </c>
      <c r="BM272" s="57">
        <f t="shared" si="440"/>
        <v>31201.612799999933</v>
      </c>
      <c r="BN272" s="57">
        <f t="shared" si="440"/>
        <v>30941.602799999935</v>
      </c>
      <c r="BO272" s="57">
        <f t="shared" si="440"/>
        <v>30681.592799999937</v>
      </c>
      <c r="BP272" s="57">
        <f t="shared" si="440"/>
        <v>30421.582799999938</v>
      </c>
      <c r="BQ272" s="57">
        <f t="shared" si="440"/>
        <v>30161.57279999994</v>
      </c>
      <c r="BR272" s="57">
        <f t="shared" si="440"/>
        <v>29901.562799999941</v>
      </c>
      <c r="BS272" s="57">
        <f t="shared" si="440"/>
        <v>29641.552799999943</v>
      </c>
      <c r="BT272" s="60">
        <f t="shared" si="453"/>
        <v>686.43548159999864</v>
      </c>
      <c r="BU272" s="57">
        <v>260.01000000000005</v>
      </c>
      <c r="BV272" s="69">
        <f t="shared" si="442"/>
        <v>3120.1200000000008</v>
      </c>
      <c r="BW272" s="57">
        <f t="shared" si="443"/>
        <v>29381.542799999945</v>
      </c>
      <c r="BX272" s="57">
        <f t="shared" si="444"/>
        <v>29121.532799999946</v>
      </c>
      <c r="BY272" s="57">
        <f t="shared" si="444"/>
        <v>28861.522799999948</v>
      </c>
      <c r="BZ272" s="57">
        <f t="shared" si="444"/>
        <v>28601.512799999949</v>
      </c>
      <c r="CA272" s="57">
        <f t="shared" si="444"/>
        <v>28341.502799999951</v>
      </c>
      <c r="CB272" s="57">
        <f t="shared" si="444"/>
        <v>28081.492799999953</v>
      </c>
      <c r="CC272" s="57">
        <f t="shared" si="444"/>
        <v>27821.482799999954</v>
      </c>
      <c r="CD272" s="57">
        <f t="shared" si="444"/>
        <v>27561.472799999956</v>
      </c>
      <c r="CE272" s="57">
        <f t="shared" si="444"/>
        <v>27301.462799999957</v>
      </c>
      <c r="CF272" s="57">
        <f t="shared" si="444"/>
        <v>27041.452799999959</v>
      </c>
      <c r="CG272" s="57">
        <f t="shared" si="444"/>
        <v>26781.442799999961</v>
      </c>
      <c r="CH272" s="57">
        <f t="shared" si="444"/>
        <v>26521.432799999962</v>
      </c>
      <c r="CI272" s="60">
        <f t="shared" si="454"/>
        <v>617.79284159999895</v>
      </c>
      <c r="CJ272" s="57">
        <v>260.01000000000005</v>
      </c>
      <c r="CK272" s="69">
        <f t="shared" si="446"/>
        <v>3120.1200000000008</v>
      </c>
      <c r="CL272" s="57">
        <f t="shared" si="447"/>
        <v>26261.422799999964</v>
      </c>
      <c r="CM272" s="57">
        <f t="shared" si="448"/>
        <v>26001.412799999966</v>
      </c>
      <c r="CN272" s="57">
        <f t="shared" si="448"/>
        <v>25741.402799999967</v>
      </c>
      <c r="CO272" s="57">
        <f t="shared" si="448"/>
        <v>25481.392799999969</v>
      </c>
      <c r="CP272" s="57">
        <f t="shared" si="448"/>
        <v>25221.38279999997</v>
      </c>
      <c r="CQ272" s="57">
        <f t="shared" si="448"/>
        <v>24961.372799999972</v>
      </c>
      <c r="CR272" s="57">
        <f t="shared" si="448"/>
        <v>24701.362799999974</v>
      </c>
      <c r="CS272" s="57">
        <f t="shared" si="448"/>
        <v>24441.352799999975</v>
      </c>
      <c r="CT272" s="57">
        <f t="shared" si="448"/>
        <v>24181.342799999977</v>
      </c>
      <c r="CU272" s="57">
        <f t="shared" si="448"/>
        <v>23921.332799999978</v>
      </c>
      <c r="CV272" s="57">
        <f t="shared" si="448"/>
        <v>23661.32279999998</v>
      </c>
      <c r="CW272" s="57">
        <f t="shared" si="448"/>
        <v>23401.312799999982</v>
      </c>
      <c r="CX272" s="60">
        <f t="shared" si="455"/>
        <v>549.15020159999938</v>
      </c>
    </row>
    <row r="273" spans="1:102" x14ac:dyDescent="0.2">
      <c r="A273" s="56" t="s">
        <v>1590</v>
      </c>
      <c r="B273" s="40" t="s">
        <v>2304</v>
      </c>
      <c r="C273" s="40" t="s">
        <v>794</v>
      </c>
      <c r="D273" s="40" t="s">
        <v>851</v>
      </c>
      <c r="E273" s="40" t="s">
        <v>2538</v>
      </c>
      <c r="F273" s="40" t="s">
        <v>853</v>
      </c>
      <c r="G273" s="40">
        <v>300</v>
      </c>
      <c r="H273" s="57">
        <v>6108140.8300000001</v>
      </c>
      <c r="I273" s="57">
        <v>1935361.8832</v>
      </c>
      <c r="J273" s="57">
        <v>4172778.9468</v>
      </c>
      <c r="K273" s="58">
        <v>1</v>
      </c>
      <c r="L273" s="57">
        <v>20360.47</v>
      </c>
      <c r="M273" s="57"/>
      <c r="N273" s="57">
        <f t="shared" si="412"/>
        <v>244325.64</v>
      </c>
      <c r="O273" s="57">
        <f t="shared" si="449"/>
        <v>4152418.4767999998</v>
      </c>
      <c r="P273" s="57">
        <f t="shared" si="456"/>
        <v>4132058.0067999996</v>
      </c>
      <c r="Q273" s="57">
        <f t="shared" si="456"/>
        <v>4111697.5367999994</v>
      </c>
      <c r="R273" s="57">
        <f t="shared" si="456"/>
        <v>4091337.0667999992</v>
      </c>
      <c r="S273" s="57">
        <f t="shared" si="456"/>
        <v>4070976.596799999</v>
      </c>
      <c r="T273" s="57">
        <f t="shared" si="456"/>
        <v>4050616.1267999988</v>
      </c>
      <c r="U273" s="57">
        <f t="shared" si="456"/>
        <v>4030255.6567999986</v>
      </c>
      <c r="V273" s="57">
        <f t="shared" si="456"/>
        <v>4009895.1867999984</v>
      </c>
      <c r="W273" s="57">
        <f t="shared" si="456"/>
        <v>3989534.7167999982</v>
      </c>
      <c r="X273" s="57">
        <f t="shared" si="456"/>
        <v>3969174.246799998</v>
      </c>
      <c r="Y273" s="57">
        <f t="shared" si="456"/>
        <v>3948813.7767999978</v>
      </c>
      <c r="Z273" s="57">
        <f t="shared" si="456"/>
        <v>3928453.3067999976</v>
      </c>
      <c r="AA273" s="59">
        <f t="shared" si="437"/>
        <v>89113.554789599963</v>
      </c>
      <c r="AB273" s="57"/>
      <c r="AC273" s="57">
        <f t="shared" si="450"/>
        <v>244325.64</v>
      </c>
      <c r="AD273" s="57">
        <f t="shared" si="451"/>
        <v>3908092.8367999974</v>
      </c>
      <c r="AE273" s="57">
        <f t="shared" si="457"/>
        <v>3887732.3667999972</v>
      </c>
      <c r="AF273" s="57">
        <f t="shared" si="457"/>
        <v>3867371.896799997</v>
      </c>
      <c r="AG273" s="57">
        <f t="shared" si="457"/>
        <v>3847011.4267999968</v>
      </c>
      <c r="AH273" s="57">
        <f t="shared" si="457"/>
        <v>3826650.9567999966</v>
      </c>
      <c r="AI273" s="57">
        <f t="shared" si="457"/>
        <v>3806290.4867999963</v>
      </c>
      <c r="AJ273" s="57">
        <f t="shared" si="457"/>
        <v>3785930.0167999961</v>
      </c>
      <c r="AK273" s="57">
        <f t="shared" si="457"/>
        <v>3765569.5467999959</v>
      </c>
      <c r="AL273" s="57">
        <f t="shared" si="457"/>
        <v>3745209.0767999957</v>
      </c>
      <c r="AM273" s="57">
        <f t="shared" si="457"/>
        <v>3724848.6067999955</v>
      </c>
      <c r="AN273" s="57">
        <f t="shared" si="457"/>
        <v>3704488.1367999953</v>
      </c>
      <c r="AO273" s="57">
        <f t="shared" si="457"/>
        <v>3684127.6667999951</v>
      </c>
      <c r="AP273" s="59">
        <f t="shared" si="452"/>
        <v>83738.390709599931</v>
      </c>
      <c r="AQ273" s="57">
        <v>20360.47</v>
      </c>
      <c r="AR273" s="57">
        <f t="shared" si="438"/>
        <v>244325.64</v>
      </c>
      <c r="AS273" s="57">
        <f t="shared" si="432"/>
        <v>3663767.1967999949</v>
      </c>
      <c r="AT273" s="57">
        <f t="shared" si="458"/>
        <v>3643406.7267999947</v>
      </c>
      <c r="AU273" s="57">
        <f t="shared" si="458"/>
        <v>3623046.2567999945</v>
      </c>
      <c r="AV273" s="57">
        <f t="shared" si="458"/>
        <v>3602685.7867999943</v>
      </c>
      <c r="AW273" s="57">
        <f t="shared" si="458"/>
        <v>3582325.3167999941</v>
      </c>
      <c r="AX273" s="57">
        <f t="shared" si="458"/>
        <v>3561964.8467999939</v>
      </c>
      <c r="AY273" s="57">
        <f t="shared" si="458"/>
        <v>3541604.3767999937</v>
      </c>
      <c r="AZ273" s="57">
        <f t="shared" si="458"/>
        <v>3521243.9067999935</v>
      </c>
      <c r="BA273" s="57">
        <f t="shared" si="458"/>
        <v>3500883.4367999933</v>
      </c>
      <c r="BB273" s="57">
        <f t="shared" si="458"/>
        <v>3480522.9667999931</v>
      </c>
      <c r="BC273" s="57">
        <f t="shared" si="458"/>
        <v>3460162.4967999929</v>
      </c>
      <c r="BD273" s="57">
        <f t="shared" si="458"/>
        <v>3439802.0267999927</v>
      </c>
      <c r="BE273" s="60">
        <f t="shared" si="445"/>
        <v>78363.226629599842</v>
      </c>
      <c r="BF273" s="57">
        <v>20360.47</v>
      </c>
      <c r="BG273" s="69">
        <f t="shared" si="441"/>
        <v>244325.64</v>
      </c>
      <c r="BH273" s="57">
        <f t="shared" si="439"/>
        <v>3419441.5567999925</v>
      </c>
      <c r="BI273" s="57">
        <f t="shared" si="440"/>
        <v>3399081.0867999922</v>
      </c>
      <c r="BJ273" s="57">
        <f t="shared" si="440"/>
        <v>3378720.616799992</v>
      </c>
      <c r="BK273" s="57">
        <f t="shared" si="440"/>
        <v>3358360.1467999918</v>
      </c>
      <c r="BL273" s="57">
        <f t="shared" si="440"/>
        <v>3337999.6767999916</v>
      </c>
      <c r="BM273" s="57">
        <f t="shared" si="440"/>
        <v>3317639.2067999914</v>
      </c>
      <c r="BN273" s="57">
        <f t="shared" si="440"/>
        <v>3297278.7367999912</v>
      </c>
      <c r="BO273" s="57">
        <f t="shared" si="440"/>
        <v>3276918.266799991</v>
      </c>
      <c r="BP273" s="57">
        <f t="shared" si="440"/>
        <v>3256557.7967999908</v>
      </c>
      <c r="BQ273" s="57">
        <f t="shared" si="440"/>
        <v>3236197.3267999906</v>
      </c>
      <c r="BR273" s="57">
        <f t="shared" si="440"/>
        <v>3215836.8567999904</v>
      </c>
      <c r="BS273" s="57">
        <f t="shared" si="440"/>
        <v>3195476.3867999902</v>
      </c>
      <c r="BT273" s="60">
        <f t="shared" si="453"/>
        <v>72988.06254959981</v>
      </c>
      <c r="BU273" s="57">
        <v>20360.47</v>
      </c>
      <c r="BV273" s="69">
        <f t="shared" si="442"/>
        <v>244325.64</v>
      </c>
      <c r="BW273" s="57">
        <f t="shared" si="443"/>
        <v>3175115.91679999</v>
      </c>
      <c r="BX273" s="57">
        <f t="shared" si="444"/>
        <v>3154755.4467999898</v>
      </c>
      <c r="BY273" s="57">
        <f t="shared" si="444"/>
        <v>3134394.9767999896</v>
      </c>
      <c r="BZ273" s="57">
        <f t="shared" si="444"/>
        <v>3114034.5067999894</v>
      </c>
      <c r="CA273" s="57">
        <f t="shared" si="444"/>
        <v>3093674.0367999892</v>
      </c>
      <c r="CB273" s="57">
        <f t="shared" si="444"/>
        <v>3073313.566799989</v>
      </c>
      <c r="CC273" s="57">
        <f t="shared" si="444"/>
        <v>3052953.0967999888</v>
      </c>
      <c r="CD273" s="57">
        <f t="shared" si="444"/>
        <v>3032592.6267999886</v>
      </c>
      <c r="CE273" s="57">
        <f t="shared" si="444"/>
        <v>3012232.1567999884</v>
      </c>
      <c r="CF273" s="57">
        <f t="shared" si="444"/>
        <v>2991871.6867999882</v>
      </c>
      <c r="CG273" s="57">
        <f t="shared" si="444"/>
        <v>2971511.2167999879</v>
      </c>
      <c r="CH273" s="57">
        <f t="shared" si="444"/>
        <v>2951150.7467999877</v>
      </c>
      <c r="CI273" s="60">
        <f t="shared" si="454"/>
        <v>67612.89846959975</v>
      </c>
      <c r="CJ273" s="57">
        <v>20360.47</v>
      </c>
      <c r="CK273" s="69">
        <f t="shared" si="446"/>
        <v>244325.64</v>
      </c>
      <c r="CL273" s="57">
        <f t="shared" si="447"/>
        <v>2930790.2767999875</v>
      </c>
      <c r="CM273" s="57">
        <f t="shared" si="448"/>
        <v>2910429.8067999873</v>
      </c>
      <c r="CN273" s="57">
        <f t="shared" si="448"/>
        <v>2890069.3367999871</v>
      </c>
      <c r="CO273" s="57">
        <f t="shared" si="448"/>
        <v>2869708.8667999869</v>
      </c>
      <c r="CP273" s="57">
        <f t="shared" si="448"/>
        <v>2849348.3967999867</v>
      </c>
      <c r="CQ273" s="57">
        <f t="shared" si="448"/>
        <v>2828987.9267999865</v>
      </c>
      <c r="CR273" s="57">
        <f t="shared" si="448"/>
        <v>2808627.4567999863</v>
      </c>
      <c r="CS273" s="57">
        <f t="shared" si="448"/>
        <v>2788266.9867999861</v>
      </c>
      <c r="CT273" s="57">
        <f t="shared" si="448"/>
        <v>2767906.5167999859</v>
      </c>
      <c r="CU273" s="57">
        <f t="shared" si="448"/>
        <v>2747546.0467999857</v>
      </c>
      <c r="CV273" s="57">
        <f t="shared" si="448"/>
        <v>2727185.5767999855</v>
      </c>
      <c r="CW273" s="57">
        <f t="shared" si="448"/>
        <v>2706825.1067999853</v>
      </c>
      <c r="CX273" s="60">
        <f t="shared" si="455"/>
        <v>62237.734389599711</v>
      </c>
    </row>
    <row r="274" spans="1:102" x14ac:dyDescent="0.2">
      <c r="A274" s="56" t="s">
        <v>1591</v>
      </c>
      <c r="B274" s="40" t="s">
        <v>2305</v>
      </c>
      <c r="C274" s="40" t="s">
        <v>794</v>
      </c>
      <c r="D274" s="40" t="s">
        <v>851</v>
      </c>
      <c r="E274" s="40" t="s">
        <v>2538</v>
      </c>
      <c r="F274" s="40" t="s">
        <v>853</v>
      </c>
      <c r="G274" s="40">
        <v>300</v>
      </c>
      <c r="H274" s="57">
        <v>4876511.38</v>
      </c>
      <c r="I274" s="57">
        <v>1545409.7952000001</v>
      </c>
      <c r="J274" s="57">
        <v>3331101.5847999998</v>
      </c>
      <c r="K274" s="58">
        <v>1</v>
      </c>
      <c r="L274" s="57">
        <v>16255.040000000006</v>
      </c>
      <c r="M274" s="57"/>
      <c r="N274" s="57">
        <f t="shared" si="412"/>
        <v>195060.48000000007</v>
      </c>
      <c r="O274" s="57">
        <f t="shared" si="449"/>
        <v>3314846.5447999998</v>
      </c>
      <c r="P274" s="57">
        <f t="shared" si="456"/>
        <v>3298591.5047999998</v>
      </c>
      <c r="Q274" s="57">
        <f t="shared" si="456"/>
        <v>3282336.4647999997</v>
      </c>
      <c r="R274" s="57">
        <f t="shared" si="456"/>
        <v>3266081.4247999997</v>
      </c>
      <c r="S274" s="57">
        <f t="shared" si="456"/>
        <v>3249826.3847999997</v>
      </c>
      <c r="T274" s="57">
        <f t="shared" si="456"/>
        <v>3233571.3447999996</v>
      </c>
      <c r="U274" s="57">
        <f t="shared" si="456"/>
        <v>3217316.3047999996</v>
      </c>
      <c r="V274" s="57">
        <f t="shared" si="456"/>
        <v>3201061.2647999995</v>
      </c>
      <c r="W274" s="57">
        <f t="shared" si="456"/>
        <v>3184806.2247999995</v>
      </c>
      <c r="X274" s="57">
        <f t="shared" si="456"/>
        <v>3168551.1847999995</v>
      </c>
      <c r="Y274" s="57">
        <f t="shared" si="456"/>
        <v>3152296.1447999994</v>
      </c>
      <c r="Z274" s="57">
        <f t="shared" si="456"/>
        <v>3136041.1047999994</v>
      </c>
      <c r="AA274" s="59">
        <f t="shared" si="437"/>
        <v>71138.56958559998</v>
      </c>
      <c r="AB274" s="57"/>
      <c r="AC274" s="57">
        <f t="shared" si="450"/>
        <v>195060.48000000007</v>
      </c>
      <c r="AD274" s="57">
        <f t="shared" si="451"/>
        <v>3119786.0647999994</v>
      </c>
      <c r="AE274" s="57">
        <f t="shared" si="457"/>
        <v>3103531.0247999993</v>
      </c>
      <c r="AF274" s="57">
        <f t="shared" si="457"/>
        <v>3087275.9847999993</v>
      </c>
      <c r="AG274" s="57">
        <f t="shared" si="457"/>
        <v>3071020.9447999992</v>
      </c>
      <c r="AH274" s="57">
        <f t="shared" si="457"/>
        <v>3054765.9047999992</v>
      </c>
      <c r="AI274" s="57">
        <f t="shared" si="457"/>
        <v>3038510.8647999992</v>
      </c>
      <c r="AJ274" s="57">
        <f t="shared" si="457"/>
        <v>3022255.8247999991</v>
      </c>
      <c r="AK274" s="57">
        <f t="shared" si="457"/>
        <v>3006000.7847999991</v>
      </c>
      <c r="AL274" s="57">
        <f t="shared" si="457"/>
        <v>2989745.7447999991</v>
      </c>
      <c r="AM274" s="57">
        <f t="shared" si="457"/>
        <v>2973490.704799999</v>
      </c>
      <c r="AN274" s="57">
        <f t="shared" si="457"/>
        <v>2957235.664799999</v>
      </c>
      <c r="AO274" s="57">
        <f t="shared" si="457"/>
        <v>2940980.6247999989</v>
      </c>
      <c r="AP274" s="59">
        <f t="shared" si="452"/>
        <v>66847.239025599978</v>
      </c>
      <c r="AQ274" s="57">
        <v>16255.040000000006</v>
      </c>
      <c r="AR274" s="57">
        <f t="shared" si="438"/>
        <v>195060.48000000007</v>
      </c>
      <c r="AS274" s="57">
        <f t="shared" si="432"/>
        <v>2924725.5847999989</v>
      </c>
      <c r="AT274" s="57">
        <f t="shared" si="458"/>
        <v>2908470.5447999989</v>
      </c>
      <c r="AU274" s="57">
        <f t="shared" si="458"/>
        <v>2892215.5047999988</v>
      </c>
      <c r="AV274" s="57">
        <f t="shared" si="458"/>
        <v>2875960.4647999988</v>
      </c>
      <c r="AW274" s="57">
        <f t="shared" si="458"/>
        <v>2859705.4247999988</v>
      </c>
      <c r="AX274" s="57">
        <f t="shared" si="458"/>
        <v>2843450.3847999987</v>
      </c>
      <c r="AY274" s="57">
        <f t="shared" si="458"/>
        <v>2827195.3447999987</v>
      </c>
      <c r="AZ274" s="57">
        <f t="shared" si="458"/>
        <v>2810940.3047999986</v>
      </c>
      <c r="BA274" s="57">
        <f t="shared" si="458"/>
        <v>2794685.2647999986</v>
      </c>
      <c r="BB274" s="57">
        <f t="shared" si="458"/>
        <v>2778430.2247999986</v>
      </c>
      <c r="BC274" s="57">
        <f t="shared" si="458"/>
        <v>2762175.1847999985</v>
      </c>
      <c r="BD274" s="57">
        <f t="shared" si="458"/>
        <v>2745920.1447999985</v>
      </c>
      <c r="BE274" s="60">
        <f t="shared" si="445"/>
        <v>62555.908465599969</v>
      </c>
      <c r="BF274" s="57">
        <v>16255.040000000006</v>
      </c>
      <c r="BG274" s="69">
        <f t="shared" si="441"/>
        <v>195060.48000000007</v>
      </c>
      <c r="BH274" s="57">
        <f t="shared" si="439"/>
        <v>2729665.1047999985</v>
      </c>
      <c r="BI274" s="57">
        <f t="shared" si="440"/>
        <v>2713410.0647999984</v>
      </c>
      <c r="BJ274" s="57">
        <f t="shared" si="440"/>
        <v>2697155.0247999984</v>
      </c>
      <c r="BK274" s="57">
        <f t="shared" si="440"/>
        <v>2680899.9847999983</v>
      </c>
      <c r="BL274" s="57">
        <f t="shared" si="440"/>
        <v>2664644.9447999983</v>
      </c>
      <c r="BM274" s="57">
        <f t="shared" si="440"/>
        <v>2648389.9047999983</v>
      </c>
      <c r="BN274" s="57">
        <f t="shared" si="440"/>
        <v>2632134.8647999982</v>
      </c>
      <c r="BO274" s="57">
        <f t="shared" si="440"/>
        <v>2615879.8247999982</v>
      </c>
      <c r="BP274" s="57">
        <f t="shared" si="440"/>
        <v>2599624.7847999982</v>
      </c>
      <c r="BQ274" s="57">
        <f t="shared" si="440"/>
        <v>2583369.7447999981</v>
      </c>
      <c r="BR274" s="57">
        <f t="shared" si="440"/>
        <v>2567114.7047999981</v>
      </c>
      <c r="BS274" s="57">
        <f t="shared" si="440"/>
        <v>2550859.664799998</v>
      </c>
      <c r="BT274" s="60">
        <f t="shared" si="453"/>
        <v>58264.577905599959</v>
      </c>
      <c r="BU274" s="57">
        <v>16255.040000000006</v>
      </c>
      <c r="BV274" s="69">
        <f t="shared" si="442"/>
        <v>195060.48000000007</v>
      </c>
      <c r="BW274" s="57">
        <f t="shared" si="443"/>
        <v>2534604.624799998</v>
      </c>
      <c r="BX274" s="57">
        <f t="shared" si="444"/>
        <v>2518349.584799998</v>
      </c>
      <c r="BY274" s="57">
        <f t="shared" si="444"/>
        <v>2502094.5447999979</v>
      </c>
      <c r="BZ274" s="57">
        <f t="shared" si="444"/>
        <v>2485839.5047999979</v>
      </c>
      <c r="CA274" s="57">
        <f t="shared" si="444"/>
        <v>2469584.4647999979</v>
      </c>
      <c r="CB274" s="57">
        <f t="shared" si="444"/>
        <v>2453329.4247999978</v>
      </c>
      <c r="CC274" s="57">
        <f t="shared" si="444"/>
        <v>2437074.3847999978</v>
      </c>
      <c r="CD274" s="57">
        <f t="shared" si="444"/>
        <v>2420819.3447999978</v>
      </c>
      <c r="CE274" s="57">
        <f t="shared" si="444"/>
        <v>2404564.3047999977</v>
      </c>
      <c r="CF274" s="57">
        <f t="shared" si="444"/>
        <v>2388309.2647999977</v>
      </c>
      <c r="CG274" s="57">
        <f t="shared" si="444"/>
        <v>2372054.2247999976</v>
      </c>
      <c r="CH274" s="57">
        <f t="shared" si="444"/>
        <v>2355799.1847999976</v>
      </c>
      <c r="CI274" s="60">
        <f t="shared" si="454"/>
        <v>53973.24734559995</v>
      </c>
      <c r="CJ274" s="57">
        <v>16255.040000000006</v>
      </c>
      <c r="CK274" s="69">
        <f t="shared" si="446"/>
        <v>195060.48000000007</v>
      </c>
      <c r="CL274" s="57">
        <f t="shared" si="447"/>
        <v>2339544.1447999976</v>
      </c>
      <c r="CM274" s="57">
        <f t="shared" si="448"/>
        <v>2323289.1047999975</v>
      </c>
      <c r="CN274" s="57">
        <f t="shared" si="448"/>
        <v>2307034.0647999975</v>
      </c>
      <c r="CO274" s="57">
        <f t="shared" si="448"/>
        <v>2290779.0247999975</v>
      </c>
      <c r="CP274" s="57">
        <f t="shared" si="448"/>
        <v>2274523.9847999974</v>
      </c>
      <c r="CQ274" s="57">
        <f t="shared" si="448"/>
        <v>2258268.9447999974</v>
      </c>
      <c r="CR274" s="57">
        <f t="shared" si="448"/>
        <v>2242013.9047999973</v>
      </c>
      <c r="CS274" s="57">
        <f t="shared" si="448"/>
        <v>2225758.8647999973</v>
      </c>
      <c r="CT274" s="57">
        <f t="shared" si="448"/>
        <v>2209503.8247999973</v>
      </c>
      <c r="CU274" s="57">
        <f t="shared" si="448"/>
        <v>2193248.7847999972</v>
      </c>
      <c r="CV274" s="57">
        <f t="shared" si="448"/>
        <v>2176993.7447999972</v>
      </c>
      <c r="CW274" s="57">
        <f t="shared" si="448"/>
        <v>2160738.7047999972</v>
      </c>
      <c r="CX274" s="60">
        <f t="shared" si="455"/>
        <v>49681.91678559994</v>
      </c>
    </row>
    <row r="275" spans="1:102" ht="22.5" x14ac:dyDescent="0.2">
      <c r="A275" s="56" t="s">
        <v>1592</v>
      </c>
      <c r="B275" s="40" t="s">
        <v>2306</v>
      </c>
      <c r="C275" s="40" t="s">
        <v>794</v>
      </c>
      <c r="D275" s="40" t="s">
        <v>851</v>
      </c>
      <c r="E275" s="40" t="s">
        <v>2538</v>
      </c>
      <c r="F275" s="40" t="s">
        <v>853</v>
      </c>
      <c r="G275" s="40">
        <v>300</v>
      </c>
      <c r="H275" s="57">
        <v>1260237.67</v>
      </c>
      <c r="I275" s="57">
        <v>400446.0968</v>
      </c>
      <c r="J275" s="57">
        <v>859791.57319999998</v>
      </c>
      <c r="K275" s="58">
        <v>1</v>
      </c>
      <c r="L275" s="57">
        <v>4200.79</v>
      </c>
      <c r="M275" s="57"/>
      <c r="N275" s="57">
        <f t="shared" si="412"/>
        <v>50409.479999999996</v>
      </c>
      <c r="O275" s="57">
        <f t="shared" si="449"/>
        <v>855590.78319999995</v>
      </c>
      <c r="P275" s="57">
        <f t="shared" si="456"/>
        <v>851389.99319999991</v>
      </c>
      <c r="Q275" s="57">
        <f t="shared" si="456"/>
        <v>847189.20319999987</v>
      </c>
      <c r="R275" s="57">
        <f t="shared" si="456"/>
        <v>842988.41319999984</v>
      </c>
      <c r="S275" s="57">
        <f t="shared" si="456"/>
        <v>838787.6231999998</v>
      </c>
      <c r="T275" s="57">
        <f t="shared" si="456"/>
        <v>834586.83319999976</v>
      </c>
      <c r="U275" s="57">
        <f t="shared" si="456"/>
        <v>830386.04319999972</v>
      </c>
      <c r="V275" s="57">
        <f t="shared" si="456"/>
        <v>826185.25319999969</v>
      </c>
      <c r="W275" s="57">
        <f t="shared" si="456"/>
        <v>821984.46319999965</v>
      </c>
      <c r="X275" s="57">
        <f t="shared" si="456"/>
        <v>817783.67319999961</v>
      </c>
      <c r="Y275" s="57">
        <f t="shared" si="456"/>
        <v>813582.88319999957</v>
      </c>
      <c r="Z275" s="57">
        <f t="shared" si="456"/>
        <v>809382.09319999954</v>
      </c>
      <c r="AA275" s="59">
        <f t="shared" si="437"/>
        <v>18360.910330399995</v>
      </c>
      <c r="AB275" s="57"/>
      <c r="AC275" s="57">
        <f t="shared" si="450"/>
        <v>50409.479999999996</v>
      </c>
      <c r="AD275" s="57">
        <f t="shared" si="451"/>
        <v>805181.3031999995</v>
      </c>
      <c r="AE275" s="57">
        <f t="shared" si="457"/>
        <v>800980.51319999946</v>
      </c>
      <c r="AF275" s="57">
        <f t="shared" si="457"/>
        <v>796779.72319999943</v>
      </c>
      <c r="AG275" s="57">
        <f t="shared" si="457"/>
        <v>792578.93319999939</v>
      </c>
      <c r="AH275" s="57">
        <f t="shared" si="457"/>
        <v>788378.14319999935</v>
      </c>
      <c r="AI275" s="57">
        <f t="shared" si="457"/>
        <v>784177.35319999931</v>
      </c>
      <c r="AJ275" s="57">
        <f t="shared" si="457"/>
        <v>779976.56319999928</v>
      </c>
      <c r="AK275" s="57">
        <f t="shared" si="457"/>
        <v>775775.77319999924</v>
      </c>
      <c r="AL275" s="57">
        <f t="shared" si="457"/>
        <v>771574.9831999992</v>
      </c>
      <c r="AM275" s="57">
        <f t="shared" si="457"/>
        <v>767374.19319999916</v>
      </c>
      <c r="AN275" s="57">
        <f t="shared" si="457"/>
        <v>763173.40319999913</v>
      </c>
      <c r="AO275" s="57">
        <f t="shared" si="457"/>
        <v>758972.61319999909</v>
      </c>
      <c r="AP275" s="59">
        <f t="shared" si="452"/>
        <v>17251.901770399985</v>
      </c>
      <c r="AQ275" s="57">
        <v>4200.79</v>
      </c>
      <c r="AR275" s="57">
        <f t="shared" si="438"/>
        <v>50409.479999999996</v>
      </c>
      <c r="AS275" s="57">
        <f t="shared" si="432"/>
        <v>754771.82319999905</v>
      </c>
      <c r="AT275" s="57">
        <f t="shared" si="458"/>
        <v>750571.03319999902</v>
      </c>
      <c r="AU275" s="57">
        <f t="shared" si="458"/>
        <v>746370.24319999898</v>
      </c>
      <c r="AV275" s="57">
        <f t="shared" si="458"/>
        <v>742169.45319999894</v>
      </c>
      <c r="AW275" s="57">
        <f t="shared" si="458"/>
        <v>737968.6631999989</v>
      </c>
      <c r="AX275" s="57">
        <f t="shared" si="458"/>
        <v>733767.87319999887</v>
      </c>
      <c r="AY275" s="57">
        <f t="shared" si="458"/>
        <v>729567.08319999883</v>
      </c>
      <c r="AZ275" s="57">
        <f t="shared" si="458"/>
        <v>725366.29319999879</v>
      </c>
      <c r="BA275" s="57">
        <f t="shared" si="458"/>
        <v>721165.50319999876</v>
      </c>
      <c r="BB275" s="57">
        <f t="shared" si="458"/>
        <v>716964.71319999872</v>
      </c>
      <c r="BC275" s="57">
        <f t="shared" si="458"/>
        <v>712763.92319999868</v>
      </c>
      <c r="BD275" s="57">
        <f t="shared" si="458"/>
        <v>708563.13319999864</v>
      </c>
      <c r="BE275" s="60">
        <f t="shared" si="445"/>
        <v>16142.893210399974</v>
      </c>
      <c r="BF275" s="57">
        <v>4200.79</v>
      </c>
      <c r="BG275" s="69">
        <f t="shared" si="441"/>
        <v>50409.479999999996</v>
      </c>
      <c r="BH275" s="57">
        <f t="shared" si="439"/>
        <v>704362.34319999861</v>
      </c>
      <c r="BI275" s="57">
        <f t="shared" si="440"/>
        <v>700161.55319999857</v>
      </c>
      <c r="BJ275" s="57">
        <f t="shared" si="440"/>
        <v>695960.76319999853</v>
      </c>
      <c r="BK275" s="57">
        <f t="shared" si="440"/>
        <v>691759.97319999849</v>
      </c>
      <c r="BL275" s="57">
        <f t="shared" si="440"/>
        <v>687559.18319999846</v>
      </c>
      <c r="BM275" s="57">
        <f t="shared" si="440"/>
        <v>683358.39319999842</v>
      </c>
      <c r="BN275" s="57">
        <f t="shared" si="440"/>
        <v>679157.60319999838</v>
      </c>
      <c r="BO275" s="57">
        <f t="shared" si="440"/>
        <v>674956.81319999835</v>
      </c>
      <c r="BP275" s="57">
        <f t="shared" si="440"/>
        <v>670756.02319999831</v>
      </c>
      <c r="BQ275" s="57">
        <f t="shared" si="440"/>
        <v>666555.23319999827</v>
      </c>
      <c r="BR275" s="57">
        <f t="shared" si="440"/>
        <v>662354.44319999823</v>
      </c>
      <c r="BS275" s="57">
        <f t="shared" si="440"/>
        <v>658153.6531999982</v>
      </c>
      <c r="BT275" s="60">
        <f t="shared" si="453"/>
        <v>15033.884650399965</v>
      </c>
      <c r="BU275" s="57">
        <v>4200.79</v>
      </c>
      <c r="BV275" s="69">
        <f t="shared" si="442"/>
        <v>50409.479999999996</v>
      </c>
      <c r="BW275" s="57">
        <f t="shared" si="443"/>
        <v>653952.86319999816</v>
      </c>
      <c r="BX275" s="57">
        <f t="shared" si="444"/>
        <v>649752.07319999812</v>
      </c>
      <c r="BY275" s="57">
        <f t="shared" si="444"/>
        <v>645551.28319999808</v>
      </c>
      <c r="BZ275" s="57">
        <f t="shared" si="444"/>
        <v>641350.49319999805</v>
      </c>
      <c r="CA275" s="57">
        <f t="shared" si="444"/>
        <v>637149.70319999801</v>
      </c>
      <c r="CB275" s="57">
        <f t="shared" si="444"/>
        <v>632948.91319999797</v>
      </c>
      <c r="CC275" s="57">
        <f t="shared" si="444"/>
        <v>628748.12319999794</v>
      </c>
      <c r="CD275" s="57">
        <f t="shared" si="444"/>
        <v>624547.3331999979</v>
      </c>
      <c r="CE275" s="57">
        <f t="shared" si="444"/>
        <v>620346.54319999786</v>
      </c>
      <c r="CF275" s="57">
        <f t="shared" si="444"/>
        <v>616145.75319999782</v>
      </c>
      <c r="CG275" s="57">
        <f t="shared" si="444"/>
        <v>611944.96319999779</v>
      </c>
      <c r="CH275" s="57">
        <f t="shared" si="444"/>
        <v>607744.17319999775</v>
      </c>
      <c r="CI275" s="60">
        <f t="shared" si="454"/>
        <v>13924.876090399954</v>
      </c>
      <c r="CJ275" s="57">
        <v>4200.79</v>
      </c>
      <c r="CK275" s="69">
        <f t="shared" si="446"/>
        <v>50409.479999999996</v>
      </c>
      <c r="CL275" s="57">
        <f t="shared" si="447"/>
        <v>603543.38319999771</v>
      </c>
      <c r="CM275" s="57">
        <f t="shared" si="448"/>
        <v>599342.59319999767</v>
      </c>
      <c r="CN275" s="57">
        <f t="shared" si="448"/>
        <v>595141.80319999764</v>
      </c>
      <c r="CO275" s="57">
        <f t="shared" si="448"/>
        <v>590941.0131999976</v>
      </c>
      <c r="CP275" s="57">
        <f t="shared" si="448"/>
        <v>586740.22319999756</v>
      </c>
      <c r="CQ275" s="57">
        <f t="shared" si="448"/>
        <v>582539.43319999753</v>
      </c>
      <c r="CR275" s="57">
        <f t="shared" si="448"/>
        <v>578338.64319999749</v>
      </c>
      <c r="CS275" s="57">
        <f t="shared" si="448"/>
        <v>574137.85319999745</v>
      </c>
      <c r="CT275" s="57">
        <f t="shared" si="448"/>
        <v>569937.06319999741</v>
      </c>
      <c r="CU275" s="57">
        <f t="shared" si="448"/>
        <v>565736.27319999738</v>
      </c>
      <c r="CV275" s="57">
        <f t="shared" si="448"/>
        <v>561535.48319999734</v>
      </c>
      <c r="CW275" s="57">
        <f t="shared" si="448"/>
        <v>557334.6931999973</v>
      </c>
      <c r="CX275" s="60">
        <f t="shared" si="455"/>
        <v>12815.867530399944</v>
      </c>
    </row>
    <row r="276" spans="1:102" x14ac:dyDescent="0.2">
      <c r="A276" s="56" t="s">
        <v>1593</v>
      </c>
      <c r="B276" s="40" t="s">
        <v>2307</v>
      </c>
      <c r="C276" s="40" t="s">
        <v>794</v>
      </c>
      <c r="D276" s="40" t="s">
        <v>851</v>
      </c>
      <c r="E276" s="40" t="s">
        <v>2573</v>
      </c>
      <c r="F276" s="40" t="s">
        <v>853</v>
      </c>
      <c r="G276" s="40">
        <v>300</v>
      </c>
      <c r="H276" s="57">
        <v>1603423.77</v>
      </c>
      <c r="I276" s="57">
        <v>326029.70079999999</v>
      </c>
      <c r="J276" s="57">
        <v>1277394.0692</v>
      </c>
      <c r="K276" s="58">
        <v>1</v>
      </c>
      <c r="L276" s="57">
        <v>5344.7425000000003</v>
      </c>
      <c r="M276" s="57"/>
      <c r="N276" s="57">
        <f t="shared" si="412"/>
        <v>64136.91</v>
      </c>
      <c r="O276" s="57">
        <f t="shared" si="449"/>
        <v>1272049.3267000001</v>
      </c>
      <c r="P276" s="57">
        <f t="shared" si="456"/>
        <v>1266704.5842000002</v>
      </c>
      <c r="Q276" s="57">
        <f t="shared" si="456"/>
        <v>1261359.8417000002</v>
      </c>
      <c r="R276" s="57">
        <f t="shared" si="456"/>
        <v>1256015.0992000003</v>
      </c>
      <c r="S276" s="57">
        <f t="shared" si="456"/>
        <v>1250670.3567000004</v>
      </c>
      <c r="T276" s="57">
        <f t="shared" si="456"/>
        <v>1245325.6142000004</v>
      </c>
      <c r="U276" s="57">
        <f t="shared" si="456"/>
        <v>1239980.8717000005</v>
      </c>
      <c r="V276" s="57">
        <f t="shared" si="456"/>
        <v>1234636.1292000005</v>
      </c>
      <c r="W276" s="57">
        <f t="shared" si="456"/>
        <v>1229291.3867000006</v>
      </c>
      <c r="X276" s="57">
        <f t="shared" si="456"/>
        <v>1223946.6442000007</v>
      </c>
      <c r="Y276" s="57">
        <f t="shared" si="456"/>
        <v>1218601.9017000007</v>
      </c>
      <c r="Z276" s="57">
        <f t="shared" si="456"/>
        <v>1213257.1592000008</v>
      </c>
      <c r="AA276" s="59">
        <f t="shared" si="437"/>
        <v>27397.163512400013</v>
      </c>
      <c r="AB276" s="57"/>
      <c r="AC276" s="57">
        <f t="shared" si="450"/>
        <v>64136.91</v>
      </c>
      <c r="AD276" s="57">
        <f t="shared" si="451"/>
        <v>1207912.4167000009</v>
      </c>
      <c r="AE276" s="57">
        <f t="shared" si="457"/>
        <v>1202567.6742000009</v>
      </c>
      <c r="AF276" s="57">
        <f t="shared" si="457"/>
        <v>1197222.931700001</v>
      </c>
      <c r="AG276" s="57">
        <f t="shared" si="457"/>
        <v>1191878.1892000011</v>
      </c>
      <c r="AH276" s="57">
        <f t="shared" si="457"/>
        <v>1186533.4467000011</v>
      </c>
      <c r="AI276" s="57">
        <f t="shared" si="457"/>
        <v>1181188.7042000012</v>
      </c>
      <c r="AJ276" s="57">
        <f t="shared" si="457"/>
        <v>1175843.9617000013</v>
      </c>
      <c r="AK276" s="57">
        <f t="shared" si="457"/>
        <v>1170499.2192000013</v>
      </c>
      <c r="AL276" s="57">
        <f t="shared" si="457"/>
        <v>1165154.4767000014</v>
      </c>
      <c r="AM276" s="57">
        <f t="shared" si="457"/>
        <v>1159809.7342000015</v>
      </c>
      <c r="AN276" s="57">
        <f t="shared" si="457"/>
        <v>1154464.9917000015</v>
      </c>
      <c r="AO276" s="57">
        <f t="shared" si="457"/>
        <v>1149120.2492000016</v>
      </c>
      <c r="AP276" s="59">
        <f t="shared" si="452"/>
        <v>25986.151492400026</v>
      </c>
      <c r="AQ276" s="57">
        <v>5344.7425000000003</v>
      </c>
      <c r="AR276" s="57">
        <f t="shared" si="438"/>
        <v>64136.91</v>
      </c>
      <c r="AS276" s="57">
        <f t="shared" si="432"/>
        <v>1143775.5067000017</v>
      </c>
      <c r="AT276" s="57">
        <f t="shared" si="458"/>
        <v>1138430.7642000017</v>
      </c>
      <c r="AU276" s="57">
        <f t="shared" si="458"/>
        <v>1133086.0217000018</v>
      </c>
      <c r="AV276" s="57">
        <f t="shared" si="458"/>
        <v>1127741.2792000019</v>
      </c>
      <c r="AW276" s="57">
        <f t="shared" si="458"/>
        <v>1122396.5367000019</v>
      </c>
      <c r="AX276" s="57">
        <f t="shared" si="458"/>
        <v>1117051.794200002</v>
      </c>
      <c r="AY276" s="57">
        <f t="shared" si="458"/>
        <v>1111707.051700002</v>
      </c>
      <c r="AZ276" s="57">
        <f t="shared" si="458"/>
        <v>1106362.3092000021</v>
      </c>
      <c r="BA276" s="57">
        <f t="shared" si="458"/>
        <v>1101017.5667000022</v>
      </c>
      <c r="BB276" s="57">
        <f t="shared" si="458"/>
        <v>1095672.8242000022</v>
      </c>
      <c r="BC276" s="57">
        <f t="shared" si="458"/>
        <v>1090328.0817000023</v>
      </c>
      <c r="BD276" s="57">
        <f t="shared" si="458"/>
        <v>1084983.3392000024</v>
      </c>
      <c r="BE276" s="60">
        <f t="shared" si="445"/>
        <v>24575.139472400046</v>
      </c>
      <c r="BF276" s="57">
        <v>5344.7425000000003</v>
      </c>
      <c r="BG276" s="69">
        <f t="shared" si="441"/>
        <v>64136.91</v>
      </c>
      <c r="BH276" s="57">
        <f t="shared" si="439"/>
        <v>1079638.5967000024</v>
      </c>
      <c r="BI276" s="57">
        <f t="shared" si="440"/>
        <v>1074293.8542000025</v>
      </c>
      <c r="BJ276" s="57">
        <f t="shared" si="440"/>
        <v>1068949.1117000026</v>
      </c>
      <c r="BK276" s="57">
        <f t="shared" si="440"/>
        <v>1063604.3692000026</v>
      </c>
      <c r="BL276" s="57">
        <f t="shared" si="440"/>
        <v>1058259.6267000027</v>
      </c>
      <c r="BM276" s="57">
        <f t="shared" si="440"/>
        <v>1052914.8842000028</v>
      </c>
      <c r="BN276" s="57">
        <f t="shared" si="440"/>
        <v>1047570.1417000027</v>
      </c>
      <c r="BO276" s="57">
        <f t="shared" si="440"/>
        <v>1042225.3992000027</v>
      </c>
      <c r="BP276" s="57">
        <f t="shared" si="440"/>
        <v>1036880.6567000026</v>
      </c>
      <c r="BQ276" s="57">
        <f t="shared" si="440"/>
        <v>1031535.9142000026</v>
      </c>
      <c r="BR276" s="57">
        <f t="shared" si="440"/>
        <v>1026191.1717000025</v>
      </c>
      <c r="BS276" s="57">
        <f t="shared" si="440"/>
        <v>1020846.4292000025</v>
      </c>
      <c r="BT276" s="60">
        <f t="shared" si="453"/>
        <v>23164.127452400055</v>
      </c>
      <c r="BU276" s="57">
        <v>5344.7425000000003</v>
      </c>
      <c r="BV276" s="69">
        <f t="shared" si="442"/>
        <v>64136.91</v>
      </c>
      <c r="BW276" s="57">
        <f t="shared" si="443"/>
        <v>1015501.6867000024</v>
      </c>
      <c r="BX276" s="57">
        <f t="shared" si="444"/>
        <v>1010156.9442000024</v>
      </c>
      <c r="BY276" s="57">
        <f t="shared" si="444"/>
        <v>1004812.2017000023</v>
      </c>
      <c r="BZ276" s="57">
        <f t="shared" si="444"/>
        <v>999467.45920000225</v>
      </c>
      <c r="CA276" s="57">
        <f t="shared" si="444"/>
        <v>994122.7167000022</v>
      </c>
      <c r="CB276" s="57">
        <f t="shared" si="444"/>
        <v>988777.97420000215</v>
      </c>
      <c r="CC276" s="57">
        <f t="shared" si="444"/>
        <v>983433.2317000021</v>
      </c>
      <c r="CD276" s="57">
        <f t="shared" si="444"/>
        <v>978088.48920000205</v>
      </c>
      <c r="CE276" s="57">
        <f t="shared" si="444"/>
        <v>972743.746700002</v>
      </c>
      <c r="CF276" s="57">
        <f t="shared" si="444"/>
        <v>967399.00420000195</v>
      </c>
      <c r="CG276" s="57">
        <f t="shared" si="444"/>
        <v>962054.26170000189</v>
      </c>
      <c r="CH276" s="57">
        <f t="shared" si="444"/>
        <v>956709.51920000184</v>
      </c>
      <c r="CI276" s="60">
        <f t="shared" si="454"/>
        <v>21753.115432400045</v>
      </c>
      <c r="CJ276" s="57">
        <v>5344.7425000000003</v>
      </c>
      <c r="CK276" s="69">
        <f t="shared" si="446"/>
        <v>64136.91</v>
      </c>
      <c r="CL276" s="57">
        <f t="shared" si="447"/>
        <v>951364.77670000179</v>
      </c>
      <c r="CM276" s="57">
        <f t="shared" si="448"/>
        <v>946020.03420000174</v>
      </c>
      <c r="CN276" s="57">
        <f t="shared" si="448"/>
        <v>940675.29170000169</v>
      </c>
      <c r="CO276" s="57">
        <f t="shared" si="448"/>
        <v>935330.54920000164</v>
      </c>
      <c r="CP276" s="57">
        <f t="shared" si="448"/>
        <v>929985.80670000159</v>
      </c>
      <c r="CQ276" s="57">
        <f t="shared" si="448"/>
        <v>924641.06420000154</v>
      </c>
      <c r="CR276" s="57">
        <f t="shared" si="448"/>
        <v>919296.32170000148</v>
      </c>
      <c r="CS276" s="57">
        <f t="shared" si="448"/>
        <v>913951.57920000143</v>
      </c>
      <c r="CT276" s="57">
        <f t="shared" si="448"/>
        <v>908606.83670000138</v>
      </c>
      <c r="CU276" s="57">
        <f t="shared" si="448"/>
        <v>903262.09420000133</v>
      </c>
      <c r="CV276" s="57">
        <f t="shared" si="448"/>
        <v>897917.35170000128</v>
      </c>
      <c r="CW276" s="57">
        <f t="shared" si="448"/>
        <v>892572.60920000123</v>
      </c>
      <c r="CX276" s="60">
        <f t="shared" si="455"/>
        <v>20342.103412400033</v>
      </c>
    </row>
    <row r="277" spans="1:102" x14ac:dyDescent="0.2">
      <c r="A277" s="56" t="s">
        <v>1594</v>
      </c>
      <c r="B277" s="40" t="s">
        <v>2308</v>
      </c>
      <c r="C277" s="40" t="s">
        <v>794</v>
      </c>
      <c r="D277" s="40" t="s">
        <v>851</v>
      </c>
      <c r="E277" s="40" t="s">
        <v>2573</v>
      </c>
      <c r="F277" s="40" t="s">
        <v>853</v>
      </c>
      <c r="G277" s="40">
        <v>300</v>
      </c>
      <c r="H277" s="57">
        <v>534839</v>
      </c>
      <c r="I277" s="57">
        <v>108750.76</v>
      </c>
      <c r="J277" s="57">
        <v>426088.24</v>
      </c>
      <c r="K277" s="58">
        <v>1</v>
      </c>
      <c r="L277" s="57">
        <v>1782.7999999999995</v>
      </c>
      <c r="M277" s="57"/>
      <c r="N277" s="57">
        <f t="shared" si="412"/>
        <v>21393.599999999995</v>
      </c>
      <c r="O277" s="57">
        <f t="shared" si="449"/>
        <v>424305.44</v>
      </c>
      <c r="P277" s="57">
        <f t="shared" si="456"/>
        <v>422522.64</v>
      </c>
      <c r="Q277" s="57">
        <f t="shared" si="456"/>
        <v>420739.84000000003</v>
      </c>
      <c r="R277" s="57">
        <f t="shared" si="456"/>
        <v>418957.04000000004</v>
      </c>
      <c r="S277" s="57">
        <f t="shared" si="456"/>
        <v>417174.24000000005</v>
      </c>
      <c r="T277" s="57">
        <f t="shared" si="456"/>
        <v>415391.44000000006</v>
      </c>
      <c r="U277" s="57">
        <f t="shared" si="456"/>
        <v>413608.64000000007</v>
      </c>
      <c r="V277" s="57">
        <f t="shared" si="456"/>
        <v>411825.84000000008</v>
      </c>
      <c r="W277" s="57">
        <f t="shared" si="456"/>
        <v>410043.0400000001</v>
      </c>
      <c r="X277" s="57">
        <f t="shared" si="456"/>
        <v>408260.24000000011</v>
      </c>
      <c r="Y277" s="57">
        <f t="shared" si="456"/>
        <v>406477.44000000012</v>
      </c>
      <c r="Z277" s="57">
        <f t="shared" si="456"/>
        <v>404694.64000000013</v>
      </c>
      <c r="AA277" s="59">
        <f t="shared" si="437"/>
        <v>9138.61168</v>
      </c>
      <c r="AB277" s="57"/>
      <c r="AC277" s="57">
        <f t="shared" si="450"/>
        <v>21393.599999999995</v>
      </c>
      <c r="AD277" s="57">
        <f t="shared" si="451"/>
        <v>402911.84000000014</v>
      </c>
      <c r="AE277" s="57">
        <f t="shared" si="457"/>
        <v>401129.04000000015</v>
      </c>
      <c r="AF277" s="57">
        <f t="shared" si="457"/>
        <v>399346.24000000017</v>
      </c>
      <c r="AG277" s="57">
        <f t="shared" si="457"/>
        <v>397563.44000000018</v>
      </c>
      <c r="AH277" s="57">
        <f t="shared" si="457"/>
        <v>395780.64000000019</v>
      </c>
      <c r="AI277" s="57">
        <f t="shared" si="457"/>
        <v>393997.8400000002</v>
      </c>
      <c r="AJ277" s="57">
        <f t="shared" si="457"/>
        <v>392215.04000000021</v>
      </c>
      <c r="AK277" s="57">
        <f t="shared" si="457"/>
        <v>390432.24000000022</v>
      </c>
      <c r="AL277" s="57">
        <f t="shared" si="457"/>
        <v>388649.44000000024</v>
      </c>
      <c r="AM277" s="57">
        <f t="shared" si="457"/>
        <v>386866.64000000025</v>
      </c>
      <c r="AN277" s="57">
        <f t="shared" si="457"/>
        <v>385083.84000000026</v>
      </c>
      <c r="AO277" s="57">
        <f t="shared" si="457"/>
        <v>383301.04000000027</v>
      </c>
      <c r="AP277" s="59">
        <f t="shared" si="452"/>
        <v>8667.9524800000017</v>
      </c>
      <c r="AQ277" s="57">
        <v>1782.7999999999995</v>
      </c>
      <c r="AR277" s="57">
        <f t="shared" si="438"/>
        <v>21393.599999999995</v>
      </c>
      <c r="AS277" s="57">
        <f t="shared" si="432"/>
        <v>381518.24000000028</v>
      </c>
      <c r="AT277" s="57">
        <f t="shared" si="458"/>
        <v>379735.44000000029</v>
      </c>
      <c r="AU277" s="57">
        <f t="shared" si="458"/>
        <v>377952.64000000031</v>
      </c>
      <c r="AV277" s="57">
        <f t="shared" si="458"/>
        <v>376169.84000000032</v>
      </c>
      <c r="AW277" s="57">
        <f t="shared" si="458"/>
        <v>374387.04000000033</v>
      </c>
      <c r="AX277" s="57">
        <f t="shared" si="458"/>
        <v>372604.24000000034</v>
      </c>
      <c r="AY277" s="57">
        <f t="shared" si="458"/>
        <v>370821.44000000035</v>
      </c>
      <c r="AZ277" s="57">
        <f t="shared" si="458"/>
        <v>369038.64000000036</v>
      </c>
      <c r="BA277" s="57">
        <f t="shared" si="458"/>
        <v>367255.84000000037</v>
      </c>
      <c r="BB277" s="57">
        <f t="shared" si="458"/>
        <v>365473.04000000039</v>
      </c>
      <c r="BC277" s="57">
        <f t="shared" si="458"/>
        <v>363690.2400000004</v>
      </c>
      <c r="BD277" s="57">
        <f t="shared" si="458"/>
        <v>361907.44000000041</v>
      </c>
      <c r="BE277" s="60">
        <f t="shared" si="445"/>
        <v>8197.2932800000053</v>
      </c>
      <c r="BF277" s="57">
        <v>1782.7999999999995</v>
      </c>
      <c r="BG277" s="69">
        <f t="shared" si="441"/>
        <v>21393.599999999995</v>
      </c>
      <c r="BH277" s="57">
        <f t="shared" si="439"/>
        <v>360124.64000000042</v>
      </c>
      <c r="BI277" s="57">
        <f t="shared" si="440"/>
        <v>358341.84000000043</v>
      </c>
      <c r="BJ277" s="57">
        <f t="shared" si="440"/>
        <v>356559.04000000044</v>
      </c>
      <c r="BK277" s="57">
        <f t="shared" si="440"/>
        <v>354776.24000000046</v>
      </c>
      <c r="BL277" s="57">
        <f t="shared" si="440"/>
        <v>352993.44000000047</v>
      </c>
      <c r="BM277" s="57">
        <f t="shared" si="440"/>
        <v>351210.64000000048</v>
      </c>
      <c r="BN277" s="57">
        <f t="shared" si="440"/>
        <v>349427.84000000049</v>
      </c>
      <c r="BO277" s="57">
        <f t="shared" si="440"/>
        <v>347645.0400000005</v>
      </c>
      <c r="BP277" s="57">
        <f t="shared" si="440"/>
        <v>345862.24000000051</v>
      </c>
      <c r="BQ277" s="57">
        <f t="shared" si="440"/>
        <v>344079.44000000053</v>
      </c>
      <c r="BR277" s="57">
        <f t="shared" si="440"/>
        <v>342296.64000000054</v>
      </c>
      <c r="BS277" s="57">
        <f t="shared" si="440"/>
        <v>340513.84000000055</v>
      </c>
      <c r="BT277" s="60">
        <f t="shared" si="453"/>
        <v>7726.6340800000098</v>
      </c>
      <c r="BU277" s="57">
        <v>1782.7999999999995</v>
      </c>
      <c r="BV277" s="69">
        <f t="shared" si="442"/>
        <v>21393.599999999995</v>
      </c>
      <c r="BW277" s="57">
        <f t="shared" si="443"/>
        <v>338731.04000000056</v>
      </c>
      <c r="BX277" s="57">
        <f t="shared" si="444"/>
        <v>336948.24000000057</v>
      </c>
      <c r="BY277" s="57">
        <f t="shared" si="444"/>
        <v>335165.44000000058</v>
      </c>
      <c r="BZ277" s="57">
        <f t="shared" si="444"/>
        <v>333382.6400000006</v>
      </c>
      <c r="CA277" s="57">
        <f t="shared" si="444"/>
        <v>331599.84000000061</v>
      </c>
      <c r="CB277" s="57">
        <f t="shared" si="444"/>
        <v>329817.04000000062</v>
      </c>
      <c r="CC277" s="57">
        <f t="shared" si="444"/>
        <v>328034.24000000063</v>
      </c>
      <c r="CD277" s="57">
        <f t="shared" si="444"/>
        <v>326251.44000000064</v>
      </c>
      <c r="CE277" s="57">
        <f t="shared" si="444"/>
        <v>324468.64000000065</v>
      </c>
      <c r="CF277" s="57">
        <f t="shared" si="444"/>
        <v>322685.84000000067</v>
      </c>
      <c r="CG277" s="57">
        <f t="shared" si="444"/>
        <v>320903.04000000068</v>
      </c>
      <c r="CH277" s="57">
        <f t="shared" si="444"/>
        <v>319120.24000000069</v>
      </c>
      <c r="CI277" s="60">
        <f t="shared" si="454"/>
        <v>7255.9748800000134</v>
      </c>
      <c r="CJ277" s="57">
        <v>1782.7999999999995</v>
      </c>
      <c r="CK277" s="69">
        <f t="shared" si="446"/>
        <v>21393.599999999995</v>
      </c>
      <c r="CL277" s="57">
        <f t="shared" si="447"/>
        <v>317337.4400000007</v>
      </c>
      <c r="CM277" s="57">
        <f t="shared" si="448"/>
        <v>315554.64000000071</v>
      </c>
      <c r="CN277" s="57">
        <f t="shared" si="448"/>
        <v>313771.84000000072</v>
      </c>
      <c r="CO277" s="57">
        <f t="shared" si="448"/>
        <v>311989.04000000074</v>
      </c>
      <c r="CP277" s="57">
        <f t="shared" si="448"/>
        <v>310206.24000000075</v>
      </c>
      <c r="CQ277" s="57">
        <f t="shared" si="448"/>
        <v>308423.44000000076</v>
      </c>
      <c r="CR277" s="57">
        <f t="shared" si="448"/>
        <v>306640.64000000077</v>
      </c>
      <c r="CS277" s="57">
        <f t="shared" si="448"/>
        <v>304857.84000000078</v>
      </c>
      <c r="CT277" s="57">
        <f t="shared" si="448"/>
        <v>303075.04000000079</v>
      </c>
      <c r="CU277" s="57">
        <f t="shared" si="448"/>
        <v>301292.24000000081</v>
      </c>
      <c r="CV277" s="57">
        <f t="shared" si="448"/>
        <v>299509.44000000082</v>
      </c>
      <c r="CW277" s="57">
        <f t="shared" si="448"/>
        <v>297726.64000000083</v>
      </c>
      <c r="CX277" s="60">
        <f t="shared" si="455"/>
        <v>6785.3156800000161</v>
      </c>
    </row>
    <row r="278" spans="1:102" x14ac:dyDescent="0.2">
      <c r="A278" s="56" t="s">
        <v>1595</v>
      </c>
      <c r="B278" s="40" t="s">
        <v>2309</v>
      </c>
      <c r="C278" s="40" t="s">
        <v>794</v>
      </c>
      <c r="D278" s="40" t="s">
        <v>851</v>
      </c>
      <c r="E278" s="40" t="s">
        <v>2573</v>
      </c>
      <c r="F278" s="40" t="s">
        <v>853</v>
      </c>
      <c r="G278" s="40">
        <v>300</v>
      </c>
      <c r="H278" s="57">
        <v>1839551</v>
      </c>
      <c r="I278" s="57">
        <v>374042.2</v>
      </c>
      <c r="J278" s="57">
        <v>1465508.8</v>
      </c>
      <c r="K278" s="58">
        <v>1</v>
      </c>
      <c r="L278" s="57">
        <v>6131.8399999999992</v>
      </c>
      <c r="M278" s="57"/>
      <c r="N278" s="57">
        <f t="shared" si="412"/>
        <v>73582.079999999987</v>
      </c>
      <c r="O278" s="57">
        <f t="shared" si="449"/>
        <v>1459376.96</v>
      </c>
      <c r="P278" s="57">
        <f t="shared" si="456"/>
        <v>1453245.1199999999</v>
      </c>
      <c r="Q278" s="57">
        <f t="shared" si="456"/>
        <v>1447113.2799999998</v>
      </c>
      <c r="R278" s="57">
        <f t="shared" si="456"/>
        <v>1440981.4399999997</v>
      </c>
      <c r="S278" s="57">
        <f t="shared" si="456"/>
        <v>1434849.5999999996</v>
      </c>
      <c r="T278" s="57">
        <f t="shared" si="456"/>
        <v>1428717.7599999995</v>
      </c>
      <c r="U278" s="57">
        <f t="shared" si="456"/>
        <v>1422585.9199999995</v>
      </c>
      <c r="V278" s="57">
        <f t="shared" si="456"/>
        <v>1416454.0799999994</v>
      </c>
      <c r="W278" s="57">
        <f t="shared" si="456"/>
        <v>1410322.2399999993</v>
      </c>
      <c r="X278" s="57">
        <f t="shared" si="456"/>
        <v>1404190.3999999992</v>
      </c>
      <c r="Y278" s="57">
        <f t="shared" si="456"/>
        <v>1398058.5599999991</v>
      </c>
      <c r="Z278" s="57">
        <f t="shared" si="456"/>
        <v>1391926.719999999</v>
      </c>
      <c r="AA278" s="59">
        <f t="shared" si="437"/>
        <v>31431.790719999986</v>
      </c>
      <c r="AB278" s="57"/>
      <c r="AC278" s="57">
        <f t="shared" si="450"/>
        <v>73582.079999999987</v>
      </c>
      <c r="AD278" s="57">
        <f t="shared" si="451"/>
        <v>1385794.879999999</v>
      </c>
      <c r="AE278" s="57">
        <f t="shared" si="457"/>
        <v>1379663.0399999989</v>
      </c>
      <c r="AF278" s="57">
        <f t="shared" si="457"/>
        <v>1373531.1999999988</v>
      </c>
      <c r="AG278" s="57">
        <f t="shared" si="457"/>
        <v>1367399.3599999987</v>
      </c>
      <c r="AH278" s="57">
        <f t="shared" si="457"/>
        <v>1361267.5199999986</v>
      </c>
      <c r="AI278" s="57">
        <f t="shared" si="457"/>
        <v>1355135.6799999985</v>
      </c>
      <c r="AJ278" s="57">
        <f t="shared" si="457"/>
        <v>1349003.8399999985</v>
      </c>
      <c r="AK278" s="57">
        <f t="shared" si="457"/>
        <v>1342871.9999999984</v>
      </c>
      <c r="AL278" s="57">
        <f t="shared" si="457"/>
        <v>1336740.1599999983</v>
      </c>
      <c r="AM278" s="57">
        <f t="shared" si="457"/>
        <v>1330608.3199999982</v>
      </c>
      <c r="AN278" s="57">
        <f t="shared" si="457"/>
        <v>1324476.4799999981</v>
      </c>
      <c r="AO278" s="57">
        <f t="shared" si="457"/>
        <v>1318344.639999998</v>
      </c>
      <c r="AP278" s="59">
        <f t="shared" si="452"/>
        <v>29812.984959999972</v>
      </c>
      <c r="AQ278" s="57">
        <v>6131.8399999999992</v>
      </c>
      <c r="AR278" s="57">
        <f t="shared" si="438"/>
        <v>73582.079999999987</v>
      </c>
      <c r="AS278" s="57">
        <f t="shared" si="432"/>
        <v>1312212.799999998</v>
      </c>
      <c r="AT278" s="57">
        <f t="shared" si="458"/>
        <v>1306080.9599999979</v>
      </c>
      <c r="AU278" s="57">
        <f t="shared" si="458"/>
        <v>1299949.1199999978</v>
      </c>
      <c r="AV278" s="57">
        <f t="shared" si="458"/>
        <v>1293817.2799999977</v>
      </c>
      <c r="AW278" s="57">
        <f t="shared" si="458"/>
        <v>1287685.4399999976</v>
      </c>
      <c r="AX278" s="57">
        <f t="shared" si="458"/>
        <v>1281553.5999999975</v>
      </c>
      <c r="AY278" s="57">
        <f t="shared" si="458"/>
        <v>1275421.7599999974</v>
      </c>
      <c r="AZ278" s="57">
        <f t="shared" si="458"/>
        <v>1269289.9199999974</v>
      </c>
      <c r="BA278" s="57">
        <f t="shared" si="458"/>
        <v>1263158.0799999973</v>
      </c>
      <c r="BB278" s="57">
        <f t="shared" si="458"/>
        <v>1257026.2399999972</v>
      </c>
      <c r="BC278" s="57">
        <f t="shared" si="458"/>
        <v>1250894.3999999971</v>
      </c>
      <c r="BD278" s="57">
        <f t="shared" si="458"/>
        <v>1244762.559999997</v>
      </c>
      <c r="BE278" s="60">
        <f t="shared" si="445"/>
        <v>28194.179199999944</v>
      </c>
      <c r="BF278" s="57">
        <v>6131.8399999999992</v>
      </c>
      <c r="BG278" s="69">
        <f t="shared" si="441"/>
        <v>73582.079999999987</v>
      </c>
      <c r="BH278" s="57">
        <f t="shared" si="439"/>
        <v>1238630.7199999969</v>
      </c>
      <c r="BI278" s="57">
        <f t="shared" si="440"/>
        <v>1232498.8799999969</v>
      </c>
      <c r="BJ278" s="57">
        <f t="shared" si="440"/>
        <v>1226367.0399999968</v>
      </c>
      <c r="BK278" s="57">
        <f t="shared" si="440"/>
        <v>1220235.1999999967</v>
      </c>
      <c r="BL278" s="57">
        <f t="shared" si="440"/>
        <v>1214103.3599999966</v>
      </c>
      <c r="BM278" s="57">
        <f t="shared" ref="BM278:BS287" si="459">BL278-$L278</f>
        <v>1207971.5199999965</v>
      </c>
      <c r="BN278" s="57">
        <f t="shared" si="459"/>
        <v>1201839.6799999964</v>
      </c>
      <c r="BO278" s="57">
        <f t="shared" si="459"/>
        <v>1195707.8399999964</v>
      </c>
      <c r="BP278" s="57">
        <f t="shared" si="459"/>
        <v>1189575.9999999963</v>
      </c>
      <c r="BQ278" s="57">
        <f t="shared" si="459"/>
        <v>1183444.1599999962</v>
      </c>
      <c r="BR278" s="57">
        <f t="shared" si="459"/>
        <v>1177312.3199999961</v>
      </c>
      <c r="BS278" s="57">
        <f t="shared" si="459"/>
        <v>1171180.479999996</v>
      </c>
      <c r="BT278" s="60">
        <f t="shared" si="453"/>
        <v>26575.373439999927</v>
      </c>
      <c r="BU278" s="57">
        <v>6131.8399999999992</v>
      </c>
      <c r="BV278" s="69">
        <f t="shared" si="442"/>
        <v>73582.079999999987</v>
      </c>
      <c r="BW278" s="57">
        <f t="shared" si="443"/>
        <v>1165048.6399999959</v>
      </c>
      <c r="BX278" s="57">
        <f t="shared" si="444"/>
        <v>1158916.7999999959</v>
      </c>
      <c r="BY278" s="57">
        <f t="shared" si="444"/>
        <v>1152784.9599999958</v>
      </c>
      <c r="BZ278" s="57">
        <f t="shared" si="444"/>
        <v>1146653.1199999957</v>
      </c>
      <c r="CA278" s="57">
        <f t="shared" si="444"/>
        <v>1140521.2799999956</v>
      </c>
      <c r="CB278" s="57">
        <f t="shared" si="444"/>
        <v>1134389.4399999955</v>
      </c>
      <c r="CC278" s="57">
        <f t="shared" si="444"/>
        <v>1128257.5999999954</v>
      </c>
      <c r="CD278" s="57">
        <f t="shared" si="444"/>
        <v>1122125.7599999954</v>
      </c>
      <c r="CE278" s="57">
        <f t="shared" si="444"/>
        <v>1115993.9199999953</v>
      </c>
      <c r="CF278" s="57">
        <f t="shared" si="444"/>
        <v>1109862.0799999952</v>
      </c>
      <c r="CG278" s="57">
        <f t="shared" si="444"/>
        <v>1103730.2399999951</v>
      </c>
      <c r="CH278" s="57">
        <f t="shared" si="444"/>
        <v>1097598.399999995</v>
      </c>
      <c r="CI278" s="60">
        <f t="shared" si="454"/>
        <v>24956.567679999898</v>
      </c>
      <c r="CJ278" s="57">
        <v>6131.8399999999992</v>
      </c>
      <c r="CK278" s="69">
        <f t="shared" si="446"/>
        <v>73582.079999999987</v>
      </c>
      <c r="CL278" s="57">
        <f t="shared" si="447"/>
        <v>1091466.5599999949</v>
      </c>
      <c r="CM278" s="57">
        <f t="shared" si="448"/>
        <v>1085334.7199999948</v>
      </c>
      <c r="CN278" s="57">
        <f t="shared" si="448"/>
        <v>1079202.8799999948</v>
      </c>
      <c r="CO278" s="57">
        <f t="shared" si="448"/>
        <v>1073071.0399999947</v>
      </c>
      <c r="CP278" s="57">
        <f t="shared" si="448"/>
        <v>1066939.1999999946</v>
      </c>
      <c r="CQ278" s="57">
        <f t="shared" si="448"/>
        <v>1060807.3599999945</v>
      </c>
      <c r="CR278" s="57">
        <f t="shared" si="448"/>
        <v>1054675.5199999944</v>
      </c>
      <c r="CS278" s="57">
        <f t="shared" si="448"/>
        <v>1048543.6799999945</v>
      </c>
      <c r="CT278" s="57">
        <f t="shared" si="448"/>
        <v>1042411.8399999945</v>
      </c>
      <c r="CU278" s="57">
        <f t="shared" si="448"/>
        <v>1036279.9999999945</v>
      </c>
      <c r="CV278" s="57">
        <f t="shared" si="448"/>
        <v>1030148.1599999946</v>
      </c>
      <c r="CW278" s="57">
        <f t="shared" si="448"/>
        <v>1024016.3199999946</v>
      </c>
      <c r="CX278" s="60">
        <f t="shared" si="455"/>
        <v>23337.761919999884</v>
      </c>
    </row>
    <row r="279" spans="1:102" x14ac:dyDescent="0.2">
      <c r="A279" s="56" t="s">
        <v>1596</v>
      </c>
      <c r="B279" s="77" t="s">
        <v>2310</v>
      </c>
      <c r="C279" s="40" t="s">
        <v>794</v>
      </c>
      <c r="D279" s="40" t="s">
        <v>851</v>
      </c>
      <c r="E279" s="40" t="s">
        <v>2563</v>
      </c>
      <c r="F279" s="40" t="s">
        <v>853</v>
      </c>
      <c r="G279" s="40">
        <v>300</v>
      </c>
      <c r="H279" s="57">
        <v>13972965.5</v>
      </c>
      <c r="I279" s="57">
        <v>372612.41333333333</v>
      </c>
      <c r="J279" s="57">
        <v>13600353.086666666</v>
      </c>
      <c r="K279" s="58">
        <v>1</v>
      </c>
      <c r="L279" s="57">
        <v>46576.549999999996</v>
      </c>
      <c r="M279" s="57"/>
      <c r="N279" s="57">
        <f t="shared" si="412"/>
        <v>558918.6</v>
      </c>
      <c r="O279" s="57">
        <f t="shared" si="449"/>
        <v>13553776.536666665</v>
      </c>
      <c r="P279" s="57">
        <f t="shared" ref="P279:Z294" si="460">O279-$L279</f>
        <v>13507199.986666664</v>
      </c>
      <c r="Q279" s="57">
        <f t="shared" si="460"/>
        <v>13460623.436666664</v>
      </c>
      <c r="R279" s="57">
        <f t="shared" si="460"/>
        <v>13414046.886666663</v>
      </c>
      <c r="S279" s="57">
        <f t="shared" si="460"/>
        <v>13367470.336666662</v>
      </c>
      <c r="T279" s="57">
        <f t="shared" si="460"/>
        <v>13320893.786666662</v>
      </c>
      <c r="U279" s="57">
        <f t="shared" si="460"/>
        <v>13274317.236666661</v>
      </c>
      <c r="V279" s="57">
        <f t="shared" si="460"/>
        <v>13227740.68666666</v>
      </c>
      <c r="W279" s="57">
        <f t="shared" si="460"/>
        <v>13181164.136666659</v>
      </c>
      <c r="X279" s="57">
        <f t="shared" si="460"/>
        <v>13134587.586666659</v>
      </c>
      <c r="Y279" s="57">
        <f t="shared" si="460"/>
        <v>13088011.036666658</v>
      </c>
      <c r="Z279" s="57">
        <f t="shared" si="460"/>
        <v>13041434.486666657</v>
      </c>
      <c r="AA279" s="59">
        <f t="shared" si="437"/>
        <v>293059.66330666654</v>
      </c>
      <c r="AB279" s="57"/>
      <c r="AC279" s="57">
        <f t="shared" si="450"/>
        <v>558918.6</v>
      </c>
      <c r="AD279" s="57">
        <f t="shared" si="451"/>
        <v>12994857.936666656</v>
      </c>
      <c r="AE279" s="57">
        <f t="shared" si="457"/>
        <v>12948281.386666656</v>
      </c>
      <c r="AF279" s="57">
        <f t="shared" si="457"/>
        <v>12901704.836666655</v>
      </c>
      <c r="AG279" s="57">
        <f t="shared" si="457"/>
        <v>12855128.286666654</v>
      </c>
      <c r="AH279" s="57">
        <f t="shared" si="457"/>
        <v>12808551.736666653</v>
      </c>
      <c r="AI279" s="57">
        <f t="shared" si="457"/>
        <v>12761975.186666653</v>
      </c>
      <c r="AJ279" s="57">
        <f t="shared" si="457"/>
        <v>12715398.636666652</v>
      </c>
      <c r="AK279" s="57">
        <f t="shared" si="457"/>
        <v>12668822.086666651</v>
      </c>
      <c r="AL279" s="57">
        <f t="shared" si="457"/>
        <v>12622245.53666665</v>
      </c>
      <c r="AM279" s="57">
        <f t="shared" si="457"/>
        <v>12575668.98666665</v>
      </c>
      <c r="AN279" s="57">
        <f t="shared" si="457"/>
        <v>12529092.436666649</v>
      </c>
      <c r="AO279" s="57">
        <f t="shared" si="457"/>
        <v>12482515.886666648</v>
      </c>
      <c r="AP279" s="59">
        <f t="shared" si="452"/>
        <v>280763.45410666638</v>
      </c>
      <c r="AQ279" s="57">
        <v>46576.549999999996</v>
      </c>
      <c r="AR279" s="57">
        <f t="shared" si="438"/>
        <v>558918.6</v>
      </c>
      <c r="AS279" s="57">
        <f t="shared" si="432"/>
        <v>12435939.336666647</v>
      </c>
      <c r="AT279" s="57">
        <f t="shared" si="458"/>
        <v>12389362.786666647</v>
      </c>
      <c r="AU279" s="57">
        <f t="shared" si="458"/>
        <v>12342786.236666646</v>
      </c>
      <c r="AV279" s="57">
        <f t="shared" si="458"/>
        <v>12296209.686666645</v>
      </c>
      <c r="AW279" s="57">
        <f t="shared" si="458"/>
        <v>12249633.136666644</v>
      </c>
      <c r="AX279" s="57">
        <f t="shared" si="458"/>
        <v>12203056.586666644</v>
      </c>
      <c r="AY279" s="57">
        <f t="shared" si="458"/>
        <v>12156480.036666643</v>
      </c>
      <c r="AZ279" s="57">
        <f t="shared" si="458"/>
        <v>12109903.486666642</v>
      </c>
      <c r="BA279" s="57">
        <f t="shared" si="458"/>
        <v>12063326.936666641</v>
      </c>
      <c r="BB279" s="57">
        <f t="shared" si="458"/>
        <v>12016750.386666641</v>
      </c>
      <c r="BC279" s="57">
        <f t="shared" si="458"/>
        <v>11970173.83666664</v>
      </c>
      <c r="BD279" s="57">
        <f t="shared" si="458"/>
        <v>11923597.286666639</v>
      </c>
      <c r="BE279" s="60">
        <f t="shared" si="445"/>
        <v>268467.24490666616</v>
      </c>
      <c r="BF279" s="57">
        <v>46576.549999999996</v>
      </c>
      <c r="BG279" s="69">
        <f t="shared" si="441"/>
        <v>558918.6</v>
      </c>
      <c r="BH279" s="57">
        <f t="shared" si="439"/>
        <v>11877020.736666638</v>
      </c>
      <c r="BI279" s="57">
        <f t="shared" ref="BI279:BL287" si="461">BH279-$L279</f>
        <v>11830444.186666638</v>
      </c>
      <c r="BJ279" s="57">
        <f t="shared" si="461"/>
        <v>11783867.636666637</v>
      </c>
      <c r="BK279" s="57">
        <f t="shared" si="461"/>
        <v>11737291.086666636</v>
      </c>
      <c r="BL279" s="57">
        <f t="shared" si="461"/>
        <v>11690714.536666635</v>
      </c>
      <c r="BM279" s="57">
        <f t="shared" si="459"/>
        <v>11644137.986666635</v>
      </c>
      <c r="BN279" s="57">
        <f t="shared" si="459"/>
        <v>11597561.436666634</v>
      </c>
      <c r="BO279" s="57">
        <f t="shared" si="459"/>
        <v>11550984.886666633</v>
      </c>
      <c r="BP279" s="57">
        <f t="shared" si="459"/>
        <v>11504408.336666632</v>
      </c>
      <c r="BQ279" s="57">
        <f t="shared" si="459"/>
        <v>11457831.786666632</v>
      </c>
      <c r="BR279" s="57">
        <f t="shared" si="459"/>
        <v>11411255.236666631</v>
      </c>
      <c r="BS279" s="57">
        <f t="shared" si="459"/>
        <v>11364678.68666663</v>
      </c>
      <c r="BT279" s="60">
        <f t="shared" si="453"/>
        <v>256171.03570666598</v>
      </c>
      <c r="BU279" s="57">
        <v>46576.549999999996</v>
      </c>
      <c r="BV279" s="69">
        <f t="shared" si="442"/>
        <v>558918.6</v>
      </c>
      <c r="BW279" s="57">
        <f t="shared" si="443"/>
        <v>11318102.136666629</v>
      </c>
      <c r="BX279" s="57">
        <f t="shared" si="444"/>
        <v>11271525.586666629</v>
      </c>
      <c r="BY279" s="57">
        <f t="shared" si="444"/>
        <v>11224949.036666628</v>
      </c>
      <c r="BZ279" s="57">
        <f t="shared" si="444"/>
        <v>11178372.486666627</v>
      </c>
      <c r="CA279" s="57">
        <f t="shared" si="444"/>
        <v>11131795.936666626</v>
      </c>
      <c r="CB279" s="57">
        <f t="shared" si="444"/>
        <v>11085219.386666626</v>
      </c>
      <c r="CC279" s="57">
        <f t="shared" si="444"/>
        <v>11038642.836666625</v>
      </c>
      <c r="CD279" s="57">
        <f t="shared" si="444"/>
        <v>10992066.286666624</v>
      </c>
      <c r="CE279" s="57">
        <f t="shared" si="444"/>
        <v>10945489.736666624</v>
      </c>
      <c r="CF279" s="57">
        <f t="shared" si="444"/>
        <v>10898913.186666623</v>
      </c>
      <c r="CG279" s="57">
        <f t="shared" si="444"/>
        <v>10852336.636666622</v>
      </c>
      <c r="CH279" s="57">
        <f t="shared" si="444"/>
        <v>10805760.086666621</v>
      </c>
      <c r="CI279" s="60">
        <f t="shared" si="454"/>
        <v>243874.82650666579</v>
      </c>
      <c r="CJ279" s="57">
        <v>46576.549999999996</v>
      </c>
      <c r="CK279" s="69">
        <f t="shared" si="446"/>
        <v>558918.6</v>
      </c>
      <c r="CL279" s="57">
        <f t="shared" si="447"/>
        <v>10759183.536666621</v>
      </c>
      <c r="CM279" s="57">
        <f t="shared" si="448"/>
        <v>10712606.98666662</v>
      </c>
      <c r="CN279" s="57">
        <f t="shared" si="448"/>
        <v>10666030.436666619</v>
      </c>
      <c r="CO279" s="57">
        <f t="shared" si="448"/>
        <v>10619453.886666618</v>
      </c>
      <c r="CP279" s="57">
        <f t="shared" si="448"/>
        <v>10572877.336666618</v>
      </c>
      <c r="CQ279" s="57">
        <f t="shared" si="448"/>
        <v>10526300.786666617</v>
      </c>
      <c r="CR279" s="57">
        <f t="shared" si="448"/>
        <v>10479724.236666616</v>
      </c>
      <c r="CS279" s="57">
        <f t="shared" si="448"/>
        <v>10433147.686666615</v>
      </c>
      <c r="CT279" s="57">
        <f t="shared" si="448"/>
        <v>10386571.136666615</v>
      </c>
      <c r="CU279" s="57">
        <f t="shared" si="448"/>
        <v>10339994.586666614</v>
      </c>
      <c r="CV279" s="57">
        <f t="shared" si="448"/>
        <v>10293418.036666613</v>
      </c>
      <c r="CW279" s="57">
        <f t="shared" si="448"/>
        <v>10246841.486666612</v>
      </c>
      <c r="CX279" s="60">
        <f t="shared" si="455"/>
        <v>231578.6173066656</v>
      </c>
    </row>
    <row r="280" spans="1:102" x14ac:dyDescent="0.2">
      <c r="A280" s="56" t="s">
        <v>1597</v>
      </c>
      <c r="B280" s="40" t="s">
        <v>2311</v>
      </c>
      <c r="C280" s="40" t="s">
        <v>794</v>
      </c>
      <c r="D280" s="40" t="s">
        <v>851</v>
      </c>
      <c r="E280" s="40" t="s">
        <v>2574</v>
      </c>
      <c r="F280" s="40" t="s">
        <v>853</v>
      </c>
      <c r="G280" s="40">
        <v>271</v>
      </c>
      <c r="H280" s="57">
        <v>4968188.32</v>
      </c>
      <c r="I280" s="57">
        <v>494985.57874538738</v>
      </c>
      <c r="J280" s="57">
        <v>4473202.7412546128</v>
      </c>
      <c r="K280" s="58">
        <v>1</v>
      </c>
      <c r="L280" s="57">
        <v>18332.799999999996</v>
      </c>
      <c r="M280" s="57"/>
      <c r="N280" s="57">
        <f t="shared" si="412"/>
        <v>219993.59999999995</v>
      </c>
      <c r="O280" s="57">
        <f t="shared" si="449"/>
        <v>4454869.941254613</v>
      </c>
      <c r="P280" s="57">
        <f t="shared" si="460"/>
        <v>4436537.1412546132</v>
      </c>
      <c r="Q280" s="57">
        <f t="shared" si="460"/>
        <v>4418204.3412546134</v>
      </c>
      <c r="R280" s="57">
        <f t="shared" si="460"/>
        <v>4399871.5412546135</v>
      </c>
      <c r="S280" s="57">
        <f t="shared" si="460"/>
        <v>4381538.7412546137</v>
      </c>
      <c r="T280" s="57">
        <f t="shared" si="460"/>
        <v>4363205.9412546139</v>
      </c>
      <c r="U280" s="57">
        <f t="shared" si="460"/>
        <v>4344873.1412546141</v>
      </c>
      <c r="V280" s="57">
        <f t="shared" si="460"/>
        <v>4326540.3412546143</v>
      </c>
      <c r="W280" s="57">
        <f t="shared" si="460"/>
        <v>4308207.5412546145</v>
      </c>
      <c r="X280" s="57">
        <f t="shared" si="460"/>
        <v>4289874.7412546147</v>
      </c>
      <c r="Y280" s="57">
        <f t="shared" si="460"/>
        <v>4271541.9412546149</v>
      </c>
      <c r="Z280" s="57">
        <f t="shared" si="460"/>
        <v>4253209.141254615</v>
      </c>
      <c r="AA280" s="59">
        <f t="shared" si="437"/>
        <v>95990.530707601501</v>
      </c>
      <c r="AB280" s="57"/>
      <c r="AC280" s="57">
        <f t="shared" si="450"/>
        <v>219993.59999999995</v>
      </c>
      <c r="AD280" s="57">
        <f t="shared" si="451"/>
        <v>4234876.3412546152</v>
      </c>
      <c r="AE280" s="57">
        <f t="shared" ref="AE280:AO295" si="462">AD280-$L280</f>
        <v>4216543.5412546154</v>
      </c>
      <c r="AF280" s="57">
        <f t="shared" si="462"/>
        <v>4198210.7412546156</v>
      </c>
      <c r="AG280" s="57">
        <f t="shared" si="462"/>
        <v>4179877.9412546158</v>
      </c>
      <c r="AH280" s="57">
        <f t="shared" si="462"/>
        <v>4161545.141254616</v>
      </c>
      <c r="AI280" s="57">
        <f t="shared" si="462"/>
        <v>4143212.3412546162</v>
      </c>
      <c r="AJ280" s="57">
        <f t="shared" si="462"/>
        <v>4124879.5412546163</v>
      </c>
      <c r="AK280" s="57">
        <f t="shared" si="462"/>
        <v>4106546.7412546165</v>
      </c>
      <c r="AL280" s="57">
        <f t="shared" si="462"/>
        <v>4088213.9412546167</v>
      </c>
      <c r="AM280" s="57">
        <f t="shared" si="462"/>
        <v>4069881.1412546169</v>
      </c>
      <c r="AN280" s="57">
        <f t="shared" si="462"/>
        <v>4051548.3412546171</v>
      </c>
      <c r="AO280" s="57">
        <f t="shared" si="462"/>
        <v>4033215.5412546173</v>
      </c>
      <c r="AP280" s="59">
        <f t="shared" si="452"/>
        <v>91150.671507601553</v>
      </c>
      <c r="AQ280" s="57">
        <v>18332.799999999996</v>
      </c>
      <c r="AR280" s="57">
        <f t="shared" si="438"/>
        <v>219993.59999999995</v>
      </c>
      <c r="AS280" s="57">
        <f t="shared" si="432"/>
        <v>4014882.7412546175</v>
      </c>
      <c r="AT280" s="57">
        <f t="shared" ref="AT280:BD287" si="463">AS280-$L280</f>
        <v>3996549.9412546176</v>
      </c>
      <c r="AU280" s="57">
        <f t="shared" si="463"/>
        <v>3978217.1412546178</v>
      </c>
      <c r="AV280" s="57">
        <f t="shared" si="463"/>
        <v>3959884.341254618</v>
      </c>
      <c r="AW280" s="57">
        <f t="shared" si="463"/>
        <v>3941551.5412546182</v>
      </c>
      <c r="AX280" s="57">
        <f t="shared" si="463"/>
        <v>3923218.7412546184</v>
      </c>
      <c r="AY280" s="57">
        <f t="shared" si="463"/>
        <v>3904885.9412546186</v>
      </c>
      <c r="AZ280" s="57">
        <f t="shared" si="463"/>
        <v>3886553.1412546188</v>
      </c>
      <c r="BA280" s="57">
        <f t="shared" si="463"/>
        <v>3868220.341254619</v>
      </c>
      <c r="BB280" s="57">
        <f t="shared" si="463"/>
        <v>3849887.5412546191</v>
      </c>
      <c r="BC280" s="57">
        <f t="shared" si="463"/>
        <v>3831554.7412546193</v>
      </c>
      <c r="BD280" s="57">
        <f t="shared" si="463"/>
        <v>3813221.9412546195</v>
      </c>
      <c r="BE280" s="60">
        <f t="shared" si="445"/>
        <v>86310.812307601591</v>
      </c>
      <c r="BF280" s="57">
        <v>18332.799999999996</v>
      </c>
      <c r="BG280" s="69">
        <f t="shared" si="441"/>
        <v>219993.59999999995</v>
      </c>
      <c r="BH280" s="57">
        <f t="shared" si="439"/>
        <v>3794889.1412546197</v>
      </c>
      <c r="BI280" s="57">
        <f t="shared" si="461"/>
        <v>3776556.3412546199</v>
      </c>
      <c r="BJ280" s="57">
        <f t="shared" si="461"/>
        <v>3758223.5412546201</v>
      </c>
      <c r="BK280" s="57">
        <f t="shared" si="461"/>
        <v>3739890.7412546203</v>
      </c>
      <c r="BL280" s="57">
        <f t="shared" si="461"/>
        <v>3721557.9412546204</v>
      </c>
      <c r="BM280" s="57">
        <f t="shared" si="459"/>
        <v>3703225.1412546206</v>
      </c>
      <c r="BN280" s="57">
        <f t="shared" si="459"/>
        <v>3684892.3412546208</v>
      </c>
      <c r="BO280" s="57">
        <f t="shared" si="459"/>
        <v>3666559.541254621</v>
      </c>
      <c r="BP280" s="57">
        <f t="shared" si="459"/>
        <v>3648226.7412546212</v>
      </c>
      <c r="BQ280" s="57">
        <f t="shared" si="459"/>
        <v>3629893.9412546214</v>
      </c>
      <c r="BR280" s="57">
        <f t="shared" si="459"/>
        <v>3611561.1412546216</v>
      </c>
      <c r="BS280" s="57">
        <f t="shared" si="459"/>
        <v>3593228.3412546217</v>
      </c>
      <c r="BT280" s="60">
        <f t="shared" si="453"/>
        <v>81470.953107601628</v>
      </c>
      <c r="BU280" s="57">
        <v>18332.799999999996</v>
      </c>
      <c r="BV280" s="69">
        <f t="shared" si="442"/>
        <v>219993.59999999995</v>
      </c>
      <c r="BW280" s="57">
        <f t="shared" si="443"/>
        <v>3574895.5412546219</v>
      </c>
      <c r="BX280" s="57">
        <f t="shared" si="444"/>
        <v>3556562.7412546221</v>
      </c>
      <c r="BY280" s="57">
        <f t="shared" si="444"/>
        <v>3538229.9412546223</v>
      </c>
      <c r="BZ280" s="57">
        <f t="shared" si="444"/>
        <v>3519897.1412546225</v>
      </c>
      <c r="CA280" s="57">
        <f t="shared" si="444"/>
        <v>3501564.3412546227</v>
      </c>
      <c r="CB280" s="57">
        <f t="shared" si="444"/>
        <v>3483231.5412546229</v>
      </c>
      <c r="CC280" s="57">
        <f t="shared" si="444"/>
        <v>3464898.741254623</v>
      </c>
      <c r="CD280" s="57">
        <f t="shared" si="444"/>
        <v>3446565.9412546232</v>
      </c>
      <c r="CE280" s="57">
        <f t="shared" si="444"/>
        <v>3428233.1412546234</v>
      </c>
      <c r="CF280" s="57">
        <f t="shared" si="444"/>
        <v>3409900.3412546236</v>
      </c>
      <c r="CG280" s="57">
        <f t="shared" si="444"/>
        <v>3391567.5412546238</v>
      </c>
      <c r="CH280" s="57">
        <f t="shared" si="444"/>
        <v>3373234.741254624</v>
      </c>
      <c r="CI280" s="60">
        <f t="shared" si="454"/>
        <v>76631.093907601695</v>
      </c>
      <c r="CJ280" s="57">
        <v>18332.799999999996</v>
      </c>
      <c r="CK280" s="69">
        <f t="shared" si="446"/>
        <v>219993.59999999995</v>
      </c>
      <c r="CL280" s="57">
        <f t="shared" si="447"/>
        <v>3354901.9412546242</v>
      </c>
      <c r="CM280" s="57">
        <f t="shared" si="448"/>
        <v>3336569.1412546244</v>
      </c>
      <c r="CN280" s="57">
        <f t="shared" si="448"/>
        <v>3318236.3412546245</v>
      </c>
      <c r="CO280" s="57">
        <f t="shared" si="448"/>
        <v>3299903.5412546247</v>
      </c>
      <c r="CP280" s="57">
        <f t="shared" si="448"/>
        <v>3281570.7412546249</v>
      </c>
      <c r="CQ280" s="57">
        <f t="shared" si="448"/>
        <v>3263237.9412546251</v>
      </c>
      <c r="CR280" s="57">
        <f t="shared" si="448"/>
        <v>3244905.1412546253</v>
      </c>
      <c r="CS280" s="57">
        <f t="shared" si="448"/>
        <v>3226572.3412546255</v>
      </c>
      <c r="CT280" s="57">
        <f t="shared" si="448"/>
        <v>3208239.5412546257</v>
      </c>
      <c r="CU280" s="57">
        <f t="shared" si="448"/>
        <v>3189906.7412546258</v>
      </c>
      <c r="CV280" s="57">
        <f t="shared" si="448"/>
        <v>3171573.941254626</v>
      </c>
      <c r="CW280" s="57">
        <f t="shared" si="448"/>
        <v>3153241.1412546262</v>
      </c>
      <c r="CX280" s="60">
        <f t="shared" si="455"/>
        <v>71791.234707601747</v>
      </c>
    </row>
    <row r="281" spans="1:102" x14ac:dyDescent="0.2">
      <c r="A281" s="56" t="s">
        <v>1598</v>
      </c>
      <c r="B281" s="40" t="s">
        <v>2312</v>
      </c>
      <c r="C281" s="40" t="s">
        <v>794</v>
      </c>
      <c r="D281" s="40" t="s">
        <v>835</v>
      </c>
      <c r="E281" s="40" t="s">
        <v>2575</v>
      </c>
      <c r="F281" s="40" t="s">
        <v>853</v>
      </c>
      <c r="G281" s="40">
        <v>84</v>
      </c>
      <c r="H281" s="57">
        <v>148800.01</v>
      </c>
      <c r="I281" s="57">
        <v>31885.724285714285</v>
      </c>
      <c r="J281" s="57">
        <v>116914.28571428572</v>
      </c>
      <c r="K281" s="58">
        <v>0</v>
      </c>
      <c r="L281" s="57">
        <v>1771.43</v>
      </c>
      <c r="M281" s="57"/>
      <c r="N281" s="57">
        <f t="shared" si="412"/>
        <v>21257.16</v>
      </c>
      <c r="O281" s="57">
        <f t="shared" si="449"/>
        <v>115142.85571428573</v>
      </c>
      <c r="P281" s="57">
        <f t="shared" si="460"/>
        <v>113371.42571428574</v>
      </c>
      <c r="Q281" s="57">
        <f t="shared" si="460"/>
        <v>111599.99571428575</v>
      </c>
      <c r="R281" s="57">
        <f t="shared" si="460"/>
        <v>109828.56571428575</v>
      </c>
      <c r="S281" s="57">
        <f t="shared" si="460"/>
        <v>108057.13571428576</v>
      </c>
      <c r="T281" s="57">
        <f t="shared" si="460"/>
        <v>106285.70571428577</v>
      </c>
      <c r="U281" s="57">
        <f t="shared" si="460"/>
        <v>104514.27571428577</v>
      </c>
      <c r="V281" s="57">
        <f t="shared" si="460"/>
        <v>102742.84571428578</v>
      </c>
      <c r="W281" s="57">
        <f t="shared" si="460"/>
        <v>100971.41571428579</v>
      </c>
      <c r="X281" s="57">
        <f t="shared" si="460"/>
        <v>99199.985714285795</v>
      </c>
      <c r="Y281" s="57">
        <f t="shared" si="460"/>
        <v>97428.555714285802</v>
      </c>
      <c r="Z281" s="57">
        <f t="shared" si="460"/>
        <v>95657.125714285808</v>
      </c>
      <c r="AA281" s="59"/>
      <c r="AB281" s="57"/>
      <c r="AC281" s="57">
        <f t="shared" si="450"/>
        <v>21257.16</v>
      </c>
      <c r="AD281" s="57">
        <f t="shared" si="451"/>
        <v>93885.695714285815</v>
      </c>
      <c r="AE281" s="57">
        <f t="shared" si="462"/>
        <v>92114.265714285822</v>
      </c>
      <c r="AF281" s="57">
        <f t="shared" si="462"/>
        <v>90342.835714285829</v>
      </c>
      <c r="AG281" s="57">
        <f t="shared" si="462"/>
        <v>88571.405714285836</v>
      </c>
      <c r="AH281" s="57">
        <f t="shared" si="462"/>
        <v>86799.975714285843</v>
      </c>
      <c r="AI281" s="57">
        <f t="shared" si="462"/>
        <v>85028.54571428585</v>
      </c>
      <c r="AJ281" s="57">
        <f t="shared" si="462"/>
        <v>83257.115714285857</v>
      </c>
      <c r="AK281" s="57">
        <f t="shared" si="462"/>
        <v>81485.685714285864</v>
      </c>
      <c r="AL281" s="57">
        <f t="shared" si="462"/>
        <v>79714.255714285871</v>
      </c>
      <c r="AM281" s="57">
        <f t="shared" si="462"/>
        <v>77942.825714285878</v>
      </c>
      <c r="AN281" s="57">
        <f t="shared" si="462"/>
        <v>76171.395714285885</v>
      </c>
      <c r="AO281" s="57">
        <f t="shared" si="462"/>
        <v>74399.965714285892</v>
      </c>
      <c r="AP281" s="59"/>
      <c r="AQ281" s="57">
        <v>1771.43</v>
      </c>
      <c r="AR281" s="57">
        <f t="shared" si="438"/>
        <v>21257.16</v>
      </c>
      <c r="AS281" s="57">
        <f t="shared" si="432"/>
        <v>72628.535714285899</v>
      </c>
      <c r="AT281" s="57">
        <f t="shared" si="463"/>
        <v>70857.105714285906</v>
      </c>
      <c r="AU281" s="57">
        <f t="shared" si="463"/>
        <v>69085.675714285913</v>
      </c>
      <c r="AV281" s="57">
        <f t="shared" si="463"/>
        <v>67314.24571428592</v>
      </c>
      <c r="AW281" s="57">
        <f t="shared" si="463"/>
        <v>65542.815714285927</v>
      </c>
      <c r="AX281" s="57">
        <f t="shared" si="463"/>
        <v>63771.385714285927</v>
      </c>
      <c r="AY281" s="57">
        <f t="shared" si="463"/>
        <v>61999.955714285927</v>
      </c>
      <c r="AZ281" s="57">
        <f t="shared" si="463"/>
        <v>60228.525714285926</v>
      </c>
      <c r="BA281" s="57">
        <f t="shared" si="463"/>
        <v>58457.095714285926</v>
      </c>
      <c r="BB281" s="57">
        <f t="shared" si="463"/>
        <v>56685.665714285926</v>
      </c>
      <c r="BC281" s="57">
        <f t="shared" si="463"/>
        <v>54914.235714285925</v>
      </c>
      <c r="BD281" s="57">
        <f t="shared" si="463"/>
        <v>53142.805714285925</v>
      </c>
      <c r="BE281" s="60">
        <f t="shared" si="445"/>
        <v>0</v>
      </c>
      <c r="BF281" s="57">
        <v>1771.43</v>
      </c>
      <c r="BG281" s="69">
        <f t="shared" si="441"/>
        <v>21257.16</v>
      </c>
      <c r="BH281" s="57">
        <f t="shared" si="439"/>
        <v>51371.375714285925</v>
      </c>
      <c r="BI281" s="57">
        <f t="shared" si="461"/>
        <v>49599.945714285925</v>
      </c>
      <c r="BJ281" s="57">
        <f t="shared" si="461"/>
        <v>47828.515714285924</v>
      </c>
      <c r="BK281" s="57">
        <f t="shared" si="461"/>
        <v>46057.085714285924</v>
      </c>
      <c r="BL281" s="57">
        <f t="shared" si="461"/>
        <v>44285.655714285924</v>
      </c>
      <c r="BM281" s="57">
        <f t="shared" si="459"/>
        <v>42514.225714285923</v>
      </c>
      <c r="BN281" s="57">
        <f t="shared" si="459"/>
        <v>40742.795714285923</v>
      </c>
      <c r="BO281" s="57">
        <f t="shared" si="459"/>
        <v>38971.365714285923</v>
      </c>
      <c r="BP281" s="57">
        <f t="shared" si="459"/>
        <v>37199.935714285923</v>
      </c>
      <c r="BQ281" s="57">
        <f t="shared" si="459"/>
        <v>35428.505714285922</v>
      </c>
      <c r="BR281" s="57">
        <f t="shared" si="459"/>
        <v>33657.075714285922</v>
      </c>
      <c r="BS281" s="57">
        <f t="shared" si="459"/>
        <v>31885.645714285922</v>
      </c>
      <c r="BT281" s="60">
        <v>0</v>
      </c>
      <c r="BU281" s="57">
        <v>1771.43</v>
      </c>
      <c r="BV281" s="69">
        <f t="shared" si="442"/>
        <v>21257.16</v>
      </c>
      <c r="BW281" s="57">
        <f t="shared" si="443"/>
        <v>30114.215714285921</v>
      </c>
      <c r="BX281" s="57">
        <f t="shared" si="444"/>
        <v>28342.785714285921</v>
      </c>
      <c r="BY281" s="57">
        <f t="shared" si="444"/>
        <v>26571.355714285921</v>
      </c>
      <c r="BZ281" s="57">
        <f t="shared" ref="BZ281:CH287" si="464">BY281-$L281</f>
        <v>24799.925714285921</v>
      </c>
      <c r="CA281" s="57">
        <f t="shared" si="464"/>
        <v>23028.49571428592</v>
      </c>
      <c r="CB281" s="57">
        <f t="shared" si="464"/>
        <v>21257.06571428592</v>
      </c>
      <c r="CC281" s="57">
        <f t="shared" si="464"/>
        <v>19485.63571428592</v>
      </c>
      <c r="CD281" s="57">
        <f t="shared" si="464"/>
        <v>17714.205714285919</v>
      </c>
      <c r="CE281" s="57">
        <f t="shared" si="464"/>
        <v>15942.775714285919</v>
      </c>
      <c r="CF281" s="57">
        <f t="shared" si="464"/>
        <v>14171.345714285919</v>
      </c>
      <c r="CG281" s="57">
        <f t="shared" si="464"/>
        <v>12399.915714285919</v>
      </c>
      <c r="CH281" s="57">
        <f t="shared" si="464"/>
        <v>10628.485714285918</v>
      </c>
      <c r="CI281" s="60">
        <v>0</v>
      </c>
      <c r="CJ281" s="57">
        <v>1771.43</v>
      </c>
      <c r="CK281" s="69">
        <f t="shared" si="446"/>
        <v>21257.16</v>
      </c>
      <c r="CL281" s="57">
        <f t="shared" si="447"/>
        <v>8857.0557142859179</v>
      </c>
      <c r="CM281" s="57">
        <f t="shared" si="448"/>
        <v>7085.6257142859176</v>
      </c>
      <c r="CN281" s="57">
        <f t="shared" si="448"/>
        <v>5314.1957142859173</v>
      </c>
      <c r="CO281" s="57">
        <f t="shared" si="448"/>
        <v>3542.7657142859171</v>
      </c>
      <c r="CP281" s="57">
        <f t="shared" si="448"/>
        <v>1771.335714285917</v>
      </c>
      <c r="CQ281" s="57">
        <f t="shared" si="448"/>
        <v>-9.428571408307107E-2</v>
      </c>
      <c r="CR281" s="57">
        <f t="shared" si="448"/>
        <v>-1771.5242857140831</v>
      </c>
      <c r="CS281" s="57">
        <f t="shared" si="448"/>
        <v>-3542.9542857140832</v>
      </c>
      <c r="CT281" s="57">
        <f t="shared" si="448"/>
        <v>-5314.3842857140835</v>
      </c>
      <c r="CU281" s="57">
        <f t="shared" si="448"/>
        <v>-7085.8142857140838</v>
      </c>
      <c r="CV281" s="57">
        <f t="shared" si="448"/>
        <v>-8857.2442857140832</v>
      </c>
      <c r="CW281" s="57">
        <f t="shared" si="448"/>
        <v>-10628.674285714083</v>
      </c>
      <c r="CX281" s="60">
        <v>0</v>
      </c>
    </row>
    <row r="282" spans="1:102" ht="22.5" x14ac:dyDescent="0.2">
      <c r="A282" s="56" t="s">
        <v>1599</v>
      </c>
      <c r="B282" s="40" t="s">
        <v>2313</v>
      </c>
      <c r="C282" s="40" t="s">
        <v>794</v>
      </c>
      <c r="D282" s="40" t="s">
        <v>851</v>
      </c>
      <c r="E282" s="40" t="s">
        <v>2545</v>
      </c>
      <c r="F282" s="40" t="s">
        <v>853</v>
      </c>
      <c r="G282" s="40">
        <v>240</v>
      </c>
      <c r="H282" s="57">
        <v>4878439.33</v>
      </c>
      <c r="I282" s="57">
        <v>2083140.57</v>
      </c>
      <c r="J282" s="57">
        <v>2795298.76</v>
      </c>
      <c r="K282" s="58">
        <v>1</v>
      </c>
      <c r="L282" s="57">
        <v>21668.980000000003</v>
      </c>
      <c r="M282" s="57"/>
      <c r="N282" s="57">
        <f t="shared" si="412"/>
        <v>260027.76000000004</v>
      </c>
      <c r="O282" s="57">
        <f t="shared" si="449"/>
        <v>2773629.78</v>
      </c>
      <c r="P282" s="57">
        <f t="shared" si="460"/>
        <v>2751960.8</v>
      </c>
      <c r="Q282" s="57">
        <f t="shared" si="460"/>
        <v>2730291.82</v>
      </c>
      <c r="R282" s="57">
        <f t="shared" si="460"/>
        <v>2708622.84</v>
      </c>
      <c r="S282" s="57">
        <f t="shared" si="460"/>
        <v>2686953.86</v>
      </c>
      <c r="T282" s="57">
        <f t="shared" si="460"/>
        <v>2665284.88</v>
      </c>
      <c r="U282" s="57">
        <f t="shared" si="460"/>
        <v>2643615.9</v>
      </c>
      <c r="V282" s="57">
        <f t="shared" si="460"/>
        <v>2621946.92</v>
      </c>
      <c r="W282" s="57">
        <f t="shared" si="460"/>
        <v>2600277.94</v>
      </c>
      <c r="X282" s="57">
        <f t="shared" si="460"/>
        <v>2578608.96</v>
      </c>
      <c r="Y282" s="57">
        <f t="shared" si="460"/>
        <v>2556939.98</v>
      </c>
      <c r="Z282" s="57">
        <f t="shared" si="460"/>
        <v>2535271</v>
      </c>
      <c r="AA282" s="59">
        <f t="shared" ref="AA282:AA286" si="465">SUM(O282:Z282,J282)/13*$AA$1</f>
        <v>58636.267359999991</v>
      </c>
      <c r="AB282" s="57"/>
      <c r="AC282" s="57">
        <f t="shared" si="450"/>
        <v>260027.76000000004</v>
      </c>
      <c r="AD282" s="57">
        <f t="shared" si="451"/>
        <v>2513602.02</v>
      </c>
      <c r="AE282" s="57">
        <f t="shared" si="462"/>
        <v>2491933.04</v>
      </c>
      <c r="AF282" s="57">
        <f t="shared" si="462"/>
        <v>2470264.06</v>
      </c>
      <c r="AG282" s="57">
        <f t="shared" si="462"/>
        <v>2448595.08</v>
      </c>
      <c r="AH282" s="57">
        <f t="shared" si="462"/>
        <v>2426926.1</v>
      </c>
      <c r="AI282" s="57">
        <f t="shared" si="462"/>
        <v>2405257.12</v>
      </c>
      <c r="AJ282" s="57">
        <f t="shared" si="462"/>
        <v>2383588.14</v>
      </c>
      <c r="AK282" s="57">
        <f t="shared" si="462"/>
        <v>2361919.16</v>
      </c>
      <c r="AL282" s="57">
        <f t="shared" si="462"/>
        <v>2340250.1800000002</v>
      </c>
      <c r="AM282" s="57">
        <f t="shared" si="462"/>
        <v>2318581.2000000002</v>
      </c>
      <c r="AN282" s="57">
        <f t="shared" si="462"/>
        <v>2296912.2200000002</v>
      </c>
      <c r="AO282" s="57">
        <f t="shared" si="462"/>
        <v>2275243.2400000002</v>
      </c>
      <c r="AP282" s="59">
        <f t="shared" si="452"/>
        <v>52915.656640000001</v>
      </c>
      <c r="AQ282" s="57">
        <v>21668.980000000003</v>
      </c>
      <c r="AR282" s="57">
        <f t="shared" si="438"/>
        <v>260027.76000000004</v>
      </c>
      <c r="AS282" s="57">
        <f t="shared" si="432"/>
        <v>2253574.2600000002</v>
      </c>
      <c r="AT282" s="57">
        <f t="shared" si="463"/>
        <v>2231905.2800000003</v>
      </c>
      <c r="AU282" s="57">
        <f t="shared" si="463"/>
        <v>2210236.3000000003</v>
      </c>
      <c r="AV282" s="57">
        <f t="shared" si="463"/>
        <v>2188567.3200000003</v>
      </c>
      <c r="AW282" s="57">
        <f t="shared" si="463"/>
        <v>2166898.3400000003</v>
      </c>
      <c r="AX282" s="57">
        <f t="shared" si="463"/>
        <v>2145229.3600000003</v>
      </c>
      <c r="AY282" s="57">
        <f t="shared" si="463"/>
        <v>2123560.3800000004</v>
      </c>
      <c r="AZ282" s="57">
        <f t="shared" si="463"/>
        <v>2101891.4000000004</v>
      </c>
      <c r="BA282" s="57">
        <f t="shared" si="463"/>
        <v>2080222.4200000004</v>
      </c>
      <c r="BB282" s="57">
        <f t="shared" si="463"/>
        <v>2058553.4400000004</v>
      </c>
      <c r="BC282" s="57">
        <f t="shared" si="463"/>
        <v>2036884.4600000004</v>
      </c>
      <c r="BD282" s="57">
        <f t="shared" si="463"/>
        <v>2015215.4800000004</v>
      </c>
      <c r="BE282" s="60">
        <f t="shared" si="445"/>
        <v>47195.045920000004</v>
      </c>
      <c r="BF282" s="57">
        <v>21668.980000000003</v>
      </c>
      <c r="BG282" s="69">
        <f t="shared" si="441"/>
        <v>260027.76000000004</v>
      </c>
      <c r="BH282" s="57">
        <f t="shared" si="439"/>
        <v>1993546.5000000005</v>
      </c>
      <c r="BI282" s="57">
        <f t="shared" si="461"/>
        <v>1971877.5200000005</v>
      </c>
      <c r="BJ282" s="57">
        <f t="shared" si="461"/>
        <v>1950208.5400000005</v>
      </c>
      <c r="BK282" s="57">
        <f t="shared" si="461"/>
        <v>1928539.5600000005</v>
      </c>
      <c r="BL282" s="57">
        <f t="shared" si="461"/>
        <v>1906870.5800000005</v>
      </c>
      <c r="BM282" s="57">
        <f t="shared" si="459"/>
        <v>1885201.6000000006</v>
      </c>
      <c r="BN282" s="57">
        <f t="shared" si="459"/>
        <v>1863532.6200000006</v>
      </c>
      <c r="BO282" s="57">
        <f t="shared" si="459"/>
        <v>1841863.6400000006</v>
      </c>
      <c r="BP282" s="57">
        <f t="shared" si="459"/>
        <v>1820194.6600000006</v>
      </c>
      <c r="BQ282" s="57">
        <f t="shared" si="459"/>
        <v>1798525.6800000006</v>
      </c>
      <c r="BR282" s="57">
        <f t="shared" si="459"/>
        <v>1776856.7000000007</v>
      </c>
      <c r="BS282" s="57">
        <f t="shared" si="459"/>
        <v>1755187.7200000007</v>
      </c>
      <c r="BT282" s="60">
        <f t="shared" si="453"/>
        <v>41474.435200000007</v>
      </c>
      <c r="BU282" s="57">
        <v>21668.980000000003</v>
      </c>
      <c r="BV282" s="69">
        <f t="shared" si="442"/>
        <v>260027.76000000004</v>
      </c>
      <c r="BW282" s="57">
        <f t="shared" si="443"/>
        <v>1733518.7400000007</v>
      </c>
      <c r="BX282" s="57">
        <f t="shared" ref="BX282:BY287" si="466">BW282-$L282</f>
        <v>1711849.7600000007</v>
      </c>
      <c r="BY282" s="57">
        <f t="shared" si="466"/>
        <v>1690180.7800000007</v>
      </c>
      <c r="BZ282" s="57">
        <f t="shared" si="464"/>
        <v>1668511.8000000007</v>
      </c>
      <c r="CA282" s="57">
        <f t="shared" si="464"/>
        <v>1646842.8200000008</v>
      </c>
      <c r="CB282" s="57">
        <f t="shared" si="464"/>
        <v>1625173.8400000008</v>
      </c>
      <c r="CC282" s="57">
        <f t="shared" si="464"/>
        <v>1603504.8600000008</v>
      </c>
      <c r="CD282" s="57">
        <f t="shared" si="464"/>
        <v>1581835.8800000008</v>
      </c>
      <c r="CE282" s="57">
        <f t="shared" si="464"/>
        <v>1560166.9000000008</v>
      </c>
      <c r="CF282" s="57">
        <f t="shared" si="464"/>
        <v>1538497.9200000009</v>
      </c>
      <c r="CG282" s="57">
        <f t="shared" si="464"/>
        <v>1516828.9400000009</v>
      </c>
      <c r="CH282" s="57">
        <f t="shared" si="464"/>
        <v>1495159.9600000009</v>
      </c>
      <c r="CI282" s="60">
        <f t="shared" si="454"/>
        <v>35753.824480000018</v>
      </c>
      <c r="CJ282" s="57">
        <v>21668.980000000003</v>
      </c>
      <c r="CK282" s="69">
        <f t="shared" si="446"/>
        <v>260027.76000000004</v>
      </c>
      <c r="CL282" s="57">
        <f t="shared" si="447"/>
        <v>1473490.9800000009</v>
      </c>
      <c r="CM282" s="57">
        <f t="shared" si="448"/>
        <v>1451822.0000000009</v>
      </c>
      <c r="CN282" s="57">
        <f t="shared" si="448"/>
        <v>1430153.0200000009</v>
      </c>
      <c r="CO282" s="57">
        <f t="shared" si="448"/>
        <v>1408484.040000001</v>
      </c>
      <c r="CP282" s="57">
        <f t="shared" si="448"/>
        <v>1386815.060000001</v>
      </c>
      <c r="CQ282" s="57">
        <f t="shared" si="448"/>
        <v>1365146.080000001</v>
      </c>
      <c r="CR282" s="57">
        <f t="shared" si="448"/>
        <v>1343477.100000001</v>
      </c>
      <c r="CS282" s="57">
        <f t="shared" si="448"/>
        <v>1321808.120000001</v>
      </c>
      <c r="CT282" s="57">
        <f t="shared" si="448"/>
        <v>1300139.1400000011</v>
      </c>
      <c r="CU282" s="57">
        <f t="shared" si="448"/>
        <v>1278470.1600000011</v>
      </c>
      <c r="CV282" s="57">
        <f t="shared" si="448"/>
        <v>1256801.1800000011</v>
      </c>
      <c r="CW282" s="57">
        <f t="shared" si="448"/>
        <v>1235132.2000000011</v>
      </c>
      <c r="CX282" s="60">
        <f t="shared" si="455"/>
        <v>30033.213760000021</v>
      </c>
    </row>
    <row r="283" spans="1:102" ht="22.5" x14ac:dyDescent="0.2">
      <c r="A283" s="56" t="s">
        <v>1600</v>
      </c>
      <c r="B283" s="40" t="s">
        <v>2314</v>
      </c>
      <c r="C283" s="40" t="s">
        <v>794</v>
      </c>
      <c r="D283" s="40" t="s">
        <v>851</v>
      </c>
      <c r="E283" s="40" t="s">
        <v>2545</v>
      </c>
      <c r="F283" s="40" t="s">
        <v>853</v>
      </c>
      <c r="G283" s="40">
        <v>240</v>
      </c>
      <c r="H283" s="57">
        <v>3311006.56</v>
      </c>
      <c r="I283" s="57">
        <v>1470484.0699999998</v>
      </c>
      <c r="J283" s="57">
        <v>1840522.4900000002</v>
      </c>
      <c r="K283" s="58">
        <v>1</v>
      </c>
      <c r="L283" s="57">
        <v>14267.619999999997</v>
      </c>
      <c r="M283" s="57"/>
      <c r="N283" s="57">
        <f t="shared" si="412"/>
        <v>171211.43999999997</v>
      </c>
      <c r="O283" s="57">
        <f t="shared" si="449"/>
        <v>1826254.87</v>
      </c>
      <c r="P283" s="57">
        <f t="shared" si="460"/>
        <v>1811987.25</v>
      </c>
      <c r="Q283" s="57">
        <f t="shared" si="460"/>
        <v>1797719.63</v>
      </c>
      <c r="R283" s="57">
        <f t="shared" si="460"/>
        <v>1783452.0099999998</v>
      </c>
      <c r="S283" s="57">
        <f t="shared" si="460"/>
        <v>1769184.3899999997</v>
      </c>
      <c r="T283" s="57">
        <f t="shared" si="460"/>
        <v>1754916.7699999996</v>
      </c>
      <c r="U283" s="57">
        <f t="shared" si="460"/>
        <v>1740649.1499999994</v>
      </c>
      <c r="V283" s="57">
        <f t="shared" si="460"/>
        <v>1726381.5299999993</v>
      </c>
      <c r="W283" s="57">
        <f t="shared" si="460"/>
        <v>1712113.9099999992</v>
      </c>
      <c r="X283" s="57">
        <f t="shared" si="460"/>
        <v>1697846.2899999991</v>
      </c>
      <c r="Y283" s="57">
        <f t="shared" si="460"/>
        <v>1683578.669999999</v>
      </c>
      <c r="Z283" s="57">
        <f t="shared" si="460"/>
        <v>1669311.0499999989</v>
      </c>
      <c r="AA283" s="59">
        <f t="shared" si="465"/>
        <v>38608.168939999981</v>
      </c>
      <c r="AB283" s="57"/>
      <c r="AC283" s="57">
        <f t="shared" si="450"/>
        <v>171211.43999999997</v>
      </c>
      <c r="AD283" s="57">
        <f t="shared" si="451"/>
        <v>1655043.4299999988</v>
      </c>
      <c r="AE283" s="57">
        <f t="shared" si="462"/>
        <v>1640775.8099999987</v>
      </c>
      <c r="AF283" s="57">
        <f t="shared" si="462"/>
        <v>1626508.1899999985</v>
      </c>
      <c r="AG283" s="57">
        <f t="shared" si="462"/>
        <v>1612240.5699999984</v>
      </c>
      <c r="AH283" s="57">
        <f t="shared" si="462"/>
        <v>1597972.9499999983</v>
      </c>
      <c r="AI283" s="57">
        <f t="shared" si="462"/>
        <v>1583705.3299999982</v>
      </c>
      <c r="AJ283" s="57">
        <f t="shared" si="462"/>
        <v>1569437.7099999981</v>
      </c>
      <c r="AK283" s="57">
        <f t="shared" si="462"/>
        <v>1555170.089999998</v>
      </c>
      <c r="AL283" s="57">
        <f t="shared" si="462"/>
        <v>1540902.4699999979</v>
      </c>
      <c r="AM283" s="57">
        <f t="shared" si="462"/>
        <v>1526634.8499999978</v>
      </c>
      <c r="AN283" s="57">
        <f t="shared" si="462"/>
        <v>1512367.2299999977</v>
      </c>
      <c r="AO283" s="57">
        <f t="shared" si="462"/>
        <v>1498099.6099999975</v>
      </c>
      <c r="AP283" s="59">
        <f t="shared" si="452"/>
        <v>34841.51725999995</v>
      </c>
      <c r="AQ283" s="57">
        <v>14267.619999999997</v>
      </c>
      <c r="AR283" s="57">
        <f t="shared" si="438"/>
        <v>171211.43999999997</v>
      </c>
      <c r="AS283" s="57">
        <f t="shared" si="432"/>
        <v>1483831.9899999974</v>
      </c>
      <c r="AT283" s="57">
        <f t="shared" si="463"/>
        <v>1469564.3699999973</v>
      </c>
      <c r="AU283" s="57">
        <f t="shared" si="463"/>
        <v>1455296.7499999972</v>
      </c>
      <c r="AV283" s="57">
        <f t="shared" si="463"/>
        <v>1441029.1299999971</v>
      </c>
      <c r="AW283" s="57">
        <f t="shared" si="463"/>
        <v>1426761.509999997</v>
      </c>
      <c r="AX283" s="57">
        <f t="shared" si="463"/>
        <v>1412493.8899999969</v>
      </c>
      <c r="AY283" s="57">
        <f t="shared" si="463"/>
        <v>1398226.2699999968</v>
      </c>
      <c r="AZ283" s="57">
        <f t="shared" si="463"/>
        <v>1383958.6499999966</v>
      </c>
      <c r="BA283" s="57">
        <f t="shared" si="463"/>
        <v>1369691.0299999965</v>
      </c>
      <c r="BB283" s="57">
        <f t="shared" si="463"/>
        <v>1355423.4099999964</v>
      </c>
      <c r="BC283" s="57">
        <f t="shared" si="463"/>
        <v>1341155.7899999963</v>
      </c>
      <c r="BD283" s="57">
        <f t="shared" si="463"/>
        <v>1326888.1699999962</v>
      </c>
      <c r="BE283" s="60">
        <f t="shared" si="445"/>
        <v>31074.865579999925</v>
      </c>
      <c r="BF283" s="57">
        <v>14267.619999999997</v>
      </c>
      <c r="BG283" s="69">
        <f t="shared" si="441"/>
        <v>171211.43999999997</v>
      </c>
      <c r="BH283" s="57">
        <f t="shared" si="439"/>
        <v>1312620.5499999961</v>
      </c>
      <c r="BI283" s="57">
        <f t="shared" si="461"/>
        <v>1298352.929999996</v>
      </c>
      <c r="BJ283" s="57">
        <f t="shared" si="461"/>
        <v>1284085.3099999959</v>
      </c>
      <c r="BK283" s="57">
        <f t="shared" si="461"/>
        <v>1269817.6899999958</v>
      </c>
      <c r="BL283" s="57">
        <f t="shared" si="461"/>
        <v>1255550.0699999956</v>
      </c>
      <c r="BM283" s="57">
        <f t="shared" si="459"/>
        <v>1241282.4499999955</v>
      </c>
      <c r="BN283" s="57">
        <f t="shared" si="459"/>
        <v>1227014.8299999954</v>
      </c>
      <c r="BO283" s="57">
        <f t="shared" si="459"/>
        <v>1212747.2099999953</v>
      </c>
      <c r="BP283" s="57">
        <f t="shared" si="459"/>
        <v>1198479.5899999952</v>
      </c>
      <c r="BQ283" s="57">
        <f t="shared" si="459"/>
        <v>1184211.9699999951</v>
      </c>
      <c r="BR283" s="57">
        <f t="shared" si="459"/>
        <v>1169944.349999995</v>
      </c>
      <c r="BS283" s="57">
        <f t="shared" si="459"/>
        <v>1155676.7299999949</v>
      </c>
      <c r="BT283" s="60">
        <f t="shared" si="453"/>
        <v>27308.213899999901</v>
      </c>
      <c r="BU283" s="57">
        <v>14267.619999999997</v>
      </c>
      <c r="BV283" s="69">
        <f t="shared" si="442"/>
        <v>171211.43999999997</v>
      </c>
      <c r="BW283" s="57">
        <f t="shared" si="443"/>
        <v>1141409.1099999947</v>
      </c>
      <c r="BX283" s="57">
        <f t="shared" si="466"/>
        <v>1127141.4899999946</v>
      </c>
      <c r="BY283" s="57">
        <f t="shared" si="466"/>
        <v>1112873.8699999945</v>
      </c>
      <c r="BZ283" s="57">
        <f t="shared" si="464"/>
        <v>1098606.2499999944</v>
      </c>
      <c r="CA283" s="57">
        <f t="shared" si="464"/>
        <v>1084338.6299999943</v>
      </c>
      <c r="CB283" s="57">
        <f t="shared" si="464"/>
        <v>1070071.0099999942</v>
      </c>
      <c r="CC283" s="57">
        <f t="shared" si="464"/>
        <v>1055803.3899999941</v>
      </c>
      <c r="CD283" s="57">
        <f t="shared" si="464"/>
        <v>1041535.7699999941</v>
      </c>
      <c r="CE283" s="57">
        <f t="shared" si="464"/>
        <v>1027268.1499999941</v>
      </c>
      <c r="CF283" s="57">
        <f t="shared" si="464"/>
        <v>1013000.5299999941</v>
      </c>
      <c r="CG283" s="57">
        <f t="shared" si="464"/>
        <v>998732.9099999941</v>
      </c>
      <c r="CH283" s="57">
        <f t="shared" si="464"/>
        <v>984465.2899999941</v>
      </c>
      <c r="CI283" s="60">
        <f t="shared" si="454"/>
        <v>23541.562219999876</v>
      </c>
      <c r="CJ283" s="57">
        <v>14267.619999999997</v>
      </c>
      <c r="CK283" s="69">
        <f t="shared" si="446"/>
        <v>171211.43999999997</v>
      </c>
      <c r="CL283" s="57">
        <f t="shared" si="447"/>
        <v>970197.6699999941</v>
      </c>
      <c r="CM283" s="57">
        <f t="shared" si="448"/>
        <v>955930.04999999411</v>
      </c>
      <c r="CN283" s="57">
        <f t="shared" si="448"/>
        <v>941662.42999999411</v>
      </c>
      <c r="CO283" s="57">
        <f t="shared" ref="CO283:CW287" si="467">CN283-$L283</f>
        <v>927394.80999999412</v>
      </c>
      <c r="CP283" s="57">
        <f t="shared" si="467"/>
        <v>913127.18999999412</v>
      </c>
      <c r="CQ283" s="57">
        <f t="shared" si="467"/>
        <v>898859.56999999413</v>
      </c>
      <c r="CR283" s="57">
        <f t="shared" si="467"/>
        <v>884591.94999999413</v>
      </c>
      <c r="CS283" s="57">
        <f t="shared" si="467"/>
        <v>870324.32999999414</v>
      </c>
      <c r="CT283" s="57">
        <f t="shared" si="467"/>
        <v>856056.70999999414</v>
      </c>
      <c r="CU283" s="57">
        <f t="shared" si="467"/>
        <v>841789.08999999415</v>
      </c>
      <c r="CV283" s="57">
        <f t="shared" si="467"/>
        <v>827521.46999999415</v>
      </c>
      <c r="CW283" s="57">
        <f t="shared" si="467"/>
        <v>813253.84999999416</v>
      </c>
      <c r="CX283" s="60">
        <f t="shared" si="455"/>
        <v>19774.91053999987</v>
      </c>
    </row>
    <row r="284" spans="1:102" ht="22.5" x14ac:dyDescent="0.2">
      <c r="A284" s="56" t="s">
        <v>1601</v>
      </c>
      <c r="B284" s="40" t="s">
        <v>2315</v>
      </c>
      <c r="C284" s="40" t="s">
        <v>794</v>
      </c>
      <c r="D284" s="40" t="s">
        <v>851</v>
      </c>
      <c r="E284" s="40" t="s">
        <v>2545</v>
      </c>
      <c r="F284" s="40" t="s">
        <v>853</v>
      </c>
      <c r="G284" s="40">
        <v>240</v>
      </c>
      <c r="H284" s="57">
        <v>2507189.35</v>
      </c>
      <c r="I284" s="57">
        <v>1153618.3500000001</v>
      </c>
      <c r="J284" s="57">
        <v>1353571</v>
      </c>
      <c r="K284" s="58">
        <v>1</v>
      </c>
      <c r="L284" s="57">
        <v>10492.800000000001</v>
      </c>
      <c r="M284" s="57"/>
      <c r="N284" s="57">
        <f t="shared" si="412"/>
        <v>125913.60000000001</v>
      </c>
      <c r="O284" s="57">
        <f t="shared" si="449"/>
        <v>1343078.2</v>
      </c>
      <c r="P284" s="57">
        <f t="shared" si="460"/>
        <v>1332585.3999999999</v>
      </c>
      <c r="Q284" s="57">
        <f t="shared" si="460"/>
        <v>1322092.5999999999</v>
      </c>
      <c r="R284" s="57">
        <f t="shared" si="460"/>
        <v>1311599.7999999998</v>
      </c>
      <c r="S284" s="57">
        <f t="shared" si="460"/>
        <v>1301106.9999999998</v>
      </c>
      <c r="T284" s="57">
        <f t="shared" si="460"/>
        <v>1290614.1999999997</v>
      </c>
      <c r="U284" s="57">
        <f t="shared" si="460"/>
        <v>1280121.3999999997</v>
      </c>
      <c r="V284" s="57">
        <f t="shared" si="460"/>
        <v>1269628.5999999996</v>
      </c>
      <c r="W284" s="57">
        <f t="shared" si="460"/>
        <v>1259135.7999999996</v>
      </c>
      <c r="X284" s="57">
        <f t="shared" si="460"/>
        <v>1248642.9999999995</v>
      </c>
      <c r="Y284" s="57">
        <f t="shared" si="460"/>
        <v>1238150.1999999995</v>
      </c>
      <c r="Z284" s="57">
        <f t="shared" si="460"/>
        <v>1227657.3999999994</v>
      </c>
      <c r="AA284" s="59">
        <f t="shared" si="465"/>
        <v>28393.512399999992</v>
      </c>
      <c r="AB284" s="57"/>
      <c r="AC284" s="57">
        <f t="shared" si="450"/>
        <v>125913.60000000001</v>
      </c>
      <c r="AD284" s="57">
        <f t="shared" si="451"/>
        <v>1217164.5999999994</v>
      </c>
      <c r="AE284" s="57">
        <f t="shared" si="462"/>
        <v>1206671.7999999993</v>
      </c>
      <c r="AF284" s="57">
        <f t="shared" si="462"/>
        <v>1196178.9999999993</v>
      </c>
      <c r="AG284" s="57">
        <f t="shared" si="462"/>
        <v>1185686.1999999993</v>
      </c>
      <c r="AH284" s="57">
        <f t="shared" si="462"/>
        <v>1175193.3999999992</v>
      </c>
      <c r="AI284" s="57">
        <f t="shared" si="462"/>
        <v>1164700.5999999992</v>
      </c>
      <c r="AJ284" s="57">
        <f t="shared" si="462"/>
        <v>1154207.7999999991</v>
      </c>
      <c r="AK284" s="57">
        <f t="shared" si="462"/>
        <v>1143714.9999999991</v>
      </c>
      <c r="AL284" s="57">
        <f t="shared" si="462"/>
        <v>1133222.199999999</v>
      </c>
      <c r="AM284" s="57">
        <f t="shared" si="462"/>
        <v>1122729.399999999</v>
      </c>
      <c r="AN284" s="57">
        <f t="shared" si="462"/>
        <v>1112236.5999999989</v>
      </c>
      <c r="AO284" s="57">
        <f t="shared" si="462"/>
        <v>1101743.7999999989</v>
      </c>
      <c r="AP284" s="59">
        <f t="shared" si="452"/>
        <v>25623.413199999981</v>
      </c>
      <c r="AQ284" s="57">
        <v>10492.800000000001</v>
      </c>
      <c r="AR284" s="57">
        <f t="shared" si="438"/>
        <v>125913.60000000001</v>
      </c>
      <c r="AS284" s="57">
        <f t="shared" si="432"/>
        <v>1091250.9999999988</v>
      </c>
      <c r="AT284" s="57">
        <f t="shared" si="463"/>
        <v>1080758.1999999988</v>
      </c>
      <c r="AU284" s="57">
        <f t="shared" si="463"/>
        <v>1070265.3999999987</v>
      </c>
      <c r="AV284" s="57">
        <f t="shared" si="463"/>
        <v>1059772.5999999987</v>
      </c>
      <c r="AW284" s="57">
        <f t="shared" si="463"/>
        <v>1049279.7999999986</v>
      </c>
      <c r="AX284" s="57">
        <f t="shared" si="463"/>
        <v>1038786.9999999986</v>
      </c>
      <c r="AY284" s="57">
        <f t="shared" si="463"/>
        <v>1028294.1999999986</v>
      </c>
      <c r="AZ284" s="57">
        <f t="shared" si="463"/>
        <v>1017801.3999999985</v>
      </c>
      <c r="BA284" s="57">
        <f t="shared" si="463"/>
        <v>1007308.5999999985</v>
      </c>
      <c r="BB284" s="57">
        <f t="shared" si="463"/>
        <v>996815.79999999842</v>
      </c>
      <c r="BC284" s="57">
        <f t="shared" si="463"/>
        <v>986322.99999999837</v>
      </c>
      <c r="BD284" s="57">
        <f t="shared" si="463"/>
        <v>975830.19999999832</v>
      </c>
      <c r="BE284" s="60">
        <f t="shared" si="445"/>
        <v>22853.313999999969</v>
      </c>
      <c r="BF284" s="57">
        <v>10492.800000000001</v>
      </c>
      <c r="BG284" s="69">
        <f t="shared" si="441"/>
        <v>125913.60000000001</v>
      </c>
      <c r="BH284" s="57">
        <f t="shared" si="439"/>
        <v>965337.39999999828</v>
      </c>
      <c r="BI284" s="57">
        <f t="shared" si="461"/>
        <v>954844.59999999823</v>
      </c>
      <c r="BJ284" s="57">
        <f t="shared" si="461"/>
        <v>944351.79999999818</v>
      </c>
      <c r="BK284" s="57">
        <f t="shared" si="461"/>
        <v>933858.99999999814</v>
      </c>
      <c r="BL284" s="57">
        <f t="shared" si="461"/>
        <v>923366.19999999809</v>
      </c>
      <c r="BM284" s="57">
        <f t="shared" si="459"/>
        <v>912873.39999999804</v>
      </c>
      <c r="BN284" s="57">
        <f t="shared" si="459"/>
        <v>902380.599999998</v>
      </c>
      <c r="BO284" s="57">
        <f t="shared" si="459"/>
        <v>891887.79999999795</v>
      </c>
      <c r="BP284" s="57">
        <f t="shared" si="459"/>
        <v>881394.9999999979</v>
      </c>
      <c r="BQ284" s="57">
        <f t="shared" si="459"/>
        <v>870902.19999999786</v>
      </c>
      <c r="BR284" s="57">
        <f t="shared" si="459"/>
        <v>860409.39999999781</v>
      </c>
      <c r="BS284" s="57">
        <f t="shared" si="459"/>
        <v>849916.59999999776</v>
      </c>
      <c r="BT284" s="60">
        <f t="shared" si="453"/>
        <v>20083.214799999962</v>
      </c>
      <c r="BU284" s="57">
        <v>10492.800000000001</v>
      </c>
      <c r="BV284" s="69">
        <f t="shared" si="442"/>
        <v>125913.60000000001</v>
      </c>
      <c r="BW284" s="57">
        <f t="shared" si="443"/>
        <v>839423.79999999772</v>
      </c>
      <c r="BX284" s="57">
        <f t="shared" si="466"/>
        <v>828930.99999999767</v>
      </c>
      <c r="BY284" s="57">
        <f t="shared" si="466"/>
        <v>818438.19999999763</v>
      </c>
      <c r="BZ284" s="57">
        <f t="shared" si="464"/>
        <v>807945.39999999758</v>
      </c>
      <c r="CA284" s="57">
        <f t="shared" si="464"/>
        <v>797452.59999999753</v>
      </c>
      <c r="CB284" s="57">
        <f t="shared" si="464"/>
        <v>786959.79999999749</v>
      </c>
      <c r="CC284" s="57">
        <f t="shared" si="464"/>
        <v>776466.99999999744</v>
      </c>
      <c r="CD284" s="57">
        <f t="shared" si="464"/>
        <v>765974.19999999739</v>
      </c>
      <c r="CE284" s="57">
        <f t="shared" si="464"/>
        <v>755481.39999999735</v>
      </c>
      <c r="CF284" s="57">
        <f t="shared" si="464"/>
        <v>744988.5999999973</v>
      </c>
      <c r="CG284" s="57">
        <f t="shared" si="464"/>
        <v>734495.79999999725</v>
      </c>
      <c r="CH284" s="57">
        <f t="shared" si="464"/>
        <v>724002.99999999721</v>
      </c>
      <c r="CI284" s="60">
        <f t="shared" si="454"/>
        <v>17313.115599999946</v>
      </c>
      <c r="CJ284" s="57">
        <v>10492.800000000001</v>
      </c>
      <c r="CK284" s="69">
        <f t="shared" si="446"/>
        <v>125913.60000000001</v>
      </c>
      <c r="CL284" s="57">
        <f t="shared" si="447"/>
        <v>713510.19999999716</v>
      </c>
      <c r="CM284" s="57">
        <f t="shared" ref="CM284:CN287" si="468">CL284-$L284</f>
        <v>703017.39999999711</v>
      </c>
      <c r="CN284" s="57">
        <f t="shared" si="468"/>
        <v>692524.59999999707</v>
      </c>
      <c r="CO284" s="57">
        <f t="shared" si="467"/>
        <v>682031.79999999702</v>
      </c>
      <c r="CP284" s="57">
        <f t="shared" si="467"/>
        <v>671538.99999999697</v>
      </c>
      <c r="CQ284" s="57">
        <f t="shared" si="467"/>
        <v>661046.19999999693</v>
      </c>
      <c r="CR284" s="57">
        <f t="shared" si="467"/>
        <v>650553.39999999688</v>
      </c>
      <c r="CS284" s="57">
        <f t="shared" si="467"/>
        <v>640060.59999999683</v>
      </c>
      <c r="CT284" s="57">
        <f t="shared" si="467"/>
        <v>629567.79999999679</v>
      </c>
      <c r="CU284" s="57">
        <f t="shared" si="467"/>
        <v>619074.99999999674</v>
      </c>
      <c r="CV284" s="57">
        <f t="shared" si="467"/>
        <v>608582.19999999669</v>
      </c>
      <c r="CW284" s="57">
        <f t="shared" si="467"/>
        <v>598089.39999999665</v>
      </c>
      <c r="CX284" s="60">
        <f t="shared" si="455"/>
        <v>14543.016399999931</v>
      </c>
    </row>
    <row r="285" spans="1:102" x14ac:dyDescent="0.2">
      <c r="A285" s="56" t="s">
        <v>1602</v>
      </c>
      <c r="B285" s="40" t="s">
        <v>2316</v>
      </c>
      <c r="C285" s="40" t="s">
        <v>794</v>
      </c>
      <c r="D285" s="40" t="s">
        <v>913</v>
      </c>
      <c r="E285" s="43">
        <v>44560</v>
      </c>
      <c r="F285" s="40" t="s">
        <v>853</v>
      </c>
      <c r="G285" s="40">
        <v>360</v>
      </c>
      <c r="H285" s="57">
        <v>3745581.16</v>
      </c>
      <c r="I285" s="57" t="e">
        <v>#REF!</v>
      </c>
      <c r="J285" s="57">
        <v>3745581.16</v>
      </c>
      <c r="K285" s="58">
        <v>1</v>
      </c>
      <c r="L285" s="57">
        <v>10404.392111111112</v>
      </c>
      <c r="M285" s="57"/>
      <c r="N285" s="57">
        <f t="shared" si="412"/>
        <v>124852.70533333335</v>
      </c>
      <c r="O285" s="57">
        <f t="shared" si="449"/>
        <v>3735176.7678888892</v>
      </c>
      <c r="P285" s="57">
        <f t="shared" si="460"/>
        <v>3724772.3757777782</v>
      </c>
      <c r="Q285" s="57">
        <f t="shared" si="460"/>
        <v>3714367.9836666672</v>
      </c>
      <c r="R285" s="57">
        <f t="shared" si="460"/>
        <v>3703963.5915555563</v>
      </c>
      <c r="S285" s="57">
        <f t="shared" si="460"/>
        <v>3693559.1994444453</v>
      </c>
      <c r="T285" s="57">
        <f t="shared" si="460"/>
        <v>3683154.8073333343</v>
      </c>
      <c r="U285" s="57">
        <f t="shared" si="460"/>
        <v>3672750.4152222234</v>
      </c>
      <c r="V285" s="57">
        <f t="shared" si="460"/>
        <v>3662346.0231111124</v>
      </c>
      <c r="W285" s="57">
        <f t="shared" si="460"/>
        <v>3651941.6310000014</v>
      </c>
      <c r="X285" s="57">
        <f t="shared" si="460"/>
        <v>3641537.2388888905</v>
      </c>
      <c r="Y285" s="57">
        <f t="shared" si="460"/>
        <v>3631132.8467777795</v>
      </c>
      <c r="Z285" s="57">
        <f t="shared" si="460"/>
        <v>3620728.4546666685</v>
      </c>
      <c r="AA285" s="59">
        <f t="shared" si="465"/>
        <v>81029.405761333357</v>
      </c>
      <c r="AB285" s="57"/>
      <c r="AC285" s="57">
        <f t="shared" si="450"/>
        <v>124852.70533333335</v>
      </c>
      <c r="AD285" s="57">
        <f t="shared" si="451"/>
        <v>3610324.0625555576</v>
      </c>
      <c r="AE285" s="57">
        <f t="shared" si="462"/>
        <v>3599919.6704444466</v>
      </c>
      <c r="AF285" s="57">
        <f t="shared" si="462"/>
        <v>3589515.2783333356</v>
      </c>
      <c r="AG285" s="57">
        <f t="shared" si="462"/>
        <v>3579110.8862222247</v>
      </c>
      <c r="AH285" s="57">
        <f t="shared" si="462"/>
        <v>3568706.4941111137</v>
      </c>
      <c r="AI285" s="57">
        <f t="shared" si="462"/>
        <v>3558302.1020000027</v>
      </c>
      <c r="AJ285" s="57">
        <f t="shared" si="462"/>
        <v>3547897.7098888918</v>
      </c>
      <c r="AK285" s="57">
        <f t="shared" si="462"/>
        <v>3537493.3177777808</v>
      </c>
      <c r="AL285" s="57">
        <f t="shared" si="462"/>
        <v>3527088.9256666698</v>
      </c>
      <c r="AM285" s="57">
        <f t="shared" si="462"/>
        <v>3516684.5335555589</v>
      </c>
      <c r="AN285" s="57">
        <f t="shared" si="462"/>
        <v>3506280.1414444479</v>
      </c>
      <c r="AO285" s="57">
        <f t="shared" si="462"/>
        <v>3495875.7493333369</v>
      </c>
      <c r="AP285" s="59">
        <f t="shared" si="452"/>
        <v>78282.646244000047</v>
      </c>
      <c r="AQ285" s="57">
        <v>10404.392111111112</v>
      </c>
      <c r="AR285" s="57">
        <f t="shared" si="438"/>
        <v>124852.70533333335</v>
      </c>
      <c r="AS285" s="57">
        <f t="shared" si="432"/>
        <v>3485471.357222226</v>
      </c>
      <c r="AT285" s="57">
        <f t="shared" si="463"/>
        <v>3475066.965111115</v>
      </c>
      <c r="AU285" s="57">
        <f t="shared" si="463"/>
        <v>3464662.573000004</v>
      </c>
      <c r="AV285" s="57">
        <f t="shared" si="463"/>
        <v>3454258.1808888931</v>
      </c>
      <c r="AW285" s="57">
        <f t="shared" si="463"/>
        <v>3443853.7887777821</v>
      </c>
      <c r="AX285" s="57">
        <f t="shared" si="463"/>
        <v>3433449.3966666711</v>
      </c>
      <c r="AY285" s="57">
        <f t="shared" si="463"/>
        <v>3423045.0045555602</v>
      </c>
      <c r="AZ285" s="57">
        <f t="shared" si="463"/>
        <v>3412640.6124444492</v>
      </c>
      <c r="BA285" s="57">
        <f t="shared" si="463"/>
        <v>3402236.2203333382</v>
      </c>
      <c r="BB285" s="57">
        <f t="shared" si="463"/>
        <v>3391831.8282222273</v>
      </c>
      <c r="BC285" s="57">
        <f t="shared" si="463"/>
        <v>3381427.4361111163</v>
      </c>
      <c r="BD285" s="57">
        <f t="shared" si="463"/>
        <v>3371023.0440000053</v>
      </c>
      <c r="BE285" s="60">
        <f t="shared" si="445"/>
        <v>75535.886726666766</v>
      </c>
      <c r="BF285" s="57">
        <v>10404.392111111112</v>
      </c>
      <c r="BG285" s="69">
        <f t="shared" si="441"/>
        <v>124852.70533333335</v>
      </c>
      <c r="BH285" s="57">
        <f t="shared" si="439"/>
        <v>3360618.6518888944</v>
      </c>
      <c r="BI285" s="57">
        <f t="shared" si="461"/>
        <v>3350214.2597777834</v>
      </c>
      <c r="BJ285" s="57">
        <f t="shared" si="461"/>
        <v>3339809.8676666724</v>
      </c>
      <c r="BK285" s="57">
        <f t="shared" si="461"/>
        <v>3329405.4755555615</v>
      </c>
      <c r="BL285" s="57">
        <f t="shared" si="461"/>
        <v>3319001.0834444505</v>
      </c>
      <c r="BM285" s="57">
        <f t="shared" si="459"/>
        <v>3308596.6913333395</v>
      </c>
      <c r="BN285" s="57">
        <f t="shared" si="459"/>
        <v>3298192.2992222286</v>
      </c>
      <c r="BO285" s="57">
        <f t="shared" si="459"/>
        <v>3287787.9071111176</v>
      </c>
      <c r="BP285" s="57">
        <f t="shared" si="459"/>
        <v>3277383.5150000066</v>
      </c>
      <c r="BQ285" s="57">
        <f t="shared" si="459"/>
        <v>3266979.1228888957</v>
      </c>
      <c r="BR285" s="57">
        <f t="shared" si="459"/>
        <v>3256574.7307777847</v>
      </c>
      <c r="BS285" s="57">
        <f t="shared" si="459"/>
        <v>3246170.3386666737</v>
      </c>
      <c r="BT285" s="60">
        <f t="shared" si="453"/>
        <v>72789.127209333456</v>
      </c>
      <c r="BU285" s="57">
        <v>10404.392111111112</v>
      </c>
      <c r="BV285" s="69">
        <f t="shared" si="442"/>
        <v>124852.70533333335</v>
      </c>
      <c r="BW285" s="57">
        <f t="shared" si="443"/>
        <v>3235765.9465555628</v>
      </c>
      <c r="BX285" s="57">
        <f t="shared" si="466"/>
        <v>3225361.5544444518</v>
      </c>
      <c r="BY285" s="57">
        <f t="shared" si="466"/>
        <v>3214957.1623333408</v>
      </c>
      <c r="BZ285" s="57">
        <f t="shared" si="464"/>
        <v>3204552.7702222299</v>
      </c>
      <c r="CA285" s="57">
        <f t="shared" si="464"/>
        <v>3194148.3781111189</v>
      </c>
      <c r="CB285" s="57">
        <f t="shared" si="464"/>
        <v>3183743.9860000079</v>
      </c>
      <c r="CC285" s="57">
        <f t="shared" si="464"/>
        <v>3173339.593888897</v>
      </c>
      <c r="CD285" s="57">
        <f t="shared" si="464"/>
        <v>3162935.201777786</v>
      </c>
      <c r="CE285" s="57">
        <f t="shared" si="464"/>
        <v>3152530.809666675</v>
      </c>
      <c r="CF285" s="57">
        <f t="shared" si="464"/>
        <v>3142126.4175555641</v>
      </c>
      <c r="CG285" s="57">
        <f t="shared" si="464"/>
        <v>3131722.0254444531</v>
      </c>
      <c r="CH285" s="57">
        <f t="shared" si="464"/>
        <v>3121317.6333333421</v>
      </c>
      <c r="CI285" s="60">
        <f t="shared" si="454"/>
        <v>70042.367692000174</v>
      </c>
      <c r="CJ285" s="57">
        <v>10404.392111111112</v>
      </c>
      <c r="CK285" s="69">
        <f t="shared" si="446"/>
        <v>124852.70533333335</v>
      </c>
      <c r="CL285" s="57">
        <f t="shared" si="447"/>
        <v>3110913.2412222312</v>
      </c>
      <c r="CM285" s="57">
        <f t="shared" si="468"/>
        <v>3100508.8491111202</v>
      </c>
      <c r="CN285" s="57">
        <f t="shared" si="468"/>
        <v>3090104.4570000092</v>
      </c>
      <c r="CO285" s="57">
        <f t="shared" si="467"/>
        <v>3079700.0648888983</v>
      </c>
      <c r="CP285" s="57">
        <f t="shared" si="467"/>
        <v>3069295.6727777873</v>
      </c>
      <c r="CQ285" s="57">
        <f t="shared" si="467"/>
        <v>3058891.2806666763</v>
      </c>
      <c r="CR285" s="57">
        <f t="shared" si="467"/>
        <v>3048486.8885555654</v>
      </c>
      <c r="CS285" s="57">
        <f t="shared" si="467"/>
        <v>3038082.4964444544</v>
      </c>
      <c r="CT285" s="57">
        <f t="shared" si="467"/>
        <v>3027678.1043333434</v>
      </c>
      <c r="CU285" s="57">
        <f t="shared" si="467"/>
        <v>3017273.7122222325</v>
      </c>
      <c r="CV285" s="57">
        <f t="shared" si="467"/>
        <v>3006869.3201111215</v>
      </c>
      <c r="CW285" s="57">
        <f t="shared" si="467"/>
        <v>2996464.9280000106</v>
      </c>
      <c r="CX285" s="60">
        <f t="shared" si="455"/>
        <v>67295.608174666879</v>
      </c>
    </row>
    <row r="286" spans="1:102" x14ac:dyDescent="0.2">
      <c r="A286" s="56" t="s">
        <v>1603</v>
      </c>
      <c r="B286" s="40" t="s">
        <v>2317</v>
      </c>
      <c r="C286" s="40" t="s">
        <v>794</v>
      </c>
      <c r="D286" s="40" t="s">
        <v>913</v>
      </c>
      <c r="E286" s="40" t="s">
        <v>2102</v>
      </c>
      <c r="F286" s="40" t="s">
        <v>853</v>
      </c>
      <c r="G286" s="40">
        <v>360</v>
      </c>
      <c r="H286" s="57">
        <v>6249519.9500000002</v>
      </c>
      <c r="I286" s="57">
        <v>208317.33166666667</v>
      </c>
      <c r="J286" s="57">
        <v>6041202.6183333332</v>
      </c>
      <c r="K286" s="58">
        <v>1</v>
      </c>
      <c r="L286" s="57">
        <v>17359.78</v>
      </c>
      <c r="M286" s="57"/>
      <c r="N286" s="57">
        <f t="shared" si="412"/>
        <v>208317.36</v>
      </c>
      <c r="O286" s="57">
        <f t="shared" si="449"/>
        <v>6023842.8383333329</v>
      </c>
      <c r="P286" s="57">
        <f t="shared" si="460"/>
        <v>6006483.0583333327</v>
      </c>
      <c r="Q286" s="57">
        <f t="shared" si="460"/>
        <v>5989123.2783333324</v>
      </c>
      <c r="R286" s="57">
        <f t="shared" si="460"/>
        <v>5971763.4983333321</v>
      </c>
      <c r="S286" s="57">
        <f t="shared" si="460"/>
        <v>5954403.7183333319</v>
      </c>
      <c r="T286" s="57">
        <f t="shared" si="460"/>
        <v>5937043.9383333316</v>
      </c>
      <c r="U286" s="57">
        <f t="shared" si="460"/>
        <v>5919684.1583333313</v>
      </c>
      <c r="V286" s="57">
        <f t="shared" si="460"/>
        <v>5902324.3783333311</v>
      </c>
      <c r="W286" s="57">
        <f t="shared" si="460"/>
        <v>5884964.5983333308</v>
      </c>
      <c r="X286" s="57">
        <f t="shared" si="460"/>
        <v>5867604.8183333306</v>
      </c>
      <c r="Y286" s="57">
        <f t="shared" si="460"/>
        <v>5850245.0383333303</v>
      </c>
      <c r="Z286" s="57">
        <f t="shared" si="460"/>
        <v>5832885.25833333</v>
      </c>
      <c r="AA286" s="59">
        <f t="shared" si="465"/>
        <v>130614.96664333329</v>
      </c>
      <c r="AB286" s="57"/>
      <c r="AC286" s="57">
        <f t="shared" si="450"/>
        <v>208317.36</v>
      </c>
      <c r="AD286" s="57">
        <f t="shared" si="451"/>
        <v>5815525.4783333298</v>
      </c>
      <c r="AE286" s="57">
        <f t="shared" si="462"/>
        <v>5798165.6983333295</v>
      </c>
      <c r="AF286" s="57">
        <f t="shared" si="462"/>
        <v>5780805.9183333293</v>
      </c>
      <c r="AG286" s="57">
        <f t="shared" si="462"/>
        <v>5763446.138333329</v>
      </c>
      <c r="AH286" s="57">
        <f t="shared" si="462"/>
        <v>5746086.3583333287</v>
      </c>
      <c r="AI286" s="57">
        <f t="shared" si="462"/>
        <v>5728726.5783333285</v>
      </c>
      <c r="AJ286" s="57">
        <f t="shared" si="462"/>
        <v>5711366.7983333282</v>
      </c>
      <c r="AK286" s="57">
        <f t="shared" si="462"/>
        <v>5694007.018333328</v>
      </c>
      <c r="AL286" s="57">
        <f t="shared" si="462"/>
        <v>5676647.2383333277</v>
      </c>
      <c r="AM286" s="57">
        <f t="shared" si="462"/>
        <v>5659287.4583333274</v>
      </c>
      <c r="AN286" s="57">
        <f t="shared" si="462"/>
        <v>5641927.6783333272</v>
      </c>
      <c r="AO286" s="57">
        <f t="shared" si="462"/>
        <v>5624567.8983333269</v>
      </c>
      <c r="AP286" s="59">
        <f t="shared" si="452"/>
        <v>126031.98472333323</v>
      </c>
      <c r="AQ286" s="57">
        <v>17359.78</v>
      </c>
      <c r="AR286" s="57">
        <f t="shared" si="438"/>
        <v>208317.36</v>
      </c>
      <c r="AS286" s="57">
        <f t="shared" si="432"/>
        <v>5607208.1183333267</v>
      </c>
      <c r="AT286" s="57">
        <f t="shared" si="463"/>
        <v>5589848.3383333264</v>
      </c>
      <c r="AU286" s="57">
        <f t="shared" si="463"/>
        <v>5572488.5583333261</v>
      </c>
      <c r="AV286" s="57">
        <f t="shared" si="463"/>
        <v>5555128.7783333259</v>
      </c>
      <c r="AW286" s="57">
        <f t="shared" si="463"/>
        <v>5537768.9983333256</v>
      </c>
      <c r="AX286" s="57">
        <f t="shared" si="463"/>
        <v>5520409.2183333253</v>
      </c>
      <c r="AY286" s="57">
        <f t="shared" si="463"/>
        <v>5503049.4383333251</v>
      </c>
      <c r="AZ286" s="57">
        <f t="shared" si="463"/>
        <v>5485689.6583333248</v>
      </c>
      <c r="BA286" s="57">
        <f t="shared" si="463"/>
        <v>5468329.8783333246</v>
      </c>
      <c r="BB286" s="57">
        <f t="shared" si="463"/>
        <v>5450970.0983333243</v>
      </c>
      <c r="BC286" s="57">
        <f t="shared" si="463"/>
        <v>5433610.318333324</v>
      </c>
      <c r="BD286" s="57">
        <f t="shared" si="463"/>
        <v>5416250.5383333238</v>
      </c>
      <c r="BE286" s="60">
        <f t="shared" si="445"/>
        <v>121449.00280333313</v>
      </c>
      <c r="BF286" s="57">
        <v>17359.78</v>
      </c>
      <c r="BG286" s="69">
        <f t="shared" si="441"/>
        <v>208317.36</v>
      </c>
      <c r="BH286" s="57">
        <f t="shared" si="439"/>
        <v>5398890.7583333235</v>
      </c>
      <c r="BI286" s="57">
        <f t="shared" si="461"/>
        <v>5381530.9783333233</v>
      </c>
      <c r="BJ286" s="57">
        <f t="shared" si="461"/>
        <v>5364171.198333323</v>
      </c>
      <c r="BK286" s="57">
        <f t="shared" si="461"/>
        <v>5346811.4183333227</v>
      </c>
      <c r="BL286" s="57">
        <f t="shared" si="461"/>
        <v>5329451.6383333225</v>
      </c>
      <c r="BM286" s="57">
        <f t="shared" si="459"/>
        <v>5312091.8583333222</v>
      </c>
      <c r="BN286" s="57">
        <f t="shared" si="459"/>
        <v>5294732.078333322</v>
      </c>
      <c r="BO286" s="57">
        <f t="shared" si="459"/>
        <v>5277372.2983333217</v>
      </c>
      <c r="BP286" s="57">
        <f t="shared" si="459"/>
        <v>5260012.5183333214</v>
      </c>
      <c r="BQ286" s="57">
        <f t="shared" si="459"/>
        <v>5242652.7383333212</v>
      </c>
      <c r="BR286" s="57">
        <f t="shared" si="459"/>
        <v>5225292.9583333209</v>
      </c>
      <c r="BS286" s="57">
        <f t="shared" si="459"/>
        <v>5207933.1783333207</v>
      </c>
      <c r="BT286" s="60">
        <f t="shared" si="453"/>
        <v>116866.0208833331</v>
      </c>
      <c r="BU286" s="57">
        <v>17359.78</v>
      </c>
      <c r="BV286" s="69">
        <f t="shared" si="442"/>
        <v>208317.36</v>
      </c>
      <c r="BW286" s="57">
        <f t="shared" si="443"/>
        <v>5190573.3983333204</v>
      </c>
      <c r="BX286" s="57">
        <f t="shared" si="466"/>
        <v>5173213.6183333201</v>
      </c>
      <c r="BY286" s="57">
        <f t="shared" si="466"/>
        <v>5155853.8383333199</v>
      </c>
      <c r="BZ286" s="57">
        <f t="shared" si="464"/>
        <v>5138494.0583333196</v>
      </c>
      <c r="CA286" s="57">
        <f t="shared" si="464"/>
        <v>5121134.2783333194</v>
      </c>
      <c r="CB286" s="57">
        <f t="shared" si="464"/>
        <v>5103774.4983333191</v>
      </c>
      <c r="CC286" s="57">
        <f t="shared" si="464"/>
        <v>5086414.7183333188</v>
      </c>
      <c r="CD286" s="57">
        <f t="shared" si="464"/>
        <v>5069054.9383333186</v>
      </c>
      <c r="CE286" s="57">
        <f t="shared" si="464"/>
        <v>5051695.1583333183</v>
      </c>
      <c r="CF286" s="57">
        <f t="shared" si="464"/>
        <v>5034335.378333318</v>
      </c>
      <c r="CG286" s="57">
        <f t="shared" si="464"/>
        <v>5016975.5983333178</v>
      </c>
      <c r="CH286" s="57">
        <f t="shared" si="464"/>
        <v>4999615.8183333175</v>
      </c>
      <c r="CI286" s="60">
        <f t="shared" si="454"/>
        <v>112283.03896333302</v>
      </c>
      <c r="CJ286" s="57">
        <v>17359.78</v>
      </c>
      <c r="CK286" s="69">
        <f t="shared" si="446"/>
        <v>208317.36</v>
      </c>
      <c r="CL286" s="57">
        <f t="shared" si="447"/>
        <v>4982256.0383333173</v>
      </c>
      <c r="CM286" s="57">
        <f t="shared" si="468"/>
        <v>4964896.258333317</v>
      </c>
      <c r="CN286" s="57">
        <f t="shared" si="468"/>
        <v>4947536.4783333167</v>
      </c>
      <c r="CO286" s="57">
        <f t="shared" si="467"/>
        <v>4930176.6983333165</v>
      </c>
      <c r="CP286" s="57">
        <f t="shared" si="467"/>
        <v>4912816.9183333162</v>
      </c>
      <c r="CQ286" s="57">
        <f t="shared" si="467"/>
        <v>4895457.138333316</v>
      </c>
      <c r="CR286" s="57">
        <f t="shared" si="467"/>
        <v>4878097.3583333157</v>
      </c>
      <c r="CS286" s="57">
        <f t="shared" si="467"/>
        <v>4860737.5783333154</v>
      </c>
      <c r="CT286" s="57">
        <f t="shared" si="467"/>
        <v>4843377.7983333152</v>
      </c>
      <c r="CU286" s="57">
        <f t="shared" si="467"/>
        <v>4826018.0183333149</v>
      </c>
      <c r="CV286" s="57">
        <f t="shared" si="467"/>
        <v>4808658.2383333147</v>
      </c>
      <c r="CW286" s="57">
        <f t="shared" si="467"/>
        <v>4791298.4583333144</v>
      </c>
      <c r="CX286" s="60">
        <f t="shared" si="455"/>
        <v>107700.05704333297</v>
      </c>
    </row>
    <row r="287" spans="1:102" x14ac:dyDescent="0.2">
      <c r="A287" s="56" t="s">
        <v>1604</v>
      </c>
      <c r="B287" s="40" t="s">
        <v>2318</v>
      </c>
      <c r="C287" s="40" t="s">
        <v>794</v>
      </c>
      <c r="D287" s="40" t="s">
        <v>835</v>
      </c>
      <c r="E287" s="40" t="s">
        <v>2576</v>
      </c>
      <c r="F287" s="40" t="s">
        <v>795</v>
      </c>
      <c r="G287" s="40">
        <v>120</v>
      </c>
      <c r="H287" s="57">
        <v>82916.67</v>
      </c>
      <c r="I287" s="57">
        <v>6218.7502499999991</v>
      </c>
      <c r="J287" s="57">
        <v>76697.919750000001</v>
      </c>
      <c r="K287" s="58">
        <v>0</v>
      </c>
      <c r="L287" s="57">
        <v>690.97000000000014</v>
      </c>
      <c r="M287" s="57"/>
      <c r="N287" s="57">
        <f t="shared" si="412"/>
        <v>8291.6400000000012</v>
      </c>
      <c r="O287" s="57">
        <f t="shared" si="449"/>
        <v>76006.94975</v>
      </c>
      <c r="P287" s="57">
        <f t="shared" si="460"/>
        <v>75315.979749999999</v>
      </c>
      <c r="Q287" s="57">
        <f t="shared" si="460"/>
        <v>74625.009749999997</v>
      </c>
      <c r="R287" s="57">
        <f t="shared" si="460"/>
        <v>73934.039749999996</v>
      </c>
      <c r="S287" s="57">
        <f t="shared" si="460"/>
        <v>73243.069749999995</v>
      </c>
      <c r="T287" s="57">
        <f t="shared" si="460"/>
        <v>72552.099749999994</v>
      </c>
      <c r="U287" s="57">
        <f t="shared" si="460"/>
        <v>71861.129749999993</v>
      </c>
      <c r="V287" s="57">
        <f t="shared" si="460"/>
        <v>71170.159749999992</v>
      </c>
      <c r="W287" s="57">
        <f t="shared" si="460"/>
        <v>70479.18974999999</v>
      </c>
      <c r="X287" s="57">
        <f t="shared" si="460"/>
        <v>69788.219749999989</v>
      </c>
      <c r="Y287" s="57">
        <f t="shared" si="460"/>
        <v>69097.249749999988</v>
      </c>
      <c r="Z287" s="57">
        <f t="shared" si="460"/>
        <v>68406.279749999987</v>
      </c>
      <c r="AA287" s="59"/>
      <c r="AB287" s="57"/>
      <c r="AC287" s="57">
        <f t="shared" si="450"/>
        <v>8291.6400000000012</v>
      </c>
      <c r="AD287" s="57">
        <f t="shared" si="451"/>
        <v>67715.309749999986</v>
      </c>
      <c r="AE287" s="57">
        <f t="shared" si="462"/>
        <v>67024.339749999985</v>
      </c>
      <c r="AF287" s="57">
        <f t="shared" si="462"/>
        <v>66333.369749999983</v>
      </c>
      <c r="AG287" s="57">
        <f t="shared" si="462"/>
        <v>65642.399749999982</v>
      </c>
      <c r="AH287" s="57">
        <f t="shared" si="462"/>
        <v>64951.429749999981</v>
      </c>
      <c r="AI287" s="57">
        <f t="shared" si="462"/>
        <v>64260.45974999998</v>
      </c>
      <c r="AJ287" s="57">
        <f t="shared" si="462"/>
        <v>63569.489749999979</v>
      </c>
      <c r="AK287" s="57">
        <f t="shared" si="462"/>
        <v>62878.519749999978</v>
      </c>
      <c r="AL287" s="57">
        <f t="shared" si="462"/>
        <v>62187.549749999976</v>
      </c>
      <c r="AM287" s="57">
        <f t="shared" si="462"/>
        <v>61496.579749999975</v>
      </c>
      <c r="AN287" s="57">
        <f t="shared" si="462"/>
        <v>60805.609749999974</v>
      </c>
      <c r="AO287" s="57">
        <f t="shared" si="462"/>
        <v>60114.639749999973</v>
      </c>
      <c r="AP287" s="59"/>
      <c r="AQ287" s="57">
        <v>690.97000000000014</v>
      </c>
      <c r="AR287" s="57">
        <f t="shared" si="438"/>
        <v>8291.6400000000012</v>
      </c>
      <c r="AS287" s="57">
        <f t="shared" si="432"/>
        <v>59423.669749999972</v>
      </c>
      <c r="AT287" s="57">
        <f t="shared" si="463"/>
        <v>58732.699749999971</v>
      </c>
      <c r="AU287" s="57">
        <f t="shared" si="463"/>
        <v>58041.729749999969</v>
      </c>
      <c r="AV287" s="57">
        <f t="shared" si="463"/>
        <v>57350.759749999968</v>
      </c>
      <c r="AW287" s="57">
        <f t="shared" si="463"/>
        <v>56659.789749999967</v>
      </c>
      <c r="AX287" s="57">
        <f t="shared" si="463"/>
        <v>55968.819749999966</v>
      </c>
      <c r="AY287" s="57">
        <f t="shared" si="463"/>
        <v>55277.849749999965</v>
      </c>
      <c r="AZ287" s="57">
        <f t="shared" si="463"/>
        <v>54586.879749999964</v>
      </c>
      <c r="BA287" s="57">
        <f t="shared" si="463"/>
        <v>53895.909749999963</v>
      </c>
      <c r="BB287" s="57">
        <f t="shared" si="463"/>
        <v>53204.939749999961</v>
      </c>
      <c r="BC287" s="57">
        <f t="shared" si="463"/>
        <v>52513.96974999996</v>
      </c>
      <c r="BD287" s="57">
        <f t="shared" si="463"/>
        <v>51822.999749999959</v>
      </c>
      <c r="BE287" s="60">
        <f t="shared" si="445"/>
        <v>0</v>
      </c>
      <c r="BF287" s="57">
        <v>690.97000000000014</v>
      </c>
      <c r="BG287" s="69">
        <f t="shared" si="441"/>
        <v>8291.6400000000012</v>
      </c>
      <c r="BH287" s="57">
        <f t="shared" si="439"/>
        <v>51132.029749999958</v>
      </c>
      <c r="BI287" s="57">
        <f t="shared" si="461"/>
        <v>50441.059749999957</v>
      </c>
      <c r="BJ287" s="57">
        <f t="shared" si="461"/>
        <v>49750.089749999956</v>
      </c>
      <c r="BK287" s="57">
        <f t="shared" si="461"/>
        <v>49059.119749999954</v>
      </c>
      <c r="BL287" s="57">
        <f t="shared" si="461"/>
        <v>48368.149749999953</v>
      </c>
      <c r="BM287" s="57">
        <f t="shared" si="459"/>
        <v>47677.179749999952</v>
      </c>
      <c r="BN287" s="57">
        <f t="shared" si="459"/>
        <v>46986.209749999951</v>
      </c>
      <c r="BO287" s="57">
        <f t="shared" si="459"/>
        <v>46295.23974999995</v>
      </c>
      <c r="BP287" s="57">
        <f t="shared" si="459"/>
        <v>45604.269749999949</v>
      </c>
      <c r="BQ287" s="57">
        <f t="shared" si="459"/>
        <v>44913.299749999947</v>
      </c>
      <c r="BR287" s="57">
        <f t="shared" si="459"/>
        <v>44222.329749999946</v>
      </c>
      <c r="BS287" s="57">
        <f t="shared" si="459"/>
        <v>43531.359749999945</v>
      </c>
      <c r="BT287" s="60">
        <v>0</v>
      </c>
      <c r="BU287" s="57">
        <v>690.97000000000014</v>
      </c>
      <c r="BV287" s="69">
        <f t="shared" si="442"/>
        <v>8291.6400000000012</v>
      </c>
      <c r="BW287" s="57">
        <f t="shared" si="443"/>
        <v>42840.389749999944</v>
      </c>
      <c r="BX287" s="57">
        <f t="shared" si="466"/>
        <v>42149.419749999943</v>
      </c>
      <c r="BY287" s="57">
        <f t="shared" si="466"/>
        <v>41458.449749999942</v>
      </c>
      <c r="BZ287" s="57">
        <f t="shared" si="464"/>
        <v>40767.47974999994</v>
      </c>
      <c r="CA287" s="57">
        <f t="shared" si="464"/>
        <v>40076.509749999939</v>
      </c>
      <c r="CB287" s="57">
        <f t="shared" si="464"/>
        <v>39385.539749999938</v>
      </c>
      <c r="CC287" s="57">
        <f t="shared" si="464"/>
        <v>38694.569749999937</v>
      </c>
      <c r="CD287" s="57">
        <f t="shared" si="464"/>
        <v>38003.599749999936</v>
      </c>
      <c r="CE287" s="57">
        <f t="shared" si="464"/>
        <v>37312.629749999935</v>
      </c>
      <c r="CF287" s="57">
        <f t="shared" si="464"/>
        <v>36621.659749999933</v>
      </c>
      <c r="CG287" s="57">
        <f t="shared" si="464"/>
        <v>35930.689749999932</v>
      </c>
      <c r="CH287" s="57">
        <f t="shared" si="464"/>
        <v>35239.719749999931</v>
      </c>
      <c r="CI287" s="60">
        <v>0</v>
      </c>
      <c r="CJ287" s="57">
        <v>690.97000000000014</v>
      </c>
      <c r="CK287" s="69">
        <f t="shared" si="446"/>
        <v>8291.6400000000012</v>
      </c>
      <c r="CL287" s="57">
        <f t="shared" si="447"/>
        <v>34548.74974999993</v>
      </c>
      <c r="CM287" s="57">
        <f t="shared" si="468"/>
        <v>33857.779749999929</v>
      </c>
      <c r="CN287" s="57">
        <f t="shared" si="468"/>
        <v>33166.809749999928</v>
      </c>
      <c r="CO287" s="57">
        <f t="shared" si="467"/>
        <v>32475.839749999926</v>
      </c>
      <c r="CP287" s="57">
        <f t="shared" si="467"/>
        <v>31784.869749999925</v>
      </c>
      <c r="CQ287" s="57">
        <f t="shared" si="467"/>
        <v>31093.899749999924</v>
      </c>
      <c r="CR287" s="57">
        <f t="shared" si="467"/>
        <v>30402.929749999923</v>
      </c>
      <c r="CS287" s="57">
        <f t="shared" si="467"/>
        <v>29711.959749999922</v>
      </c>
      <c r="CT287" s="57">
        <f t="shared" si="467"/>
        <v>29020.989749999921</v>
      </c>
      <c r="CU287" s="57">
        <f t="shared" si="467"/>
        <v>28330.019749999919</v>
      </c>
      <c r="CV287" s="57">
        <f t="shared" si="467"/>
        <v>27639.049749999918</v>
      </c>
      <c r="CW287" s="57">
        <f t="shared" si="467"/>
        <v>26948.079749999917</v>
      </c>
      <c r="CX287" s="60">
        <v>0</v>
      </c>
    </row>
    <row r="288" spans="1:102" x14ac:dyDescent="0.2">
      <c r="A288" s="56" t="s">
        <v>1605</v>
      </c>
      <c r="B288" s="40" t="s">
        <v>2319</v>
      </c>
      <c r="C288" s="40" t="s">
        <v>794</v>
      </c>
      <c r="D288" s="40" t="s">
        <v>835</v>
      </c>
      <c r="E288" s="40" t="s">
        <v>2568</v>
      </c>
      <c r="F288" s="40" t="s">
        <v>853</v>
      </c>
      <c r="G288" s="40">
        <v>180</v>
      </c>
      <c r="H288" s="57">
        <v>30807.5</v>
      </c>
      <c r="I288" s="57">
        <v>30807.5</v>
      </c>
      <c r="J288" s="57">
        <v>0</v>
      </c>
      <c r="K288" s="58">
        <v>0</v>
      </c>
      <c r="L288" s="57">
        <v>0</v>
      </c>
      <c r="M288" s="57"/>
      <c r="N288" s="57">
        <f t="shared" si="412"/>
        <v>0</v>
      </c>
      <c r="O288" s="57">
        <f t="shared" si="449"/>
        <v>0</v>
      </c>
      <c r="P288" s="57">
        <f t="shared" si="460"/>
        <v>0</v>
      </c>
      <c r="Q288" s="57">
        <f t="shared" si="460"/>
        <v>0</v>
      </c>
      <c r="R288" s="57">
        <f t="shared" si="460"/>
        <v>0</v>
      </c>
      <c r="S288" s="57">
        <f t="shared" si="460"/>
        <v>0</v>
      </c>
      <c r="T288" s="57">
        <f t="shared" si="460"/>
        <v>0</v>
      </c>
      <c r="U288" s="57">
        <f t="shared" si="460"/>
        <v>0</v>
      </c>
      <c r="V288" s="57">
        <f t="shared" si="460"/>
        <v>0</v>
      </c>
      <c r="W288" s="57">
        <f t="shared" si="460"/>
        <v>0</v>
      </c>
      <c r="X288" s="57">
        <f t="shared" si="460"/>
        <v>0</v>
      </c>
      <c r="Y288" s="57">
        <f t="shared" si="460"/>
        <v>0</v>
      </c>
      <c r="Z288" s="57">
        <f t="shared" si="460"/>
        <v>0</v>
      </c>
      <c r="AA288" s="59"/>
      <c r="AB288" s="57"/>
      <c r="AC288" s="57">
        <f t="shared" si="450"/>
        <v>0</v>
      </c>
      <c r="AD288" s="57">
        <f t="shared" si="451"/>
        <v>0</v>
      </c>
      <c r="AE288" s="57">
        <f t="shared" si="462"/>
        <v>0</v>
      </c>
      <c r="AF288" s="57">
        <f t="shared" si="462"/>
        <v>0</v>
      </c>
      <c r="AG288" s="57">
        <f t="shared" si="462"/>
        <v>0</v>
      </c>
      <c r="AH288" s="57">
        <f t="shared" si="462"/>
        <v>0</v>
      </c>
      <c r="AI288" s="57">
        <f t="shared" si="462"/>
        <v>0</v>
      </c>
      <c r="AJ288" s="57">
        <f t="shared" si="462"/>
        <v>0</v>
      </c>
      <c r="AK288" s="57">
        <f t="shared" si="462"/>
        <v>0</v>
      </c>
      <c r="AL288" s="57">
        <f t="shared" si="462"/>
        <v>0</v>
      </c>
      <c r="AM288" s="57">
        <f t="shared" si="462"/>
        <v>0</v>
      </c>
      <c r="AN288" s="57">
        <f t="shared" si="462"/>
        <v>0</v>
      </c>
      <c r="AO288" s="57">
        <f t="shared" si="462"/>
        <v>0</v>
      </c>
      <c r="AP288" s="59"/>
      <c r="AQ288" s="57">
        <v>0</v>
      </c>
      <c r="BE288" s="60">
        <f t="shared" si="445"/>
        <v>0</v>
      </c>
      <c r="BF288" s="57">
        <v>0</v>
      </c>
      <c r="BT288" s="60">
        <f t="shared" si="453"/>
        <v>0</v>
      </c>
      <c r="BU288" s="57">
        <v>0</v>
      </c>
      <c r="CI288" s="60">
        <f t="shared" si="454"/>
        <v>0</v>
      </c>
      <c r="CJ288" s="57">
        <v>0</v>
      </c>
      <c r="CX288" s="60">
        <f t="shared" si="455"/>
        <v>0</v>
      </c>
    </row>
    <row r="289" spans="1:102" x14ac:dyDescent="0.2">
      <c r="A289" s="56" t="s">
        <v>1606</v>
      </c>
      <c r="B289" s="40" t="s">
        <v>2320</v>
      </c>
      <c r="C289" s="40" t="s">
        <v>794</v>
      </c>
      <c r="D289" s="40" t="s">
        <v>835</v>
      </c>
      <c r="E289" s="40" t="s">
        <v>2568</v>
      </c>
      <c r="F289" s="40" t="s">
        <v>853</v>
      </c>
      <c r="G289" s="40">
        <v>180</v>
      </c>
      <c r="H289" s="57">
        <v>30807.5</v>
      </c>
      <c r="I289" s="57">
        <v>30807.5</v>
      </c>
      <c r="J289" s="57">
        <v>0</v>
      </c>
      <c r="K289" s="58">
        <v>0</v>
      </c>
      <c r="L289" s="57">
        <v>0</v>
      </c>
      <c r="M289" s="57"/>
      <c r="N289" s="57">
        <f t="shared" si="412"/>
        <v>0</v>
      </c>
      <c r="O289" s="57">
        <f t="shared" si="449"/>
        <v>0</v>
      </c>
      <c r="P289" s="57">
        <f t="shared" si="460"/>
        <v>0</v>
      </c>
      <c r="Q289" s="57">
        <f t="shared" si="460"/>
        <v>0</v>
      </c>
      <c r="R289" s="57">
        <f t="shared" si="460"/>
        <v>0</v>
      </c>
      <c r="S289" s="57">
        <f t="shared" si="460"/>
        <v>0</v>
      </c>
      <c r="T289" s="57">
        <f t="shared" si="460"/>
        <v>0</v>
      </c>
      <c r="U289" s="57">
        <f t="shared" si="460"/>
        <v>0</v>
      </c>
      <c r="V289" s="57">
        <f t="shared" si="460"/>
        <v>0</v>
      </c>
      <c r="W289" s="57">
        <f t="shared" si="460"/>
        <v>0</v>
      </c>
      <c r="X289" s="57">
        <f t="shared" si="460"/>
        <v>0</v>
      </c>
      <c r="Y289" s="57">
        <f t="shared" si="460"/>
        <v>0</v>
      </c>
      <c r="Z289" s="57">
        <f t="shared" si="460"/>
        <v>0</v>
      </c>
      <c r="AA289" s="59"/>
      <c r="AB289" s="57"/>
      <c r="AC289" s="57">
        <f t="shared" si="450"/>
        <v>0</v>
      </c>
      <c r="AD289" s="57">
        <f t="shared" si="451"/>
        <v>0</v>
      </c>
      <c r="AE289" s="57">
        <f t="shared" si="462"/>
        <v>0</v>
      </c>
      <c r="AF289" s="57">
        <f t="shared" si="462"/>
        <v>0</v>
      </c>
      <c r="AG289" s="57">
        <f t="shared" si="462"/>
        <v>0</v>
      </c>
      <c r="AH289" s="57">
        <f t="shared" si="462"/>
        <v>0</v>
      </c>
      <c r="AI289" s="57">
        <f t="shared" si="462"/>
        <v>0</v>
      </c>
      <c r="AJ289" s="57">
        <f t="shared" si="462"/>
        <v>0</v>
      </c>
      <c r="AK289" s="57">
        <f t="shared" si="462"/>
        <v>0</v>
      </c>
      <c r="AL289" s="57">
        <f t="shared" si="462"/>
        <v>0</v>
      </c>
      <c r="AM289" s="57">
        <f t="shared" si="462"/>
        <v>0</v>
      </c>
      <c r="AN289" s="57">
        <f t="shared" si="462"/>
        <v>0</v>
      </c>
      <c r="AO289" s="57">
        <f t="shared" si="462"/>
        <v>0</v>
      </c>
      <c r="AP289" s="59"/>
      <c r="AQ289" s="57">
        <v>0</v>
      </c>
      <c r="BE289" s="60">
        <f t="shared" si="445"/>
        <v>0</v>
      </c>
      <c r="BF289" s="57">
        <v>0</v>
      </c>
      <c r="BT289" s="60">
        <f t="shared" si="453"/>
        <v>0</v>
      </c>
      <c r="BU289" s="57">
        <v>0</v>
      </c>
      <c r="CI289" s="60">
        <f t="shared" si="454"/>
        <v>0</v>
      </c>
      <c r="CJ289" s="57">
        <v>0</v>
      </c>
      <c r="CX289" s="60">
        <f t="shared" si="455"/>
        <v>0</v>
      </c>
    </row>
    <row r="290" spans="1:102" x14ac:dyDescent="0.2">
      <c r="A290" s="56" t="s">
        <v>1607</v>
      </c>
      <c r="B290" s="40" t="s">
        <v>2321</v>
      </c>
      <c r="C290" s="40" t="s">
        <v>794</v>
      </c>
      <c r="D290" s="40" t="s">
        <v>835</v>
      </c>
      <c r="E290" s="40" t="s">
        <v>2568</v>
      </c>
      <c r="F290" s="40" t="s">
        <v>853</v>
      </c>
      <c r="G290" s="40">
        <v>180</v>
      </c>
      <c r="H290" s="57">
        <v>30807.5</v>
      </c>
      <c r="I290" s="57">
        <v>30807.5</v>
      </c>
      <c r="J290" s="57">
        <v>0</v>
      </c>
      <c r="K290" s="58">
        <v>0</v>
      </c>
      <c r="L290" s="57">
        <v>0</v>
      </c>
      <c r="M290" s="57"/>
      <c r="N290" s="57">
        <f t="shared" si="412"/>
        <v>0</v>
      </c>
      <c r="O290" s="57">
        <f t="shared" si="449"/>
        <v>0</v>
      </c>
      <c r="P290" s="57">
        <f t="shared" si="460"/>
        <v>0</v>
      </c>
      <c r="Q290" s="57">
        <f t="shared" si="460"/>
        <v>0</v>
      </c>
      <c r="R290" s="57">
        <f t="shared" si="460"/>
        <v>0</v>
      </c>
      <c r="S290" s="57">
        <f t="shared" si="460"/>
        <v>0</v>
      </c>
      <c r="T290" s="57">
        <f t="shared" si="460"/>
        <v>0</v>
      </c>
      <c r="U290" s="57">
        <f t="shared" si="460"/>
        <v>0</v>
      </c>
      <c r="V290" s="57">
        <f t="shared" si="460"/>
        <v>0</v>
      </c>
      <c r="W290" s="57">
        <f t="shared" si="460"/>
        <v>0</v>
      </c>
      <c r="X290" s="57">
        <f t="shared" si="460"/>
        <v>0</v>
      </c>
      <c r="Y290" s="57">
        <f t="shared" si="460"/>
        <v>0</v>
      </c>
      <c r="Z290" s="57">
        <f t="shared" si="460"/>
        <v>0</v>
      </c>
      <c r="AA290" s="59"/>
      <c r="AB290" s="57"/>
      <c r="AC290" s="57">
        <f t="shared" si="450"/>
        <v>0</v>
      </c>
      <c r="AD290" s="57">
        <f t="shared" si="451"/>
        <v>0</v>
      </c>
      <c r="AE290" s="57">
        <f t="shared" si="462"/>
        <v>0</v>
      </c>
      <c r="AF290" s="57">
        <f t="shared" si="462"/>
        <v>0</v>
      </c>
      <c r="AG290" s="57">
        <f t="shared" si="462"/>
        <v>0</v>
      </c>
      <c r="AH290" s="57">
        <f t="shared" si="462"/>
        <v>0</v>
      </c>
      <c r="AI290" s="57">
        <f t="shared" si="462"/>
        <v>0</v>
      </c>
      <c r="AJ290" s="57">
        <f t="shared" si="462"/>
        <v>0</v>
      </c>
      <c r="AK290" s="57">
        <f t="shared" si="462"/>
        <v>0</v>
      </c>
      <c r="AL290" s="57">
        <f t="shared" si="462"/>
        <v>0</v>
      </c>
      <c r="AM290" s="57">
        <f t="shared" si="462"/>
        <v>0</v>
      </c>
      <c r="AN290" s="57">
        <f t="shared" si="462"/>
        <v>0</v>
      </c>
      <c r="AO290" s="57">
        <f t="shared" si="462"/>
        <v>0</v>
      </c>
      <c r="AP290" s="59"/>
      <c r="AQ290" s="57">
        <v>0</v>
      </c>
      <c r="BE290" s="60">
        <f t="shared" si="445"/>
        <v>0</v>
      </c>
      <c r="BF290" s="57">
        <v>0</v>
      </c>
      <c r="BT290" s="60">
        <f t="shared" si="453"/>
        <v>0</v>
      </c>
      <c r="BU290" s="57">
        <v>0</v>
      </c>
      <c r="CI290" s="60">
        <f t="shared" si="454"/>
        <v>0</v>
      </c>
      <c r="CJ290" s="57">
        <v>0</v>
      </c>
      <c r="CX290" s="60">
        <f t="shared" si="455"/>
        <v>0</v>
      </c>
    </row>
    <row r="291" spans="1:102" x14ac:dyDescent="0.2">
      <c r="A291" s="56" t="s">
        <v>1608</v>
      </c>
      <c r="B291" s="40" t="s">
        <v>2322</v>
      </c>
      <c r="C291" s="40" t="s">
        <v>794</v>
      </c>
      <c r="D291" s="40" t="s">
        <v>835</v>
      </c>
      <c r="E291" s="40" t="s">
        <v>2568</v>
      </c>
      <c r="F291" s="40" t="s">
        <v>853</v>
      </c>
      <c r="G291" s="40">
        <v>180</v>
      </c>
      <c r="H291" s="57">
        <v>30807.5</v>
      </c>
      <c r="I291" s="57">
        <v>30807.5</v>
      </c>
      <c r="J291" s="57">
        <v>0</v>
      </c>
      <c r="K291" s="58">
        <v>0</v>
      </c>
      <c r="L291" s="57">
        <v>0</v>
      </c>
      <c r="M291" s="57"/>
      <c r="N291" s="57">
        <f t="shared" si="412"/>
        <v>0</v>
      </c>
      <c r="O291" s="57">
        <f t="shared" si="449"/>
        <v>0</v>
      </c>
      <c r="P291" s="57">
        <f t="shared" si="460"/>
        <v>0</v>
      </c>
      <c r="Q291" s="57">
        <f t="shared" si="460"/>
        <v>0</v>
      </c>
      <c r="R291" s="57">
        <f t="shared" si="460"/>
        <v>0</v>
      </c>
      <c r="S291" s="57">
        <f t="shared" si="460"/>
        <v>0</v>
      </c>
      <c r="T291" s="57">
        <f t="shared" si="460"/>
        <v>0</v>
      </c>
      <c r="U291" s="57">
        <f t="shared" si="460"/>
        <v>0</v>
      </c>
      <c r="V291" s="57">
        <f t="shared" si="460"/>
        <v>0</v>
      </c>
      <c r="W291" s="57">
        <f t="shared" si="460"/>
        <v>0</v>
      </c>
      <c r="X291" s="57">
        <f t="shared" si="460"/>
        <v>0</v>
      </c>
      <c r="Y291" s="57">
        <f t="shared" si="460"/>
        <v>0</v>
      </c>
      <c r="Z291" s="57">
        <f t="shared" si="460"/>
        <v>0</v>
      </c>
      <c r="AA291" s="59"/>
      <c r="AB291" s="57"/>
      <c r="AC291" s="57">
        <f t="shared" si="450"/>
        <v>0</v>
      </c>
      <c r="AD291" s="57">
        <f t="shared" si="451"/>
        <v>0</v>
      </c>
      <c r="AE291" s="57">
        <f t="shared" si="462"/>
        <v>0</v>
      </c>
      <c r="AF291" s="57">
        <f t="shared" si="462"/>
        <v>0</v>
      </c>
      <c r="AG291" s="57">
        <f t="shared" si="462"/>
        <v>0</v>
      </c>
      <c r="AH291" s="57">
        <f t="shared" si="462"/>
        <v>0</v>
      </c>
      <c r="AI291" s="57">
        <f t="shared" si="462"/>
        <v>0</v>
      </c>
      <c r="AJ291" s="57">
        <f t="shared" si="462"/>
        <v>0</v>
      </c>
      <c r="AK291" s="57">
        <f t="shared" si="462"/>
        <v>0</v>
      </c>
      <c r="AL291" s="57">
        <f t="shared" si="462"/>
        <v>0</v>
      </c>
      <c r="AM291" s="57">
        <f t="shared" si="462"/>
        <v>0</v>
      </c>
      <c r="AN291" s="57">
        <f t="shared" si="462"/>
        <v>0</v>
      </c>
      <c r="AO291" s="57">
        <f t="shared" si="462"/>
        <v>0</v>
      </c>
      <c r="AP291" s="59"/>
      <c r="AQ291" s="57">
        <v>0</v>
      </c>
      <c r="BE291" s="60">
        <f t="shared" si="445"/>
        <v>0</v>
      </c>
      <c r="BF291" s="57">
        <v>0</v>
      </c>
      <c r="BT291" s="60">
        <f t="shared" si="453"/>
        <v>0</v>
      </c>
      <c r="BU291" s="57">
        <v>0</v>
      </c>
      <c r="CI291" s="60">
        <f t="shared" si="454"/>
        <v>0</v>
      </c>
      <c r="CJ291" s="57">
        <v>0</v>
      </c>
      <c r="CX291" s="60">
        <f t="shared" si="455"/>
        <v>0</v>
      </c>
    </row>
    <row r="292" spans="1:102" x14ac:dyDescent="0.2">
      <c r="A292" s="56" t="s">
        <v>1609</v>
      </c>
      <c r="B292" s="40" t="s">
        <v>2323</v>
      </c>
      <c r="C292" s="40" t="s">
        <v>794</v>
      </c>
      <c r="D292" s="40" t="s">
        <v>835</v>
      </c>
      <c r="E292" s="40" t="s">
        <v>2181</v>
      </c>
      <c r="F292" s="40" t="s">
        <v>853</v>
      </c>
      <c r="G292" s="40">
        <v>539</v>
      </c>
      <c r="H292" s="57">
        <v>1922264.54</v>
      </c>
      <c r="I292" s="57">
        <v>249513.28000000003</v>
      </c>
      <c r="J292" s="57">
        <v>1672751.26</v>
      </c>
      <c r="K292" s="58">
        <v>0</v>
      </c>
      <c r="L292" s="57">
        <v>7744.22</v>
      </c>
      <c r="M292" s="57"/>
      <c r="N292" s="57">
        <f t="shared" si="412"/>
        <v>92930.64</v>
      </c>
      <c r="O292" s="57">
        <f t="shared" si="449"/>
        <v>1665007.04</v>
      </c>
      <c r="P292" s="57">
        <f t="shared" si="460"/>
        <v>1657262.82</v>
      </c>
      <c r="Q292" s="57">
        <f t="shared" si="460"/>
        <v>1649518.6</v>
      </c>
      <c r="R292" s="57">
        <f t="shared" si="460"/>
        <v>1641774.3800000001</v>
      </c>
      <c r="S292" s="57">
        <f t="shared" si="460"/>
        <v>1634030.1600000001</v>
      </c>
      <c r="T292" s="57">
        <f t="shared" si="460"/>
        <v>1626285.9400000002</v>
      </c>
      <c r="U292" s="57">
        <f t="shared" si="460"/>
        <v>1618541.7200000002</v>
      </c>
      <c r="V292" s="57">
        <f t="shared" si="460"/>
        <v>1610797.5000000002</v>
      </c>
      <c r="W292" s="57">
        <f t="shared" si="460"/>
        <v>1603053.2800000003</v>
      </c>
      <c r="X292" s="57">
        <f t="shared" si="460"/>
        <v>1595309.0600000003</v>
      </c>
      <c r="Y292" s="57">
        <f t="shared" si="460"/>
        <v>1587564.8400000003</v>
      </c>
      <c r="Z292" s="57">
        <f t="shared" si="460"/>
        <v>1579820.6200000003</v>
      </c>
      <c r="AA292" s="59"/>
      <c r="AB292" s="57"/>
      <c r="AC292" s="57">
        <f t="shared" si="450"/>
        <v>92930.64</v>
      </c>
      <c r="AD292" s="57">
        <f t="shared" si="451"/>
        <v>1572076.4000000004</v>
      </c>
      <c r="AE292" s="57">
        <f t="shared" si="462"/>
        <v>1564332.1800000004</v>
      </c>
      <c r="AF292" s="57">
        <f t="shared" si="462"/>
        <v>1556587.9600000004</v>
      </c>
      <c r="AG292" s="57">
        <f t="shared" si="462"/>
        <v>1548843.7400000005</v>
      </c>
      <c r="AH292" s="57">
        <f t="shared" si="462"/>
        <v>1541099.5200000005</v>
      </c>
      <c r="AI292" s="57">
        <f t="shared" si="462"/>
        <v>1533355.3000000005</v>
      </c>
      <c r="AJ292" s="57">
        <f t="shared" si="462"/>
        <v>1525611.0800000005</v>
      </c>
      <c r="AK292" s="57">
        <f t="shared" si="462"/>
        <v>1517866.8600000006</v>
      </c>
      <c r="AL292" s="57">
        <f t="shared" si="462"/>
        <v>1510122.6400000006</v>
      </c>
      <c r="AM292" s="57">
        <f t="shared" si="462"/>
        <v>1502378.4200000006</v>
      </c>
      <c r="AN292" s="57">
        <f t="shared" si="462"/>
        <v>1494634.2000000007</v>
      </c>
      <c r="AO292" s="57">
        <f t="shared" si="462"/>
        <v>1486889.9800000007</v>
      </c>
      <c r="AP292" s="59"/>
      <c r="AQ292" s="57">
        <v>7744.22</v>
      </c>
      <c r="AR292" s="57">
        <f t="shared" ref="AR292:AR300" si="469">L292*12</f>
        <v>92930.64</v>
      </c>
      <c r="AS292" s="57">
        <f t="shared" ref="AS292:AS300" si="470">AO292-$L292</f>
        <v>1479145.7600000007</v>
      </c>
      <c r="AT292" s="57">
        <f t="shared" ref="AT292:BD300" si="471">AS292-$L292</f>
        <v>1471401.5400000007</v>
      </c>
      <c r="AU292" s="57">
        <f t="shared" si="471"/>
        <v>1463657.3200000008</v>
      </c>
      <c r="AV292" s="57">
        <f t="shared" si="471"/>
        <v>1455913.1000000008</v>
      </c>
      <c r="AW292" s="57">
        <f t="shared" si="471"/>
        <v>1448168.8800000008</v>
      </c>
      <c r="AX292" s="57">
        <f t="shared" si="471"/>
        <v>1440424.6600000008</v>
      </c>
      <c r="AY292" s="57">
        <f t="shared" si="471"/>
        <v>1432680.4400000009</v>
      </c>
      <c r="AZ292" s="57">
        <f t="shared" si="471"/>
        <v>1424936.2200000009</v>
      </c>
      <c r="BA292" s="57">
        <f t="shared" si="471"/>
        <v>1417192.0000000009</v>
      </c>
      <c r="BB292" s="57">
        <f t="shared" si="471"/>
        <v>1409447.780000001</v>
      </c>
      <c r="BC292" s="57">
        <f t="shared" si="471"/>
        <v>1401703.560000001</v>
      </c>
      <c r="BD292" s="57">
        <f t="shared" si="471"/>
        <v>1393959.340000001</v>
      </c>
      <c r="BE292" s="60">
        <f t="shared" si="445"/>
        <v>0</v>
      </c>
      <c r="BF292" s="57">
        <v>7744.22</v>
      </c>
      <c r="BG292" s="69">
        <f t="shared" ref="BG292:BG300" si="472">BF292*12</f>
        <v>92930.64</v>
      </c>
      <c r="BH292" s="57">
        <f t="shared" ref="BH292:BH300" si="473">BD292-BF292</f>
        <v>1386215.120000001</v>
      </c>
      <c r="BI292" s="57">
        <f t="shared" ref="BI292:BS300" si="474">BH292-$L292</f>
        <v>1378470.9000000011</v>
      </c>
      <c r="BJ292" s="57">
        <f t="shared" si="474"/>
        <v>1370726.6800000011</v>
      </c>
      <c r="BK292" s="57">
        <f t="shared" si="474"/>
        <v>1362982.4600000011</v>
      </c>
      <c r="BL292" s="57">
        <f t="shared" si="474"/>
        <v>1355238.2400000012</v>
      </c>
      <c r="BM292" s="57">
        <f t="shared" si="474"/>
        <v>1347494.0200000012</v>
      </c>
      <c r="BN292" s="57">
        <f t="shared" si="474"/>
        <v>1339749.8000000012</v>
      </c>
      <c r="BO292" s="57">
        <f t="shared" si="474"/>
        <v>1332005.5800000012</v>
      </c>
      <c r="BP292" s="57">
        <f t="shared" si="474"/>
        <v>1324261.3600000013</v>
      </c>
      <c r="BQ292" s="57">
        <f t="shared" si="474"/>
        <v>1316517.1400000013</v>
      </c>
      <c r="BR292" s="57">
        <f t="shared" si="474"/>
        <v>1308772.9200000013</v>
      </c>
      <c r="BS292" s="57">
        <f t="shared" si="474"/>
        <v>1301028.7000000014</v>
      </c>
      <c r="BT292" s="60">
        <v>0</v>
      </c>
      <c r="BU292" s="57">
        <v>7744.22</v>
      </c>
      <c r="BV292" s="69">
        <f t="shared" ref="BV292:BV300" si="475">BU292*12</f>
        <v>92930.64</v>
      </c>
      <c r="BW292" s="57">
        <f t="shared" ref="BW292:BW300" si="476">BS292-BU292</f>
        <v>1293284.4800000014</v>
      </c>
      <c r="BX292" s="57">
        <f t="shared" ref="BX292:CH300" si="477">BW292-$L292</f>
        <v>1285540.2600000014</v>
      </c>
      <c r="BY292" s="57">
        <f t="shared" si="477"/>
        <v>1277796.0400000014</v>
      </c>
      <c r="BZ292" s="57">
        <f t="shared" si="477"/>
        <v>1270051.8200000015</v>
      </c>
      <c r="CA292" s="57">
        <f t="shared" si="477"/>
        <v>1262307.6000000015</v>
      </c>
      <c r="CB292" s="57">
        <f t="shared" si="477"/>
        <v>1254563.3800000015</v>
      </c>
      <c r="CC292" s="57">
        <f t="shared" si="477"/>
        <v>1246819.1600000015</v>
      </c>
      <c r="CD292" s="57">
        <f t="shared" si="477"/>
        <v>1239074.9400000016</v>
      </c>
      <c r="CE292" s="57">
        <f t="shared" si="477"/>
        <v>1231330.7200000016</v>
      </c>
      <c r="CF292" s="57">
        <f t="shared" si="477"/>
        <v>1223586.5000000016</v>
      </c>
      <c r="CG292" s="57">
        <f t="shared" si="477"/>
        <v>1215842.2800000017</v>
      </c>
      <c r="CH292" s="57">
        <f t="shared" si="477"/>
        <v>1208098.0600000017</v>
      </c>
      <c r="CI292" s="60">
        <v>0</v>
      </c>
      <c r="CJ292" s="57">
        <v>7744.22</v>
      </c>
      <c r="CK292" s="69">
        <f t="shared" ref="CK292:CK300" si="478">CJ292*12</f>
        <v>92930.64</v>
      </c>
      <c r="CL292" s="57">
        <f t="shared" ref="CL292:CL300" si="479">CH292-CJ292</f>
        <v>1200353.8400000017</v>
      </c>
      <c r="CM292" s="57">
        <f t="shared" ref="CM292:CW300" si="480">CL292-$L292</f>
        <v>1192609.6200000017</v>
      </c>
      <c r="CN292" s="57">
        <f t="shared" si="480"/>
        <v>1184865.4000000018</v>
      </c>
      <c r="CO292" s="57">
        <f t="shared" si="480"/>
        <v>1177121.1800000018</v>
      </c>
      <c r="CP292" s="57">
        <f t="shared" si="480"/>
        <v>1169376.9600000018</v>
      </c>
      <c r="CQ292" s="57">
        <f t="shared" si="480"/>
        <v>1161632.7400000019</v>
      </c>
      <c r="CR292" s="57">
        <f t="shared" si="480"/>
        <v>1153888.5200000019</v>
      </c>
      <c r="CS292" s="57">
        <f t="shared" si="480"/>
        <v>1146144.3000000019</v>
      </c>
      <c r="CT292" s="57">
        <f t="shared" si="480"/>
        <v>1138400.0800000019</v>
      </c>
      <c r="CU292" s="57">
        <f t="shared" si="480"/>
        <v>1130655.860000002</v>
      </c>
      <c r="CV292" s="57">
        <f t="shared" si="480"/>
        <v>1122911.640000002</v>
      </c>
      <c r="CW292" s="57">
        <f t="shared" si="480"/>
        <v>1115167.420000002</v>
      </c>
      <c r="CX292" s="60">
        <v>0</v>
      </c>
    </row>
    <row r="293" spans="1:102" ht="22.5" x14ac:dyDescent="0.2">
      <c r="A293" s="56" t="s">
        <v>1610</v>
      </c>
      <c r="B293" s="40" t="s">
        <v>2324</v>
      </c>
      <c r="C293" s="40" t="s">
        <v>794</v>
      </c>
      <c r="D293" s="40" t="s">
        <v>851</v>
      </c>
      <c r="E293" s="40" t="s">
        <v>2577</v>
      </c>
      <c r="F293" s="40" t="s">
        <v>853</v>
      </c>
      <c r="G293" s="40">
        <v>360</v>
      </c>
      <c r="H293" s="57">
        <v>3378256.22</v>
      </c>
      <c r="I293" s="57">
        <v>478586.49066666671</v>
      </c>
      <c r="J293" s="57">
        <v>2899669.7293333337</v>
      </c>
      <c r="K293" s="58">
        <v>1</v>
      </c>
      <c r="L293" s="57">
        <v>9384.0500000000011</v>
      </c>
      <c r="M293" s="57"/>
      <c r="N293" s="57">
        <f t="shared" si="412"/>
        <v>112608.6</v>
      </c>
      <c r="O293" s="57">
        <f t="shared" si="449"/>
        <v>2890285.6793333339</v>
      </c>
      <c r="P293" s="57">
        <f t="shared" si="460"/>
        <v>2880901.629333334</v>
      </c>
      <c r="Q293" s="57">
        <f t="shared" si="460"/>
        <v>2871517.5793333342</v>
      </c>
      <c r="R293" s="57">
        <f t="shared" si="460"/>
        <v>2862133.5293333344</v>
      </c>
      <c r="S293" s="57">
        <f t="shared" si="460"/>
        <v>2852749.4793333346</v>
      </c>
      <c r="T293" s="57">
        <f t="shared" si="460"/>
        <v>2843365.4293333348</v>
      </c>
      <c r="U293" s="57">
        <f t="shared" si="460"/>
        <v>2833981.379333335</v>
      </c>
      <c r="V293" s="57">
        <f t="shared" si="460"/>
        <v>2824597.3293333352</v>
      </c>
      <c r="W293" s="57">
        <f t="shared" si="460"/>
        <v>2815213.2793333353</v>
      </c>
      <c r="X293" s="57">
        <f t="shared" si="460"/>
        <v>2805829.2293333355</v>
      </c>
      <c r="Y293" s="57">
        <f t="shared" si="460"/>
        <v>2796445.1793333357</v>
      </c>
      <c r="Z293" s="57">
        <f t="shared" si="460"/>
        <v>2787061.1293333359</v>
      </c>
      <c r="AA293" s="59">
        <f t="shared" ref="AA293:AA308" si="481">SUM(O293:Z293,J293)/13*$AA$1</f>
        <v>62554.03944533335</v>
      </c>
      <c r="AB293" s="57"/>
      <c r="AC293" s="57">
        <f t="shared" si="450"/>
        <v>112608.6</v>
      </c>
      <c r="AD293" s="57">
        <f t="shared" si="451"/>
        <v>2777677.0793333361</v>
      </c>
      <c r="AE293" s="57">
        <f t="shared" si="462"/>
        <v>2768293.0293333363</v>
      </c>
      <c r="AF293" s="57">
        <f t="shared" si="462"/>
        <v>2758908.9793333365</v>
      </c>
      <c r="AG293" s="57">
        <f t="shared" si="462"/>
        <v>2749524.9293333367</v>
      </c>
      <c r="AH293" s="57">
        <f t="shared" si="462"/>
        <v>2740140.8793333368</v>
      </c>
      <c r="AI293" s="57">
        <f t="shared" si="462"/>
        <v>2730756.829333337</v>
      </c>
      <c r="AJ293" s="57">
        <f t="shared" si="462"/>
        <v>2721372.7793333372</v>
      </c>
      <c r="AK293" s="57">
        <f t="shared" si="462"/>
        <v>2711988.7293333374</v>
      </c>
      <c r="AL293" s="57">
        <f t="shared" si="462"/>
        <v>2702604.6793333376</v>
      </c>
      <c r="AM293" s="57">
        <f t="shared" si="462"/>
        <v>2693220.6293333378</v>
      </c>
      <c r="AN293" s="57">
        <f t="shared" si="462"/>
        <v>2683836.579333338</v>
      </c>
      <c r="AO293" s="57">
        <f t="shared" si="462"/>
        <v>2674452.5293333381</v>
      </c>
      <c r="AP293" s="59">
        <f t="shared" si="452"/>
        <v>60076.650245333411</v>
      </c>
      <c r="AQ293" s="57">
        <v>9384.0500000000011</v>
      </c>
      <c r="AR293" s="57">
        <f t="shared" si="469"/>
        <v>112608.6</v>
      </c>
      <c r="AS293" s="57">
        <f t="shared" si="470"/>
        <v>2665068.4793333383</v>
      </c>
      <c r="AT293" s="57">
        <f t="shared" si="471"/>
        <v>2655684.4293333385</v>
      </c>
      <c r="AU293" s="57">
        <f t="shared" si="471"/>
        <v>2646300.3793333387</v>
      </c>
      <c r="AV293" s="57">
        <f t="shared" si="471"/>
        <v>2636916.3293333389</v>
      </c>
      <c r="AW293" s="57">
        <f t="shared" si="471"/>
        <v>2627532.2793333391</v>
      </c>
      <c r="AX293" s="57">
        <f t="shared" si="471"/>
        <v>2618148.2293333393</v>
      </c>
      <c r="AY293" s="57">
        <f t="shared" si="471"/>
        <v>2608764.1793333394</v>
      </c>
      <c r="AZ293" s="57">
        <f t="shared" si="471"/>
        <v>2599380.1293333396</v>
      </c>
      <c r="BA293" s="57">
        <f t="shared" si="471"/>
        <v>2589996.0793333398</v>
      </c>
      <c r="BB293" s="57">
        <f t="shared" si="471"/>
        <v>2580612.02933334</v>
      </c>
      <c r="BC293" s="57">
        <f t="shared" si="471"/>
        <v>2571227.9793333402</v>
      </c>
      <c r="BD293" s="57">
        <f t="shared" si="471"/>
        <v>2561843.9293333404</v>
      </c>
      <c r="BE293" s="60">
        <f t="shared" si="445"/>
        <v>57599.261045333449</v>
      </c>
      <c r="BF293" s="57">
        <v>9384.0500000000011</v>
      </c>
      <c r="BG293" s="69">
        <f t="shared" si="472"/>
        <v>112608.6</v>
      </c>
      <c r="BH293" s="57">
        <f t="shared" si="473"/>
        <v>2552459.8793333406</v>
      </c>
      <c r="BI293" s="57">
        <f t="shared" si="474"/>
        <v>2543075.8293333407</v>
      </c>
      <c r="BJ293" s="57">
        <f t="shared" si="474"/>
        <v>2533691.7793333409</v>
      </c>
      <c r="BK293" s="57">
        <f t="shared" si="474"/>
        <v>2524307.7293333411</v>
      </c>
      <c r="BL293" s="57">
        <f t="shared" si="474"/>
        <v>2514923.6793333413</v>
      </c>
      <c r="BM293" s="57">
        <f t="shared" si="474"/>
        <v>2505539.6293333415</v>
      </c>
      <c r="BN293" s="57">
        <f t="shared" si="474"/>
        <v>2496155.5793333417</v>
      </c>
      <c r="BO293" s="57">
        <f t="shared" si="474"/>
        <v>2486771.5293333419</v>
      </c>
      <c r="BP293" s="57">
        <f t="shared" si="474"/>
        <v>2477387.4793333421</v>
      </c>
      <c r="BQ293" s="57">
        <f t="shared" si="474"/>
        <v>2468003.4293333422</v>
      </c>
      <c r="BR293" s="57">
        <f t="shared" si="474"/>
        <v>2458619.3793333424</v>
      </c>
      <c r="BS293" s="57">
        <f t="shared" si="474"/>
        <v>2449235.3293333426</v>
      </c>
      <c r="BT293" s="60">
        <f>IF(Z293&lt;1,0,SUM(BH293:BS293,BD293)/13*$BE$1)</f>
        <v>55121.87184533351</v>
      </c>
      <c r="BU293" s="57">
        <v>9384.0500000000011</v>
      </c>
      <c r="BV293" s="69">
        <f t="shared" si="475"/>
        <v>112608.6</v>
      </c>
      <c r="BW293" s="57">
        <f t="shared" si="476"/>
        <v>2439851.2793333428</v>
      </c>
      <c r="BX293" s="57">
        <f t="shared" si="477"/>
        <v>2430467.229333343</v>
      </c>
      <c r="BY293" s="57">
        <f t="shared" si="477"/>
        <v>2421083.1793333432</v>
      </c>
      <c r="BZ293" s="57">
        <f t="shared" si="477"/>
        <v>2411699.1293333434</v>
      </c>
      <c r="CA293" s="57">
        <f t="shared" si="477"/>
        <v>2402315.0793333435</v>
      </c>
      <c r="CB293" s="57">
        <f t="shared" si="477"/>
        <v>2392931.0293333437</v>
      </c>
      <c r="CC293" s="57">
        <f t="shared" si="477"/>
        <v>2383546.9793333439</v>
      </c>
      <c r="CD293" s="57">
        <f t="shared" si="477"/>
        <v>2374162.9293333441</v>
      </c>
      <c r="CE293" s="57">
        <f t="shared" si="477"/>
        <v>2364778.8793333443</v>
      </c>
      <c r="CF293" s="57">
        <f t="shared" si="477"/>
        <v>2355394.8293333445</v>
      </c>
      <c r="CG293" s="57">
        <f t="shared" si="477"/>
        <v>2346010.7793333447</v>
      </c>
      <c r="CH293" s="57">
        <f t="shared" si="477"/>
        <v>2336626.7293333448</v>
      </c>
      <c r="CI293" s="60">
        <f t="shared" si="454"/>
        <v>52644.482645333555</v>
      </c>
      <c r="CJ293" s="57">
        <v>9384.0500000000011</v>
      </c>
      <c r="CK293" s="69">
        <f t="shared" si="478"/>
        <v>112608.6</v>
      </c>
      <c r="CL293" s="57">
        <f t="shared" si="479"/>
        <v>2327242.679333345</v>
      </c>
      <c r="CM293" s="57">
        <f t="shared" si="480"/>
        <v>2317858.6293333452</v>
      </c>
      <c r="CN293" s="57">
        <f t="shared" si="480"/>
        <v>2308474.5793333454</v>
      </c>
      <c r="CO293" s="57">
        <f t="shared" si="480"/>
        <v>2299090.5293333456</v>
      </c>
      <c r="CP293" s="57">
        <f t="shared" si="480"/>
        <v>2289706.4793333458</v>
      </c>
      <c r="CQ293" s="57">
        <f t="shared" si="480"/>
        <v>2280322.429333346</v>
      </c>
      <c r="CR293" s="57">
        <f t="shared" si="480"/>
        <v>2270938.3793333462</v>
      </c>
      <c r="CS293" s="57">
        <f t="shared" si="480"/>
        <v>2261554.3293333463</v>
      </c>
      <c r="CT293" s="57">
        <f t="shared" si="480"/>
        <v>2252170.2793333465</v>
      </c>
      <c r="CU293" s="57">
        <f t="shared" si="480"/>
        <v>2242786.2293333467</v>
      </c>
      <c r="CV293" s="57">
        <f t="shared" si="480"/>
        <v>2233402.1793333469</v>
      </c>
      <c r="CW293" s="57">
        <f t="shared" si="480"/>
        <v>2224018.1293333471</v>
      </c>
      <c r="CX293" s="60">
        <f t="shared" si="455"/>
        <v>50167.093445333609</v>
      </c>
    </row>
    <row r="294" spans="1:102" x14ac:dyDescent="0.2">
      <c r="A294" s="56" t="s">
        <v>1611</v>
      </c>
      <c r="B294" s="77" t="s">
        <v>2325</v>
      </c>
      <c r="C294" s="40" t="s">
        <v>794</v>
      </c>
      <c r="D294" s="40" t="s">
        <v>851</v>
      </c>
      <c r="E294" s="40" t="s">
        <v>2563</v>
      </c>
      <c r="F294" s="40" t="s">
        <v>853</v>
      </c>
      <c r="G294" s="40">
        <v>420</v>
      </c>
      <c r="H294" s="57">
        <v>8912257.2300000004</v>
      </c>
      <c r="I294" s="57">
        <v>169757.28057142859</v>
      </c>
      <c r="J294" s="57">
        <v>8742499.9494285714</v>
      </c>
      <c r="K294" s="58">
        <v>1</v>
      </c>
      <c r="L294" s="57">
        <v>21219.66</v>
      </c>
      <c r="M294" s="57"/>
      <c r="N294" s="57">
        <f t="shared" si="412"/>
        <v>254635.91999999998</v>
      </c>
      <c r="O294" s="57">
        <f t="shared" si="449"/>
        <v>8721280.2894285712</v>
      </c>
      <c r="P294" s="57">
        <f t="shared" si="460"/>
        <v>8700060.6294285711</v>
      </c>
      <c r="Q294" s="57">
        <f t="shared" si="460"/>
        <v>8678840.9694285709</v>
      </c>
      <c r="R294" s="57">
        <f t="shared" si="460"/>
        <v>8657621.3094285708</v>
      </c>
      <c r="S294" s="57">
        <f t="shared" si="460"/>
        <v>8636401.6494285706</v>
      </c>
      <c r="T294" s="57">
        <f t="shared" si="460"/>
        <v>8615181.9894285705</v>
      </c>
      <c r="U294" s="57">
        <f t="shared" si="460"/>
        <v>8593962.3294285703</v>
      </c>
      <c r="V294" s="57">
        <f t="shared" si="460"/>
        <v>8572742.6694285702</v>
      </c>
      <c r="W294" s="57">
        <f t="shared" si="460"/>
        <v>8551523.00942857</v>
      </c>
      <c r="X294" s="57">
        <f t="shared" si="460"/>
        <v>8530303.3494285699</v>
      </c>
      <c r="Y294" s="57">
        <f t="shared" si="460"/>
        <v>8509083.6894285697</v>
      </c>
      <c r="Z294" s="57">
        <f t="shared" si="460"/>
        <v>8487864.0294285696</v>
      </c>
      <c r="AA294" s="59">
        <f t="shared" si="481"/>
        <v>189534.00376742854</v>
      </c>
      <c r="AB294" s="57"/>
      <c r="AC294" s="57">
        <f t="shared" si="450"/>
        <v>254635.91999999998</v>
      </c>
      <c r="AD294" s="57">
        <f t="shared" si="451"/>
        <v>8466644.3694285695</v>
      </c>
      <c r="AE294" s="57">
        <f t="shared" si="462"/>
        <v>8445424.7094285693</v>
      </c>
      <c r="AF294" s="57">
        <f t="shared" si="462"/>
        <v>8424205.0494285692</v>
      </c>
      <c r="AG294" s="57">
        <f t="shared" si="462"/>
        <v>8402985.389428569</v>
      </c>
      <c r="AH294" s="57">
        <f t="shared" si="462"/>
        <v>8381765.7294285689</v>
      </c>
      <c r="AI294" s="57">
        <f t="shared" si="462"/>
        <v>8360546.0694285687</v>
      </c>
      <c r="AJ294" s="57">
        <f t="shared" si="462"/>
        <v>8339326.4094285686</v>
      </c>
      <c r="AK294" s="57">
        <f t="shared" si="462"/>
        <v>8318106.7494285684</v>
      </c>
      <c r="AL294" s="57">
        <f t="shared" si="462"/>
        <v>8296887.0894285683</v>
      </c>
      <c r="AM294" s="57">
        <f t="shared" si="462"/>
        <v>8275667.4294285681</v>
      </c>
      <c r="AN294" s="57">
        <f t="shared" si="462"/>
        <v>8254447.769428568</v>
      </c>
      <c r="AO294" s="57">
        <f t="shared" si="462"/>
        <v>8233228.1094285678</v>
      </c>
      <c r="AP294" s="59">
        <f t="shared" si="452"/>
        <v>183932.0135274285</v>
      </c>
      <c r="AQ294" s="57">
        <v>21219.66</v>
      </c>
      <c r="AR294" s="57">
        <f t="shared" si="469"/>
        <v>254635.91999999998</v>
      </c>
      <c r="AS294" s="57">
        <f t="shared" si="470"/>
        <v>8212008.4494285677</v>
      </c>
      <c r="AT294" s="57">
        <f t="shared" si="471"/>
        <v>8190788.7894285675</v>
      </c>
      <c r="AU294" s="57">
        <f t="shared" si="471"/>
        <v>8169569.1294285674</v>
      </c>
      <c r="AV294" s="57">
        <f t="shared" si="471"/>
        <v>8148349.4694285672</v>
      </c>
      <c r="AW294" s="57">
        <f t="shared" si="471"/>
        <v>8127129.8094285671</v>
      </c>
      <c r="AX294" s="57">
        <f t="shared" si="471"/>
        <v>8105910.1494285669</v>
      </c>
      <c r="AY294" s="57">
        <f t="shared" si="471"/>
        <v>8084690.4894285668</v>
      </c>
      <c r="AZ294" s="57">
        <f t="shared" si="471"/>
        <v>8063470.8294285666</v>
      </c>
      <c r="BA294" s="57">
        <f t="shared" si="471"/>
        <v>8042251.1694285665</v>
      </c>
      <c r="BB294" s="57">
        <f t="shared" si="471"/>
        <v>8021031.5094285663</v>
      </c>
      <c r="BC294" s="57">
        <f t="shared" si="471"/>
        <v>7999811.8494285662</v>
      </c>
      <c r="BD294" s="57">
        <f t="shared" si="471"/>
        <v>7978592.189428566</v>
      </c>
      <c r="BE294" s="60">
        <f t="shared" si="445"/>
        <v>178330.02328742846</v>
      </c>
      <c r="BF294" s="57">
        <v>21219.66</v>
      </c>
      <c r="BG294" s="69">
        <f t="shared" si="472"/>
        <v>254635.91999999998</v>
      </c>
      <c r="BH294" s="57">
        <f t="shared" si="473"/>
        <v>7957372.5294285659</v>
      </c>
      <c r="BI294" s="57">
        <f t="shared" si="474"/>
        <v>7936152.8694285657</v>
      </c>
      <c r="BJ294" s="57">
        <f t="shared" si="474"/>
        <v>7914933.2094285656</v>
      </c>
      <c r="BK294" s="57">
        <f t="shared" si="474"/>
        <v>7893713.5494285654</v>
      </c>
      <c r="BL294" s="57">
        <f t="shared" si="474"/>
        <v>7872493.8894285653</v>
      </c>
      <c r="BM294" s="57">
        <f t="shared" si="474"/>
        <v>7851274.2294285651</v>
      </c>
      <c r="BN294" s="57">
        <f t="shared" si="474"/>
        <v>7830054.569428565</v>
      </c>
      <c r="BO294" s="57">
        <f t="shared" si="474"/>
        <v>7808834.9094285648</v>
      </c>
      <c r="BP294" s="57">
        <f t="shared" si="474"/>
        <v>7787615.2494285647</v>
      </c>
      <c r="BQ294" s="57">
        <f t="shared" si="474"/>
        <v>7766395.5894285645</v>
      </c>
      <c r="BR294" s="57">
        <f t="shared" si="474"/>
        <v>7745175.9294285644</v>
      </c>
      <c r="BS294" s="57">
        <f t="shared" si="474"/>
        <v>7723956.2694285642</v>
      </c>
      <c r="BT294" s="60">
        <f t="shared" si="453"/>
        <v>172728.03304742841</v>
      </c>
      <c r="BU294" s="57">
        <v>21219.66</v>
      </c>
      <c r="BV294" s="69">
        <f t="shared" si="475"/>
        <v>254635.91999999998</v>
      </c>
      <c r="BW294" s="57">
        <f t="shared" si="476"/>
        <v>7702736.6094285641</v>
      </c>
      <c r="BX294" s="57">
        <f t="shared" si="477"/>
        <v>7681516.9494285639</v>
      </c>
      <c r="BY294" s="57">
        <f t="shared" si="477"/>
        <v>7660297.2894285638</v>
      </c>
      <c r="BZ294" s="57">
        <f t="shared" si="477"/>
        <v>7639077.6294285636</v>
      </c>
      <c r="CA294" s="57">
        <f t="shared" si="477"/>
        <v>7617857.9694285635</v>
      </c>
      <c r="CB294" s="57">
        <f t="shared" si="477"/>
        <v>7596638.3094285633</v>
      </c>
      <c r="CC294" s="57">
        <f t="shared" si="477"/>
        <v>7575418.6494285632</v>
      </c>
      <c r="CD294" s="57">
        <f t="shared" si="477"/>
        <v>7554198.989428563</v>
      </c>
      <c r="CE294" s="57">
        <f t="shared" si="477"/>
        <v>7532979.3294285629</v>
      </c>
      <c r="CF294" s="57">
        <f t="shared" si="477"/>
        <v>7511759.6694285627</v>
      </c>
      <c r="CG294" s="57">
        <f t="shared" si="477"/>
        <v>7490540.0094285626</v>
      </c>
      <c r="CH294" s="57">
        <f t="shared" si="477"/>
        <v>7469320.3494285624</v>
      </c>
      <c r="CI294" s="60">
        <f t="shared" si="454"/>
        <v>167126.04280742837</v>
      </c>
      <c r="CJ294" s="57">
        <v>21219.66</v>
      </c>
      <c r="CK294" s="69">
        <f t="shared" si="478"/>
        <v>254635.91999999998</v>
      </c>
      <c r="CL294" s="57">
        <f t="shared" si="479"/>
        <v>7448100.6894285623</v>
      </c>
      <c r="CM294" s="57">
        <f t="shared" si="480"/>
        <v>7426881.0294285621</v>
      </c>
      <c r="CN294" s="57">
        <f t="shared" si="480"/>
        <v>7405661.369428562</v>
      </c>
      <c r="CO294" s="57">
        <f t="shared" si="480"/>
        <v>7384441.7094285619</v>
      </c>
      <c r="CP294" s="57">
        <f t="shared" si="480"/>
        <v>7363222.0494285617</v>
      </c>
      <c r="CQ294" s="57">
        <f t="shared" si="480"/>
        <v>7342002.3894285616</v>
      </c>
      <c r="CR294" s="57">
        <f t="shared" si="480"/>
        <v>7320782.7294285614</v>
      </c>
      <c r="CS294" s="57">
        <f t="shared" si="480"/>
        <v>7299563.0694285613</v>
      </c>
      <c r="CT294" s="57">
        <f t="shared" si="480"/>
        <v>7278343.4094285611</v>
      </c>
      <c r="CU294" s="57">
        <f t="shared" si="480"/>
        <v>7257123.749428561</v>
      </c>
      <c r="CV294" s="57">
        <f t="shared" si="480"/>
        <v>7235904.0894285608</v>
      </c>
      <c r="CW294" s="57">
        <f t="shared" si="480"/>
        <v>7214684.4294285607</v>
      </c>
      <c r="CX294" s="60">
        <f t="shared" si="455"/>
        <v>161524.05256742836</v>
      </c>
    </row>
    <row r="295" spans="1:102" x14ac:dyDescent="0.2">
      <c r="A295" s="56" t="s">
        <v>1611</v>
      </c>
      <c r="B295" s="77" t="s">
        <v>2326</v>
      </c>
      <c r="C295" s="40" t="s">
        <v>794</v>
      </c>
      <c r="D295" s="40" t="s">
        <v>851</v>
      </c>
      <c r="E295" s="40" t="s">
        <v>2563</v>
      </c>
      <c r="F295" s="40" t="s">
        <v>853</v>
      </c>
      <c r="G295" s="40">
        <v>420</v>
      </c>
      <c r="H295" s="57">
        <v>5418041.1200000001</v>
      </c>
      <c r="I295" s="57">
        <v>103200.78323809525</v>
      </c>
      <c r="J295" s="57">
        <v>5314840.3367619049</v>
      </c>
      <c r="K295" s="58">
        <v>1</v>
      </c>
      <c r="L295" s="57">
        <v>12900.1</v>
      </c>
      <c r="M295" s="57"/>
      <c r="N295" s="57">
        <f t="shared" ref="N295:N358" si="482">L295*12</f>
        <v>154801.20000000001</v>
      </c>
      <c r="O295" s="57">
        <f t="shared" si="449"/>
        <v>5301940.2367619053</v>
      </c>
      <c r="P295" s="57">
        <f t="shared" ref="P295:Z310" si="483">O295-$L295</f>
        <v>5289040.1367619056</v>
      </c>
      <c r="Q295" s="57">
        <f t="shared" si="483"/>
        <v>5276140.036761906</v>
      </c>
      <c r="R295" s="57">
        <f t="shared" si="483"/>
        <v>5263239.9367619064</v>
      </c>
      <c r="S295" s="57">
        <f t="shared" si="483"/>
        <v>5250339.8367619067</v>
      </c>
      <c r="T295" s="57">
        <f t="shared" si="483"/>
        <v>5237439.7367619071</v>
      </c>
      <c r="U295" s="57">
        <f t="shared" si="483"/>
        <v>5224539.6367619075</v>
      </c>
      <c r="V295" s="57">
        <f t="shared" si="483"/>
        <v>5211639.5367619079</v>
      </c>
      <c r="W295" s="57">
        <f t="shared" si="483"/>
        <v>5198739.4367619082</v>
      </c>
      <c r="X295" s="57">
        <f t="shared" si="483"/>
        <v>5185839.3367619086</v>
      </c>
      <c r="Y295" s="57">
        <f t="shared" si="483"/>
        <v>5172939.236761909</v>
      </c>
      <c r="Z295" s="57">
        <f t="shared" si="483"/>
        <v>5160039.1367619094</v>
      </c>
      <c r="AA295" s="59">
        <f t="shared" si="481"/>
        <v>115223.67420876195</v>
      </c>
      <c r="AB295" s="57"/>
      <c r="AC295" s="57">
        <f t="shared" si="450"/>
        <v>154801.20000000001</v>
      </c>
      <c r="AD295" s="57">
        <f t="shared" si="451"/>
        <v>5147139.0367619097</v>
      </c>
      <c r="AE295" s="57">
        <f t="shared" si="462"/>
        <v>5134238.9367619101</v>
      </c>
      <c r="AF295" s="57">
        <f t="shared" si="462"/>
        <v>5121338.8367619105</v>
      </c>
      <c r="AG295" s="57">
        <f t="shared" si="462"/>
        <v>5108438.7367619108</v>
      </c>
      <c r="AH295" s="57">
        <f t="shared" si="462"/>
        <v>5095538.6367619112</v>
      </c>
      <c r="AI295" s="57">
        <f t="shared" si="462"/>
        <v>5082638.5367619116</v>
      </c>
      <c r="AJ295" s="57">
        <f t="shared" si="462"/>
        <v>5069738.436761912</v>
      </c>
      <c r="AK295" s="57">
        <f t="shared" si="462"/>
        <v>5056838.3367619123</v>
      </c>
      <c r="AL295" s="57">
        <f t="shared" si="462"/>
        <v>5043938.2367619127</v>
      </c>
      <c r="AM295" s="57">
        <f t="shared" si="462"/>
        <v>5031038.1367619131</v>
      </c>
      <c r="AN295" s="57">
        <f t="shared" si="462"/>
        <v>5018138.0367619134</v>
      </c>
      <c r="AO295" s="57">
        <f t="shared" si="462"/>
        <v>5005237.9367619138</v>
      </c>
      <c r="AP295" s="59">
        <f t="shared" si="452"/>
        <v>111818.04780876204</v>
      </c>
      <c r="AQ295" s="57">
        <v>12900.1</v>
      </c>
      <c r="AR295" s="57">
        <f t="shared" si="469"/>
        <v>154801.20000000001</v>
      </c>
      <c r="AS295" s="57">
        <f t="shared" si="470"/>
        <v>4992337.8367619142</v>
      </c>
      <c r="AT295" s="57">
        <f t="shared" si="471"/>
        <v>4979437.7367619146</v>
      </c>
      <c r="AU295" s="57">
        <f t="shared" si="471"/>
        <v>4966537.6367619149</v>
      </c>
      <c r="AV295" s="57">
        <f t="shared" si="471"/>
        <v>4953637.5367619153</v>
      </c>
      <c r="AW295" s="57">
        <f t="shared" si="471"/>
        <v>4940737.4367619157</v>
      </c>
      <c r="AX295" s="57">
        <f t="shared" si="471"/>
        <v>4927837.3367619161</v>
      </c>
      <c r="AY295" s="57">
        <f t="shared" si="471"/>
        <v>4914937.2367619164</v>
      </c>
      <c r="AZ295" s="57">
        <f t="shared" si="471"/>
        <v>4902037.1367619168</v>
      </c>
      <c r="BA295" s="57">
        <f t="shared" si="471"/>
        <v>4889137.0367619172</v>
      </c>
      <c r="BB295" s="57">
        <f t="shared" si="471"/>
        <v>4876236.9367619175</v>
      </c>
      <c r="BC295" s="57">
        <f t="shared" si="471"/>
        <v>4863336.8367619179</v>
      </c>
      <c r="BD295" s="57">
        <f t="shared" si="471"/>
        <v>4850436.7367619183</v>
      </c>
      <c r="BE295" s="60">
        <f t="shared" si="445"/>
        <v>108412.42140876215</v>
      </c>
      <c r="BF295" s="57">
        <v>12900.1</v>
      </c>
      <c r="BG295" s="69">
        <f t="shared" si="472"/>
        <v>154801.20000000001</v>
      </c>
      <c r="BH295" s="57">
        <f t="shared" si="473"/>
        <v>4837536.6367619187</v>
      </c>
      <c r="BI295" s="57">
        <f t="shared" si="474"/>
        <v>4824636.536761919</v>
      </c>
      <c r="BJ295" s="57">
        <f t="shared" si="474"/>
        <v>4811736.4367619194</v>
      </c>
      <c r="BK295" s="57">
        <f t="shared" si="474"/>
        <v>4798836.3367619198</v>
      </c>
      <c r="BL295" s="57">
        <f t="shared" si="474"/>
        <v>4785936.2367619202</v>
      </c>
      <c r="BM295" s="57">
        <f t="shared" si="474"/>
        <v>4773036.1367619205</v>
      </c>
      <c r="BN295" s="57">
        <f t="shared" si="474"/>
        <v>4760136.0367619209</v>
      </c>
      <c r="BO295" s="57">
        <f t="shared" si="474"/>
        <v>4747235.9367619213</v>
      </c>
      <c r="BP295" s="57">
        <f t="shared" si="474"/>
        <v>4734335.8367619216</v>
      </c>
      <c r="BQ295" s="57">
        <f t="shared" si="474"/>
        <v>4721435.736761922</v>
      </c>
      <c r="BR295" s="57">
        <f t="shared" si="474"/>
        <v>4708535.6367619224</v>
      </c>
      <c r="BS295" s="57">
        <f t="shared" si="474"/>
        <v>4695635.5367619228</v>
      </c>
      <c r="BT295" s="60">
        <f t="shared" si="453"/>
        <v>105006.79500876224</v>
      </c>
      <c r="BU295" s="57">
        <v>12900.1</v>
      </c>
      <c r="BV295" s="69">
        <f t="shared" si="475"/>
        <v>154801.20000000001</v>
      </c>
      <c r="BW295" s="57">
        <f t="shared" si="476"/>
        <v>4682735.4367619231</v>
      </c>
      <c r="BX295" s="57">
        <f t="shared" si="477"/>
        <v>4669835.3367619235</v>
      </c>
      <c r="BY295" s="57">
        <f t="shared" si="477"/>
        <v>4656935.2367619239</v>
      </c>
      <c r="BZ295" s="57">
        <f t="shared" si="477"/>
        <v>4644035.1367619243</v>
      </c>
      <c r="CA295" s="57">
        <f t="shared" si="477"/>
        <v>4631135.0367619246</v>
      </c>
      <c r="CB295" s="57">
        <f t="shared" si="477"/>
        <v>4618234.936761925</v>
      </c>
      <c r="CC295" s="57">
        <f t="shared" si="477"/>
        <v>4605334.8367619254</v>
      </c>
      <c r="CD295" s="57">
        <f t="shared" si="477"/>
        <v>4592434.7367619257</v>
      </c>
      <c r="CE295" s="57">
        <f t="shared" si="477"/>
        <v>4579534.6367619261</v>
      </c>
      <c r="CF295" s="57">
        <f t="shared" si="477"/>
        <v>4566634.5367619265</v>
      </c>
      <c r="CG295" s="57">
        <f t="shared" si="477"/>
        <v>4553734.4367619269</v>
      </c>
      <c r="CH295" s="57">
        <f t="shared" si="477"/>
        <v>4540834.3367619272</v>
      </c>
      <c r="CI295" s="60">
        <f t="shared" si="454"/>
        <v>101601.16860876234</v>
      </c>
      <c r="CJ295" s="57">
        <v>12900.1</v>
      </c>
      <c r="CK295" s="69">
        <f t="shared" si="478"/>
        <v>154801.20000000001</v>
      </c>
      <c r="CL295" s="57">
        <f t="shared" si="479"/>
        <v>4527934.2367619276</v>
      </c>
      <c r="CM295" s="57">
        <f t="shared" si="480"/>
        <v>4515034.136761928</v>
      </c>
      <c r="CN295" s="57">
        <f t="shared" si="480"/>
        <v>4502134.0367619283</v>
      </c>
      <c r="CO295" s="57">
        <f t="shared" si="480"/>
        <v>4489233.9367619287</v>
      </c>
      <c r="CP295" s="57">
        <f t="shared" si="480"/>
        <v>4476333.8367619291</v>
      </c>
      <c r="CQ295" s="57">
        <f t="shared" si="480"/>
        <v>4463433.7367619295</v>
      </c>
      <c r="CR295" s="57">
        <f t="shared" si="480"/>
        <v>4450533.6367619298</v>
      </c>
      <c r="CS295" s="57">
        <f t="shared" si="480"/>
        <v>4437633.5367619302</v>
      </c>
      <c r="CT295" s="57">
        <f t="shared" si="480"/>
        <v>4424733.4367619306</v>
      </c>
      <c r="CU295" s="57">
        <f t="shared" si="480"/>
        <v>4411833.336761931</v>
      </c>
      <c r="CV295" s="57">
        <f t="shared" si="480"/>
        <v>4398933.2367619313</v>
      </c>
      <c r="CW295" s="57">
        <f t="shared" si="480"/>
        <v>4386033.1367619317</v>
      </c>
      <c r="CX295" s="60">
        <f t="shared" si="455"/>
        <v>98195.542208762447</v>
      </c>
    </row>
    <row r="296" spans="1:102" x14ac:dyDescent="0.2">
      <c r="A296" s="56" t="s">
        <v>1612</v>
      </c>
      <c r="B296" s="40" t="s">
        <v>2327</v>
      </c>
      <c r="C296" s="40" t="s">
        <v>794</v>
      </c>
      <c r="D296" s="40" t="s">
        <v>851</v>
      </c>
      <c r="E296" s="40" t="s">
        <v>2125</v>
      </c>
      <c r="F296" s="40" t="s">
        <v>853</v>
      </c>
      <c r="G296" s="40">
        <v>300</v>
      </c>
      <c r="H296" s="57">
        <v>118705028.09999999</v>
      </c>
      <c r="I296" s="57">
        <v>37928348.519999996</v>
      </c>
      <c r="J296" s="57">
        <v>80776679.579999998</v>
      </c>
      <c r="K296" s="58">
        <v>1</v>
      </c>
      <c r="L296" s="57">
        <v>395964.10999999993</v>
      </c>
      <c r="M296" s="57"/>
      <c r="N296" s="57">
        <f t="shared" si="482"/>
        <v>4751569.3199999994</v>
      </c>
      <c r="O296" s="57">
        <f t="shared" si="449"/>
        <v>80380715.469999999</v>
      </c>
      <c r="P296" s="57">
        <f t="shared" si="483"/>
        <v>79984751.359999999</v>
      </c>
      <c r="Q296" s="57">
        <f t="shared" si="483"/>
        <v>79588787.25</v>
      </c>
      <c r="R296" s="57">
        <f t="shared" si="483"/>
        <v>79192823.140000001</v>
      </c>
      <c r="S296" s="57">
        <f t="shared" si="483"/>
        <v>78796859.030000001</v>
      </c>
      <c r="T296" s="57">
        <f t="shared" si="483"/>
        <v>78400894.920000002</v>
      </c>
      <c r="U296" s="57">
        <f t="shared" si="483"/>
        <v>78004930.810000002</v>
      </c>
      <c r="V296" s="57">
        <f t="shared" si="483"/>
        <v>77608966.700000003</v>
      </c>
      <c r="W296" s="57">
        <f t="shared" si="483"/>
        <v>77213002.590000004</v>
      </c>
      <c r="X296" s="57">
        <f t="shared" si="483"/>
        <v>76817038.480000004</v>
      </c>
      <c r="Y296" s="57">
        <f t="shared" si="483"/>
        <v>76421074.370000005</v>
      </c>
      <c r="Z296" s="57">
        <f t="shared" si="483"/>
        <v>76025110.260000005</v>
      </c>
      <c r="AA296" s="59">
        <f t="shared" si="481"/>
        <v>1724819.6882400003</v>
      </c>
      <c r="AB296" s="57"/>
      <c r="AC296" s="57">
        <f t="shared" si="450"/>
        <v>4751569.3199999994</v>
      </c>
      <c r="AD296" s="57">
        <f t="shared" si="451"/>
        <v>75629146.150000006</v>
      </c>
      <c r="AE296" s="57">
        <f t="shared" ref="AE296:AO300" si="484">AD296-$L296</f>
        <v>75233182.040000007</v>
      </c>
      <c r="AF296" s="57">
        <f t="shared" si="484"/>
        <v>74837217.930000007</v>
      </c>
      <c r="AG296" s="57">
        <f t="shared" si="484"/>
        <v>74441253.820000008</v>
      </c>
      <c r="AH296" s="57">
        <f t="shared" si="484"/>
        <v>74045289.710000008</v>
      </c>
      <c r="AI296" s="57">
        <f t="shared" si="484"/>
        <v>73649325.600000009</v>
      </c>
      <c r="AJ296" s="57">
        <f t="shared" si="484"/>
        <v>73253361.49000001</v>
      </c>
      <c r="AK296" s="57">
        <f t="shared" si="484"/>
        <v>72857397.38000001</v>
      </c>
      <c r="AL296" s="57">
        <f t="shared" si="484"/>
        <v>72461433.270000011</v>
      </c>
      <c r="AM296" s="57">
        <f t="shared" si="484"/>
        <v>72065469.160000011</v>
      </c>
      <c r="AN296" s="57">
        <f t="shared" si="484"/>
        <v>71669505.050000012</v>
      </c>
      <c r="AO296" s="57">
        <f t="shared" si="484"/>
        <v>71273540.940000013</v>
      </c>
      <c r="AP296" s="59">
        <f t="shared" si="452"/>
        <v>1620285.1631999998</v>
      </c>
      <c r="AQ296" s="57">
        <v>395964.10999999993</v>
      </c>
      <c r="AR296" s="57">
        <f t="shared" si="469"/>
        <v>4751569.3199999994</v>
      </c>
      <c r="AS296" s="57">
        <f t="shared" si="470"/>
        <v>70877576.830000013</v>
      </c>
      <c r="AT296" s="57">
        <f t="shared" si="471"/>
        <v>70481612.720000014</v>
      </c>
      <c r="AU296" s="57">
        <f t="shared" si="471"/>
        <v>70085648.610000014</v>
      </c>
      <c r="AV296" s="57">
        <f t="shared" si="471"/>
        <v>69689684.500000015</v>
      </c>
      <c r="AW296" s="57">
        <f t="shared" si="471"/>
        <v>69293720.390000015</v>
      </c>
      <c r="AX296" s="57">
        <f t="shared" si="471"/>
        <v>68897756.280000016</v>
      </c>
      <c r="AY296" s="57">
        <f t="shared" si="471"/>
        <v>68501792.170000017</v>
      </c>
      <c r="AZ296" s="57">
        <f t="shared" si="471"/>
        <v>68105828.060000017</v>
      </c>
      <c r="BA296" s="57">
        <f t="shared" si="471"/>
        <v>67709863.950000018</v>
      </c>
      <c r="BB296" s="57">
        <f t="shared" si="471"/>
        <v>67313899.840000018</v>
      </c>
      <c r="BC296" s="57">
        <f t="shared" si="471"/>
        <v>66917935.730000019</v>
      </c>
      <c r="BD296" s="57">
        <f t="shared" si="471"/>
        <v>66521971.62000002</v>
      </c>
      <c r="BE296" s="60">
        <f t="shared" si="445"/>
        <v>1515750.6381600006</v>
      </c>
      <c r="BF296" s="57">
        <v>395964.10999999993</v>
      </c>
      <c r="BG296" s="69">
        <f t="shared" si="472"/>
        <v>4751569.3199999994</v>
      </c>
      <c r="BH296" s="57">
        <f t="shared" si="473"/>
        <v>66126007.51000002</v>
      </c>
      <c r="BI296" s="57">
        <f t="shared" si="474"/>
        <v>65730043.400000021</v>
      </c>
      <c r="BJ296" s="57">
        <f t="shared" si="474"/>
        <v>65334079.290000021</v>
      </c>
      <c r="BK296" s="57">
        <f t="shared" si="474"/>
        <v>64938115.180000022</v>
      </c>
      <c r="BL296" s="57">
        <f t="shared" si="474"/>
        <v>64542151.070000023</v>
      </c>
      <c r="BM296" s="57">
        <f t="shared" si="474"/>
        <v>64146186.960000023</v>
      </c>
      <c r="BN296" s="57">
        <f t="shared" si="474"/>
        <v>63750222.850000024</v>
      </c>
      <c r="BO296" s="57">
        <f t="shared" si="474"/>
        <v>63354258.740000024</v>
      </c>
      <c r="BP296" s="57">
        <f t="shared" si="474"/>
        <v>62958294.630000025</v>
      </c>
      <c r="BQ296" s="57">
        <f t="shared" si="474"/>
        <v>62562330.520000026</v>
      </c>
      <c r="BR296" s="57">
        <f t="shared" si="474"/>
        <v>62166366.410000026</v>
      </c>
      <c r="BS296" s="57">
        <f t="shared" si="474"/>
        <v>61770402.300000027</v>
      </c>
      <c r="BT296" s="60">
        <f>IF(Z296&lt;1,0,SUM(BH296:BS296,BD296)/13*$BE$1)</f>
        <v>1411216.1131200003</v>
      </c>
      <c r="BU296" s="57">
        <v>395964.10999999993</v>
      </c>
      <c r="BV296" s="69">
        <f t="shared" si="475"/>
        <v>4751569.3199999994</v>
      </c>
      <c r="BW296" s="57">
        <f t="shared" si="476"/>
        <v>61374438.190000027</v>
      </c>
      <c r="BX296" s="57">
        <f t="shared" si="477"/>
        <v>60978474.080000028</v>
      </c>
      <c r="BY296" s="57">
        <f t="shared" si="477"/>
        <v>60582509.970000029</v>
      </c>
      <c r="BZ296" s="57">
        <f t="shared" si="477"/>
        <v>60186545.860000029</v>
      </c>
      <c r="CA296" s="57">
        <f t="shared" si="477"/>
        <v>59790581.75000003</v>
      </c>
      <c r="CB296" s="57">
        <f t="shared" si="477"/>
        <v>59394617.64000003</v>
      </c>
      <c r="CC296" s="57">
        <f t="shared" si="477"/>
        <v>58998653.530000031</v>
      </c>
      <c r="CD296" s="57">
        <f t="shared" si="477"/>
        <v>58602689.420000032</v>
      </c>
      <c r="CE296" s="57">
        <f t="shared" si="477"/>
        <v>58206725.310000032</v>
      </c>
      <c r="CF296" s="57">
        <f t="shared" si="477"/>
        <v>57810761.200000033</v>
      </c>
      <c r="CG296" s="57">
        <f t="shared" si="477"/>
        <v>57414797.090000033</v>
      </c>
      <c r="CH296" s="57">
        <f t="shared" si="477"/>
        <v>57018832.980000034</v>
      </c>
      <c r="CI296" s="60">
        <f t="shared" si="454"/>
        <v>1306681.5880800006</v>
      </c>
      <c r="CJ296" s="57">
        <v>395964.10999999993</v>
      </c>
      <c r="CK296" s="69">
        <f t="shared" si="478"/>
        <v>4751569.3199999994</v>
      </c>
      <c r="CL296" s="57">
        <f t="shared" si="479"/>
        <v>56622868.870000035</v>
      </c>
      <c r="CM296" s="57">
        <f t="shared" si="480"/>
        <v>56226904.760000035</v>
      </c>
      <c r="CN296" s="57">
        <f t="shared" si="480"/>
        <v>55830940.650000036</v>
      </c>
      <c r="CO296" s="57">
        <f t="shared" si="480"/>
        <v>55434976.540000036</v>
      </c>
      <c r="CP296" s="57">
        <f t="shared" si="480"/>
        <v>55039012.430000037</v>
      </c>
      <c r="CQ296" s="57">
        <f t="shared" si="480"/>
        <v>54643048.320000038</v>
      </c>
      <c r="CR296" s="57">
        <f t="shared" si="480"/>
        <v>54247084.210000038</v>
      </c>
      <c r="CS296" s="57">
        <f t="shared" si="480"/>
        <v>53851120.100000039</v>
      </c>
      <c r="CT296" s="57">
        <f t="shared" si="480"/>
        <v>53455155.990000039</v>
      </c>
      <c r="CU296" s="57">
        <f t="shared" si="480"/>
        <v>53059191.88000004</v>
      </c>
      <c r="CV296" s="57">
        <f t="shared" si="480"/>
        <v>52663227.770000041</v>
      </c>
      <c r="CW296" s="57">
        <f t="shared" si="480"/>
        <v>52267263.660000041</v>
      </c>
      <c r="CX296" s="60">
        <f t="shared" si="455"/>
        <v>1202147.0630400004</v>
      </c>
    </row>
    <row r="297" spans="1:102" x14ac:dyDescent="0.2">
      <c r="A297" s="56" t="s">
        <v>1613</v>
      </c>
      <c r="B297" s="40" t="s">
        <v>2328</v>
      </c>
      <c r="C297" s="40" t="s">
        <v>794</v>
      </c>
      <c r="D297" s="40" t="s">
        <v>851</v>
      </c>
      <c r="E297" s="40" t="s">
        <v>2578</v>
      </c>
      <c r="F297" s="40" t="s">
        <v>853</v>
      </c>
      <c r="G297" s="40">
        <v>300</v>
      </c>
      <c r="H297" s="57">
        <v>108203150.86</v>
      </c>
      <c r="I297" s="57">
        <v>38914966.764399998</v>
      </c>
      <c r="J297" s="57">
        <v>69288184.095600009</v>
      </c>
      <c r="K297" s="58">
        <v>1</v>
      </c>
      <c r="L297" s="57">
        <v>360677.17</v>
      </c>
      <c r="M297" s="57"/>
      <c r="N297" s="57">
        <f t="shared" si="482"/>
        <v>4328126.04</v>
      </c>
      <c r="O297" s="57">
        <f t="shared" si="449"/>
        <v>68927506.925600007</v>
      </c>
      <c r="P297" s="57">
        <f t="shared" si="483"/>
        <v>68566829.755600005</v>
      </c>
      <c r="Q297" s="57">
        <f t="shared" si="483"/>
        <v>68206152.585600004</v>
      </c>
      <c r="R297" s="57">
        <f t="shared" si="483"/>
        <v>67845475.415600002</v>
      </c>
      <c r="S297" s="57">
        <f t="shared" si="483"/>
        <v>67484798.2456</v>
      </c>
      <c r="T297" s="57">
        <f t="shared" si="483"/>
        <v>67124121.075599998</v>
      </c>
      <c r="U297" s="57">
        <f t="shared" si="483"/>
        <v>66763443.905599996</v>
      </c>
      <c r="V297" s="57">
        <f t="shared" si="483"/>
        <v>66402766.735599995</v>
      </c>
      <c r="W297" s="57">
        <f t="shared" si="483"/>
        <v>66042089.565599993</v>
      </c>
      <c r="X297" s="57">
        <f t="shared" si="483"/>
        <v>65681412.395599991</v>
      </c>
      <c r="Y297" s="57">
        <f t="shared" si="483"/>
        <v>65320735.225599989</v>
      </c>
      <c r="Z297" s="57">
        <f t="shared" si="483"/>
        <v>64960058.055599988</v>
      </c>
      <c r="AA297" s="59">
        <f t="shared" si="481"/>
        <v>1476730.6636631999</v>
      </c>
      <c r="AB297" s="57"/>
      <c r="AC297" s="57">
        <f t="shared" si="450"/>
        <v>4328126.04</v>
      </c>
      <c r="AD297" s="57">
        <f t="shared" si="451"/>
        <v>64599380.885599986</v>
      </c>
      <c r="AE297" s="57">
        <f t="shared" si="484"/>
        <v>64238703.715599984</v>
      </c>
      <c r="AF297" s="57">
        <f t="shared" si="484"/>
        <v>63878026.545599982</v>
      </c>
      <c r="AG297" s="57">
        <f t="shared" si="484"/>
        <v>63517349.37559998</v>
      </c>
      <c r="AH297" s="57">
        <f t="shared" si="484"/>
        <v>63156672.205599979</v>
      </c>
      <c r="AI297" s="57">
        <f t="shared" si="484"/>
        <v>62795995.035599977</v>
      </c>
      <c r="AJ297" s="57">
        <f t="shared" si="484"/>
        <v>62435317.865599975</v>
      </c>
      <c r="AK297" s="57">
        <f t="shared" si="484"/>
        <v>62074640.695599973</v>
      </c>
      <c r="AL297" s="57">
        <f t="shared" si="484"/>
        <v>61713963.525599971</v>
      </c>
      <c r="AM297" s="57">
        <f t="shared" si="484"/>
        <v>61353286.35559997</v>
      </c>
      <c r="AN297" s="57">
        <f t="shared" si="484"/>
        <v>60992609.185599968</v>
      </c>
      <c r="AO297" s="57">
        <f t="shared" si="484"/>
        <v>60631932.015599966</v>
      </c>
      <c r="AP297" s="59">
        <f t="shared" si="452"/>
        <v>1381511.8907831996</v>
      </c>
      <c r="AQ297" s="57">
        <v>360677.17</v>
      </c>
      <c r="AR297" s="57">
        <f t="shared" si="469"/>
        <v>4328126.04</v>
      </c>
      <c r="AS297" s="57">
        <f t="shared" si="470"/>
        <v>60271254.845599964</v>
      </c>
      <c r="AT297" s="57">
        <f t="shared" si="471"/>
        <v>59910577.675599962</v>
      </c>
      <c r="AU297" s="57">
        <f t="shared" si="471"/>
        <v>59549900.505599961</v>
      </c>
      <c r="AV297" s="57">
        <f t="shared" si="471"/>
        <v>59189223.335599959</v>
      </c>
      <c r="AW297" s="57">
        <f t="shared" si="471"/>
        <v>58828546.165599957</v>
      </c>
      <c r="AX297" s="57">
        <f t="shared" si="471"/>
        <v>58467868.995599955</v>
      </c>
      <c r="AY297" s="57">
        <f t="shared" si="471"/>
        <v>58107191.825599954</v>
      </c>
      <c r="AZ297" s="57">
        <f t="shared" si="471"/>
        <v>57746514.655599952</v>
      </c>
      <c r="BA297" s="57">
        <f t="shared" si="471"/>
        <v>57385837.48559995</v>
      </c>
      <c r="BB297" s="57">
        <f t="shared" si="471"/>
        <v>57025160.315599948</v>
      </c>
      <c r="BC297" s="57">
        <f t="shared" si="471"/>
        <v>56664483.145599946</v>
      </c>
      <c r="BD297" s="57">
        <f t="shared" si="471"/>
        <v>56303805.975599945</v>
      </c>
      <c r="BE297" s="60">
        <f t="shared" si="445"/>
        <v>1286293.1179031988</v>
      </c>
      <c r="BF297" s="57">
        <v>360677.17</v>
      </c>
      <c r="BG297" s="69">
        <f t="shared" si="472"/>
        <v>4328126.04</v>
      </c>
      <c r="BH297" s="57">
        <f t="shared" si="473"/>
        <v>55943128.805599943</v>
      </c>
      <c r="BI297" s="57">
        <f t="shared" si="474"/>
        <v>55582451.635599941</v>
      </c>
      <c r="BJ297" s="57">
        <f t="shared" si="474"/>
        <v>55221774.465599939</v>
      </c>
      <c r="BK297" s="57">
        <f t="shared" si="474"/>
        <v>54861097.295599937</v>
      </c>
      <c r="BL297" s="57">
        <f t="shared" si="474"/>
        <v>54500420.125599936</v>
      </c>
      <c r="BM297" s="57">
        <f t="shared" si="474"/>
        <v>54139742.955599934</v>
      </c>
      <c r="BN297" s="57">
        <f t="shared" si="474"/>
        <v>53779065.785599932</v>
      </c>
      <c r="BO297" s="57">
        <f t="shared" si="474"/>
        <v>53418388.61559993</v>
      </c>
      <c r="BP297" s="57">
        <f t="shared" si="474"/>
        <v>53057711.445599928</v>
      </c>
      <c r="BQ297" s="57">
        <f t="shared" si="474"/>
        <v>52697034.275599927</v>
      </c>
      <c r="BR297" s="57">
        <f t="shared" si="474"/>
        <v>52336357.105599925</v>
      </c>
      <c r="BS297" s="57">
        <f t="shared" si="474"/>
        <v>51975679.935599923</v>
      </c>
      <c r="BT297" s="60">
        <f t="shared" si="453"/>
        <v>1191074.3450231985</v>
      </c>
      <c r="BU297" s="57">
        <v>360677.17</v>
      </c>
      <c r="BV297" s="69">
        <f t="shared" si="475"/>
        <v>4328126.04</v>
      </c>
      <c r="BW297" s="57">
        <f t="shared" si="476"/>
        <v>51615002.765599921</v>
      </c>
      <c r="BX297" s="57">
        <f t="shared" si="477"/>
        <v>51254325.59559992</v>
      </c>
      <c r="BY297" s="57">
        <f t="shared" si="477"/>
        <v>50893648.425599918</v>
      </c>
      <c r="BZ297" s="57">
        <f t="shared" si="477"/>
        <v>50532971.255599916</v>
      </c>
      <c r="CA297" s="57">
        <f t="shared" si="477"/>
        <v>50172294.085599914</v>
      </c>
      <c r="CB297" s="57">
        <f t="shared" si="477"/>
        <v>49811616.915599912</v>
      </c>
      <c r="CC297" s="57">
        <f t="shared" si="477"/>
        <v>49450939.745599911</v>
      </c>
      <c r="CD297" s="57">
        <f t="shared" si="477"/>
        <v>49090262.575599909</v>
      </c>
      <c r="CE297" s="57">
        <f t="shared" si="477"/>
        <v>48729585.405599907</v>
      </c>
      <c r="CF297" s="57">
        <f t="shared" si="477"/>
        <v>48368908.235599905</v>
      </c>
      <c r="CG297" s="57">
        <f t="shared" si="477"/>
        <v>48008231.065599903</v>
      </c>
      <c r="CH297" s="57">
        <f t="shared" si="477"/>
        <v>47647553.895599902</v>
      </c>
      <c r="CI297" s="60">
        <f t="shared" si="454"/>
        <v>1095855.5721431978</v>
      </c>
      <c r="CJ297" s="57">
        <v>360677.17</v>
      </c>
      <c r="CK297" s="69">
        <f t="shared" si="478"/>
        <v>4328126.04</v>
      </c>
      <c r="CL297" s="57">
        <f t="shared" si="479"/>
        <v>47286876.7255999</v>
      </c>
      <c r="CM297" s="57">
        <f t="shared" si="480"/>
        <v>46926199.555599898</v>
      </c>
      <c r="CN297" s="57">
        <f t="shared" si="480"/>
        <v>46565522.385599896</v>
      </c>
      <c r="CO297" s="57">
        <f t="shared" si="480"/>
        <v>46204845.215599895</v>
      </c>
      <c r="CP297" s="57">
        <f t="shared" si="480"/>
        <v>45844168.045599893</v>
      </c>
      <c r="CQ297" s="57">
        <f t="shared" si="480"/>
        <v>45483490.875599891</v>
      </c>
      <c r="CR297" s="57">
        <f t="shared" si="480"/>
        <v>45122813.705599889</v>
      </c>
      <c r="CS297" s="57">
        <f t="shared" si="480"/>
        <v>44762136.535599887</v>
      </c>
      <c r="CT297" s="57">
        <f t="shared" si="480"/>
        <v>44401459.365599886</v>
      </c>
      <c r="CU297" s="57">
        <f t="shared" si="480"/>
        <v>44040782.195599884</v>
      </c>
      <c r="CV297" s="57">
        <f t="shared" si="480"/>
        <v>43680105.025599882</v>
      </c>
      <c r="CW297" s="57">
        <f t="shared" si="480"/>
        <v>43319427.85559988</v>
      </c>
      <c r="CX297" s="60">
        <f t="shared" si="455"/>
        <v>1000636.7992631972</v>
      </c>
    </row>
    <row r="298" spans="1:102" x14ac:dyDescent="0.2">
      <c r="A298" s="56" t="s">
        <v>1614</v>
      </c>
      <c r="B298" s="40" t="s">
        <v>2329</v>
      </c>
      <c r="C298" s="40" t="s">
        <v>794</v>
      </c>
      <c r="D298" s="40" t="s">
        <v>851</v>
      </c>
      <c r="E298" s="43">
        <v>44561</v>
      </c>
      <c r="F298" s="40" t="s">
        <v>853</v>
      </c>
      <c r="G298" s="40">
        <v>480</v>
      </c>
      <c r="H298" s="57">
        <v>2771439.99</v>
      </c>
      <c r="I298" s="57" t="e">
        <v>#REF!</v>
      </c>
      <c r="J298" s="57">
        <v>2771439.99</v>
      </c>
      <c r="K298" s="58">
        <v>1</v>
      </c>
      <c r="L298" s="57">
        <v>5773.8333125000008</v>
      </c>
      <c r="M298" s="57"/>
      <c r="N298" s="57">
        <f t="shared" si="482"/>
        <v>69285.999750000017</v>
      </c>
      <c r="O298" s="57">
        <f t="shared" si="449"/>
        <v>2765666.1566875004</v>
      </c>
      <c r="P298" s="57">
        <f t="shared" si="483"/>
        <v>2759892.3233750006</v>
      </c>
      <c r="Q298" s="57">
        <f t="shared" si="483"/>
        <v>2754118.4900625008</v>
      </c>
      <c r="R298" s="57">
        <f t="shared" si="483"/>
        <v>2748344.656750001</v>
      </c>
      <c r="S298" s="57">
        <f t="shared" si="483"/>
        <v>2742570.8234375012</v>
      </c>
      <c r="T298" s="57">
        <f t="shared" si="483"/>
        <v>2736796.9901250014</v>
      </c>
      <c r="U298" s="57">
        <f t="shared" si="483"/>
        <v>2731023.1568125016</v>
      </c>
      <c r="V298" s="57">
        <f t="shared" si="483"/>
        <v>2725249.3235000018</v>
      </c>
      <c r="W298" s="57">
        <f t="shared" si="483"/>
        <v>2719475.490187502</v>
      </c>
      <c r="X298" s="57">
        <f t="shared" si="483"/>
        <v>2713701.6568750022</v>
      </c>
      <c r="Y298" s="57">
        <f t="shared" si="483"/>
        <v>2707927.8235625024</v>
      </c>
      <c r="Z298" s="57">
        <f t="shared" si="483"/>
        <v>2702153.9902500026</v>
      </c>
      <c r="AA298" s="59">
        <f t="shared" si="481"/>
        <v>60209.533782750026</v>
      </c>
      <c r="AB298" s="57"/>
      <c r="AC298" s="57">
        <f t="shared" si="450"/>
        <v>69285.999750000017</v>
      </c>
      <c r="AD298" s="57">
        <f t="shared" si="451"/>
        <v>2696380.1569375028</v>
      </c>
      <c r="AE298" s="57">
        <f t="shared" si="484"/>
        <v>2690606.323625003</v>
      </c>
      <c r="AF298" s="57">
        <f t="shared" si="484"/>
        <v>2684832.4903125032</v>
      </c>
      <c r="AG298" s="57">
        <f t="shared" si="484"/>
        <v>2679058.6570000034</v>
      </c>
      <c r="AH298" s="57">
        <f t="shared" si="484"/>
        <v>2673284.8236875036</v>
      </c>
      <c r="AI298" s="57">
        <f t="shared" si="484"/>
        <v>2667510.9903750038</v>
      </c>
      <c r="AJ298" s="57">
        <f t="shared" si="484"/>
        <v>2661737.157062504</v>
      </c>
      <c r="AK298" s="57">
        <f t="shared" si="484"/>
        <v>2655963.3237500042</v>
      </c>
      <c r="AL298" s="57">
        <f t="shared" si="484"/>
        <v>2650189.4904375044</v>
      </c>
      <c r="AM298" s="57">
        <f t="shared" si="484"/>
        <v>2644415.6571250046</v>
      </c>
      <c r="AN298" s="57">
        <f t="shared" si="484"/>
        <v>2638641.8238125048</v>
      </c>
      <c r="AO298" s="57">
        <f t="shared" si="484"/>
        <v>2632867.990500005</v>
      </c>
      <c r="AP298" s="59">
        <f t="shared" si="452"/>
        <v>58685.241788250089</v>
      </c>
      <c r="AQ298" s="57">
        <v>5773.8333125000008</v>
      </c>
      <c r="AR298" s="57">
        <f t="shared" si="469"/>
        <v>69285.999750000017</v>
      </c>
      <c r="AS298" s="57">
        <f t="shared" si="470"/>
        <v>2627094.1571875052</v>
      </c>
      <c r="AT298" s="57">
        <f t="shared" si="471"/>
        <v>2621320.3238750054</v>
      </c>
      <c r="AU298" s="57">
        <f t="shared" si="471"/>
        <v>2615546.4905625056</v>
      </c>
      <c r="AV298" s="57">
        <f t="shared" si="471"/>
        <v>2609772.6572500058</v>
      </c>
      <c r="AW298" s="57">
        <f t="shared" si="471"/>
        <v>2603998.8239375059</v>
      </c>
      <c r="AX298" s="57">
        <f t="shared" si="471"/>
        <v>2598224.9906250061</v>
      </c>
      <c r="AY298" s="57">
        <f t="shared" si="471"/>
        <v>2592451.1573125063</v>
      </c>
      <c r="AZ298" s="57">
        <f t="shared" si="471"/>
        <v>2586677.3240000065</v>
      </c>
      <c r="BA298" s="57">
        <f t="shared" si="471"/>
        <v>2580903.4906875067</v>
      </c>
      <c r="BB298" s="57">
        <f t="shared" si="471"/>
        <v>2575129.6573750069</v>
      </c>
      <c r="BC298" s="57">
        <f t="shared" si="471"/>
        <v>2569355.8240625071</v>
      </c>
      <c r="BD298" s="57">
        <f t="shared" si="471"/>
        <v>2563581.9907500073</v>
      </c>
      <c r="BE298" s="60">
        <f t="shared" si="445"/>
        <v>57160.949793750129</v>
      </c>
      <c r="BF298" s="57">
        <v>5773.8333125000008</v>
      </c>
      <c r="BG298" s="69">
        <f t="shared" si="472"/>
        <v>69285.999750000017</v>
      </c>
      <c r="BH298" s="57">
        <f t="shared" si="473"/>
        <v>2557808.1574375075</v>
      </c>
      <c r="BI298" s="57">
        <f t="shared" si="474"/>
        <v>2552034.3241250077</v>
      </c>
      <c r="BJ298" s="57">
        <f t="shared" si="474"/>
        <v>2546260.4908125079</v>
      </c>
      <c r="BK298" s="57">
        <f t="shared" si="474"/>
        <v>2540486.6575000081</v>
      </c>
      <c r="BL298" s="57">
        <f t="shared" si="474"/>
        <v>2534712.8241875083</v>
      </c>
      <c r="BM298" s="57">
        <f t="shared" si="474"/>
        <v>2528938.9908750085</v>
      </c>
      <c r="BN298" s="57">
        <f t="shared" si="474"/>
        <v>2523165.1575625087</v>
      </c>
      <c r="BO298" s="57">
        <f t="shared" si="474"/>
        <v>2517391.3242500089</v>
      </c>
      <c r="BP298" s="57">
        <f t="shared" si="474"/>
        <v>2511617.4909375091</v>
      </c>
      <c r="BQ298" s="57">
        <f t="shared" si="474"/>
        <v>2505843.6576250093</v>
      </c>
      <c r="BR298" s="57">
        <f t="shared" si="474"/>
        <v>2500069.8243125095</v>
      </c>
      <c r="BS298" s="57">
        <f t="shared" si="474"/>
        <v>2494295.9910000097</v>
      </c>
      <c r="BT298" s="60">
        <f t="shared" si="453"/>
        <v>55636.657799250184</v>
      </c>
      <c r="BU298" s="57">
        <v>5773.8333125000008</v>
      </c>
      <c r="BV298" s="69">
        <f t="shared" si="475"/>
        <v>69285.999750000017</v>
      </c>
      <c r="BW298" s="57">
        <f t="shared" si="476"/>
        <v>2488522.1576875099</v>
      </c>
      <c r="BX298" s="57">
        <f t="shared" si="477"/>
        <v>2482748.3243750101</v>
      </c>
      <c r="BY298" s="57">
        <f t="shared" si="477"/>
        <v>2476974.4910625103</v>
      </c>
      <c r="BZ298" s="57">
        <f t="shared" si="477"/>
        <v>2471200.6577500105</v>
      </c>
      <c r="CA298" s="57">
        <f t="shared" si="477"/>
        <v>2465426.8244375107</v>
      </c>
      <c r="CB298" s="57">
        <f t="shared" si="477"/>
        <v>2459652.9911250109</v>
      </c>
      <c r="CC298" s="57">
        <f t="shared" si="477"/>
        <v>2453879.1578125111</v>
      </c>
      <c r="CD298" s="57">
        <f t="shared" si="477"/>
        <v>2448105.3245000113</v>
      </c>
      <c r="CE298" s="57">
        <f t="shared" si="477"/>
        <v>2442331.4911875115</v>
      </c>
      <c r="CF298" s="57">
        <f t="shared" si="477"/>
        <v>2436557.6578750117</v>
      </c>
      <c r="CG298" s="57">
        <f t="shared" si="477"/>
        <v>2430783.8245625119</v>
      </c>
      <c r="CH298" s="57">
        <f t="shared" si="477"/>
        <v>2425009.9912500121</v>
      </c>
      <c r="CI298" s="60">
        <f t="shared" si="454"/>
        <v>54112.365804750239</v>
      </c>
      <c r="CJ298" s="57">
        <v>5773.8333125000008</v>
      </c>
      <c r="CK298" s="69">
        <f t="shared" si="478"/>
        <v>69285.999750000017</v>
      </c>
      <c r="CL298" s="57">
        <f t="shared" si="479"/>
        <v>2419236.1579375123</v>
      </c>
      <c r="CM298" s="57">
        <f t="shared" si="480"/>
        <v>2413462.3246250125</v>
      </c>
      <c r="CN298" s="57">
        <f t="shared" si="480"/>
        <v>2407688.4913125127</v>
      </c>
      <c r="CO298" s="57">
        <f t="shared" si="480"/>
        <v>2401914.6580000129</v>
      </c>
      <c r="CP298" s="57">
        <f t="shared" si="480"/>
        <v>2396140.8246875131</v>
      </c>
      <c r="CQ298" s="57">
        <f t="shared" si="480"/>
        <v>2390366.9913750133</v>
      </c>
      <c r="CR298" s="57">
        <f t="shared" si="480"/>
        <v>2384593.1580625135</v>
      </c>
      <c r="CS298" s="57">
        <f t="shared" si="480"/>
        <v>2378819.3247500136</v>
      </c>
      <c r="CT298" s="57">
        <f t="shared" si="480"/>
        <v>2373045.4914375138</v>
      </c>
      <c r="CU298" s="57">
        <f t="shared" si="480"/>
        <v>2367271.658125014</v>
      </c>
      <c r="CV298" s="57">
        <f t="shared" si="480"/>
        <v>2361497.8248125142</v>
      </c>
      <c r="CW298" s="57">
        <f t="shared" si="480"/>
        <v>2355723.9915000144</v>
      </c>
      <c r="CX298" s="60">
        <f t="shared" si="455"/>
        <v>52588.073810250287</v>
      </c>
    </row>
    <row r="299" spans="1:102" x14ac:dyDescent="0.2">
      <c r="A299" s="56" t="s">
        <v>1615</v>
      </c>
      <c r="B299" s="40" t="s">
        <v>2330</v>
      </c>
      <c r="C299" s="40" t="s">
        <v>794</v>
      </c>
      <c r="D299" s="40" t="s">
        <v>851</v>
      </c>
      <c r="E299" s="43">
        <v>44560</v>
      </c>
      <c r="F299" s="40" t="s">
        <v>853</v>
      </c>
      <c r="G299" s="40">
        <v>300</v>
      </c>
      <c r="H299" s="57">
        <v>1893457.69</v>
      </c>
      <c r="I299" s="57" t="e">
        <v>#REF!</v>
      </c>
      <c r="J299" s="57">
        <v>1893457.69</v>
      </c>
      <c r="K299" s="58">
        <v>1</v>
      </c>
      <c r="L299" s="57">
        <v>6311.5256333333327</v>
      </c>
      <c r="M299" s="57"/>
      <c r="N299" s="57">
        <f t="shared" si="482"/>
        <v>75738.3076</v>
      </c>
      <c r="O299" s="57">
        <f t="shared" si="449"/>
        <v>1887146.1643666667</v>
      </c>
      <c r="P299" s="57">
        <f t="shared" si="483"/>
        <v>1880834.6387333334</v>
      </c>
      <c r="Q299" s="57">
        <f t="shared" si="483"/>
        <v>1874523.1131000002</v>
      </c>
      <c r="R299" s="57">
        <f t="shared" si="483"/>
        <v>1868211.5874666669</v>
      </c>
      <c r="S299" s="57">
        <f t="shared" si="483"/>
        <v>1861900.0618333337</v>
      </c>
      <c r="T299" s="57">
        <f t="shared" si="483"/>
        <v>1855588.5362000004</v>
      </c>
      <c r="U299" s="57">
        <f t="shared" si="483"/>
        <v>1849277.0105666672</v>
      </c>
      <c r="V299" s="57">
        <f t="shared" si="483"/>
        <v>1842965.4849333339</v>
      </c>
      <c r="W299" s="57">
        <f t="shared" si="483"/>
        <v>1836653.9593000007</v>
      </c>
      <c r="X299" s="57">
        <f t="shared" si="483"/>
        <v>1830342.4336666674</v>
      </c>
      <c r="Y299" s="57">
        <f t="shared" si="483"/>
        <v>1824030.9080333342</v>
      </c>
      <c r="Z299" s="57">
        <f t="shared" si="483"/>
        <v>1817719.3824000009</v>
      </c>
      <c r="AA299" s="59">
        <f t="shared" si="481"/>
        <v>40822.947796400011</v>
      </c>
      <c r="AB299" s="57"/>
      <c r="AC299" s="57">
        <f t="shared" si="450"/>
        <v>75738.3076</v>
      </c>
      <c r="AD299" s="57">
        <f t="shared" si="451"/>
        <v>1811407.8567666677</v>
      </c>
      <c r="AE299" s="57">
        <f t="shared" si="484"/>
        <v>1805096.3311333344</v>
      </c>
      <c r="AF299" s="57">
        <f t="shared" si="484"/>
        <v>1798784.8055000012</v>
      </c>
      <c r="AG299" s="57">
        <f t="shared" si="484"/>
        <v>1792473.2798666679</v>
      </c>
      <c r="AH299" s="57">
        <f t="shared" si="484"/>
        <v>1786161.7542333347</v>
      </c>
      <c r="AI299" s="57">
        <f t="shared" si="484"/>
        <v>1779850.2286000014</v>
      </c>
      <c r="AJ299" s="57">
        <f t="shared" si="484"/>
        <v>1773538.7029666682</v>
      </c>
      <c r="AK299" s="57">
        <f t="shared" si="484"/>
        <v>1767227.1773333349</v>
      </c>
      <c r="AL299" s="57">
        <f t="shared" si="484"/>
        <v>1760915.6517000017</v>
      </c>
      <c r="AM299" s="57">
        <f t="shared" si="484"/>
        <v>1754604.1260666684</v>
      </c>
      <c r="AN299" s="57">
        <f t="shared" si="484"/>
        <v>1748292.6004333352</v>
      </c>
      <c r="AO299" s="57">
        <f t="shared" si="484"/>
        <v>1741981.0748000019</v>
      </c>
      <c r="AP299" s="59">
        <f t="shared" si="452"/>
        <v>39156.705029200028</v>
      </c>
      <c r="AQ299" s="57">
        <v>6311.5256333333327</v>
      </c>
      <c r="AR299" s="57">
        <f t="shared" si="469"/>
        <v>75738.3076</v>
      </c>
      <c r="AS299" s="57">
        <f t="shared" si="470"/>
        <v>1735669.5491666687</v>
      </c>
      <c r="AT299" s="57">
        <f t="shared" si="471"/>
        <v>1729358.0235333354</v>
      </c>
      <c r="AU299" s="57">
        <f t="shared" si="471"/>
        <v>1723046.4979000022</v>
      </c>
      <c r="AV299" s="57">
        <f t="shared" si="471"/>
        <v>1716734.9722666689</v>
      </c>
      <c r="AW299" s="57">
        <f t="shared" si="471"/>
        <v>1710423.4466333357</v>
      </c>
      <c r="AX299" s="57">
        <f t="shared" si="471"/>
        <v>1704111.9210000024</v>
      </c>
      <c r="AY299" s="57">
        <f t="shared" si="471"/>
        <v>1697800.3953666692</v>
      </c>
      <c r="AZ299" s="57">
        <f t="shared" si="471"/>
        <v>1691488.8697333359</v>
      </c>
      <c r="BA299" s="57">
        <f t="shared" si="471"/>
        <v>1685177.3441000027</v>
      </c>
      <c r="BB299" s="57">
        <f t="shared" si="471"/>
        <v>1678865.8184666694</v>
      </c>
      <c r="BC299" s="57">
        <f t="shared" si="471"/>
        <v>1672554.2928333362</v>
      </c>
      <c r="BD299" s="57">
        <f t="shared" si="471"/>
        <v>1666242.7672000029</v>
      </c>
      <c r="BE299" s="60">
        <f t="shared" si="445"/>
        <v>37490.462262000052</v>
      </c>
      <c r="BF299" s="57">
        <v>6311.5256333333327</v>
      </c>
      <c r="BG299" s="69">
        <f t="shared" si="472"/>
        <v>75738.3076</v>
      </c>
      <c r="BH299" s="57">
        <f t="shared" si="473"/>
        <v>1659931.2415666697</v>
      </c>
      <c r="BI299" s="57">
        <f t="shared" si="474"/>
        <v>1653619.7159333364</v>
      </c>
      <c r="BJ299" s="57">
        <f t="shared" si="474"/>
        <v>1647308.1903000032</v>
      </c>
      <c r="BK299" s="57">
        <f t="shared" si="474"/>
        <v>1640996.6646666699</v>
      </c>
      <c r="BL299" s="57">
        <f t="shared" si="474"/>
        <v>1634685.1390333367</v>
      </c>
      <c r="BM299" s="57">
        <f t="shared" si="474"/>
        <v>1628373.6134000034</v>
      </c>
      <c r="BN299" s="57">
        <f t="shared" si="474"/>
        <v>1622062.0877666702</v>
      </c>
      <c r="BO299" s="57">
        <f t="shared" si="474"/>
        <v>1615750.5621333369</v>
      </c>
      <c r="BP299" s="57">
        <f t="shared" si="474"/>
        <v>1609439.0365000037</v>
      </c>
      <c r="BQ299" s="57">
        <f t="shared" si="474"/>
        <v>1603127.5108666704</v>
      </c>
      <c r="BR299" s="57">
        <f t="shared" si="474"/>
        <v>1596815.9852333372</v>
      </c>
      <c r="BS299" s="57">
        <f t="shared" si="474"/>
        <v>1590504.4596000039</v>
      </c>
      <c r="BT299" s="60">
        <f t="shared" si="453"/>
        <v>35824.219494800076</v>
      </c>
      <c r="BU299" s="57">
        <v>6311.5256333333327</v>
      </c>
      <c r="BV299" s="69">
        <f t="shared" si="475"/>
        <v>75738.3076</v>
      </c>
      <c r="BW299" s="57">
        <f t="shared" si="476"/>
        <v>1584192.9339666707</v>
      </c>
      <c r="BX299" s="57">
        <f t="shared" si="477"/>
        <v>1577881.4083333374</v>
      </c>
      <c r="BY299" s="57">
        <f t="shared" si="477"/>
        <v>1571569.8827000041</v>
      </c>
      <c r="BZ299" s="57">
        <f t="shared" si="477"/>
        <v>1565258.3570666709</v>
      </c>
      <c r="CA299" s="57">
        <f t="shared" si="477"/>
        <v>1558946.8314333376</v>
      </c>
      <c r="CB299" s="57">
        <f t="shared" si="477"/>
        <v>1552635.3058000044</v>
      </c>
      <c r="CC299" s="57">
        <f t="shared" si="477"/>
        <v>1546323.7801666711</v>
      </c>
      <c r="CD299" s="57">
        <f t="shared" si="477"/>
        <v>1540012.2545333379</v>
      </c>
      <c r="CE299" s="57">
        <f t="shared" si="477"/>
        <v>1533700.7289000046</v>
      </c>
      <c r="CF299" s="57">
        <f t="shared" si="477"/>
        <v>1527389.2032666714</v>
      </c>
      <c r="CG299" s="57">
        <f t="shared" si="477"/>
        <v>1521077.6776333381</v>
      </c>
      <c r="CH299" s="57">
        <f t="shared" si="477"/>
        <v>1514766.1520000049</v>
      </c>
      <c r="CI299" s="60">
        <f t="shared" si="454"/>
        <v>34157.976727600093</v>
      </c>
      <c r="CJ299" s="57">
        <v>6311.5256333333327</v>
      </c>
      <c r="CK299" s="69">
        <f t="shared" si="478"/>
        <v>75738.3076</v>
      </c>
      <c r="CL299" s="57">
        <f t="shared" si="479"/>
        <v>1508454.6263666716</v>
      </c>
      <c r="CM299" s="57">
        <f t="shared" si="480"/>
        <v>1502143.1007333384</v>
      </c>
      <c r="CN299" s="57">
        <f t="shared" si="480"/>
        <v>1495831.5751000051</v>
      </c>
      <c r="CO299" s="57">
        <f t="shared" si="480"/>
        <v>1489520.0494666719</v>
      </c>
      <c r="CP299" s="57">
        <f t="shared" si="480"/>
        <v>1483208.5238333386</v>
      </c>
      <c r="CQ299" s="57">
        <f t="shared" si="480"/>
        <v>1476896.9982000054</v>
      </c>
      <c r="CR299" s="57">
        <f t="shared" si="480"/>
        <v>1470585.4725666721</v>
      </c>
      <c r="CS299" s="57">
        <f t="shared" si="480"/>
        <v>1464273.9469333389</v>
      </c>
      <c r="CT299" s="57">
        <f t="shared" si="480"/>
        <v>1457962.4213000056</v>
      </c>
      <c r="CU299" s="57">
        <f t="shared" si="480"/>
        <v>1451650.8956666724</v>
      </c>
      <c r="CV299" s="57">
        <f t="shared" si="480"/>
        <v>1445339.3700333391</v>
      </c>
      <c r="CW299" s="57">
        <f t="shared" si="480"/>
        <v>1439027.8444000059</v>
      </c>
      <c r="CX299" s="60">
        <f t="shared" si="455"/>
        <v>32491.733960400117</v>
      </c>
    </row>
    <row r="300" spans="1:102" x14ac:dyDescent="0.2">
      <c r="A300" s="56" t="s">
        <v>1616</v>
      </c>
      <c r="B300" s="40" t="s">
        <v>2331</v>
      </c>
      <c r="C300" s="40" t="s">
        <v>794</v>
      </c>
      <c r="D300" s="40" t="s">
        <v>851</v>
      </c>
      <c r="E300" s="43">
        <v>44560</v>
      </c>
      <c r="F300" s="40" t="s">
        <v>853</v>
      </c>
      <c r="G300" s="40">
        <v>300</v>
      </c>
      <c r="H300" s="57">
        <v>1308034.49</v>
      </c>
      <c r="I300" s="57" t="e">
        <v>#REF!</v>
      </c>
      <c r="J300" s="57">
        <v>1308034.49</v>
      </c>
      <c r="K300" s="58">
        <v>1</v>
      </c>
      <c r="L300" s="57">
        <v>4360.114966666667</v>
      </c>
      <c r="M300" s="57"/>
      <c r="N300" s="57">
        <f t="shared" si="482"/>
        <v>52321.3796</v>
      </c>
      <c r="O300" s="57">
        <f t="shared" si="449"/>
        <v>1303674.3750333334</v>
      </c>
      <c r="P300" s="57">
        <f t="shared" si="483"/>
        <v>1299314.2600666669</v>
      </c>
      <c r="Q300" s="57">
        <f t="shared" si="483"/>
        <v>1294954.1451000003</v>
      </c>
      <c r="R300" s="57">
        <f t="shared" si="483"/>
        <v>1290594.0301333338</v>
      </c>
      <c r="S300" s="57">
        <f t="shared" si="483"/>
        <v>1286233.9151666672</v>
      </c>
      <c r="T300" s="57">
        <f t="shared" si="483"/>
        <v>1281873.8002000006</v>
      </c>
      <c r="U300" s="57">
        <f t="shared" si="483"/>
        <v>1277513.6852333341</v>
      </c>
      <c r="V300" s="57">
        <f t="shared" si="483"/>
        <v>1273153.5702666675</v>
      </c>
      <c r="W300" s="57">
        <f t="shared" si="483"/>
        <v>1268793.455300001</v>
      </c>
      <c r="X300" s="57">
        <f t="shared" si="483"/>
        <v>1264433.3403333344</v>
      </c>
      <c r="Y300" s="57">
        <f t="shared" si="483"/>
        <v>1260073.2253666678</v>
      </c>
      <c r="Z300" s="57">
        <f t="shared" si="483"/>
        <v>1255713.1104000013</v>
      </c>
      <c r="AA300" s="59">
        <f t="shared" si="481"/>
        <v>28201.223604400013</v>
      </c>
      <c r="AB300" s="57"/>
      <c r="AC300" s="57">
        <f t="shared" si="450"/>
        <v>52321.3796</v>
      </c>
      <c r="AD300" s="57">
        <f t="shared" si="451"/>
        <v>1251352.9954333347</v>
      </c>
      <c r="AE300" s="57">
        <f t="shared" si="484"/>
        <v>1246992.8804666682</v>
      </c>
      <c r="AF300" s="57">
        <f t="shared" si="484"/>
        <v>1242632.7655000016</v>
      </c>
      <c r="AG300" s="57">
        <f t="shared" si="484"/>
        <v>1238272.6505333351</v>
      </c>
      <c r="AH300" s="57">
        <f t="shared" si="484"/>
        <v>1233912.5355666685</v>
      </c>
      <c r="AI300" s="57">
        <f t="shared" si="484"/>
        <v>1229552.4206000019</v>
      </c>
      <c r="AJ300" s="57">
        <f t="shared" si="484"/>
        <v>1225192.3056333354</v>
      </c>
      <c r="AK300" s="57">
        <f t="shared" si="484"/>
        <v>1220832.1906666688</v>
      </c>
      <c r="AL300" s="57">
        <f t="shared" si="484"/>
        <v>1216472.0757000023</v>
      </c>
      <c r="AM300" s="57">
        <f t="shared" si="484"/>
        <v>1212111.9607333357</v>
      </c>
      <c r="AN300" s="57">
        <f t="shared" si="484"/>
        <v>1207751.8457666691</v>
      </c>
      <c r="AO300" s="57">
        <f t="shared" si="484"/>
        <v>1203391.7308000026</v>
      </c>
      <c r="AP300" s="59">
        <f t="shared" si="452"/>
        <v>27050.153253200035</v>
      </c>
      <c r="AQ300" s="57">
        <v>4360.114966666667</v>
      </c>
      <c r="AR300" s="57">
        <f t="shared" si="469"/>
        <v>52321.3796</v>
      </c>
      <c r="AS300" s="57">
        <f t="shared" si="470"/>
        <v>1199031.615833336</v>
      </c>
      <c r="AT300" s="57">
        <f t="shared" si="471"/>
        <v>1194671.5008666695</v>
      </c>
      <c r="AU300" s="57">
        <f t="shared" si="471"/>
        <v>1190311.3859000029</v>
      </c>
      <c r="AV300" s="57">
        <f t="shared" si="471"/>
        <v>1185951.2709333363</v>
      </c>
      <c r="AW300" s="57">
        <f t="shared" si="471"/>
        <v>1181591.1559666698</v>
      </c>
      <c r="AX300" s="57">
        <f t="shared" si="471"/>
        <v>1177231.0410000032</v>
      </c>
      <c r="AY300" s="57">
        <f t="shared" si="471"/>
        <v>1172870.9260333367</v>
      </c>
      <c r="AZ300" s="57">
        <f t="shared" si="471"/>
        <v>1168510.8110666701</v>
      </c>
      <c r="BA300" s="57">
        <f t="shared" si="471"/>
        <v>1164150.6961000036</v>
      </c>
      <c r="BB300" s="57">
        <f t="shared" si="471"/>
        <v>1159790.581133337</v>
      </c>
      <c r="BC300" s="57">
        <f t="shared" si="471"/>
        <v>1155430.4661666704</v>
      </c>
      <c r="BD300" s="57">
        <f t="shared" si="471"/>
        <v>1151070.3512000039</v>
      </c>
      <c r="BE300" s="60">
        <f t="shared" si="445"/>
        <v>25899.082902000075</v>
      </c>
      <c r="BF300" s="57">
        <v>4360.114966666667</v>
      </c>
      <c r="BG300" s="69">
        <f t="shared" si="472"/>
        <v>52321.3796</v>
      </c>
      <c r="BH300" s="57">
        <f t="shared" si="473"/>
        <v>1146710.2362333373</v>
      </c>
      <c r="BI300" s="57">
        <f t="shared" si="474"/>
        <v>1142350.1212666708</v>
      </c>
      <c r="BJ300" s="57">
        <f t="shared" si="474"/>
        <v>1137990.0063000042</v>
      </c>
      <c r="BK300" s="57">
        <f t="shared" si="474"/>
        <v>1133629.8913333376</v>
      </c>
      <c r="BL300" s="57">
        <f t="shared" si="474"/>
        <v>1129269.7763666711</v>
      </c>
      <c r="BM300" s="57">
        <f t="shared" si="474"/>
        <v>1124909.6614000045</v>
      </c>
      <c r="BN300" s="57">
        <f t="shared" si="474"/>
        <v>1120549.546433338</v>
      </c>
      <c r="BO300" s="57">
        <f t="shared" si="474"/>
        <v>1116189.4314666714</v>
      </c>
      <c r="BP300" s="57">
        <f t="shared" si="474"/>
        <v>1111829.3165000048</v>
      </c>
      <c r="BQ300" s="57">
        <f t="shared" si="474"/>
        <v>1107469.2015333383</v>
      </c>
      <c r="BR300" s="57">
        <f t="shared" si="474"/>
        <v>1103109.0865666717</v>
      </c>
      <c r="BS300" s="57">
        <f t="shared" si="474"/>
        <v>1098748.9716000052</v>
      </c>
      <c r="BT300" s="60">
        <f t="shared" si="453"/>
        <v>24748.012550800093</v>
      </c>
      <c r="BU300" s="57">
        <v>4360.114966666667</v>
      </c>
      <c r="BV300" s="69">
        <f t="shared" si="475"/>
        <v>52321.3796</v>
      </c>
      <c r="BW300" s="57">
        <f t="shared" si="476"/>
        <v>1094388.8566333386</v>
      </c>
      <c r="BX300" s="57">
        <f t="shared" si="477"/>
        <v>1090028.7416666721</v>
      </c>
      <c r="BY300" s="57">
        <f t="shared" si="477"/>
        <v>1085668.6267000055</v>
      </c>
      <c r="BZ300" s="57">
        <f t="shared" si="477"/>
        <v>1081308.5117333389</v>
      </c>
      <c r="CA300" s="57">
        <f t="shared" si="477"/>
        <v>1076948.3967666724</v>
      </c>
      <c r="CB300" s="57">
        <f t="shared" si="477"/>
        <v>1072588.2818000058</v>
      </c>
      <c r="CC300" s="57">
        <f t="shared" si="477"/>
        <v>1068228.1668333393</v>
      </c>
      <c r="CD300" s="57">
        <f t="shared" si="477"/>
        <v>1063868.0518666727</v>
      </c>
      <c r="CE300" s="57">
        <f t="shared" si="477"/>
        <v>1059507.9369000061</v>
      </c>
      <c r="CF300" s="57">
        <f t="shared" si="477"/>
        <v>1055147.8219333396</v>
      </c>
      <c r="CG300" s="57">
        <f t="shared" si="477"/>
        <v>1050787.706966673</v>
      </c>
      <c r="CH300" s="57">
        <f t="shared" si="477"/>
        <v>1046427.5920000063</v>
      </c>
      <c r="CI300" s="60">
        <f t="shared" si="454"/>
        <v>23596.942199600126</v>
      </c>
      <c r="CJ300" s="57">
        <v>4360.114966666667</v>
      </c>
      <c r="CK300" s="69">
        <f t="shared" si="478"/>
        <v>52321.3796</v>
      </c>
      <c r="CL300" s="57">
        <f t="shared" si="479"/>
        <v>1042067.4770333397</v>
      </c>
      <c r="CM300" s="57">
        <f t="shared" si="480"/>
        <v>1037707.362066673</v>
      </c>
      <c r="CN300" s="57">
        <f t="shared" si="480"/>
        <v>1033347.2471000063</v>
      </c>
      <c r="CO300" s="57">
        <f t="shared" si="480"/>
        <v>1028987.1321333396</v>
      </c>
      <c r="CP300" s="57">
        <f t="shared" si="480"/>
        <v>1024627.017166673</v>
      </c>
      <c r="CQ300" s="57">
        <f t="shared" si="480"/>
        <v>1020266.9022000063</v>
      </c>
      <c r="CR300" s="57">
        <f t="shared" si="480"/>
        <v>1015906.7872333396</v>
      </c>
      <c r="CS300" s="57">
        <f t="shared" si="480"/>
        <v>1011546.6722666729</v>
      </c>
      <c r="CT300" s="57">
        <f t="shared" si="480"/>
        <v>1007186.5573000063</v>
      </c>
      <c r="CU300" s="57">
        <f t="shared" si="480"/>
        <v>1002826.4423333396</v>
      </c>
      <c r="CV300" s="57">
        <f t="shared" si="480"/>
        <v>998466.32736667292</v>
      </c>
      <c r="CW300" s="57">
        <f t="shared" si="480"/>
        <v>994106.21240000625</v>
      </c>
      <c r="CX300" s="60">
        <f t="shared" si="455"/>
        <v>22445.871848400133</v>
      </c>
    </row>
    <row r="301" spans="1:102" x14ac:dyDescent="0.2">
      <c r="A301" s="56" t="s">
        <v>1617</v>
      </c>
      <c r="B301" s="40" t="s">
        <v>2332</v>
      </c>
      <c r="C301" s="40" t="s">
        <v>794</v>
      </c>
      <c r="D301" s="40" t="s">
        <v>851</v>
      </c>
      <c r="E301" s="40" t="s">
        <v>2564</v>
      </c>
      <c r="F301" s="40" t="s">
        <v>853</v>
      </c>
      <c r="G301" s="40">
        <v>180</v>
      </c>
      <c r="H301" s="57">
        <v>103682.93</v>
      </c>
      <c r="I301" s="57">
        <v>100803.45533333333</v>
      </c>
      <c r="J301" s="57">
        <v>2879.4746666666615</v>
      </c>
      <c r="K301" s="58">
        <v>1</v>
      </c>
      <c r="L301" s="57">
        <v>576.0200000000001</v>
      </c>
      <c r="M301" s="57"/>
      <c r="N301" s="57">
        <f>L301*5-0.63</f>
        <v>2879.4700000000003</v>
      </c>
      <c r="O301" s="57">
        <f t="shared" si="449"/>
        <v>2303.4546666666615</v>
      </c>
      <c r="P301" s="57">
        <f t="shared" si="483"/>
        <v>1727.4346666666615</v>
      </c>
      <c r="Q301" s="57">
        <f t="shared" si="483"/>
        <v>1151.4146666666616</v>
      </c>
      <c r="R301" s="57">
        <f t="shared" si="483"/>
        <v>575.39466666666146</v>
      </c>
      <c r="S301" s="57">
        <f>R301-$L301+0.63</f>
        <v>4.6666666613691676E-3</v>
      </c>
      <c r="T301" s="57">
        <f>S301-$L301*0</f>
        <v>4.6666666613691676E-3</v>
      </c>
      <c r="U301" s="57">
        <f t="shared" ref="U301:Z302" si="485">T301-$L301*0</f>
        <v>4.6666666613691676E-3</v>
      </c>
      <c r="V301" s="57">
        <f t="shared" si="485"/>
        <v>4.6666666613691676E-3</v>
      </c>
      <c r="W301" s="57">
        <f t="shared" si="485"/>
        <v>4.6666666613691676E-3</v>
      </c>
      <c r="X301" s="57">
        <f t="shared" si="485"/>
        <v>4.6666666613691676E-3</v>
      </c>
      <c r="Y301" s="57">
        <f t="shared" si="485"/>
        <v>4.6666666613691676E-3</v>
      </c>
      <c r="Z301" s="57">
        <f t="shared" si="485"/>
        <v>4.6666666613691676E-3</v>
      </c>
      <c r="AA301" s="59">
        <f t="shared" si="481"/>
        <v>14.616818051281932</v>
      </c>
      <c r="AB301" s="57"/>
      <c r="AC301" s="57">
        <f t="shared" ref="AC301:AC302" si="486">L301*0</f>
        <v>0</v>
      </c>
      <c r="AD301" s="57">
        <f t="shared" ref="AD301:AD302" si="487">Z301-$L301*0</f>
        <v>4.6666666613691676E-3</v>
      </c>
      <c r="AE301" s="57">
        <f t="shared" ref="AE301:AO302" si="488">AD301-$L301*0</f>
        <v>4.6666666613691676E-3</v>
      </c>
      <c r="AF301" s="57">
        <f t="shared" si="488"/>
        <v>4.6666666613691676E-3</v>
      </c>
      <c r="AG301" s="57">
        <f t="shared" si="488"/>
        <v>4.6666666613691676E-3</v>
      </c>
      <c r="AH301" s="57">
        <f t="shared" si="488"/>
        <v>4.6666666613691676E-3</v>
      </c>
      <c r="AI301" s="57">
        <f t="shared" si="488"/>
        <v>4.6666666613691676E-3</v>
      </c>
      <c r="AJ301" s="57">
        <f t="shared" si="488"/>
        <v>4.6666666613691676E-3</v>
      </c>
      <c r="AK301" s="57">
        <f t="shared" si="488"/>
        <v>4.6666666613691676E-3</v>
      </c>
      <c r="AL301" s="57">
        <f t="shared" si="488"/>
        <v>4.6666666613691676E-3</v>
      </c>
      <c r="AM301" s="57">
        <f t="shared" si="488"/>
        <v>4.6666666613691676E-3</v>
      </c>
      <c r="AN301" s="57">
        <f t="shared" si="488"/>
        <v>4.6666666613691676E-3</v>
      </c>
      <c r="AO301" s="57">
        <f t="shared" si="488"/>
        <v>4.6666666613691676E-3</v>
      </c>
      <c r="AP301" s="59"/>
      <c r="AQ301" s="57">
        <v>576.0200000000001</v>
      </c>
      <c r="BE301" s="60">
        <f t="shared" si="445"/>
        <v>7.8974358884708992E-6</v>
      </c>
      <c r="BF301" s="57">
        <v>576.0200000000001</v>
      </c>
      <c r="BT301" s="60">
        <f t="shared" si="453"/>
        <v>0</v>
      </c>
      <c r="BU301" s="57">
        <v>576.0200000000001</v>
      </c>
      <c r="CI301" s="60">
        <f t="shared" si="454"/>
        <v>0</v>
      </c>
      <c r="CJ301" s="57">
        <v>576.0200000000001</v>
      </c>
      <c r="CX301" s="60">
        <f t="shared" si="455"/>
        <v>0</v>
      </c>
    </row>
    <row r="302" spans="1:102" x14ac:dyDescent="0.2">
      <c r="A302" s="56" t="s">
        <v>1618</v>
      </c>
      <c r="B302" s="40" t="s">
        <v>2333</v>
      </c>
      <c r="C302" s="40" t="s">
        <v>794</v>
      </c>
      <c r="D302" s="40" t="s">
        <v>851</v>
      </c>
      <c r="E302" s="40" t="s">
        <v>2142</v>
      </c>
      <c r="F302" s="40" t="s">
        <v>853</v>
      </c>
      <c r="G302" s="40">
        <v>180</v>
      </c>
      <c r="H302" s="57">
        <v>174104.86</v>
      </c>
      <c r="I302" s="57">
        <v>167334.24066666668</v>
      </c>
      <c r="J302" s="57">
        <v>6770.6193333333067</v>
      </c>
      <c r="K302" s="58">
        <v>1</v>
      </c>
      <c r="L302" s="57">
        <v>967.25</v>
      </c>
      <c r="M302" s="57"/>
      <c r="N302" s="57">
        <f>L302*7-0.13</f>
        <v>6770.62</v>
      </c>
      <c r="O302" s="57">
        <f t="shared" si="449"/>
        <v>5803.3693333333067</v>
      </c>
      <c r="P302" s="57">
        <f t="shared" si="483"/>
        <v>4836.1193333333067</v>
      </c>
      <c r="Q302" s="57">
        <f t="shared" si="483"/>
        <v>3868.8693333333067</v>
      </c>
      <c r="R302" s="57">
        <f t="shared" si="483"/>
        <v>2901.6193333333067</v>
      </c>
      <c r="S302" s="57">
        <f t="shared" si="483"/>
        <v>1934.3693333333067</v>
      </c>
      <c r="T302" s="57">
        <f t="shared" si="483"/>
        <v>967.11933333330671</v>
      </c>
      <c r="U302" s="57">
        <f>T302-$L302+0.13</f>
        <v>-6.6666669328696582E-4</v>
      </c>
      <c r="V302" s="57">
        <f>U302-$L302*0</f>
        <v>-6.6666669328696582E-4</v>
      </c>
      <c r="W302" s="57">
        <f t="shared" si="485"/>
        <v>-6.6666669328696582E-4</v>
      </c>
      <c r="X302" s="57">
        <f t="shared" si="485"/>
        <v>-6.6666669328696582E-4</v>
      </c>
      <c r="Y302" s="57">
        <f t="shared" si="485"/>
        <v>-6.6666669328696582E-4</v>
      </c>
      <c r="Z302" s="57">
        <f t="shared" si="485"/>
        <v>-6.6666669328696582E-4</v>
      </c>
      <c r="AA302" s="59">
        <f t="shared" si="481"/>
        <v>45.831214564101984</v>
      </c>
      <c r="AB302" s="57"/>
      <c r="AC302" s="57">
        <f t="shared" si="486"/>
        <v>0</v>
      </c>
      <c r="AD302" s="57">
        <f t="shared" si="487"/>
        <v>-6.6666669328696582E-4</v>
      </c>
      <c r="AE302" s="57">
        <f t="shared" si="488"/>
        <v>-6.6666669328696582E-4</v>
      </c>
      <c r="AF302" s="57">
        <f t="shared" si="488"/>
        <v>-6.6666669328696582E-4</v>
      </c>
      <c r="AG302" s="57">
        <f t="shared" si="488"/>
        <v>-6.6666669328696582E-4</v>
      </c>
      <c r="AH302" s="57">
        <f t="shared" si="488"/>
        <v>-6.6666669328696582E-4</v>
      </c>
      <c r="AI302" s="57">
        <f t="shared" si="488"/>
        <v>-6.6666669328696582E-4</v>
      </c>
      <c r="AJ302" s="57">
        <f t="shared" si="488"/>
        <v>-6.6666669328696582E-4</v>
      </c>
      <c r="AK302" s="57">
        <f t="shared" si="488"/>
        <v>-6.6666669328696582E-4</v>
      </c>
      <c r="AL302" s="57">
        <f t="shared" si="488"/>
        <v>-6.6666669328696582E-4</v>
      </c>
      <c r="AM302" s="57">
        <f t="shared" si="488"/>
        <v>-6.6666669328696582E-4</v>
      </c>
      <c r="AN302" s="57">
        <f t="shared" si="488"/>
        <v>-6.6666669328696582E-4</v>
      </c>
      <c r="AO302" s="57">
        <f t="shared" si="488"/>
        <v>-6.6666669328696582E-4</v>
      </c>
      <c r="AP302" s="59"/>
      <c r="AQ302" s="57">
        <v>0</v>
      </c>
      <c r="BE302" s="60">
        <f t="shared" si="445"/>
        <v>-1.1282051732548651E-6</v>
      </c>
      <c r="BF302" s="57">
        <v>0</v>
      </c>
      <c r="BT302" s="60">
        <f t="shared" si="453"/>
        <v>0</v>
      </c>
      <c r="BU302" s="57">
        <v>0</v>
      </c>
      <c r="CI302" s="60">
        <f t="shared" si="454"/>
        <v>0</v>
      </c>
      <c r="CJ302" s="57">
        <v>0</v>
      </c>
      <c r="CX302" s="60">
        <f t="shared" si="455"/>
        <v>0</v>
      </c>
    </row>
    <row r="303" spans="1:102" x14ac:dyDescent="0.2">
      <c r="A303" s="56" t="s">
        <v>1619</v>
      </c>
      <c r="B303" s="40" t="s">
        <v>2334</v>
      </c>
      <c r="C303" s="40" t="s">
        <v>794</v>
      </c>
      <c r="D303" s="40" t="s">
        <v>851</v>
      </c>
      <c r="E303" s="40" t="s">
        <v>2579</v>
      </c>
      <c r="F303" s="40" t="s">
        <v>853</v>
      </c>
      <c r="G303" s="40">
        <v>180</v>
      </c>
      <c r="H303" s="57">
        <v>56375.26</v>
      </c>
      <c r="I303" s="57">
        <v>35662.44</v>
      </c>
      <c r="J303" s="57">
        <v>20712.82</v>
      </c>
      <c r="K303" s="58">
        <v>1</v>
      </c>
      <c r="L303" s="57">
        <v>318.65999999999997</v>
      </c>
      <c r="M303" s="57"/>
      <c r="N303" s="57">
        <f t="shared" si="482"/>
        <v>3823.9199999999996</v>
      </c>
      <c r="O303" s="57">
        <f t="shared" si="449"/>
        <v>20394.16</v>
      </c>
      <c r="P303" s="57">
        <f t="shared" si="483"/>
        <v>20075.5</v>
      </c>
      <c r="Q303" s="57">
        <f t="shared" si="483"/>
        <v>19756.84</v>
      </c>
      <c r="R303" s="57">
        <f t="shared" si="483"/>
        <v>19438.18</v>
      </c>
      <c r="S303" s="57">
        <f t="shared" si="483"/>
        <v>19119.52</v>
      </c>
      <c r="T303" s="57">
        <f t="shared" si="483"/>
        <v>18800.86</v>
      </c>
      <c r="U303" s="57">
        <f t="shared" si="483"/>
        <v>18482.2</v>
      </c>
      <c r="V303" s="57">
        <f t="shared" si="483"/>
        <v>18163.54</v>
      </c>
      <c r="W303" s="57">
        <f t="shared" si="483"/>
        <v>17844.88</v>
      </c>
      <c r="X303" s="57">
        <f t="shared" si="483"/>
        <v>17526.22</v>
      </c>
      <c r="Y303" s="57">
        <f t="shared" si="483"/>
        <v>17207.560000000001</v>
      </c>
      <c r="Z303" s="57">
        <f t="shared" si="483"/>
        <v>16888.900000000001</v>
      </c>
      <c r="AA303" s="59">
        <f t="shared" si="481"/>
        <v>413.61892</v>
      </c>
      <c r="AB303" s="57"/>
      <c r="AC303" s="57">
        <f t="shared" si="450"/>
        <v>3823.9199999999996</v>
      </c>
      <c r="AD303" s="57">
        <f t="shared" si="451"/>
        <v>16570.240000000002</v>
      </c>
      <c r="AE303" s="57">
        <f t="shared" ref="AE303:AO317" si="489">AD303-$L303</f>
        <v>16251.580000000002</v>
      </c>
      <c r="AF303" s="57">
        <f t="shared" si="489"/>
        <v>15932.920000000002</v>
      </c>
      <c r="AG303" s="57">
        <f t="shared" si="489"/>
        <v>15614.260000000002</v>
      </c>
      <c r="AH303" s="57">
        <f t="shared" si="489"/>
        <v>15295.600000000002</v>
      </c>
      <c r="AI303" s="57">
        <f t="shared" si="489"/>
        <v>14976.940000000002</v>
      </c>
      <c r="AJ303" s="57">
        <f t="shared" si="489"/>
        <v>14658.280000000002</v>
      </c>
      <c r="AK303" s="57">
        <f t="shared" si="489"/>
        <v>14339.620000000003</v>
      </c>
      <c r="AL303" s="57">
        <f t="shared" si="489"/>
        <v>14020.960000000003</v>
      </c>
      <c r="AM303" s="57">
        <f t="shared" si="489"/>
        <v>13702.300000000003</v>
      </c>
      <c r="AN303" s="57">
        <f t="shared" si="489"/>
        <v>13383.640000000003</v>
      </c>
      <c r="AO303" s="57">
        <f t="shared" si="489"/>
        <v>13064.980000000003</v>
      </c>
      <c r="AP303" s="59">
        <f t="shared" si="452"/>
        <v>329.49268000000001</v>
      </c>
      <c r="AQ303" s="57">
        <v>318.65999999999997</v>
      </c>
      <c r="AR303" s="57">
        <f t="shared" ref="AR303:AR317" si="490">L303*12</f>
        <v>3823.9199999999996</v>
      </c>
      <c r="AS303" s="57">
        <f t="shared" ref="AS303:AS317" si="491">AO303-$L303</f>
        <v>12746.320000000003</v>
      </c>
      <c r="AT303" s="57">
        <f t="shared" ref="AT303:BD317" si="492">AS303-$L303</f>
        <v>12427.660000000003</v>
      </c>
      <c r="AU303" s="57">
        <f t="shared" si="492"/>
        <v>12109.000000000004</v>
      </c>
      <c r="AV303" s="57">
        <f t="shared" si="492"/>
        <v>11790.340000000004</v>
      </c>
      <c r="AW303" s="57">
        <f t="shared" si="492"/>
        <v>11471.680000000004</v>
      </c>
      <c r="AX303" s="57">
        <f t="shared" si="492"/>
        <v>11153.020000000004</v>
      </c>
      <c r="AY303" s="57">
        <f t="shared" si="492"/>
        <v>10834.360000000004</v>
      </c>
      <c r="AZ303" s="57">
        <f t="shared" si="492"/>
        <v>10515.700000000004</v>
      </c>
      <c r="BA303" s="57">
        <f t="shared" si="492"/>
        <v>10197.040000000005</v>
      </c>
      <c r="BB303" s="57">
        <f t="shared" si="492"/>
        <v>9878.3800000000047</v>
      </c>
      <c r="BC303" s="57">
        <f t="shared" si="492"/>
        <v>9559.7200000000048</v>
      </c>
      <c r="BD303" s="57">
        <f t="shared" si="492"/>
        <v>9241.0600000000049</v>
      </c>
      <c r="BE303" s="60">
        <f t="shared" si="445"/>
        <v>245.36644000000004</v>
      </c>
      <c r="BF303" s="57">
        <v>318.65999999999997</v>
      </c>
      <c r="BG303" s="69">
        <f t="shared" ref="BG303:BG317" si="493">BF303*12</f>
        <v>3823.9199999999996</v>
      </c>
      <c r="BH303" s="57">
        <f t="shared" ref="BH303:BH317" si="494">BD303-BF303</f>
        <v>8922.4000000000051</v>
      </c>
      <c r="BI303" s="57">
        <f t="shared" ref="BI303:BS317" si="495">BH303-$L303</f>
        <v>8603.7400000000052</v>
      </c>
      <c r="BJ303" s="57">
        <f t="shared" si="495"/>
        <v>8285.0800000000054</v>
      </c>
      <c r="BK303" s="57">
        <f t="shared" si="495"/>
        <v>7966.4200000000055</v>
      </c>
      <c r="BL303" s="57">
        <f t="shared" si="495"/>
        <v>7647.7600000000057</v>
      </c>
      <c r="BM303" s="57">
        <f t="shared" si="495"/>
        <v>7329.1000000000058</v>
      </c>
      <c r="BN303" s="57">
        <f t="shared" si="495"/>
        <v>7010.440000000006</v>
      </c>
      <c r="BO303" s="57">
        <f t="shared" si="495"/>
        <v>6691.7800000000061</v>
      </c>
      <c r="BP303" s="57">
        <f t="shared" si="495"/>
        <v>6373.1200000000063</v>
      </c>
      <c r="BQ303" s="57">
        <f t="shared" si="495"/>
        <v>6054.4600000000064</v>
      </c>
      <c r="BR303" s="57">
        <f t="shared" si="495"/>
        <v>5735.8000000000065</v>
      </c>
      <c r="BS303" s="57">
        <f t="shared" si="495"/>
        <v>5417.1400000000067</v>
      </c>
      <c r="BT303" s="60">
        <f t="shared" si="453"/>
        <v>161.24020000000007</v>
      </c>
      <c r="BU303" s="57">
        <v>318.65999999999997</v>
      </c>
      <c r="BV303" s="69">
        <f t="shared" ref="BV303:BV317" si="496">BU303*12</f>
        <v>3823.9199999999996</v>
      </c>
      <c r="BW303" s="57">
        <f t="shared" ref="BW303:BW317" si="497">BS303-BU303</f>
        <v>5098.4800000000068</v>
      </c>
      <c r="BX303" s="57">
        <f t="shared" ref="BX303:CH317" si="498">BW303-$L303</f>
        <v>4779.820000000007</v>
      </c>
      <c r="BY303" s="57">
        <f t="shared" si="498"/>
        <v>4461.1600000000071</v>
      </c>
      <c r="BZ303" s="57">
        <f t="shared" si="498"/>
        <v>4142.5000000000073</v>
      </c>
      <c r="CA303" s="57">
        <f t="shared" si="498"/>
        <v>3823.8400000000074</v>
      </c>
      <c r="CB303" s="57">
        <f t="shared" si="498"/>
        <v>3505.1800000000076</v>
      </c>
      <c r="CC303" s="57">
        <f t="shared" si="498"/>
        <v>3186.5200000000077</v>
      </c>
      <c r="CD303" s="57">
        <f t="shared" si="498"/>
        <v>2867.8600000000079</v>
      </c>
      <c r="CE303" s="57">
        <f t="shared" si="498"/>
        <v>2549.200000000008</v>
      </c>
      <c r="CF303" s="57">
        <f t="shared" si="498"/>
        <v>2230.5400000000081</v>
      </c>
      <c r="CG303" s="57">
        <f t="shared" si="498"/>
        <v>1911.8800000000083</v>
      </c>
      <c r="CH303" s="57">
        <f t="shared" si="498"/>
        <v>1593.2200000000084</v>
      </c>
      <c r="CI303" s="60">
        <f t="shared" si="454"/>
        <v>77.113960000000162</v>
      </c>
      <c r="CJ303" s="57">
        <v>318.65999999999997</v>
      </c>
      <c r="CK303" s="69">
        <v>1593.22</v>
      </c>
      <c r="CL303" s="57">
        <f t="shared" ref="CL303:CL305" si="499">CH303-CJ303</f>
        <v>1274.5600000000086</v>
      </c>
      <c r="CM303" s="57">
        <f t="shared" ref="CM303:CW305" si="500">CL303-$L303</f>
        <v>955.90000000000862</v>
      </c>
      <c r="CN303" s="57">
        <f t="shared" si="500"/>
        <v>637.24000000000865</v>
      </c>
      <c r="CO303" s="57">
        <f t="shared" si="500"/>
        <v>318.58000000000868</v>
      </c>
      <c r="CP303" s="57">
        <v>0</v>
      </c>
      <c r="CQ303" s="57">
        <v>0</v>
      </c>
      <c r="CR303" s="57">
        <v>0</v>
      </c>
      <c r="CS303" s="57">
        <v>0</v>
      </c>
      <c r="CT303" s="57">
        <v>0</v>
      </c>
      <c r="CU303" s="57">
        <v>0</v>
      </c>
      <c r="CV303" s="57">
        <v>0</v>
      </c>
      <c r="CW303" s="57">
        <v>0</v>
      </c>
      <c r="CX303" s="60">
        <f t="shared" si="455"/>
        <v>8.0883846153846886</v>
      </c>
    </row>
    <row r="304" spans="1:102" ht="22.5" x14ac:dyDescent="0.2">
      <c r="A304" s="56" t="s">
        <v>1620</v>
      </c>
      <c r="B304" s="40" t="s">
        <v>2335</v>
      </c>
      <c r="C304" s="40" t="s">
        <v>794</v>
      </c>
      <c r="D304" s="40" t="s">
        <v>851</v>
      </c>
      <c r="E304" s="43">
        <v>44560</v>
      </c>
      <c r="F304" s="40" t="s">
        <v>853</v>
      </c>
      <c r="G304" s="40">
        <v>420</v>
      </c>
      <c r="H304" s="57">
        <v>1064000</v>
      </c>
      <c r="I304" s="57" t="e">
        <v>#REF!</v>
      </c>
      <c r="J304" s="57">
        <v>1064000</v>
      </c>
      <c r="K304" s="58">
        <v>1</v>
      </c>
      <c r="L304" s="57">
        <v>2533.3333333333335</v>
      </c>
      <c r="M304" s="57"/>
      <c r="N304" s="57">
        <f t="shared" si="482"/>
        <v>30400</v>
      </c>
      <c r="O304" s="57">
        <f t="shared" si="449"/>
        <v>1061466.6666666667</v>
      </c>
      <c r="P304" s="57">
        <f t="shared" si="483"/>
        <v>1058933.3333333335</v>
      </c>
      <c r="Q304" s="57">
        <f t="shared" si="483"/>
        <v>1056400.0000000002</v>
      </c>
      <c r="R304" s="57">
        <f t="shared" si="483"/>
        <v>1053866.666666667</v>
      </c>
      <c r="S304" s="57">
        <f t="shared" si="483"/>
        <v>1051333.3333333337</v>
      </c>
      <c r="T304" s="57">
        <f t="shared" si="483"/>
        <v>1048800.0000000005</v>
      </c>
      <c r="U304" s="57">
        <f t="shared" si="483"/>
        <v>1046266.6666666671</v>
      </c>
      <c r="V304" s="57">
        <f t="shared" si="483"/>
        <v>1043733.3333333337</v>
      </c>
      <c r="W304" s="57">
        <f t="shared" si="483"/>
        <v>1041200.0000000003</v>
      </c>
      <c r="X304" s="57">
        <f t="shared" si="483"/>
        <v>1038666.666666667</v>
      </c>
      <c r="Y304" s="57">
        <f t="shared" si="483"/>
        <v>1036133.3333333336</v>
      </c>
      <c r="Z304" s="57">
        <f t="shared" si="483"/>
        <v>1033600.0000000002</v>
      </c>
      <c r="AA304" s="59">
        <f t="shared" si="481"/>
        <v>23073.600000000002</v>
      </c>
      <c r="AB304" s="57"/>
      <c r="AC304" s="57">
        <f t="shared" si="450"/>
        <v>30400</v>
      </c>
      <c r="AD304" s="57">
        <f t="shared" si="451"/>
        <v>1031066.6666666669</v>
      </c>
      <c r="AE304" s="57">
        <f t="shared" si="489"/>
        <v>1028533.3333333335</v>
      </c>
      <c r="AF304" s="57">
        <f t="shared" si="489"/>
        <v>1026000.0000000001</v>
      </c>
      <c r="AG304" s="57">
        <f t="shared" si="489"/>
        <v>1023466.6666666667</v>
      </c>
      <c r="AH304" s="57">
        <f t="shared" si="489"/>
        <v>1020933.3333333334</v>
      </c>
      <c r="AI304" s="57">
        <f t="shared" si="489"/>
        <v>1018400</v>
      </c>
      <c r="AJ304" s="57">
        <f t="shared" si="489"/>
        <v>1015866.6666666666</v>
      </c>
      <c r="AK304" s="57">
        <f t="shared" si="489"/>
        <v>1013333.3333333333</v>
      </c>
      <c r="AL304" s="57">
        <f t="shared" si="489"/>
        <v>1010799.9999999999</v>
      </c>
      <c r="AM304" s="57">
        <f t="shared" si="489"/>
        <v>1008266.6666666665</v>
      </c>
      <c r="AN304" s="57">
        <f t="shared" si="489"/>
        <v>1005733.3333333331</v>
      </c>
      <c r="AO304" s="57">
        <f t="shared" si="489"/>
        <v>1003199.9999999998</v>
      </c>
      <c r="AP304" s="59">
        <f t="shared" si="452"/>
        <v>22404.799999999999</v>
      </c>
      <c r="AQ304" s="57">
        <v>2533.3333333333335</v>
      </c>
      <c r="AR304" s="57">
        <f t="shared" si="490"/>
        <v>30400</v>
      </c>
      <c r="AS304" s="57">
        <f t="shared" si="491"/>
        <v>1000666.6666666664</v>
      </c>
      <c r="AT304" s="57">
        <f t="shared" si="492"/>
        <v>998133.33333333302</v>
      </c>
      <c r="AU304" s="57">
        <f t="shared" si="492"/>
        <v>995599.99999999965</v>
      </c>
      <c r="AV304" s="57">
        <f t="shared" si="492"/>
        <v>993066.66666666628</v>
      </c>
      <c r="AW304" s="57">
        <f t="shared" si="492"/>
        <v>990533.33333333291</v>
      </c>
      <c r="AX304" s="57">
        <f t="shared" si="492"/>
        <v>987999.99999999953</v>
      </c>
      <c r="AY304" s="57">
        <f t="shared" si="492"/>
        <v>985466.66666666616</v>
      </c>
      <c r="AZ304" s="57">
        <f t="shared" si="492"/>
        <v>982933.33333333279</v>
      </c>
      <c r="BA304" s="57">
        <f t="shared" si="492"/>
        <v>980399.99999999942</v>
      </c>
      <c r="BB304" s="57">
        <f t="shared" si="492"/>
        <v>977866.66666666605</v>
      </c>
      <c r="BC304" s="57">
        <f t="shared" si="492"/>
        <v>975333.33333333267</v>
      </c>
      <c r="BD304" s="57">
        <f t="shared" si="492"/>
        <v>972799.9999999993</v>
      </c>
      <c r="BE304" s="60">
        <f t="shared" si="445"/>
        <v>21735.999999999989</v>
      </c>
      <c r="BF304" s="57">
        <v>2533.3333333333335</v>
      </c>
      <c r="BG304" s="69">
        <f t="shared" si="493"/>
        <v>30400</v>
      </c>
      <c r="BH304" s="57">
        <f t="shared" si="494"/>
        <v>970266.66666666593</v>
      </c>
      <c r="BI304" s="57">
        <f t="shared" si="495"/>
        <v>967733.33333333256</v>
      </c>
      <c r="BJ304" s="57">
        <f t="shared" si="495"/>
        <v>965199.99999999919</v>
      </c>
      <c r="BK304" s="57">
        <f t="shared" si="495"/>
        <v>962666.66666666581</v>
      </c>
      <c r="BL304" s="57">
        <f t="shared" si="495"/>
        <v>960133.33333333244</v>
      </c>
      <c r="BM304" s="57">
        <f t="shared" si="495"/>
        <v>957599.99999999907</v>
      </c>
      <c r="BN304" s="57">
        <f t="shared" si="495"/>
        <v>955066.6666666657</v>
      </c>
      <c r="BO304" s="57">
        <f t="shared" si="495"/>
        <v>952533.33333333232</v>
      </c>
      <c r="BP304" s="57">
        <f t="shared" si="495"/>
        <v>949999.99999999895</v>
      </c>
      <c r="BQ304" s="57">
        <f t="shared" si="495"/>
        <v>947466.66666666558</v>
      </c>
      <c r="BR304" s="57">
        <f t="shared" si="495"/>
        <v>944933.33333333221</v>
      </c>
      <c r="BS304" s="57">
        <f t="shared" si="495"/>
        <v>942399.99999999884</v>
      </c>
      <c r="BT304" s="60">
        <f t="shared" si="453"/>
        <v>21067.199999999975</v>
      </c>
      <c r="BU304" s="57">
        <v>2533.3333333333335</v>
      </c>
      <c r="BV304" s="69">
        <f t="shared" si="496"/>
        <v>30400</v>
      </c>
      <c r="BW304" s="57">
        <f t="shared" si="497"/>
        <v>939866.66666666546</v>
      </c>
      <c r="BX304" s="57">
        <f t="shared" si="498"/>
        <v>937333.33333333209</v>
      </c>
      <c r="BY304" s="57">
        <f t="shared" si="498"/>
        <v>934799.99999999872</v>
      </c>
      <c r="BZ304" s="57">
        <f t="shared" si="498"/>
        <v>932266.66666666535</v>
      </c>
      <c r="CA304" s="57">
        <f t="shared" si="498"/>
        <v>929733.33333333198</v>
      </c>
      <c r="CB304" s="57">
        <f t="shared" si="498"/>
        <v>927199.9999999986</v>
      </c>
      <c r="CC304" s="57">
        <f t="shared" si="498"/>
        <v>924666.66666666523</v>
      </c>
      <c r="CD304" s="57">
        <f t="shared" si="498"/>
        <v>922133.33333333186</v>
      </c>
      <c r="CE304" s="57">
        <f t="shared" si="498"/>
        <v>919599.99999999849</v>
      </c>
      <c r="CF304" s="57">
        <f t="shared" si="498"/>
        <v>917066.66666666511</v>
      </c>
      <c r="CG304" s="57">
        <f t="shared" si="498"/>
        <v>914533.33333333174</v>
      </c>
      <c r="CH304" s="57">
        <f t="shared" si="498"/>
        <v>911999.99999999837</v>
      </c>
      <c r="CI304" s="60">
        <f t="shared" si="454"/>
        <v>20398.399999999969</v>
      </c>
      <c r="CJ304" s="57">
        <v>2533.3333333333335</v>
      </c>
      <c r="CK304" s="69">
        <f t="shared" ref="CK304:CK317" si="501">CJ304*12</f>
        <v>30400</v>
      </c>
      <c r="CL304" s="57">
        <f t="shared" si="499"/>
        <v>909466.666666665</v>
      </c>
      <c r="CM304" s="57">
        <f t="shared" si="500"/>
        <v>906933.33333333163</v>
      </c>
      <c r="CN304" s="57">
        <f t="shared" si="500"/>
        <v>904399.99999999825</v>
      </c>
      <c r="CO304" s="57">
        <f t="shared" si="500"/>
        <v>901866.66666666488</v>
      </c>
      <c r="CP304" s="57">
        <f t="shared" si="500"/>
        <v>899333.33333333151</v>
      </c>
      <c r="CQ304" s="57">
        <f t="shared" si="500"/>
        <v>896799.99999999814</v>
      </c>
      <c r="CR304" s="57">
        <f t="shared" si="500"/>
        <v>894266.66666666477</v>
      </c>
      <c r="CS304" s="57">
        <f t="shared" si="500"/>
        <v>891733.33333333139</v>
      </c>
      <c r="CT304" s="57">
        <f t="shared" si="500"/>
        <v>889199.99999999802</v>
      </c>
      <c r="CU304" s="57">
        <f t="shared" si="500"/>
        <v>886666.66666666465</v>
      </c>
      <c r="CV304" s="57">
        <f t="shared" si="500"/>
        <v>884133.33333333128</v>
      </c>
      <c r="CW304" s="57">
        <f t="shared" si="500"/>
        <v>881599.9999999979</v>
      </c>
      <c r="CX304" s="60">
        <f t="shared" si="455"/>
        <v>19729.599999999959</v>
      </c>
    </row>
    <row r="305" spans="1:102" x14ac:dyDescent="0.2">
      <c r="A305" s="56" t="s">
        <v>1621</v>
      </c>
      <c r="B305" s="40" t="s">
        <v>2336</v>
      </c>
      <c r="C305" s="40" t="s">
        <v>794</v>
      </c>
      <c r="D305" s="40" t="s">
        <v>851</v>
      </c>
      <c r="E305" s="40" t="s">
        <v>2569</v>
      </c>
      <c r="F305" s="40" t="s">
        <v>853</v>
      </c>
      <c r="G305" s="40">
        <v>240</v>
      </c>
      <c r="H305" s="57">
        <v>2085041.06</v>
      </c>
      <c r="I305" s="57">
        <v>1198807.5599999998</v>
      </c>
      <c r="J305" s="57">
        <v>886233.50000000023</v>
      </c>
      <c r="K305" s="58">
        <v>1</v>
      </c>
      <c r="L305" s="57">
        <v>8360.6999999999989</v>
      </c>
      <c r="M305" s="57"/>
      <c r="N305" s="57">
        <f t="shared" si="482"/>
        <v>100328.4</v>
      </c>
      <c r="O305" s="57">
        <f t="shared" si="449"/>
        <v>877872.80000000028</v>
      </c>
      <c r="P305" s="57">
        <f t="shared" si="483"/>
        <v>869512.10000000033</v>
      </c>
      <c r="Q305" s="57">
        <f t="shared" si="483"/>
        <v>861151.40000000037</v>
      </c>
      <c r="R305" s="57">
        <f t="shared" si="483"/>
        <v>852790.70000000042</v>
      </c>
      <c r="S305" s="57">
        <f t="shared" si="483"/>
        <v>844430.00000000047</v>
      </c>
      <c r="T305" s="57">
        <f t="shared" si="483"/>
        <v>836069.30000000051</v>
      </c>
      <c r="U305" s="57">
        <f t="shared" si="483"/>
        <v>827708.60000000056</v>
      </c>
      <c r="V305" s="57">
        <f t="shared" si="483"/>
        <v>819347.90000000061</v>
      </c>
      <c r="W305" s="57">
        <f t="shared" si="483"/>
        <v>810987.20000000065</v>
      </c>
      <c r="X305" s="57">
        <f t="shared" si="483"/>
        <v>802626.5000000007</v>
      </c>
      <c r="Y305" s="57">
        <f t="shared" si="483"/>
        <v>794265.80000000075</v>
      </c>
      <c r="Z305" s="57">
        <f t="shared" si="483"/>
        <v>785905.10000000079</v>
      </c>
      <c r="AA305" s="59">
        <f t="shared" si="481"/>
        <v>18393.524600000012</v>
      </c>
      <c r="AB305" s="57"/>
      <c r="AC305" s="57">
        <f t="shared" si="450"/>
        <v>100328.4</v>
      </c>
      <c r="AD305" s="57">
        <f t="shared" si="451"/>
        <v>777544.40000000084</v>
      </c>
      <c r="AE305" s="57">
        <f t="shared" si="489"/>
        <v>769183.70000000088</v>
      </c>
      <c r="AF305" s="57">
        <f t="shared" si="489"/>
        <v>760823.00000000093</v>
      </c>
      <c r="AG305" s="57">
        <f t="shared" si="489"/>
        <v>752462.30000000098</v>
      </c>
      <c r="AH305" s="57">
        <f t="shared" si="489"/>
        <v>744101.60000000102</v>
      </c>
      <c r="AI305" s="57">
        <f t="shared" si="489"/>
        <v>735740.90000000107</v>
      </c>
      <c r="AJ305" s="57">
        <f t="shared" si="489"/>
        <v>727380.20000000112</v>
      </c>
      <c r="AK305" s="57">
        <f t="shared" si="489"/>
        <v>719019.50000000116</v>
      </c>
      <c r="AL305" s="57">
        <f t="shared" si="489"/>
        <v>710658.80000000121</v>
      </c>
      <c r="AM305" s="57">
        <f t="shared" si="489"/>
        <v>702298.10000000126</v>
      </c>
      <c r="AN305" s="57">
        <f t="shared" si="489"/>
        <v>693937.4000000013</v>
      </c>
      <c r="AO305" s="57">
        <f t="shared" si="489"/>
        <v>685576.70000000135</v>
      </c>
      <c r="AP305" s="59">
        <f t="shared" si="452"/>
        <v>16186.299800000023</v>
      </c>
      <c r="AQ305" s="57">
        <v>8360.6999999999989</v>
      </c>
      <c r="AR305" s="57">
        <f t="shared" si="490"/>
        <v>100328.4</v>
      </c>
      <c r="AS305" s="57">
        <f t="shared" si="491"/>
        <v>677216.0000000014</v>
      </c>
      <c r="AT305" s="57">
        <f t="shared" si="492"/>
        <v>668855.30000000144</v>
      </c>
      <c r="AU305" s="57">
        <f t="shared" si="492"/>
        <v>660494.60000000149</v>
      </c>
      <c r="AV305" s="57">
        <f t="shared" si="492"/>
        <v>652133.90000000154</v>
      </c>
      <c r="AW305" s="57">
        <f t="shared" si="492"/>
        <v>643773.20000000158</v>
      </c>
      <c r="AX305" s="57">
        <f t="shared" si="492"/>
        <v>635412.50000000163</v>
      </c>
      <c r="AY305" s="57">
        <f t="shared" si="492"/>
        <v>627051.80000000168</v>
      </c>
      <c r="AZ305" s="57">
        <f t="shared" si="492"/>
        <v>618691.10000000172</v>
      </c>
      <c r="BA305" s="57">
        <f t="shared" si="492"/>
        <v>610330.40000000177</v>
      </c>
      <c r="BB305" s="57">
        <f t="shared" si="492"/>
        <v>601969.70000000182</v>
      </c>
      <c r="BC305" s="57">
        <f t="shared" si="492"/>
        <v>593609.00000000186</v>
      </c>
      <c r="BD305" s="57">
        <f t="shared" si="492"/>
        <v>585248.30000000191</v>
      </c>
      <c r="BE305" s="60">
        <f t="shared" si="445"/>
        <v>13979.075000000035</v>
      </c>
      <c r="BF305" s="57">
        <v>8360.6999999999989</v>
      </c>
      <c r="BG305" s="69">
        <f t="shared" si="493"/>
        <v>100328.4</v>
      </c>
      <c r="BH305" s="57">
        <f t="shared" si="494"/>
        <v>576887.60000000196</v>
      </c>
      <c r="BI305" s="57">
        <f t="shared" si="495"/>
        <v>568526.900000002</v>
      </c>
      <c r="BJ305" s="57">
        <f t="shared" si="495"/>
        <v>560166.20000000205</v>
      </c>
      <c r="BK305" s="57">
        <f t="shared" si="495"/>
        <v>551805.5000000021</v>
      </c>
      <c r="BL305" s="57">
        <f t="shared" si="495"/>
        <v>543444.80000000214</v>
      </c>
      <c r="BM305" s="57">
        <f t="shared" si="495"/>
        <v>535084.10000000219</v>
      </c>
      <c r="BN305" s="57">
        <f t="shared" si="495"/>
        <v>526723.40000000224</v>
      </c>
      <c r="BO305" s="57">
        <f t="shared" si="495"/>
        <v>518362.70000000222</v>
      </c>
      <c r="BP305" s="57">
        <f t="shared" si="495"/>
        <v>510002.00000000221</v>
      </c>
      <c r="BQ305" s="57">
        <f t="shared" si="495"/>
        <v>501641.3000000022</v>
      </c>
      <c r="BR305" s="57">
        <f t="shared" si="495"/>
        <v>493280.60000000219</v>
      </c>
      <c r="BS305" s="57">
        <f t="shared" si="495"/>
        <v>484919.90000000218</v>
      </c>
      <c r="BT305" s="60">
        <f t="shared" si="453"/>
        <v>11771.850200000048</v>
      </c>
      <c r="BU305" s="57">
        <v>8360.6999999999989</v>
      </c>
      <c r="BV305" s="69">
        <f t="shared" si="496"/>
        <v>100328.4</v>
      </c>
      <c r="BW305" s="57">
        <f t="shared" si="497"/>
        <v>476559.20000000217</v>
      </c>
      <c r="BX305" s="57">
        <f t="shared" si="498"/>
        <v>468198.50000000215</v>
      </c>
      <c r="BY305" s="57">
        <f t="shared" si="498"/>
        <v>459837.80000000214</v>
      </c>
      <c r="BZ305" s="57">
        <f t="shared" si="498"/>
        <v>451477.10000000213</v>
      </c>
      <c r="CA305" s="57">
        <f t="shared" si="498"/>
        <v>443116.40000000212</v>
      </c>
      <c r="CB305" s="57">
        <f t="shared" si="498"/>
        <v>434755.70000000211</v>
      </c>
      <c r="CC305" s="57">
        <f t="shared" si="498"/>
        <v>426395.0000000021</v>
      </c>
      <c r="CD305" s="57">
        <f t="shared" si="498"/>
        <v>418034.30000000208</v>
      </c>
      <c r="CE305" s="57">
        <f t="shared" si="498"/>
        <v>409673.60000000207</v>
      </c>
      <c r="CF305" s="57">
        <f t="shared" si="498"/>
        <v>401312.90000000206</v>
      </c>
      <c r="CG305" s="57">
        <f t="shared" si="498"/>
        <v>392952.20000000205</v>
      </c>
      <c r="CH305" s="57">
        <f t="shared" si="498"/>
        <v>384591.50000000204</v>
      </c>
      <c r="CI305" s="60">
        <f t="shared" si="454"/>
        <v>9564.6254000000463</v>
      </c>
      <c r="CJ305" s="57">
        <v>8360.6999999999989</v>
      </c>
      <c r="CK305" s="69">
        <f t="shared" si="501"/>
        <v>100328.4</v>
      </c>
      <c r="CL305" s="57">
        <f t="shared" si="499"/>
        <v>376230.80000000203</v>
      </c>
      <c r="CM305" s="57">
        <f t="shared" si="500"/>
        <v>367870.10000000201</v>
      </c>
      <c r="CN305" s="57">
        <f t="shared" si="500"/>
        <v>359509.400000002</v>
      </c>
      <c r="CO305" s="57">
        <f t="shared" si="500"/>
        <v>351148.70000000199</v>
      </c>
      <c r="CP305" s="57">
        <f t="shared" si="500"/>
        <v>342788.00000000198</v>
      </c>
      <c r="CQ305" s="57">
        <f t="shared" si="500"/>
        <v>334427.30000000197</v>
      </c>
      <c r="CR305" s="57">
        <f t="shared" si="500"/>
        <v>326066.60000000196</v>
      </c>
      <c r="CS305" s="57">
        <f t="shared" si="500"/>
        <v>317705.90000000194</v>
      </c>
      <c r="CT305" s="57">
        <f t="shared" si="500"/>
        <v>309345.20000000193</v>
      </c>
      <c r="CU305" s="57">
        <f t="shared" si="500"/>
        <v>300984.50000000192</v>
      </c>
      <c r="CV305" s="57">
        <f t="shared" si="500"/>
        <v>292623.80000000191</v>
      </c>
      <c r="CW305" s="57">
        <f t="shared" si="500"/>
        <v>284263.1000000019</v>
      </c>
      <c r="CX305" s="60">
        <f t="shared" si="455"/>
        <v>7357.4006000000445</v>
      </c>
    </row>
    <row r="306" spans="1:102" x14ac:dyDescent="0.2">
      <c r="A306" s="56" t="s">
        <v>1622</v>
      </c>
      <c r="B306" s="40" t="s">
        <v>2337</v>
      </c>
      <c r="C306" s="40" t="s">
        <v>794</v>
      </c>
      <c r="D306" s="40" t="s">
        <v>851</v>
      </c>
      <c r="E306" s="40" t="s">
        <v>2549</v>
      </c>
      <c r="F306" s="40" t="s">
        <v>853</v>
      </c>
      <c r="G306" s="40">
        <v>300</v>
      </c>
      <c r="H306" s="57">
        <v>34350</v>
      </c>
      <c r="I306" s="57">
        <v>28969</v>
      </c>
      <c r="J306" s="57">
        <v>5381</v>
      </c>
      <c r="K306" s="58">
        <v>1</v>
      </c>
      <c r="L306" s="57">
        <v>114.5</v>
      </c>
      <c r="M306" s="57"/>
      <c r="N306" s="57">
        <f t="shared" si="482"/>
        <v>1374</v>
      </c>
      <c r="O306" s="57">
        <f t="shared" si="449"/>
        <v>5266.5</v>
      </c>
      <c r="P306" s="57">
        <f t="shared" si="483"/>
        <v>5152</v>
      </c>
      <c r="Q306" s="57">
        <f t="shared" si="483"/>
        <v>5037.5</v>
      </c>
      <c r="R306" s="57">
        <f t="shared" si="483"/>
        <v>4923</v>
      </c>
      <c r="S306" s="57">
        <f t="shared" si="483"/>
        <v>4808.5</v>
      </c>
      <c r="T306" s="57">
        <f t="shared" si="483"/>
        <v>4694</v>
      </c>
      <c r="U306" s="57">
        <f t="shared" si="483"/>
        <v>4579.5</v>
      </c>
      <c r="V306" s="57">
        <f t="shared" si="483"/>
        <v>4465</v>
      </c>
      <c r="W306" s="57">
        <f t="shared" si="483"/>
        <v>4350.5</v>
      </c>
      <c r="X306" s="57">
        <f t="shared" si="483"/>
        <v>4236</v>
      </c>
      <c r="Y306" s="57">
        <f t="shared" si="483"/>
        <v>4121.5</v>
      </c>
      <c r="Z306" s="57">
        <f t="shared" si="483"/>
        <v>4007</v>
      </c>
      <c r="AA306" s="59">
        <f t="shared" si="481"/>
        <v>103.268</v>
      </c>
      <c r="AB306" s="57"/>
      <c r="AC306" s="57">
        <f t="shared" si="450"/>
        <v>1374</v>
      </c>
      <c r="AD306" s="57">
        <f t="shared" si="451"/>
        <v>3892.5</v>
      </c>
      <c r="AE306" s="57">
        <f t="shared" si="489"/>
        <v>3778</v>
      </c>
      <c r="AF306" s="57">
        <f t="shared" si="489"/>
        <v>3663.5</v>
      </c>
      <c r="AG306" s="57">
        <f t="shared" si="489"/>
        <v>3549</v>
      </c>
      <c r="AH306" s="57">
        <f t="shared" si="489"/>
        <v>3434.5</v>
      </c>
      <c r="AI306" s="57">
        <f t="shared" si="489"/>
        <v>3320</v>
      </c>
      <c r="AJ306" s="57">
        <f t="shared" si="489"/>
        <v>3205.5</v>
      </c>
      <c r="AK306" s="57">
        <f t="shared" si="489"/>
        <v>3091</v>
      </c>
      <c r="AL306" s="57">
        <f t="shared" si="489"/>
        <v>2976.5</v>
      </c>
      <c r="AM306" s="57">
        <f t="shared" si="489"/>
        <v>2862</v>
      </c>
      <c r="AN306" s="57">
        <f t="shared" si="489"/>
        <v>2747.5</v>
      </c>
      <c r="AO306" s="57">
        <f t="shared" si="489"/>
        <v>2633</v>
      </c>
      <c r="AP306" s="59">
        <f t="shared" si="452"/>
        <v>73.039999999999992</v>
      </c>
      <c r="AQ306" s="57">
        <v>114.5</v>
      </c>
      <c r="AR306" s="57">
        <f t="shared" si="490"/>
        <v>1374</v>
      </c>
      <c r="AS306" s="57">
        <f t="shared" si="491"/>
        <v>2518.5</v>
      </c>
      <c r="AT306" s="57">
        <f t="shared" si="492"/>
        <v>2404</v>
      </c>
      <c r="AU306" s="57">
        <f t="shared" si="492"/>
        <v>2289.5</v>
      </c>
      <c r="AV306" s="57">
        <f t="shared" si="492"/>
        <v>2175</v>
      </c>
      <c r="AW306" s="57">
        <f t="shared" si="492"/>
        <v>2060.5</v>
      </c>
      <c r="AX306" s="57">
        <f t="shared" si="492"/>
        <v>1946</v>
      </c>
      <c r="AY306" s="57">
        <f t="shared" si="492"/>
        <v>1831.5</v>
      </c>
      <c r="AZ306" s="57">
        <f t="shared" si="492"/>
        <v>1717</v>
      </c>
      <c r="BA306" s="57">
        <f t="shared" si="492"/>
        <v>1602.5</v>
      </c>
      <c r="BB306" s="57">
        <f t="shared" si="492"/>
        <v>1488</v>
      </c>
      <c r="BC306" s="57">
        <f t="shared" si="492"/>
        <v>1373.5</v>
      </c>
      <c r="BD306" s="57">
        <f t="shared" si="492"/>
        <v>1259</v>
      </c>
      <c r="BE306" s="60">
        <f t="shared" si="445"/>
        <v>42.811999999999998</v>
      </c>
      <c r="BF306" s="57">
        <v>114.5</v>
      </c>
      <c r="BG306" s="69">
        <v>1259</v>
      </c>
      <c r="BH306" s="57">
        <f t="shared" si="494"/>
        <v>1144.5</v>
      </c>
      <c r="BI306" s="57">
        <f t="shared" si="495"/>
        <v>1030</v>
      </c>
      <c r="BJ306" s="57">
        <f t="shared" si="495"/>
        <v>915.5</v>
      </c>
      <c r="BK306" s="57">
        <f t="shared" si="495"/>
        <v>801</v>
      </c>
      <c r="BL306" s="57">
        <f t="shared" si="495"/>
        <v>686.5</v>
      </c>
      <c r="BM306" s="57">
        <f t="shared" si="495"/>
        <v>572</v>
      </c>
      <c r="BN306" s="57">
        <f t="shared" si="495"/>
        <v>457.5</v>
      </c>
      <c r="BO306" s="57">
        <f t="shared" si="495"/>
        <v>343</v>
      </c>
      <c r="BP306" s="57">
        <f t="shared" si="495"/>
        <v>228.5</v>
      </c>
      <c r="BQ306" s="57">
        <f t="shared" si="495"/>
        <v>114</v>
      </c>
      <c r="BR306" s="57"/>
      <c r="BS306" s="57"/>
      <c r="BT306" s="60">
        <f t="shared" si="453"/>
        <v>12.779461538461538</v>
      </c>
      <c r="BU306" s="57">
        <v>114.5</v>
      </c>
      <c r="BV306" s="69"/>
      <c r="BW306" s="57"/>
      <c r="BX306" s="57"/>
      <c r="BY306" s="57"/>
      <c r="BZ306" s="57"/>
      <c r="CA306" s="57"/>
      <c r="CB306" s="57"/>
      <c r="CC306" s="57"/>
      <c r="CD306" s="57"/>
      <c r="CE306" s="57"/>
      <c r="CF306" s="57"/>
      <c r="CG306" s="57"/>
      <c r="CH306" s="57"/>
      <c r="CI306" s="60">
        <f t="shared" si="454"/>
        <v>0</v>
      </c>
      <c r="CJ306" s="57">
        <v>114.5</v>
      </c>
      <c r="CK306" s="69"/>
      <c r="CL306" s="57"/>
      <c r="CM306" s="57"/>
      <c r="CN306" s="57"/>
      <c r="CO306" s="57"/>
      <c r="CP306" s="57"/>
      <c r="CQ306" s="57"/>
      <c r="CR306" s="57"/>
      <c r="CS306" s="57"/>
      <c r="CT306" s="57"/>
      <c r="CU306" s="57"/>
      <c r="CV306" s="57"/>
      <c r="CW306" s="57"/>
      <c r="CX306" s="60">
        <f t="shared" si="455"/>
        <v>0</v>
      </c>
    </row>
    <row r="307" spans="1:102" ht="22.5" x14ac:dyDescent="0.2">
      <c r="A307" s="56" t="s">
        <v>1623</v>
      </c>
      <c r="B307" s="40" t="s">
        <v>2338</v>
      </c>
      <c r="C307" s="40" t="s">
        <v>794</v>
      </c>
      <c r="D307" s="40" t="s">
        <v>851</v>
      </c>
      <c r="E307" s="40" t="s">
        <v>2559</v>
      </c>
      <c r="F307" s="40" t="s">
        <v>853</v>
      </c>
      <c r="G307" s="40">
        <v>356</v>
      </c>
      <c r="H307" s="57">
        <v>2061087.67</v>
      </c>
      <c r="I307" s="57">
        <v>636852.72528089886</v>
      </c>
      <c r="J307" s="57">
        <v>1424234.9447191011</v>
      </c>
      <c r="K307" s="58">
        <v>1</v>
      </c>
      <c r="L307" s="57">
        <v>5789.57</v>
      </c>
      <c r="M307" s="57"/>
      <c r="N307" s="57">
        <f t="shared" si="482"/>
        <v>69474.84</v>
      </c>
      <c r="O307" s="57">
        <f t="shared" si="449"/>
        <v>1418445.374719101</v>
      </c>
      <c r="P307" s="57">
        <f t="shared" si="483"/>
        <v>1412655.8047191009</v>
      </c>
      <c r="Q307" s="57">
        <f t="shared" si="483"/>
        <v>1406866.2347191009</v>
      </c>
      <c r="R307" s="57">
        <f t="shared" si="483"/>
        <v>1401076.6647191008</v>
      </c>
      <c r="S307" s="57">
        <f t="shared" si="483"/>
        <v>1395287.0947191007</v>
      </c>
      <c r="T307" s="57">
        <f t="shared" si="483"/>
        <v>1389497.5247191007</v>
      </c>
      <c r="U307" s="57">
        <f t="shared" si="483"/>
        <v>1383707.9547191006</v>
      </c>
      <c r="V307" s="57">
        <f t="shared" si="483"/>
        <v>1377918.3847191005</v>
      </c>
      <c r="W307" s="57">
        <f t="shared" si="483"/>
        <v>1372128.8147191005</v>
      </c>
      <c r="X307" s="57">
        <f t="shared" si="483"/>
        <v>1366339.2447191004</v>
      </c>
      <c r="Y307" s="57">
        <f t="shared" si="483"/>
        <v>1360549.6747191004</v>
      </c>
      <c r="Z307" s="57">
        <f t="shared" si="483"/>
        <v>1354760.1047191003</v>
      </c>
      <c r="AA307" s="59">
        <f t="shared" si="481"/>
        <v>30568.945543820213</v>
      </c>
      <c r="AB307" s="57"/>
      <c r="AC307" s="57">
        <f t="shared" si="450"/>
        <v>69474.84</v>
      </c>
      <c r="AD307" s="57">
        <f t="shared" si="451"/>
        <v>1348970.5347191002</v>
      </c>
      <c r="AE307" s="57">
        <f t="shared" si="489"/>
        <v>1343180.9647191002</v>
      </c>
      <c r="AF307" s="57">
        <f t="shared" si="489"/>
        <v>1337391.3947191001</v>
      </c>
      <c r="AG307" s="57">
        <f t="shared" si="489"/>
        <v>1331601.8247191</v>
      </c>
      <c r="AH307" s="57">
        <f t="shared" si="489"/>
        <v>1325812.2547191</v>
      </c>
      <c r="AI307" s="57">
        <f t="shared" si="489"/>
        <v>1320022.6847190999</v>
      </c>
      <c r="AJ307" s="57">
        <f t="shared" si="489"/>
        <v>1314233.1147190998</v>
      </c>
      <c r="AK307" s="57">
        <f t="shared" si="489"/>
        <v>1308443.5447190998</v>
      </c>
      <c r="AL307" s="57">
        <f t="shared" si="489"/>
        <v>1302653.9747190997</v>
      </c>
      <c r="AM307" s="57">
        <f t="shared" si="489"/>
        <v>1296864.4047190996</v>
      </c>
      <c r="AN307" s="57">
        <f t="shared" si="489"/>
        <v>1291074.8347190996</v>
      </c>
      <c r="AO307" s="57">
        <f t="shared" si="489"/>
        <v>1285285.2647190995</v>
      </c>
      <c r="AP307" s="59">
        <f t="shared" si="452"/>
        <v>29040.499063820193</v>
      </c>
      <c r="AQ307" s="57">
        <v>5789.57</v>
      </c>
      <c r="AR307" s="57">
        <f t="shared" si="490"/>
        <v>69474.84</v>
      </c>
      <c r="AS307" s="57">
        <f t="shared" si="491"/>
        <v>1279495.6947190994</v>
      </c>
      <c r="AT307" s="57">
        <f t="shared" si="492"/>
        <v>1273706.1247190994</v>
      </c>
      <c r="AU307" s="57">
        <f t="shared" si="492"/>
        <v>1267916.5547190993</v>
      </c>
      <c r="AV307" s="57">
        <f t="shared" si="492"/>
        <v>1262126.9847190992</v>
      </c>
      <c r="AW307" s="57">
        <f t="shared" si="492"/>
        <v>1256337.4147190992</v>
      </c>
      <c r="AX307" s="57">
        <f t="shared" si="492"/>
        <v>1250547.8447190991</v>
      </c>
      <c r="AY307" s="57">
        <f t="shared" si="492"/>
        <v>1244758.274719099</v>
      </c>
      <c r="AZ307" s="57">
        <f t="shared" si="492"/>
        <v>1238968.704719099</v>
      </c>
      <c r="BA307" s="57">
        <f t="shared" si="492"/>
        <v>1233179.1347190989</v>
      </c>
      <c r="BB307" s="57">
        <f t="shared" si="492"/>
        <v>1227389.5647190989</v>
      </c>
      <c r="BC307" s="57">
        <f t="shared" si="492"/>
        <v>1221599.9947190988</v>
      </c>
      <c r="BD307" s="57">
        <f t="shared" si="492"/>
        <v>1215810.4247190987</v>
      </c>
      <c r="BE307" s="60">
        <f t="shared" si="445"/>
        <v>27512.052583820179</v>
      </c>
      <c r="BF307" s="57">
        <v>5789.57</v>
      </c>
      <c r="BG307" s="69">
        <f t="shared" si="493"/>
        <v>69474.84</v>
      </c>
      <c r="BH307" s="57">
        <f t="shared" si="494"/>
        <v>1210020.8547190987</v>
      </c>
      <c r="BI307" s="57">
        <f t="shared" si="495"/>
        <v>1204231.2847190986</v>
      </c>
      <c r="BJ307" s="57">
        <f t="shared" si="495"/>
        <v>1198441.7147190985</v>
      </c>
      <c r="BK307" s="57">
        <f t="shared" si="495"/>
        <v>1192652.1447190985</v>
      </c>
      <c r="BL307" s="57">
        <f t="shared" si="495"/>
        <v>1186862.5747190984</v>
      </c>
      <c r="BM307" s="57">
        <f t="shared" si="495"/>
        <v>1181073.0047190983</v>
      </c>
      <c r="BN307" s="57">
        <f t="shared" si="495"/>
        <v>1175283.4347190983</v>
      </c>
      <c r="BO307" s="57">
        <f t="shared" si="495"/>
        <v>1169493.8647190982</v>
      </c>
      <c r="BP307" s="57">
        <f t="shared" si="495"/>
        <v>1163704.2947190981</v>
      </c>
      <c r="BQ307" s="57">
        <f t="shared" si="495"/>
        <v>1157914.7247190981</v>
      </c>
      <c r="BR307" s="57">
        <f t="shared" si="495"/>
        <v>1152125.154719098</v>
      </c>
      <c r="BS307" s="57">
        <f t="shared" si="495"/>
        <v>1146335.5847190979</v>
      </c>
      <c r="BT307" s="60">
        <f t="shared" si="453"/>
        <v>25983.606103820155</v>
      </c>
      <c r="BU307" s="57">
        <v>5789.57</v>
      </c>
      <c r="BV307" s="69">
        <f t="shared" si="496"/>
        <v>69474.84</v>
      </c>
      <c r="BW307" s="57">
        <f t="shared" si="497"/>
        <v>1140546.0147190979</v>
      </c>
      <c r="BX307" s="57">
        <f t="shared" si="498"/>
        <v>1134756.4447190978</v>
      </c>
      <c r="BY307" s="57">
        <f t="shared" si="498"/>
        <v>1128966.8747190977</v>
      </c>
      <c r="BZ307" s="57">
        <f t="shared" si="498"/>
        <v>1123177.3047190977</v>
      </c>
      <c r="CA307" s="57">
        <f t="shared" si="498"/>
        <v>1117387.7347190976</v>
      </c>
      <c r="CB307" s="57">
        <f t="shared" si="498"/>
        <v>1111598.1647190975</v>
      </c>
      <c r="CC307" s="57">
        <f t="shared" si="498"/>
        <v>1105808.5947190975</v>
      </c>
      <c r="CD307" s="57">
        <f t="shared" si="498"/>
        <v>1100019.0247190974</v>
      </c>
      <c r="CE307" s="57">
        <f t="shared" si="498"/>
        <v>1094229.4547190974</v>
      </c>
      <c r="CF307" s="57">
        <f t="shared" si="498"/>
        <v>1088439.8847190973</v>
      </c>
      <c r="CG307" s="57">
        <f t="shared" si="498"/>
        <v>1082650.3147190972</v>
      </c>
      <c r="CH307" s="57">
        <f t="shared" si="498"/>
        <v>1076860.7447190972</v>
      </c>
      <c r="CI307" s="60">
        <f t="shared" si="454"/>
        <v>24455.159623820145</v>
      </c>
      <c r="CJ307" s="57">
        <v>5789.57</v>
      </c>
      <c r="CK307" s="69">
        <f t="shared" si="501"/>
        <v>69474.84</v>
      </c>
      <c r="CL307" s="57">
        <f t="shared" ref="CL307:CL317" si="502">CH307-CJ307</f>
        <v>1071071.1747190971</v>
      </c>
      <c r="CM307" s="57">
        <f t="shared" ref="CM307:CW317" si="503">CL307-$L307</f>
        <v>1065281.604719097</v>
      </c>
      <c r="CN307" s="57">
        <f t="shared" si="503"/>
        <v>1059492.034719097</v>
      </c>
      <c r="CO307" s="57">
        <f t="shared" si="503"/>
        <v>1053702.4647190969</v>
      </c>
      <c r="CP307" s="57">
        <f t="shared" si="503"/>
        <v>1047912.8947190969</v>
      </c>
      <c r="CQ307" s="57">
        <f t="shared" si="503"/>
        <v>1042123.324719097</v>
      </c>
      <c r="CR307" s="57">
        <f t="shared" si="503"/>
        <v>1036333.7547190971</v>
      </c>
      <c r="CS307" s="57">
        <f t="shared" si="503"/>
        <v>1030544.1847190971</v>
      </c>
      <c r="CT307" s="57">
        <f t="shared" si="503"/>
        <v>1024754.6147190972</v>
      </c>
      <c r="CU307" s="57">
        <f t="shared" si="503"/>
        <v>1018965.0447190972</v>
      </c>
      <c r="CV307" s="57">
        <f t="shared" si="503"/>
        <v>1013175.4747190973</v>
      </c>
      <c r="CW307" s="57">
        <f t="shared" si="503"/>
        <v>1007385.9047190973</v>
      </c>
      <c r="CX307" s="60">
        <f t="shared" si="455"/>
        <v>22926.713143820132</v>
      </c>
    </row>
    <row r="308" spans="1:102" x14ac:dyDescent="0.2">
      <c r="A308" s="56" t="s">
        <v>1624</v>
      </c>
      <c r="B308" s="40" t="s">
        <v>2339</v>
      </c>
      <c r="C308" s="40" t="s">
        <v>794</v>
      </c>
      <c r="D308" s="40" t="s">
        <v>851</v>
      </c>
      <c r="E308" s="40" t="s">
        <v>2552</v>
      </c>
      <c r="F308" s="40" t="s">
        <v>853</v>
      </c>
      <c r="G308" s="40">
        <v>384</v>
      </c>
      <c r="H308" s="57">
        <v>374534.37</v>
      </c>
      <c r="I308" s="57">
        <v>180934.45</v>
      </c>
      <c r="J308" s="57">
        <v>193599.91999999998</v>
      </c>
      <c r="K308" s="58">
        <v>1</v>
      </c>
      <c r="L308" s="57">
        <v>1862.1199999999992</v>
      </c>
      <c r="M308" s="57"/>
      <c r="N308" s="57">
        <f t="shared" si="482"/>
        <v>22345.439999999991</v>
      </c>
      <c r="O308" s="57">
        <f t="shared" si="449"/>
        <v>191737.8</v>
      </c>
      <c r="P308" s="57">
        <f t="shared" si="483"/>
        <v>189875.68</v>
      </c>
      <c r="Q308" s="57">
        <f t="shared" si="483"/>
        <v>188013.56</v>
      </c>
      <c r="R308" s="57">
        <f t="shared" si="483"/>
        <v>186151.44</v>
      </c>
      <c r="S308" s="57">
        <f t="shared" si="483"/>
        <v>184289.32</v>
      </c>
      <c r="T308" s="57">
        <f t="shared" si="483"/>
        <v>182427.2</v>
      </c>
      <c r="U308" s="57">
        <f t="shared" si="483"/>
        <v>180565.08000000002</v>
      </c>
      <c r="V308" s="57">
        <f t="shared" si="483"/>
        <v>178702.96000000002</v>
      </c>
      <c r="W308" s="57">
        <f t="shared" si="483"/>
        <v>176840.84000000003</v>
      </c>
      <c r="X308" s="57">
        <f t="shared" si="483"/>
        <v>174978.72000000003</v>
      </c>
      <c r="Y308" s="57">
        <f t="shared" si="483"/>
        <v>173116.60000000003</v>
      </c>
      <c r="Z308" s="57">
        <f t="shared" si="483"/>
        <v>171254.48000000004</v>
      </c>
      <c r="AA308" s="59">
        <f t="shared" si="481"/>
        <v>4013.3984</v>
      </c>
      <c r="AB308" s="57"/>
      <c r="AC308" s="57">
        <f t="shared" si="450"/>
        <v>22345.439999999991</v>
      </c>
      <c r="AD308" s="57">
        <f t="shared" si="451"/>
        <v>169392.36000000004</v>
      </c>
      <c r="AE308" s="57">
        <f t="shared" si="489"/>
        <v>167530.24000000005</v>
      </c>
      <c r="AF308" s="57">
        <f t="shared" si="489"/>
        <v>165668.12000000005</v>
      </c>
      <c r="AG308" s="57">
        <f t="shared" si="489"/>
        <v>163806.00000000006</v>
      </c>
      <c r="AH308" s="57">
        <f t="shared" si="489"/>
        <v>161943.88000000006</v>
      </c>
      <c r="AI308" s="57">
        <f t="shared" si="489"/>
        <v>160081.76000000007</v>
      </c>
      <c r="AJ308" s="57">
        <f t="shared" si="489"/>
        <v>158219.64000000007</v>
      </c>
      <c r="AK308" s="57">
        <f t="shared" si="489"/>
        <v>156357.52000000008</v>
      </c>
      <c r="AL308" s="57">
        <f t="shared" si="489"/>
        <v>154495.40000000008</v>
      </c>
      <c r="AM308" s="57">
        <f t="shared" si="489"/>
        <v>152633.28000000009</v>
      </c>
      <c r="AN308" s="57">
        <f t="shared" si="489"/>
        <v>150771.16000000009</v>
      </c>
      <c r="AO308" s="57">
        <f t="shared" si="489"/>
        <v>148909.0400000001</v>
      </c>
      <c r="AP308" s="59">
        <f t="shared" si="452"/>
        <v>3521.7987200000011</v>
      </c>
      <c r="AQ308" s="57">
        <v>1862.1199999999992</v>
      </c>
      <c r="AR308" s="57">
        <f t="shared" si="490"/>
        <v>22345.439999999991</v>
      </c>
      <c r="AS308" s="57">
        <f t="shared" si="491"/>
        <v>147046.9200000001</v>
      </c>
      <c r="AT308" s="57">
        <f t="shared" si="492"/>
        <v>145184.8000000001</v>
      </c>
      <c r="AU308" s="57">
        <f t="shared" si="492"/>
        <v>143322.68000000011</v>
      </c>
      <c r="AV308" s="57">
        <f t="shared" si="492"/>
        <v>141460.56000000011</v>
      </c>
      <c r="AW308" s="57">
        <f t="shared" si="492"/>
        <v>139598.44000000012</v>
      </c>
      <c r="AX308" s="57">
        <f t="shared" si="492"/>
        <v>137736.32000000012</v>
      </c>
      <c r="AY308" s="57">
        <f t="shared" si="492"/>
        <v>135874.20000000013</v>
      </c>
      <c r="AZ308" s="57">
        <f t="shared" si="492"/>
        <v>134012.08000000013</v>
      </c>
      <c r="BA308" s="57">
        <f t="shared" si="492"/>
        <v>132149.96000000014</v>
      </c>
      <c r="BB308" s="57">
        <f t="shared" si="492"/>
        <v>130287.84000000014</v>
      </c>
      <c r="BC308" s="57">
        <f t="shared" si="492"/>
        <v>128425.72000000015</v>
      </c>
      <c r="BD308" s="57">
        <f t="shared" si="492"/>
        <v>126563.60000000015</v>
      </c>
      <c r="BE308" s="60">
        <f t="shared" si="445"/>
        <v>3030.1990400000027</v>
      </c>
      <c r="BF308" s="57">
        <v>1862.1199999999992</v>
      </c>
      <c r="BG308" s="69">
        <f t="shared" si="493"/>
        <v>22345.439999999991</v>
      </c>
      <c r="BH308" s="57">
        <f t="shared" si="494"/>
        <v>124701.48000000016</v>
      </c>
      <c r="BI308" s="57">
        <f t="shared" si="495"/>
        <v>122839.36000000016</v>
      </c>
      <c r="BJ308" s="57">
        <f t="shared" si="495"/>
        <v>120977.24000000017</v>
      </c>
      <c r="BK308" s="57">
        <f t="shared" si="495"/>
        <v>119115.12000000017</v>
      </c>
      <c r="BL308" s="57">
        <f t="shared" si="495"/>
        <v>117253.00000000017</v>
      </c>
      <c r="BM308" s="57">
        <f t="shared" si="495"/>
        <v>115390.88000000018</v>
      </c>
      <c r="BN308" s="57">
        <f t="shared" si="495"/>
        <v>113528.76000000018</v>
      </c>
      <c r="BO308" s="57">
        <f t="shared" si="495"/>
        <v>111666.64000000019</v>
      </c>
      <c r="BP308" s="57">
        <f t="shared" si="495"/>
        <v>109804.52000000019</v>
      </c>
      <c r="BQ308" s="57">
        <f t="shared" si="495"/>
        <v>107942.4000000002</v>
      </c>
      <c r="BR308" s="57">
        <f t="shared" si="495"/>
        <v>106080.2800000002</v>
      </c>
      <c r="BS308" s="57">
        <f t="shared" si="495"/>
        <v>104218.16000000021</v>
      </c>
      <c r="BT308" s="60">
        <f t="shared" si="453"/>
        <v>2538.5993600000038</v>
      </c>
      <c r="BU308" s="57">
        <v>1862.1199999999992</v>
      </c>
      <c r="BV308" s="69">
        <f t="shared" si="496"/>
        <v>22345.439999999991</v>
      </c>
      <c r="BW308" s="57">
        <f t="shared" si="497"/>
        <v>102356.04000000021</v>
      </c>
      <c r="BX308" s="57">
        <f t="shared" si="498"/>
        <v>100493.92000000022</v>
      </c>
      <c r="BY308" s="57">
        <f t="shared" si="498"/>
        <v>98631.800000000221</v>
      </c>
      <c r="BZ308" s="57">
        <f t="shared" si="498"/>
        <v>96769.680000000226</v>
      </c>
      <c r="CA308" s="57">
        <f t="shared" si="498"/>
        <v>94907.560000000231</v>
      </c>
      <c r="CB308" s="57">
        <f t="shared" si="498"/>
        <v>93045.440000000235</v>
      </c>
      <c r="CC308" s="57">
        <f t="shared" si="498"/>
        <v>91183.32000000024</v>
      </c>
      <c r="CD308" s="57">
        <f t="shared" si="498"/>
        <v>89321.200000000244</v>
      </c>
      <c r="CE308" s="57">
        <f t="shared" si="498"/>
        <v>87459.080000000249</v>
      </c>
      <c r="CF308" s="57">
        <f t="shared" si="498"/>
        <v>85596.960000000254</v>
      </c>
      <c r="CG308" s="57">
        <f t="shared" si="498"/>
        <v>83734.840000000258</v>
      </c>
      <c r="CH308" s="57">
        <f t="shared" si="498"/>
        <v>81872.720000000263</v>
      </c>
      <c r="CI308" s="60">
        <f t="shared" si="454"/>
        <v>2046.9996800000051</v>
      </c>
      <c r="CJ308" s="57">
        <v>1862.1199999999992</v>
      </c>
      <c r="CK308" s="69">
        <f t="shared" si="501"/>
        <v>22345.439999999991</v>
      </c>
      <c r="CL308" s="57">
        <f t="shared" si="502"/>
        <v>80010.600000000268</v>
      </c>
      <c r="CM308" s="57">
        <f t="shared" si="503"/>
        <v>78148.480000000272</v>
      </c>
      <c r="CN308" s="57">
        <f t="shared" si="503"/>
        <v>76286.360000000277</v>
      </c>
      <c r="CO308" s="57">
        <f t="shared" si="503"/>
        <v>74424.240000000282</v>
      </c>
      <c r="CP308" s="57">
        <f t="shared" si="503"/>
        <v>72562.120000000286</v>
      </c>
      <c r="CQ308" s="57">
        <f t="shared" si="503"/>
        <v>70700.000000000291</v>
      </c>
      <c r="CR308" s="57">
        <f t="shared" si="503"/>
        <v>68837.880000000296</v>
      </c>
      <c r="CS308" s="57">
        <f t="shared" si="503"/>
        <v>66975.7600000003</v>
      </c>
      <c r="CT308" s="57">
        <f t="shared" si="503"/>
        <v>65113.640000000298</v>
      </c>
      <c r="CU308" s="57">
        <f t="shared" si="503"/>
        <v>63251.520000000295</v>
      </c>
      <c r="CV308" s="57">
        <f t="shared" si="503"/>
        <v>61389.400000000292</v>
      </c>
      <c r="CW308" s="57">
        <f t="shared" si="503"/>
        <v>59527.28000000029</v>
      </c>
      <c r="CX308" s="60">
        <f t="shared" si="455"/>
        <v>1555.4000000000058</v>
      </c>
    </row>
    <row r="309" spans="1:102" x14ac:dyDescent="0.2">
      <c r="A309" s="56" t="s">
        <v>1625</v>
      </c>
      <c r="B309" s="40" t="s">
        <v>2340</v>
      </c>
      <c r="C309" s="40" t="s">
        <v>794</v>
      </c>
      <c r="D309" s="40" t="s">
        <v>835</v>
      </c>
      <c r="E309" s="40" t="s">
        <v>2108</v>
      </c>
      <c r="F309" s="40" t="s">
        <v>853</v>
      </c>
      <c r="G309" s="40">
        <v>240</v>
      </c>
      <c r="H309" s="57">
        <v>15492697.810000001</v>
      </c>
      <c r="I309" s="57">
        <v>5422444.4104999993</v>
      </c>
      <c r="J309" s="57">
        <v>10070253.399500001</v>
      </c>
      <c r="K309" s="58">
        <v>0</v>
      </c>
      <c r="L309" s="57">
        <v>64552.910000000025</v>
      </c>
      <c r="M309" s="57"/>
      <c r="N309" s="57">
        <f t="shared" si="482"/>
        <v>774634.92000000027</v>
      </c>
      <c r="O309" s="57">
        <f t="shared" si="449"/>
        <v>10005700.489500001</v>
      </c>
      <c r="P309" s="57">
        <f t="shared" si="483"/>
        <v>9941147.5795000009</v>
      </c>
      <c r="Q309" s="57">
        <f t="shared" si="483"/>
        <v>9876594.6695000008</v>
      </c>
      <c r="R309" s="57">
        <f t="shared" si="483"/>
        <v>9812041.7595000006</v>
      </c>
      <c r="S309" s="57">
        <f t="shared" si="483"/>
        <v>9747488.8495000005</v>
      </c>
      <c r="T309" s="57">
        <f t="shared" si="483"/>
        <v>9682935.9395000003</v>
      </c>
      <c r="U309" s="57">
        <f t="shared" si="483"/>
        <v>9618383.0295000002</v>
      </c>
      <c r="V309" s="57">
        <f t="shared" si="483"/>
        <v>9553830.1195</v>
      </c>
      <c r="W309" s="57">
        <f t="shared" si="483"/>
        <v>9489277.2094999999</v>
      </c>
      <c r="X309" s="57">
        <f t="shared" si="483"/>
        <v>9424724.2994999997</v>
      </c>
      <c r="Y309" s="57">
        <f t="shared" si="483"/>
        <v>9360171.3894999996</v>
      </c>
      <c r="Z309" s="57">
        <f t="shared" si="483"/>
        <v>9295618.4794999994</v>
      </c>
      <c r="AA309" s="59"/>
      <c r="AB309" s="57"/>
      <c r="AC309" s="57">
        <f t="shared" si="450"/>
        <v>774634.92000000027</v>
      </c>
      <c r="AD309" s="57">
        <f t="shared" si="451"/>
        <v>9231065.5694999993</v>
      </c>
      <c r="AE309" s="57">
        <f t="shared" si="489"/>
        <v>9166512.6594999991</v>
      </c>
      <c r="AF309" s="57">
        <f t="shared" si="489"/>
        <v>9101959.749499999</v>
      </c>
      <c r="AG309" s="57">
        <f t="shared" si="489"/>
        <v>9037406.8394999988</v>
      </c>
      <c r="AH309" s="57">
        <f t="shared" si="489"/>
        <v>8972853.9294999987</v>
      </c>
      <c r="AI309" s="57">
        <f t="shared" si="489"/>
        <v>8908301.0194999985</v>
      </c>
      <c r="AJ309" s="57">
        <f t="shared" si="489"/>
        <v>8843748.1094999984</v>
      </c>
      <c r="AK309" s="57">
        <f t="shared" si="489"/>
        <v>8779195.1994999982</v>
      </c>
      <c r="AL309" s="57">
        <f t="shared" si="489"/>
        <v>8714642.2894999981</v>
      </c>
      <c r="AM309" s="57">
        <f t="shared" si="489"/>
        <v>8650089.3794999979</v>
      </c>
      <c r="AN309" s="57">
        <f t="shared" si="489"/>
        <v>8585536.4694999978</v>
      </c>
      <c r="AO309" s="57">
        <f t="shared" si="489"/>
        <v>8520983.5594999976</v>
      </c>
      <c r="AP309" s="59"/>
      <c r="AQ309" s="57">
        <v>64552.910000000025</v>
      </c>
      <c r="AR309" s="57">
        <f t="shared" si="490"/>
        <v>774634.92000000027</v>
      </c>
      <c r="AS309" s="57">
        <f t="shared" si="491"/>
        <v>8456430.6494999975</v>
      </c>
      <c r="AT309" s="57">
        <f t="shared" si="492"/>
        <v>8391877.7394999973</v>
      </c>
      <c r="AU309" s="57">
        <f t="shared" si="492"/>
        <v>8327324.8294999972</v>
      </c>
      <c r="AV309" s="57">
        <f t="shared" si="492"/>
        <v>8262771.919499997</v>
      </c>
      <c r="AW309" s="57">
        <f t="shared" si="492"/>
        <v>8198219.0094999969</v>
      </c>
      <c r="AX309" s="57">
        <f t="shared" si="492"/>
        <v>8133666.0994999968</v>
      </c>
      <c r="AY309" s="57">
        <f t="shared" si="492"/>
        <v>8069113.1894999966</v>
      </c>
      <c r="AZ309" s="57">
        <f t="shared" si="492"/>
        <v>8004560.2794999965</v>
      </c>
      <c r="BA309" s="57">
        <f t="shared" si="492"/>
        <v>7940007.3694999963</v>
      </c>
      <c r="BB309" s="57">
        <f t="shared" si="492"/>
        <v>7875454.4594999962</v>
      </c>
      <c r="BC309" s="57">
        <f t="shared" si="492"/>
        <v>7810901.549499996</v>
      </c>
      <c r="BD309" s="57">
        <f t="shared" si="492"/>
        <v>7746348.6394999959</v>
      </c>
      <c r="BE309" s="60">
        <f t="shared" si="445"/>
        <v>0</v>
      </c>
      <c r="BF309" s="57">
        <v>64552.910000000025</v>
      </c>
      <c r="BG309" s="69">
        <f t="shared" si="493"/>
        <v>774634.92000000027</v>
      </c>
      <c r="BH309" s="57">
        <f t="shared" si="494"/>
        <v>7681795.7294999957</v>
      </c>
      <c r="BI309" s="57">
        <f t="shared" si="495"/>
        <v>7617242.8194999956</v>
      </c>
      <c r="BJ309" s="57">
        <f t="shared" si="495"/>
        <v>7552689.9094999954</v>
      </c>
      <c r="BK309" s="57">
        <f t="shared" si="495"/>
        <v>7488136.9994999953</v>
      </c>
      <c r="BL309" s="57">
        <f t="shared" si="495"/>
        <v>7423584.0894999951</v>
      </c>
      <c r="BM309" s="57">
        <f t="shared" si="495"/>
        <v>7359031.179499995</v>
      </c>
      <c r="BN309" s="57">
        <f t="shared" si="495"/>
        <v>7294478.2694999948</v>
      </c>
      <c r="BO309" s="57">
        <f t="shared" si="495"/>
        <v>7229925.3594999947</v>
      </c>
      <c r="BP309" s="57">
        <f t="shared" si="495"/>
        <v>7165372.4494999945</v>
      </c>
      <c r="BQ309" s="57">
        <f t="shared" si="495"/>
        <v>7100819.5394999944</v>
      </c>
      <c r="BR309" s="57">
        <f t="shared" si="495"/>
        <v>7036266.6294999942</v>
      </c>
      <c r="BS309" s="57">
        <f t="shared" si="495"/>
        <v>6971713.7194999941</v>
      </c>
      <c r="BT309" s="60">
        <v>0</v>
      </c>
      <c r="BU309" s="57">
        <v>64552.910000000025</v>
      </c>
      <c r="BV309" s="69">
        <f t="shared" si="496"/>
        <v>774634.92000000027</v>
      </c>
      <c r="BW309" s="57">
        <f t="shared" si="497"/>
        <v>6907160.8094999939</v>
      </c>
      <c r="BX309" s="57">
        <f t="shared" si="498"/>
        <v>6842607.8994999938</v>
      </c>
      <c r="BY309" s="57">
        <f t="shared" si="498"/>
        <v>6778054.9894999936</v>
      </c>
      <c r="BZ309" s="57">
        <f t="shared" si="498"/>
        <v>6713502.0794999935</v>
      </c>
      <c r="CA309" s="57">
        <f t="shared" si="498"/>
        <v>6648949.1694999933</v>
      </c>
      <c r="CB309" s="57">
        <f t="shared" si="498"/>
        <v>6584396.2594999932</v>
      </c>
      <c r="CC309" s="57">
        <f t="shared" si="498"/>
        <v>6519843.349499993</v>
      </c>
      <c r="CD309" s="57">
        <f t="shared" si="498"/>
        <v>6455290.4394999929</v>
      </c>
      <c r="CE309" s="57">
        <f t="shared" si="498"/>
        <v>6390737.5294999927</v>
      </c>
      <c r="CF309" s="57">
        <f t="shared" si="498"/>
        <v>6326184.6194999926</v>
      </c>
      <c r="CG309" s="57">
        <f t="shared" si="498"/>
        <v>6261631.7094999924</v>
      </c>
      <c r="CH309" s="57">
        <f t="shared" si="498"/>
        <v>6197078.7994999923</v>
      </c>
      <c r="CI309" s="60">
        <v>0</v>
      </c>
      <c r="CJ309" s="57">
        <v>64552.910000000025</v>
      </c>
      <c r="CK309" s="69">
        <f t="shared" si="501"/>
        <v>774634.92000000027</v>
      </c>
      <c r="CL309" s="57">
        <f t="shared" si="502"/>
        <v>6132525.8894999921</v>
      </c>
      <c r="CM309" s="57">
        <f t="shared" si="503"/>
        <v>6067972.979499992</v>
      </c>
      <c r="CN309" s="57">
        <f t="shared" si="503"/>
        <v>6003420.0694999918</v>
      </c>
      <c r="CO309" s="57">
        <f t="shared" si="503"/>
        <v>5938867.1594999917</v>
      </c>
      <c r="CP309" s="57">
        <f t="shared" si="503"/>
        <v>5874314.2494999915</v>
      </c>
      <c r="CQ309" s="57">
        <f t="shared" si="503"/>
        <v>5809761.3394999914</v>
      </c>
      <c r="CR309" s="57">
        <f t="shared" si="503"/>
        <v>5745208.4294999912</v>
      </c>
      <c r="CS309" s="57">
        <f t="shared" si="503"/>
        <v>5680655.5194999911</v>
      </c>
      <c r="CT309" s="57">
        <f t="shared" si="503"/>
        <v>5616102.6094999909</v>
      </c>
      <c r="CU309" s="57">
        <f t="shared" si="503"/>
        <v>5551549.6994999908</v>
      </c>
      <c r="CV309" s="57">
        <f t="shared" si="503"/>
        <v>5486996.7894999906</v>
      </c>
      <c r="CW309" s="57">
        <f t="shared" si="503"/>
        <v>5422443.8794999905</v>
      </c>
      <c r="CX309" s="60">
        <v>0</v>
      </c>
    </row>
    <row r="310" spans="1:102" x14ac:dyDescent="0.2">
      <c r="A310" s="56" t="s">
        <v>1626</v>
      </c>
      <c r="B310" s="40" t="s">
        <v>2341</v>
      </c>
      <c r="C310" s="40" t="s">
        <v>794</v>
      </c>
      <c r="D310" s="40" t="s">
        <v>835</v>
      </c>
      <c r="E310" s="40" t="s">
        <v>2580</v>
      </c>
      <c r="F310" s="40" t="s">
        <v>853</v>
      </c>
      <c r="G310" s="40">
        <v>581</v>
      </c>
      <c r="H310" s="57">
        <v>655370.73</v>
      </c>
      <c r="I310" s="57">
        <v>222562.69999999998</v>
      </c>
      <c r="J310" s="57">
        <v>432808.03</v>
      </c>
      <c r="K310" s="58">
        <v>0</v>
      </c>
      <c r="L310" s="57">
        <v>4808.9799999999987</v>
      </c>
      <c r="M310" s="57"/>
      <c r="N310" s="57">
        <f t="shared" si="482"/>
        <v>57707.75999999998</v>
      </c>
      <c r="O310" s="57">
        <f t="shared" si="449"/>
        <v>427999.05000000005</v>
      </c>
      <c r="P310" s="57">
        <f t="shared" si="483"/>
        <v>423190.07000000007</v>
      </c>
      <c r="Q310" s="57">
        <f t="shared" si="483"/>
        <v>418381.09000000008</v>
      </c>
      <c r="R310" s="57">
        <f t="shared" si="483"/>
        <v>413572.1100000001</v>
      </c>
      <c r="S310" s="57">
        <f t="shared" si="483"/>
        <v>408763.13000000012</v>
      </c>
      <c r="T310" s="57">
        <f t="shared" si="483"/>
        <v>403954.15000000014</v>
      </c>
      <c r="U310" s="57">
        <f t="shared" si="483"/>
        <v>399145.17000000016</v>
      </c>
      <c r="V310" s="57">
        <f t="shared" si="483"/>
        <v>394336.19000000018</v>
      </c>
      <c r="W310" s="57">
        <f t="shared" si="483"/>
        <v>389527.2100000002</v>
      </c>
      <c r="X310" s="57">
        <f t="shared" si="483"/>
        <v>384718.23000000021</v>
      </c>
      <c r="Y310" s="57">
        <f t="shared" si="483"/>
        <v>379909.25000000023</v>
      </c>
      <c r="Z310" s="57">
        <f t="shared" si="483"/>
        <v>375100.27000000025</v>
      </c>
      <c r="AA310" s="59"/>
      <c r="AB310" s="57"/>
      <c r="AC310" s="57">
        <f t="shared" si="450"/>
        <v>57707.75999999998</v>
      </c>
      <c r="AD310" s="57">
        <f t="shared" si="451"/>
        <v>370291.29000000027</v>
      </c>
      <c r="AE310" s="57">
        <f t="shared" si="489"/>
        <v>365482.31000000029</v>
      </c>
      <c r="AF310" s="57">
        <f t="shared" si="489"/>
        <v>360673.33000000031</v>
      </c>
      <c r="AG310" s="57">
        <f t="shared" si="489"/>
        <v>355864.35000000033</v>
      </c>
      <c r="AH310" s="57">
        <f t="shared" si="489"/>
        <v>351055.37000000034</v>
      </c>
      <c r="AI310" s="57">
        <f t="shared" si="489"/>
        <v>346246.39000000036</v>
      </c>
      <c r="AJ310" s="57">
        <f t="shared" si="489"/>
        <v>341437.41000000038</v>
      </c>
      <c r="AK310" s="57">
        <f t="shared" si="489"/>
        <v>336628.4300000004</v>
      </c>
      <c r="AL310" s="57">
        <f t="shared" si="489"/>
        <v>331819.45000000042</v>
      </c>
      <c r="AM310" s="57">
        <f t="shared" si="489"/>
        <v>327010.47000000044</v>
      </c>
      <c r="AN310" s="57">
        <f t="shared" si="489"/>
        <v>322201.49000000046</v>
      </c>
      <c r="AO310" s="57">
        <f t="shared" si="489"/>
        <v>317392.51000000047</v>
      </c>
      <c r="AP310" s="59"/>
      <c r="AQ310" s="57">
        <v>4808.9799999999987</v>
      </c>
      <c r="AR310" s="57">
        <f t="shared" si="490"/>
        <v>57707.75999999998</v>
      </c>
      <c r="AS310" s="57">
        <f t="shared" si="491"/>
        <v>312583.53000000049</v>
      </c>
      <c r="AT310" s="57">
        <f t="shared" si="492"/>
        <v>307774.55000000051</v>
      </c>
      <c r="AU310" s="57">
        <f t="shared" si="492"/>
        <v>302965.57000000053</v>
      </c>
      <c r="AV310" s="57">
        <f t="shared" si="492"/>
        <v>298156.59000000055</v>
      </c>
      <c r="AW310" s="57">
        <f t="shared" si="492"/>
        <v>293347.61000000057</v>
      </c>
      <c r="AX310" s="57">
        <f t="shared" si="492"/>
        <v>288538.63000000059</v>
      </c>
      <c r="AY310" s="57">
        <f t="shared" si="492"/>
        <v>283729.65000000061</v>
      </c>
      <c r="AZ310" s="57">
        <f t="shared" si="492"/>
        <v>278920.67000000062</v>
      </c>
      <c r="BA310" s="57">
        <f t="shared" si="492"/>
        <v>274111.69000000064</v>
      </c>
      <c r="BB310" s="57">
        <f t="shared" si="492"/>
        <v>269302.71000000066</v>
      </c>
      <c r="BC310" s="57">
        <f t="shared" si="492"/>
        <v>264493.73000000068</v>
      </c>
      <c r="BD310" s="57">
        <f t="shared" si="492"/>
        <v>259684.75000000067</v>
      </c>
      <c r="BE310" s="60">
        <f t="shared" si="445"/>
        <v>0</v>
      </c>
      <c r="BF310" s="57">
        <v>4808.9799999999987</v>
      </c>
      <c r="BG310" s="69">
        <f t="shared" si="493"/>
        <v>57707.75999999998</v>
      </c>
      <c r="BH310" s="57">
        <f t="shared" si="494"/>
        <v>254875.77000000066</v>
      </c>
      <c r="BI310" s="57">
        <f t="shared" si="495"/>
        <v>250066.79000000065</v>
      </c>
      <c r="BJ310" s="57">
        <f t="shared" si="495"/>
        <v>245257.81000000064</v>
      </c>
      <c r="BK310" s="57">
        <f t="shared" si="495"/>
        <v>240448.83000000063</v>
      </c>
      <c r="BL310" s="57">
        <f t="shared" si="495"/>
        <v>235639.85000000062</v>
      </c>
      <c r="BM310" s="57">
        <f t="shared" si="495"/>
        <v>230830.87000000061</v>
      </c>
      <c r="BN310" s="57">
        <f t="shared" si="495"/>
        <v>226021.8900000006</v>
      </c>
      <c r="BO310" s="57">
        <f t="shared" si="495"/>
        <v>221212.91000000059</v>
      </c>
      <c r="BP310" s="57">
        <f t="shared" si="495"/>
        <v>216403.93000000058</v>
      </c>
      <c r="BQ310" s="57">
        <f t="shared" si="495"/>
        <v>211594.95000000056</v>
      </c>
      <c r="BR310" s="57">
        <f t="shared" si="495"/>
        <v>206785.97000000055</v>
      </c>
      <c r="BS310" s="57">
        <f t="shared" si="495"/>
        <v>201976.99000000054</v>
      </c>
      <c r="BT310" s="60">
        <v>0</v>
      </c>
      <c r="BU310" s="57">
        <v>4808.9799999999987</v>
      </c>
      <c r="BV310" s="69">
        <f t="shared" si="496"/>
        <v>57707.75999999998</v>
      </c>
      <c r="BW310" s="57">
        <f t="shared" si="497"/>
        <v>197168.01000000053</v>
      </c>
      <c r="BX310" s="57">
        <f t="shared" si="498"/>
        <v>192359.03000000052</v>
      </c>
      <c r="BY310" s="57">
        <f t="shared" si="498"/>
        <v>187550.05000000051</v>
      </c>
      <c r="BZ310" s="57">
        <f t="shared" si="498"/>
        <v>182741.0700000005</v>
      </c>
      <c r="CA310" s="57">
        <f t="shared" si="498"/>
        <v>177932.09000000049</v>
      </c>
      <c r="CB310" s="57">
        <f t="shared" si="498"/>
        <v>173123.11000000048</v>
      </c>
      <c r="CC310" s="57">
        <f t="shared" si="498"/>
        <v>168314.13000000047</v>
      </c>
      <c r="CD310" s="57">
        <f t="shared" si="498"/>
        <v>163505.15000000046</v>
      </c>
      <c r="CE310" s="57">
        <f t="shared" si="498"/>
        <v>158696.17000000045</v>
      </c>
      <c r="CF310" s="57">
        <f t="shared" si="498"/>
        <v>153887.19000000044</v>
      </c>
      <c r="CG310" s="57">
        <f t="shared" si="498"/>
        <v>149078.21000000043</v>
      </c>
      <c r="CH310" s="57">
        <f t="shared" si="498"/>
        <v>144269.23000000042</v>
      </c>
      <c r="CI310" s="60">
        <v>0</v>
      </c>
      <c r="CJ310" s="57">
        <v>4808.9799999999987</v>
      </c>
      <c r="CK310" s="69">
        <f t="shared" si="501"/>
        <v>57707.75999999998</v>
      </c>
      <c r="CL310" s="57">
        <f t="shared" si="502"/>
        <v>139460.25000000041</v>
      </c>
      <c r="CM310" s="57">
        <f t="shared" si="503"/>
        <v>134651.2700000004</v>
      </c>
      <c r="CN310" s="57">
        <f t="shared" si="503"/>
        <v>129842.2900000004</v>
      </c>
      <c r="CO310" s="57">
        <f t="shared" si="503"/>
        <v>125033.31000000041</v>
      </c>
      <c r="CP310" s="57">
        <f t="shared" si="503"/>
        <v>120224.33000000041</v>
      </c>
      <c r="CQ310" s="57">
        <f t="shared" si="503"/>
        <v>115415.35000000041</v>
      </c>
      <c r="CR310" s="57">
        <f t="shared" si="503"/>
        <v>110606.37000000042</v>
      </c>
      <c r="CS310" s="57">
        <f t="shared" si="503"/>
        <v>105797.39000000042</v>
      </c>
      <c r="CT310" s="57">
        <f t="shared" si="503"/>
        <v>100988.41000000043</v>
      </c>
      <c r="CU310" s="57">
        <f t="shared" si="503"/>
        <v>96179.43000000043</v>
      </c>
      <c r="CV310" s="57">
        <f t="shared" si="503"/>
        <v>91370.450000000434</v>
      </c>
      <c r="CW310" s="57">
        <f t="shared" si="503"/>
        <v>86561.470000000438</v>
      </c>
      <c r="CX310" s="60">
        <v>0</v>
      </c>
    </row>
    <row r="311" spans="1:102" x14ac:dyDescent="0.2">
      <c r="A311" s="56" t="s">
        <v>1627</v>
      </c>
      <c r="B311" s="40" t="s">
        <v>2342</v>
      </c>
      <c r="C311" s="40" t="s">
        <v>794</v>
      </c>
      <c r="D311" s="40" t="s">
        <v>835</v>
      </c>
      <c r="E311" s="40" t="s">
        <v>2581</v>
      </c>
      <c r="F311" s="40" t="s">
        <v>853</v>
      </c>
      <c r="G311" s="40">
        <v>180</v>
      </c>
      <c r="H311" s="57">
        <v>595136.96</v>
      </c>
      <c r="I311" s="57">
        <v>266235.99</v>
      </c>
      <c r="J311" s="57">
        <v>328900.96999999997</v>
      </c>
      <c r="K311" s="58">
        <v>0</v>
      </c>
      <c r="L311" s="57">
        <v>3962.6699999999987</v>
      </c>
      <c r="M311" s="57"/>
      <c r="N311" s="57">
        <f t="shared" si="482"/>
        <v>47552.039999999986</v>
      </c>
      <c r="O311" s="57">
        <f t="shared" si="449"/>
        <v>324938.3</v>
      </c>
      <c r="P311" s="57">
        <f t="shared" ref="P311:Z326" si="504">O311-$L311</f>
        <v>320975.63</v>
      </c>
      <c r="Q311" s="57">
        <f t="shared" si="504"/>
        <v>317012.96000000002</v>
      </c>
      <c r="R311" s="57">
        <f t="shared" si="504"/>
        <v>313050.29000000004</v>
      </c>
      <c r="S311" s="57">
        <f t="shared" si="504"/>
        <v>309087.62000000005</v>
      </c>
      <c r="T311" s="57">
        <f t="shared" si="504"/>
        <v>305124.95000000007</v>
      </c>
      <c r="U311" s="57">
        <f t="shared" si="504"/>
        <v>301162.28000000009</v>
      </c>
      <c r="V311" s="57">
        <f t="shared" si="504"/>
        <v>297199.6100000001</v>
      </c>
      <c r="W311" s="57">
        <f t="shared" si="504"/>
        <v>293236.94000000012</v>
      </c>
      <c r="X311" s="57">
        <f t="shared" si="504"/>
        <v>289274.27000000014</v>
      </c>
      <c r="Y311" s="57">
        <f t="shared" si="504"/>
        <v>285311.60000000015</v>
      </c>
      <c r="Z311" s="57">
        <f t="shared" si="504"/>
        <v>281348.93000000017</v>
      </c>
      <c r="AA311" s="59"/>
      <c r="AB311" s="57"/>
      <c r="AC311" s="57">
        <f t="shared" si="450"/>
        <v>47552.039999999986</v>
      </c>
      <c r="AD311" s="57">
        <f t="shared" si="451"/>
        <v>277386.26000000018</v>
      </c>
      <c r="AE311" s="57">
        <f t="shared" si="489"/>
        <v>273423.5900000002</v>
      </c>
      <c r="AF311" s="57">
        <f t="shared" si="489"/>
        <v>269460.92000000022</v>
      </c>
      <c r="AG311" s="57">
        <f t="shared" si="489"/>
        <v>265498.25000000023</v>
      </c>
      <c r="AH311" s="57">
        <f t="shared" si="489"/>
        <v>261535.58000000022</v>
      </c>
      <c r="AI311" s="57">
        <f t="shared" si="489"/>
        <v>257572.91000000021</v>
      </c>
      <c r="AJ311" s="57">
        <f t="shared" si="489"/>
        <v>253610.24000000019</v>
      </c>
      <c r="AK311" s="57">
        <f t="shared" si="489"/>
        <v>249647.57000000018</v>
      </c>
      <c r="AL311" s="57">
        <f t="shared" si="489"/>
        <v>245684.90000000017</v>
      </c>
      <c r="AM311" s="57">
        <f t="shared" si="489"/>
        <v>241722.23000000016</v>
      </c>
      <c r="AN311" s="57">
        <f t="shared" si="489"/>
        <v>237759.56000000014</v>
      </c>
      <c r="AO311" s="57">
        <f t="shared" si="489"/>
        <v>233796.89000000013</v>
      </c>
      <c r="AP311" s="59"/>
      <c r="AQ311" s="57">
        <v>3962.6699999999987</v>
      </c>
      <c r="AR311" s="57">
        <f t="shared" si="490"/>
        <v>47552.039999999986</v>
      </c>
      <c r="AS311" s="57">
        <f t="shared" si="491"/>
        <v>229834.22000000012</v>
      </c>
      <c r="AT311" s="57">
        <f t="shared" si="492"/>
        <v>225871.5500000001</v>
      </c>
      <c r="AU311" s="57">
        <f t="shared" si="492"/>
        <v>221908.88000000009</v>
      </c>
      <c r="AV311" s="57">
        <f t="shared" si="492"/>
        <v>217946.21000000008</v>
      </c>
      <c r="AW311" s="57">
        <f t="shared" si="492"/>
        <v>213983.54000000007</v>
      </c>
      <c r="AX311" s="57">
        <f t="shared" si="492"/>
        <v>210020.87000000005</v>
      </c>
      <c r="AY311" s="57">
        <f t="shared" si="492"/>
        <v>206058.20000000004</v>
      </c>
      <c r="AZ311" s="57">
        <f t="shared" si="492"/>
        <v>202095.53000000003</v>
      </c>
      <c r="BA311" s="57">
        <f t="shared" si="492"/>
        <v>198132.86000000002</v>
      </c>
      <c r="BB311" s="57">
        <f t="shared" si="492"/>
        <v>194170.19</v>
      </c>
      <c r="BC311" s="57">
        <f t="shared" si="492"/>
        <v>190207.52</v>
      </c>
      <c r="BD311" s="57">
        <f t="shared" si="492"/>
        <v>186244.84999999998</v>
      </c>
      <c r="BE311" s="60">
        <f t="shared" si="445"/>
        <v>0</v>
      </c>
      <c r="BF311" s="57">
        <v>3962.6699999999987</v>
      </c>
      <c r="BG311" s="69">
        <f t="shared" si="493"/>
        <v>47552.039999999986</v>
      </c>
      <c r="BH311" s="57">
        <f t="shared" si="494"/>
        <v>182282.17999999996</v>
      </c>
      <c r="BI311" s="57">
        <f t="shared" si="495"/>
        <v>178319.50999999995</v>
      </c>
      <c r="BJ311" s="57">
        <f t="shared" si="495"/>
        <v>174356.83999999994</v>
      </c>
      <c r="BK311" s="57">
        <f t="shared" si="495"/>
        <v>170394.16999999993</v>
      </c>
      <c r="BL311" s="57">
        <f t="shared" si="495"/>
        <v>166431.49999999991</v>
      </c>
      <c r="BM311" s="57">
        <f t="shared" si="495"/>
        <v>162468.8299999999</v>
      </c>
      <c r="BN311" s="57">
        <f t="shared" si="495"/>
        <v>158506.15999999989</v>
      </c>
      <c r="BO311" s="57">
        <f t="shared" si="495"/>
        <v>154543.48999999987</v>
      </c>
      <c r="BP311" s="57">
        <f t="shared" si="495"/>
        <v>150580.81999999986</v>
      </c>
      <c r="BQ311" s="57">
        <f t="shared" si="495"/>
        <v>146618.14999999985</v>
      </c>
      <c r="BR311" s="57">
        <f t="shared" si="495"/>
        <v>142655.47999999984</v>
      </c>
      <c r="BS311" s="57">
        <f t="shared" si="495"/>
        <v>138692.80999999982</v>
      </c>
      <c r="BT311" s="60">
        <v>0</v>
      </c>
      <c r="BU311" s="57">
        <v>3962.6699999999987</v>
      </c>
      <c r="BV311" s="69">
        <f t="shared" si="496"/>
        <v>47552.039999999986</v>
      </c>
      <c r="BW311" s="57">
        <f t="shared" si="497"/>
        <v>134730.13999999981</v>
      </c>
      <c r="BX311" s="57">
        <f t="shared" si="498"/>
        <v>130767.46999999981</v>
      </c>
      <c r="BY311" s="57">
        <f t="shared" si="498"/>
        <v>126804.79999999981</v>
      </c>
      <c r="BZ311" s="57">
        <f t="shared" si="498"/>
        <v>122842.12999999982</v>
      </c>
      <c r="CA311" s="57">
        <f t="shared" si="498"/>
        <v>118879.45999999982</v>
      </c>
      <c r="CB311" s="57">
        <f t="shared" si="498"/>
        <v>114916.78999999982</v>
      </c>
      <c r="CC311" s="57">
        <f t="shared" si="498"/>
        <v>110954.11999999982</v>
      </c>
      <c r="CD311" s="57">
        <f t="shared" si="498"/>
        <v>106991.44999999982</v>
      </c>
      <c r="CE311" s="57">
        <f t="shared" si="498"/>
        <v>103028.77999999982</v>
      </c>
      <c r="CF311" s="57">
        <f t="shared" si="498"/>
        <v>99066.109999999826</v>
      </c>
      <c r="CG311" s="57">
        <f t="shared" si="498"/>
        <v>95103.439999999828</v>
      </c>
      <c r="CH311" s="57">
        <f t="shared" si="498"/>
        <v>91140.769999999829</v>
      </c>
      <c r="CI311" s="60">
        <v>0</v>
      </c>
      <c r="CJ311" s="57">
        <v>3962.6699999999987</v>
      </c>
      <c r="CK311" s="69">
        <f t="shared" si="501"/>
        <v>47552.039999999986</v>
      </c>
      <c r="CL311" s="57">
        <f t="shared" si="502"/>
        <v>87178.099999999831</v>
      </c>
      <c r="CM311" s="57">
        <f t="shared" si="503"/>
        <v>83215.429999999833</v>
      </c>
      <c r="CN311" s="57">
        <f t="shared" si="503"/>
        <v>79252.759999999835</v>
      </c>
      <c r="CO311" s="57">
        <f t="shared" si="503"/>
        <v>75290.089999999836</v>
      </c>
      <c r="CP311" s="57">
        <f t="shared" si="503"/>
        <v>71327.419999999838</v>
      </c>
      <c r="CQ311" s="57">
        <f t="shared" si="503"/>
        <v>67364.74999999984</v>
      </c>
      <c r="CR311" s="57">
        <f t="shared" si="503"/>
        <v>63402.079999999842</v>
      </c>
      <c r="CS311" s="57">
        <f t="shared" si="503"/>
        <v>59439.409999999843</v>
      </c>
      <c r="CT311" s="57">
        <f t="shared" si="503"/>
        <v>55476.739999999845</v>
      </c>
      <c r="CU311" s="57">
        <f t="shared" si="503"/>
        <v>51514.069999999847</v>
      </c>
      <c r="CV311" s="57">
        <f t="shared" si="503"/>
        <v>47551.399999999849</v>
      </c>
      <c r="CW311" s="57">
        <f t="shared" si="503"/>
        <v>43588.72999999985</v>
      </c>
      <c r="CX311" s="60">
        <v>0</v>
      </c>
    </row>
    <row r="312" spans="1:102" x14ac:dyDescent="0.2">
      <c r="A312" s="56" t="s">
        <v>1628</v>
      </c>
      <c r="B312" s="40" t="s">
        <v>2343</v>
      </c>
      <c r="C312" s="40" t="s">
        <v>794</v>
      </c>
      <c r="D312" s="40" t="s">
        <v>835</v>
      </c>
      <c r="E312" s="40" t="s">
        <v>2154</v>
      </c>
      <c r="F312" s="40" t="s">
        <v>853</v>
      </c>
      <c r="G312" s="40">
        <v>180</v>
      </c>
      <c r="H312" s="57">
        <v>433565.58</v>
      </c>
      <c r="I312" s="57">
        <v>177755.75</v>
      </c>
      <c r="J312" s="57">
        <v>255809.83000000002</v>
      </c>
      <c r="K312" s="58">
        <v>0</v>
      </c>
      <c r="L312" s="57">
        <v>2390.75</v>
      </c>
      <c r="M312" s="57"/>
      <c r="N312" s="57">
        <f t="shared" si="482"/>
        <v>28689</v>
      </c>
      <c r="O312" s="57">
        <f t="shared" si="449"/>
        <v>253419.08000000002</v>
      </c>
      <c r="P312" s="57">
        <f t="shared" si="504"/>
        <v>251028.33000000002</v>
      </c>
      <c r="Q312" s="57">
        <f t="shared" si="504"/>
        <v>248637.58000000002</v>
      </c>
      <c r="R312" s="57">
        <f t="shared" si="504"/>
        <v>246246.83000000002</v>
      </c>
      <c r="S312" s="57">
        <f t="shared" si="504"/>
        <v>243856.08000000002</v>
      </c>
      <c r="T312" s="57">
        <f t="shared" si="504"/>
        <v>241465.33000000002</v>
      </c>
      <c r="U312" s="57">
        <f t="shared" si="504"/>
        <v>239074.58000000002</v>
      </c>
      <c r="V312" s="57">
        <f t="shared" si="504"/>
        <v>236683.83000000002</v>
      </c>
      <c r="W312" s="57">
        <f t="shared" si="504"/>
        <v>234293.08000000002</v>
      </c>
      <c r="X312" s="57">
        <f t="shared" si="504"/>
        <v>231902.33000000002</v>
      </c>
      <c r="Y312" s="57">
        <f t="shared" si="504"/>
        <v>229511.58000000002</v>
      </c>
      <c r="Z312" s="57">
        <f t="shared" si="504"/>
        <v>227120.83000000002</v>
      </c>
      <c r="AA312" s="59"/>
      <c r="AB312" s="57"/>
      <c r="AC312" s="57">
        <f t="shared" si="450"/>
        <v>28689</v>
      </c>
      <c r="AD312" s="57">
        <f t="shared" si="451"/>
        <v>224730.08000000002</v>
      </c>
      <c r="AE312" s="57">
        <f t="shared" si="489"/>
        <v>222339.33000000002</v>
      </c>
      <c r="AF312" s="57">
        <f t="shared" si="489"/>
        <v>219948.58000000002</v>
      </c>
      <c r="AG312" s="57">
        <f t="shared" si="489"/>
        <v>217557.83000000002</v>
      </c>
      <c r="AH312" s="57">
        <f t="shared" si="489"/>
        <v>215167.08000000002</v>
      </c>
      <c r="AI312" s="57">
        <f t="shared" si="489"/>
        <v>212776.33000000002</v>
      </c>
      <c r="AJ312" s="57">
        <f t="shared" si="489"/>
        <v>210385.58000000002</v>
      </c>
      <c r="AK312" s="57">
        <f t="shared" si="489"/>
        <v>207994.83000000002</v>
      </c>
      <c r="AL312" s="57">
        <f t="shared" si="489"/>
        <v>205604.08000000002</v>
      </c>
      <c r="AM312" s="57">
        <f t="shared" si="489"/>
        <v>203213.33000000002</v>
      </c>
      <c r="AN312" s="57">
        <f t="shared" si="489"/>
        <v>200822.58000000002</v>
      </c>
      <c r="AO312" s="57">
        <f t="shared" si="489"/>
        <v>198431.83000000002</v>
      </c>
      <c r="AP312" s="59"/>
      <c r="AQ312" s="57">
        <v>2390.75</v>
      </c>
      <c r="AR312" s="57">
        <f t="shared" si="490"/>
        <v>28689</v>
      </c>
      <c r="AS312" s="57">
        <f t="shared" si="491"/>
        <v>196041.08000000002</v>
      </c>
      <c r="AT312" s="57">
        <f t="shared" si="492"/>
        <v>193650.33000000002</v>
      </c>
      <c r="AU312" s="57">
        <f t="shared" si="492"/>
        <v>191259.58000000002</v>
      </c>
      <c r="AV312" s="57">
        <f t="shared" si="492"/>
        <v>188868.83000000002</v>
      </c>
      <c r="AW312" s="57">
        <f t="shared" si="492"/>
        <v>186478.08000000002</v>
      </c>
      <c r="AX312" s="57">
        <f t="shared" si="492"/>
        <v>184087.33000000002</v>
      </c>
      <c r="AY312" s="57">
        <f t="shared" si="492"/>
        <v>181696.58000000002</v>
      </c>
      <c r="AZ312" s="57">
        <f t="shared" si="492"/>
        <v>179305.83000000002</v>
      </c>
      <c r="BA312" s="57">
        <f t="shared" si="492"/>
        <v>176915.08000000002</v>
      </c>
      <c r="BB312" s="57">
        <f t="shared" si="492"/>
        <v>174524.33000000002</v>
      </c>
      <c r="BC312" s="57">
        <f t="shared" si="492"/>
        <v>172133.58000000002</v>
      </c>
      <c r="BD312" s="57">
        <f t="shared" si="492"/>
        <v>169742.83000000002</v>
      </c>
      <c r="BE312" s="60">
        <f t="shared" si="445"/>
        <v>0</v>
      </c>
      <c r="BF312" s="57">
        <v>2390.75</v>
      </c>
      <c r="BG312" s="69">
        <f t="shared" si="493"/>
        <v>28689</v>
      </c>
      <c r="BH312" s="57">
        <f t="shared" si="494"/>
        <v>167352.08000000002</v>
      </c>
      <c r="BI312" s="57">
        <f t="shared" si="495"/>
        <v>164961.33000000002</v>
      </c>
      <c r="BJ312" s="57">
        <f t="shared" si="495"/>
        <v>162570.58000000002</v>
      </c>
      <c r="BK312" s="57">
        <f t="shared" si="495"/>
        <v>160179.83000000002</v>
      </c>
      <c r="BL312" s="57">
        <f t="shared" si="495"/>
        <v>157789.08000000002</v>
      </c>
      <c r="BM312" s="57">
        <f t="shared" si="495"/>
        <v>155398.33000000002</v>
      </c>
      <c r="BN312" s="57">
        <f t="shared" si="495"/>
        <v>153007.58000000002</v>
      </c>
      <c r="BO312" s="57">
        <f t="shared" si="495"/>
        <v>150616.83000000002</v>
      </c>
      <c r="BP312" s="57">
        <f t="shared" si="495"/>
        <v>148226.08000000002</v>
      </c>
      <c r="BQ312" s="57">
        <f t="shared" si="495"/>
        <v>145835.33000000002</v>
      </c>
      <c r="BR312" s="57">
        <f t="shared" si="495"/>
        <v>143444.58000000002</v>
      </c>
      <c r="BS312" s="57">
        <f t="shared" si="495"/>
        <v>141053.83000000002</v>
      </c>
      <c r="BT312" s="60">
        <v>0</v>
      </c>
      <c r="BU312" s="57">
        <v>2390.75</v>
      </c>
      <c r="BV312" s="69">
        <f t="shared" si="496"/>
        <v>28689</v>
      </c>
      <c r="BW312" s="57">
        <f t="shared" si="497"/>
        <v>138663.08000000002</v>
      </c>
      <c r="BX312" s="57">
        <f t="shared" si="498"/>
        <v>136272.33000000002</v>
      </c>
      <c r="BY312" s="57">
        <f t="shared" si="498"/>
        <v>133881.58000000002</v>
      </c>
      <c r="BZ312" s="57">
        <f t="shared" si="498"/>
        <v>131490.83000000002</v>
      </c>
      <c r="CA312" s="57">
        <f t="shared" si="498"/>
        <v>129100.08000000002</v>
      </c>
      <c r="CB312" s="57">
        <f t="shared" si="498"/>
        <v>126709.33000000002</v>
      </c>
      <c r="CC312" s="57">
        <f t="shared" si="498"/>
        <v>124318.58000000002</v>
      </c>
      <c r="CD312" s="57">
        <f t="shared" si="498"/>
        <v>121927.83000000002</v>
      </c>
      <c r="CE312" s="57">
        <f t="shared" si="498"/>
        <v>119537.08000000002</v>
      </c>
      <c r="CF312" s="57">
        <f t="shared" si="498"/>
        <v>117146.33000000002</v>
      </c>
      <c r="CG312" s="57">
        <f t="shared" si="498"/>
        <v>114755.58000000002</v>
      </c>
      <c r="CH312" s="57">
        <f t="shared" si="498"/>
        <v>112364.83000000002</v>
      </c>
      <c r="CI312" s="60">
        <v>0</v>
      </c>
      <c r="CJ312" s="57">
        <v>2390.75</v>
      </c>
      <c r="CK312" s="69">
        <f t="shared" si="501"/>
        <v>28689</v>
      </c>
      <c r="CL312" s="57">
        <f t="shared" si="502"/>
        <v>109974.08000000002</v>
      </c>
      <c r="CM312" s="57">
        <f t="shared" si="503"/>
        <v>107583.33000000002</v>
      </c>
      <c r="CN312" s="57">
        <f t="shared" si="503"/>
        <v>105192.58000000002</v>
      </c>
      <c r="CO312" s="57">
        <f t="shared" si="503"/>
        <v>102801.83000000002</v>
      </c>
      <c r="CP312" s="57">
        <f t="shared" si="503"/>
        <v>100411.08000000002</v>
      </c>
      <c r="CQ312" s="57">
        <f t="shared" si="503"/>
        <v>98020.330000000016</v>
      </c>
      <c r="CR312" s="57">
        <f t="shared" si="503"/>
        <v>95629.580000000016</v>
      </c>
      <c r="CS312" s="57">
        <f t="shared" si="503"/>
        <v>93238.830000000016</v>
      </c>
      <c r="CT312" s="57">
        <f t="shared" si="503"/>
        <v>90848.080000000016</v>
      </c>
      <c r="CU312" s="57">
        <f t="shared" si="503"/>
        <v>88457.330000000016</v>
      </c>
      <c r="CV312" s="57">
        <f t="shared" si="503"/>
        <v>86066.580000000016</v>
      </c>
      <c r="CW312" s="57">
        <f t="shared" si="503"/>
        <v>83675.830000000016</v>
      </c>
      <c r="CX312" s="60">
        <v>0</v>
      </c>
    </row>
    <row r="313" spans="1:102" x14ac:dyDescent="0.2">
      <c r="A313" s="45" t="s">
        <v>1629</v>
      </c>
      <c r="B313" s="40" t="s">
        <v>2344</v>
      </c>
      <c r="C313" s="40" t="s">
        <v>794</v>
      </c>
      <c r="D313" s="40" t="s">
        <v>835</v>
      </c>
      <c r="E313" s="40" t="s">
        <v>2582</v>
      </c>
      <c r="F313" s="40" t="s">
        <v>853</v>
      </c>
      <c r="G313" s="40">
        <v>743</v>
      </c>
      <c r="H313" s="57">
        <v>2475139.4700000002</v>
      </c>
      <c r="I313" s="57">
        <v>201707.87999999998</v>
      </c>
      <c r="J313" s="57">
        <v>2273431.5900000003</v>
      </c>
      <c r="K313" s="58">
        <v>0</v>
      </c>
      <c r="L313" s="69">
        <v>9715.5182478632487</v>
      </c>
      <c r="M313" s="63"/>
      <c r="N313" s="57">
        <f t="shared" si="482"/>
        <v>116586.21897435898</v>
      </c>
      <c r="O313" s="57">
        <f t="shared" si="449"/>
        <v>2263716.071752137</v>
      </c>
      <c r="P313" s="57">
        <f>O313-$L313</f>
        <v>2254000.5535042738</v>
      </c>
      <c r="Q313" s="57">
        <f t="shared" si="504"/>
        <v>2244285.0352564105</v>
      </c>
      <c r="R313" s="57">
        <f t="shared" si="504"/>
        <v>2234569.5170085472</v>
      </c>
      <c r="S313" s="57">
        <f t="shared" si="504"/>
        <v>2224853.9987606839</v>
      </c>
      <c r="T313" s="57">
        <f t="shared" si="504"/>
        <v>2215138.4805128206</v>
      </c>
      <c r="U313" s="57">
        <f t="shared" si="504"/>
        <v>2205422.9622649574</v>
      </c>
      <c r="V313" s="57">
        <f t="shared" si="504"/>
        <v>2195707.4440170941</v>
      </c>
      <c r="W313" s="57">
        <f t="shared" si="504"/>
        <v>2185991.9257692308</v>
      </c>
      <c r="X313" s="57">
        <f t="shared" si="504"/>
        <v>2176276.4075213675</v>
      </c>
      <c r="Y313" s="57">
        <f t="shared" si="504"/>
        <v>2166560.8892735043</v>
      </c>
      <c r="Z313" s="57">
        <f t="shared" si="504"/>
        <v>2156845.371025641</v>
      </c>
      <c r="AA313" s="59"/>
      <c r="AB313" s="57"/>
      <c r="AC313" s="57">
        <f>IF(AB313&gt;0,AB313*12,L313*12)</f>
        <v>116586.21897435898</v>
      </c>
      <c r="AD313" s="57">
        <f t="shared" si="451"/>
        <v>2147129.8527777777</v>
      </c>
      <c r="AE313" s="57">
        <f t="shared" si="489"/>
        <v>2137414.3345299144</v>
      </c>
      <c r="AF313" s="57">
        <f t="shared" si="489"/>
        <v>2127698.8162820511</v>
      </c>
      <c r="AG313" s="57">
        <f t="shared" si="489"/>
        <v>2117983.2980341879</v>
      </c>
      <c r="AH313" s="57">
        <f t="shared" si="489"/>
        <v>2108267.7797863246</v>
      </c>
      <c r="AI313" s="57">
        <f t="shared" si="489"/>
        <v>2098552.2615384613</v>
      </c>
      <c r="AJ313" s="57">
        <f t="shared" si="489"/>
        <v>2088836.743290598</v>
      </c>
      <c r="AK313" s="57">
        <f t="shared" si="489"/>
        <v>2079121.2250427348</v>
      </c>
      <c r="AL313" s="57">
        <f t="shared" si="489"/>
        <v>2069405.7067948715</v>
      </c>
      <c r="AM313" s="57">
        <f t="shared" si="489"/>
        <v>2059690.1885470082</v>
      </c>
      <c r="AN313" s="57">
        <f t="shared" si="489"/>
        <v>2049974.6702991449</v>
      </c>
      <c r="AO313" s="57">
        <f>AN313-$L313</f>
        <v>2040259.1520512816</v>
      </c>
      <c r="AP313" s="59"/>
      <c r="AQ313" s="57">
        <v>9715.5182478632487</v>
      </c>
      <c r="AR313" s="69">
        <f>AQ313*12</f>
        <v>116586.21897435898</v>
      </c>
      <c r="AS313" s="57">
        <f t="shared" si="491"/>
        <v>2030543.6338034184</v>
      </c>
      <c r="AT313" s="57">
        <f t="shared" si="492"/>
        <v>2020828.1155555551</v>
      </c>
      <c r="AU313" s="57">
        <f t="shared" si="492"/>
        <v>2011112.5973076918</v>
      </c>
      <c r="AV313" s="57">
        <f t="shared" si="492"/>
        <v>2001397.0790598285</v>
      </c>
      <c r="AW313" s="57">
        <f t="shared" si="492"/>
        <v>1991681.5608119653</v>
      </c>
      <c r="AX313" s="57">
        <f t="shared" si="492"/>
        <v>1981966.042564102</v>
      </c>
      <c r="AY313" s="57">
        <f t="shared" si="492"/>
        <v>1972250.5243162387</v>
      </c>
      <c r="AZ313" s="57">
        <f t="shared" si="492"/>
        <v>1962535.0060683754</v>
      </c>
      <c r="BA313" s="57">
        <f>AZ313-$L313</f>
        <v>1952819.4878205121</v>
      </c>
      <c r="BB313" s="57">
        <f t="shared" si="492"/>
        <v>1943103.9695726489</v>
      </c>
      <c r="BC313" s="57">
        <f t="shared" si="492"/>
        <v>1933388.4513247856</v>
      </c>
      <c r="BD313" s="57">
        <f>BC313-$L313</f>
        <v>1923672.9330769223</v>
      </c>
      <c r="BE313" s="60">
        <f t="shared" si="445"/>
        <v>0</v>
      </c>
      <c r="BF313" s="57">
        <v>9715.5182478632487</v>
      </c>
      <c r="BG313" s="69">
        <f t="shared" si="493"/>
        <v>116586.21897435898</v>
      </c>
      <c r="BH313" s="57">
        <f t="shared" si="494"/>
        <v>1913957.414829059</v>
      </c>
      <c r="BI313" s="57">
        <f t="shared" si="495"/>
        <v>1904241.8965811958</v>
      </c>
      <c r="BJ313" s="57">
        <f t="shared" si="495"/>
        <v>1894526.3783333325</v>
      </c>
      <c r="BK313" s="57">
        <f t="shared" si="495"/>
        <v>1884810.8600854692</v>
      </c>
      <c r="BL313" s="57">
        <f t="shared" si="495"/>
        <v>1875095.3418376059</v>
      </c>
      <c r="BM313" s="57">
        <f t="shared" si="495"/>
        <v>1865379.8235897426</v>
      </c>
      <c r="BN313" s="57">
        <f t="shared" si="495"/>
        <v>1855664.3053418794</v>
      </c>
      <c r="BO313" s="57">
        <f t="shared" si="495"/>
        <v>1845948.7870940161</v>
      </c>
      <c r="BP313" s="57">
        <f>BO313-$L313</f>
        <v>1836233.2688461528</v>
      </c>
      <c r="BQ313" s="57">
        <f t="shared" si="495"/>
        <v>1826517.7505982895</v>
      </c>
      <c r="BR313" s="57">
        <f t="shared" si="495"/>
        <v>1816802.2323504263</v>
      </c>
      <c r="BS313" s="57">
        <f>BR313-$L313</f>
        <v>1807086.714102563</v>
      </c>
      <c r="BT313" s="60">
        <v>0</v>
      </c>
      <c r="BU313" s="57">
        <v>9715.5182478632487</v>
      </c>
      <c r="BV313" s="69">
        <f t="shared" si="496"/>
        <v>116586.21897435898</v>
      </c>
      <c r="BW313" s="57">
        <f t="shared" si="497"/>
        <v>1797371.1958546997</v>
      </c>
      <c r="BX313" s="57">
        <f t="shared" si="498"/>
        <v>1787655.6776068364</v>
      </c>
      <c r="BY313" s="57">
        <f t="shared" si="498"/>
        <v>1777940.1593589731</v>
      </c>
      <c r="BZ313" s="57">
        <f t="shared" si="498"/>
        <v>1768224.6411111099</v>
      </c>
      <c r="CA313" s="57">
        <f t="shared" si="498"/>
        <v>1758509.1228632466</v>
      </c>
      <c r="CB313" s="57">
        <f t="shared" si="498"/>
        <v>1748793.6046153833</v>
      </c>
      <c r="CC313" s="57">
        <f t="shared" si="498"/>
        <v>1739078.08636752</v>
      </c>
      <c r="CD313" s="57">
        <f t="shared" si="498"/>
        <v>1729362.5681196568</v>
      </c>
      <c r="CE313" s="57">
        <f>CD313-$L313</f>
        <v>1719647.0498717935</v>
      </c>
      <c r="CF313" s="57">
        <f t="shared" si="498"/>
        <v>1709931.5316239302</v>
      </c>
      <c r="CG313" s="57">
        <f t="shared" si="498"/>
        <v>1700216.0133760669</v>
      </c>
      <c r="CH313" s="57">
        <f>CG313-$L313</f>
        <v>1690500.4951282036</v>
      </c>
      <c r="CI313" s="60">
        <v>0</v>
      </c>
      <c r="CJ313" s="57">
        <v>9715.5182478632487</v>
      </c>
      <c r="CK313" s="69">
        <f t="shared" si="501"/>
        <v>116586.21897435898</v>
      </c>
      <c r="CL313" s="57">
        <f t="shared" si="502"/>
        <v>1680784.9768803404</v>
      </c>
      <c r="CM313" s="57">
        <f t="shared" si="503"/>
        <v>1671069.4586324771</v>
      </c>
      <c r="CN313" s="57">
        <f t="shared" si="503"/>
        <v>1661353.9403846138</v>
      </c>
      <c r="CO313" s="57">
        <f t="shared" si="503"/>
        <v>1651638.4221367505</v>
      </c>
      <c r="CP313" s="57">
        <f t="shared" si="503"/>
        <v>1641922.9038888873</v>
      </c>
      <c r="CQ313" s="57">
        <f t="shared" si="503"/>
        <v>1632207.385641024</v>
      </c>
      <c r="CR313" s="57">
        <f t="shared" si="503"/>
        <v>1622491.8673931607</v>
      </c>
      <c r="CS313" s="57">
        <f t="shared" si="503"/>
        <v>1612776.3491452974</v>
      </c>
      <c r="CT313" s="57">
        <f>CS313-$L313</f>
        <v>1603060.8308974341</v>
      </c>
      <c r="CU313" s="57">
        <f t="shared" si="503"/>
        <v>1593345.3126495709</v>
      </c>
      <c r="CV313" s="57">
        <f t="shared" si="503"/>
        <v>1583629.7944017076</v>
      </c>
      <c r="CW313" s="57">
        <f>CV313-$L313</f>
        <v>1573914.2761538443</v>
      </c>
      <c r="CX313" s="60">
        <v>0</v>
      </c>
    </row>
    <row r="314" spans="1:102" x14ac:dyDescent="0.2">
      <c r="A314" s="56" t="s">
        <v>1630</v>
      </c>
      <c r="B314" s="40" t="s">
        <v>2345</v>
      </c>
      <c r="C314" s="40" t="s">
        <v>794</v>
      </c>
      <c r="D314" s="40" t="s">
        <v>835</v>
      </c>
      <c r="E314" s="40" t="s">
        <v>2583</v>
      </c>
      <c r="F314" s="40" t="s">
        <v>853</v>
      </c>
      <c r="G314" s="40">
        <v>360</v>
      </c>
      <c r="H314" s="57">
        <v>1220989.8899999999</v>
      </c>
      <c r="I314" s="57">
        <v>190847.29</v>
      </c>
      <c r="J314" s="57">
        <v>1030142.5999999999</v>
      </c>
      <c r="K314" s="58">
        <v>0</v>
      </c>
      <c r="L314" s="57">
        <v>3333.7900000000004</v>
      </c>
      <c r="M314" s="57"/>
      <c r="N314" s="57">
        <f t="shared" si="482"/>
        <v>40005.480000000003</v>
      </c>
      <c r="O314" s="57">
        <f t="shared" si="449"/>
        <v>1026808.8099999998</v>
      </c>
      <c r="P314" s="57">
        <f t="shared" si="504"/>
        <v>1023475.0199999998</v>
      </c>
      <c r="Q314" s="57">
        <f t="shared" si="504"/>
        <v>1020141.2299999997</v>
      </c>
      <c r="R314" s="57">
        <f t="shared" si="504"/>
        <v>1016807.4399999997</v>
      </c>
      <c r="S314" s="57">
        <f t="shared" si="504"/>
        <v>1013473.6499999997</v>
      </c>
      <c r="T314" s="57">
        <f t="shared" si="504"/>
        <v>1010139.8599999996</v>
      </c>
      <c r="U314" s="57">
        <f t="shared" si="504"/>
        <v>1006806.0699999996</v>
      </c>
      <c r="V314" s="57">
        <f t="shared" si="504"/>
        <v>1003472.2799999996</v>
      </c>
      <c r="W314" s="57">
        <f t="shared" si="504"/>
        <v>1000138.4899999995</v>
      </c>
      <c r="X314" s="57">
        <f t="shared" si="504"/>
        <v>996804.69999999949</v>
      </c>
      <c r="Y314" s="57">
        <f t="shared" si="504"/>
        <v>993470.90999999945</v>
      </c>
      <c r="Z314" s="57">
        <f t="shared" si="504"/>
        <v>990137.11999999941</v>
      </c>
      <c r="AA314" s="59"/>
      <c r="AB314" s="57"/>
      <c r="AC314" s="57">
        <f t="shared" si="450"/>
        <v>40005.480000000003</v>
      </c>
      <c r="AD314" s="57">
        <f t="shared" si="451"/>
        <v>986803.32999999938</v>
      </c>
      <c r="AE314" s="57">
        <f t="shared" si="489"/>
        <v>983469.53999999934</v>
      </c>
      <c r="AF314" s="57">
        <f t="shared" si="489"/>
        <v>980135.7499999993</v>
      </c>
      <c r="AG314" s="57">
        <f t="shared" si="489"/>
        <v>976801.95999999926</v>
      </c>
      <c r="AH314" s="57">
        <f t="shared" si="489"/>
        <v>973468.16999999923</v>
      </c>
      <c r="AI314" s="57">
        <f t="shared" si="489"/>
        <v>970134.37999999919</v>
      </c>
      <c r="AJ314" s="57">
        <f t="shared" si="489"/>
        <v>966800.58999999915</v>
      </c>
      <c r="AK314" s="57">
        <f t="shared" si="489"/>
        <v>963466.79999999912</v>
      </c>
      <c r="AL314" s="57">
        <f t="shared" si="489"/>
        <v>960133.00999999908</v>
      </c>
      <c r="AM314" s="57">
        <f t="shared" si="489"/>
        <v>956799.21999999904</v>
      </c>
      <c r="AN314" s="57">
        <f t="shared" si="489"/>
        <v>953465.429999999</v>
      </c>
      <c r="AO314" s="57">
        <f t="shared" si="489"/>
        <v>950131.63999999897</v>
      </c>
      <c r="AP314" s="59"/>
      <c r="AQ314" s="57">
        <v>3333.7900000000004</v>
      </c>
      <c r="AR314" s="57">
        <f t="shared" si="490"/>
        <v>40005.480000000003</v>
      </c>
      <c r="AS314" s="57">
        <f t="shared" si="491"/>
        <v>946797.84999999893</v>
      </c>
      <c r="AT314" s="57">
        <f t="shared" si="492"/>
        <v>943464.05999999889</v>
      </c>
      <c r="AU314" s="57">
        <f t="shared" si="492"/>
        <v>940130.26999999885</v>
      </c>
      <c r="AV314" s="57">
        <f t="shared" si="492"/>
        <v>936796.47999999882</v>
      </c>
      <c r="AW314" s="57">
        <f t="shared" si="492"/>
        <v>933462.68999999878</v>
      </c>
      <c r="AX314" s="57">
        <f t="shared" si="492"/>
        <v>930128.89999999874</v>
      </c>
      <c r="AY314" s="57">
        <f t="shared" si="492"/>
        <v>926795.10999999871</v>
      </c>
      <c r="AZ314" s="57">
        <f t="shared" si="492"/>
        <v>923461.31999999867</v>
      </c>
      <c r="BA314" s="57">
        <f t="shared" si="492"/>
        <v>920127.52999999863</v>
      </c>
      <c r="BB314" s="57">
        <f t="shared" si="492"/>
        <v>916793.73999999859</v>
      </c>
      <c r="BC314" s="57">
        <f t="shared" si="492"/>
        <v>913459.94999999856</v>
      </c>
      <c r="BD314" s="57">
        <f t="shared" si="492"/>
        <v>910126.15999999852</v>
      </c>
      <c r="BE314" s="60">
        <f t="shared" si="445"/>
        <v>0</v>
      </c>
      <c r="BF314" s="57">
        <v>3333.7900000000004</v>
      </c>
      <c r="BG314" s="69">
        <f t="shared" si="493"/>
        <v>40005.480000000003</v>
      </c>
      <c r="BH314" s="57">
        <f t="shared" si="494"/>
        <v>906792.36999999848</v>
      </c>
      <c r="BI314" s="57">
        <f t="shared" si="495"/>
        <v>903458.57999999844</v>
      </c>
      <c r="BJ314" s="57">
        <f t="shared" si="495"/>
        <v>900124.78999999841</v>
      </c>
      <c r="BK314" s="57">
        <f t="shared" si="495"/>
        <v>896790.99999999837</v>
      </c>
      <c r="BL314" s="57">
        <f t="shared" si="495"/>
        <v>893457.20999999833</v>
      </c>
      <c r="BM314" s="57">
        <f t="shared" si="495"/>
        <v>890123.4199999983</v>
      </c>
      <c r="BN314" s="57">
        <f t="shared" si="495"/>
        <v>886789.62999999826</v>
      </c>
      <c r="BO314" s="57">
        <f t="shared" si="495"/>
        <v>883455.83999999822</v>
      </c>
      <c r="BP314" s="57">
        <f t="shared" si="495"/>
        <v>880122.04999999818</v>
      </c>
      <c r="BQ314" s="57">
        <f t="shared" si="495"/>
        <v>876788.25999999815</v>
      </c>
      <c r="BR314" s="57">
        <f t="shared" si="495"/>
        <v>873454.46999999811</v>
      </c>
      <c r="BS314" s="57">
        <f t="shared" si="495"/>
        <v>870120.67999999807</v>
      </c>
      <c r="BT314" s="60">
        <v>0</v>
      </c>
      <c r="BU314" s="57">
        <v>3333.7900000000004</v>
      </c>
      <c r="BV314" s="69">
        <f t="shared" si="496"/>
        <v>40005.480000000003</v>
      </c>
      <c r="BW314" s="57">
        <f t="shared" si="497"/>
        <v>866786.88999999803</v>
      </c>
      <c r="BX314" s="57">
        <f t="shared" si="498"/>
        <v>863453.099999998</v>
      </c>
      <c r="BY314" s="57">
        <f t="shared" si="498"/>
        <v>860119.30999999796</v>
      </c>
      <c r="BZ314" s="57">
        <f t="shared" si="498"/>
        <v>856785.51999999792</v>
      </c>
      <c r="CA314" s="57">
        <f t="shared" si="498"/>
        <v>853451.72999999789</v>
      </c>
      <c r="CB314" s="57">
        <f t="shared" si="498"/>
        <v>850117.93999999785</v>
      </c>
      <c r="CC314" s="57">
        <f t="shared" si="498"/>
        <v>846784.14999999781</v>
      </c>
      <c r="CD314" s="57">
        <f t="shared" si="498"/>
        <v>843450.35999999777</v>
      </c>
      <c r="CE314" s="57">
        <f t="shared" si="498"/>
        <v>840116.56999999774</v>
      </c>
      <c r="CF314" s="57">
        <f t="shared" si="498"/>
        <v>836782.7799999977</v>
      </c>
      <c r="CG314" s="57">
        <f t="shared" si="498"/>
        <v>833448.98999999766</v>
      </c>
      <c r="CH314" s="57">
        <f t="shared" si="498"/>
        <v>830115.19999999763</v>
      </c>
      <c r="CI314" s="60">
        <v>0</v>
      </c>
      <c r="CJ314" s="57">
        <v>3333.7900000000004</v>
      </c>
      <c r="CK314" s="69">
        <f t="shared" si="501"/>
        <v>40005.480000000003</v>
      </c>
      <c r="CL314" s="57">
        <f t="shared" si="502"/>
        <v>826781.40999999759</v>
      </c>
      <c r="CM314" s="57">
        <f t="shared" si="503"/>
        <v>823447.61999999755</v>
      </c>
      <c r="CN314" s="57">
        <f t="shared" si="503"/>
        <v>820113.82999999751</v>
      </c>
      <c r="CO314" s="57">
        <f t="shared" si="503"/>
        <v>816780.03999999748</v>
      </c>
      <c r="CP314" s="57">
        <f t="shared" si="503"/>
        <v>813446.24999999744</v>
      </c>
      <c r="CQ314" s="57">
        <f t="shared" si="503"/>
        <v>810112.4599999974</v>
      </c>
      <c r="CR314" s="57">
        <f t="shared" si="503"/>
        <v>806778.66999999736</v>
      </c>
      <c r="CS314" s="57">
        <f t="shared" si="503"/>
        <v>803444.87999999733</v>
      </c>
      <c r="CT314" s="57">
        <f t="shared" si="503"/>
        <v>800111.08999999729</v>
      </c>
      <c r="CU314" s="57">
        <f t="shared" si="503"/>
        <v>796777.29999999725</v>
      </c>
      <c r="CV314" s="57">
        <f t="shared" si="503"/>
        <v>793443.50999999722</v>
      </c>
      <c r="CW314" s="57">
        <f t="shared" si="503"/>
        <v>790109.71999999718</v>
      </c>
      <c r="CX314" s="60">
        <v>0</v>
      </c>
    </row>
    <row r="315" spans="1:102" x14ac:dyDescent="0.2">
      <c r="A315" s="56" t="s">
        <v>1631</v>
      </c>
      <c r="B315" s="40" t="s">
        <v>2346</v>
      </c>
      <c r="C315" s="40" t="s">
        <v>794</v>
      </c>
      <c r="D315" s="40" t="s">
        <v>835</v>
      </c>
      <c r="E315" s="40" t="s">
        <v>2125</v>
      </c>
      <c r="F315" s="40" t="s">
        <v>853</v>
      </c>
      <c r="G315" s="40">
        <v>180</v>
      </c>
      <c r="H315" s="57">
        <v>9285466.1799999997</v>
      </c>
      <c r="I315" s="57">
        <v>4952248.3586666668</v>
      </c>
      <c r="J315" s="57">
        <v>4333217.8213333329</v>
      </c>
      <c r="K315" s="58">
        <v>0</v>
      </c>
      <c r="L315" s="57">
        <v>51585.919999999991</v>
      </c>
      <c r="M315" s="57"/>
      <c r="N315" s="57">
        <f t="shared" si="482"/>
        <v>619031.03999999992</v>
      </c>
      <c r="O315" s="57">
        <f t="shared" si="449"/>
        <v>4281631.901333333</v>
      </c>
      <c r="P315" s="57">
        <f t="shared" si="504"/>
        <v>4230045.9813333331</v>
      </c>
      <c r="Q315" s="57">
        <f t="shared" si="504"/>
        <v>4178460.0613333331</v>
      </c>
      <c r="R315" s="57">
        <f t="shared" si="504"/>
        <v>4126874.1413333332</v>
      </c>
      <c r="S315" s="57">
        <f t="shared" si="504"/>
        <v>4075288.2213333333</v>
      </c>
      <c r="T315" s="57">
        <f t="shared" si="504"/>
        <v>4023702.3013333334</v>
      </c>
      <c r="U315" s="57">
        <f t="shared" si="504"/>
        <v>3972116.3813333334</v>
      </c>
      <c r="V315" s="57">
        <f t="shared" si="504"/>
        <v>3920530.4613333335</v>
      </c>
      <c r="W315" s="57">
        <f t="shared" si="504"/>
        <v>3868944.5413333336</v>
      </c>
      <c r="X315" s="57">
        <f t="shared" si="504"/>
        <v>3817358.6213333337</v>
      </c>
      <c r="Y315" s="57">
        <f t="shared" si="504"/>
        <v>3765772.7013333337</v>
      </c>
      <c r="Z315" s="57">
        <f t="shared" si="504"/>
        <v>3714186.7813333338</v>
      </c>
      <c r="AA315" s="59"/>
      <c r="AB315" s="57"/>
      <c r="AC315" s="57">
        <f t="shared" si="450"/>
        <v>619031.03999999992</v>
      </c>
      <c r="AD315" s="57">
        <f t="shared" si="451"/>
        <v>3662600.8613333339</v>
      </c>
      <c r="AE315" s="57">
        <f t="shared" si="489"/>
        <v>3611014.941333334</v>
      </c>
      <c r="AF315" s="57">
        <f t="shared" si="489"/>
        <v>3559429.021333334</v>
      </c>
      <c r="AG315" s="57">
        <f t="shared" si="489"/>
        <v>3507843.1013333341</v>
      </c>
      <c r="AH315" s="57">
        <f t="shared" si="489"/>
        <v>3456257.1813333342</v>
      </c>
      <c r="AI315" s="57">
        <f t="shared" si="489"/>
        <v>3404671.2613333343</v>
      </c>
      <c r="AJ315" s="57">
        <f t="shared" si="489"/>
        <v>3353085.3413333343</v>
      </c>
      <c r="AK315" s="57">
        <f t="shared" si="489"/>
        <v>3301499.4213333344</v>
      </c>
      <c r="AL315" s="57">
        <f t="shared" si="489"/>
        <v>3249913.5013333345</v>
      </c>
      <c r="AM315" s="57">
        <f t="shared" si="489"/>
        <v>3198327.5813333346</v>
      </c>
      <c r="AN315" s="57">
        <f t="shared" si="489"/>
        <v>3146741.6613333346</v>
      </c>
      <c r="AO315" s="57">
        <f t="shared" si="489"/>
        <v>3095155.7413333347</v>
      </c>
      <c r="AP315" s="59"/>
      <c r="AQ315" s="57">
        <v>51585.919999999991</v>
      </c>
      <c r="AR315" s="57">
        <f t="shared" si="490"/>
        <v>619031.03999999992</v>
      </c>
      <c r="AS315" s="57">
        <f t="shared" si="491"/>
        <v>3043569.8213333348</v>
      </c>
      <c r="AT315" s="57">
        <f t="shared" si="492"/>
        <v>2991983.9013333349</v>
      </c>
      <c r="AU315" s="57">
        <f t="shared" si="492"/>
        <v>2940397.9813333349</v>
      </c>
      <c r="AV315" s="57">
        <f t="shared" si="492"/>
        <v>2888812.061333335</v>
      </c>
      <c r="AW315" s="57">
        <f t="shared" si="492"/>
        <v>2837226.1413333351</v>
      </c>
      <c r="AX315" s="57">
        <f t="shared" si="492"/>
        <v>2785640.2213333352</v>
      </c>
      <c r="AY315" s="57">
        <f t="shared" si="492"/>
        <v>2734054.3013333352</v>
      </c>
      <c r="AZ315" s="57">
        <f t="shared" si="492"/>
        <v>2682468.3813333353</v>
      </c>
      <c r="BA315" s="57">
        <f t="shared" si="492"/>
        <v>2630882.4613333354</v>
      </c>
      <c r="BB315" s="57">
        <f t="shared" si="492"/>
        <v>2579296.5413333355</v>
      </c>
      <c r="BC315" s="57">
        <f t="shared" si="492"/>
        <v>2527710.6213333355</v>
      </c>
      <c r="BD315" s="57">
        <f t="shared" si="492"/>
        <v>2476124.7013333356</v>
      </c>
      <c r="BE315" s="60">
        <f t="shared" si="445"/>
        <v>0</v>
      </c>
      <c r="BF315" s="57">
        <v>51585.919999999991</v>
      </c>
      <c r="BG315" s="69">
        <f t="shared" si="493"/>
        <v>619031.03999999992</v>
      </c>
      <c r="BH315" s="57">
        <f t="shared" si="494"/>
        <v>2424538.7813333357</v>
      </c>
      <c r="BI315" s="57">
        <f t="shared" si="495"/>
        <v>2372952.8613333357</v>
      </c>
      <c r="BJ315" s="57">
        <f t="shared" si="495"/>
        <v>2321366.9413333358</v>
      </c>
      <c r="BK315" s="57">
        <f t="shared" si="495"/>
        <v>2269781.0213333359</v>
      </c>
      <c r="BL315" s="57">
        <f t="shared" si="495"/>
        <v>2218195.101333336</v>
      </c>
      <c r="BM315" s="57">
        <f t="shared" si="495"/>
        <v>2166609.181333336</v>
      </c>
      <c r="BN315" s="57">
        <f t="shared" si="495"/>
        <v>2115023.2613333361</v>
      </c>
      <c r="BO315" s="57">
        <f t="shared" si="495"/>
        <v>2063437.3413333362</v>
      </c>
      <c r="BP315" s="57">
        <f t="shared" si="495"/>
        <v>2011851.4213333363</v>
      </c>
      <c r="BQ315" s="57">
        <f t="shared" si="495"/>
        <v>1960265.5013333363</v>
      </c>
      <c r="BR315" s="57">
        <f t="shared" si="495"/>
        <v>1908679.5813333364</v>
      </c>
      <c r="BS315" s="57">
        <f t="shared" si="495"/>
        <v>1857093.6613333365</v>
      </c>
      <c r="BT315" s="60">
        <v>0</v>
      </c>
      <c r="BU315" s="57">
        <v>51585.919999999991</v>
      </c>
      <c r="BV315" s="69">
        <f t="shared" si="496"/>
        <v>619031.03999999992</v>
      </c>
      <c r="BW315" s="57">
        <f t="shared" si="497"/>
        <v>1805507.7413333366</v>
      </c>
      <c r="BX315" s="57">
        <f t="shared" si="498"/>
        <v>1753921.8213333366</v>
      </c>
      <c r="BY315" s="57">
        <f t="shared" si="498"/>
        <v>1702335.9013333367</v>
      </c>
      <c r="BZ315" s="57">
        <f t="shared" si="498"/>
        <v>1650749.9813333368</v>
      </c>
      <c r="CA315" s="57">
        <f t="shared" si="498"/>
        <v>1599164.0613333369</v>
      </c>
      <c r="CB315" s="57">
        <f t="shared" si="498"/>
        <v>1547578.1413333369</v>
      </c>
      <c r="CC315" s="57">
        <f t="shared" si="498"/>
        <v>1495992.221333337</v>
      </c>
      <c r="CD315" s="57">
        <f t="shared" si="498"/>
        <v>1444406.3013333371</v>
      </c>
      <c r="CE315" s="57">
        <f t="shared" si="498"/>
        <v>1392820.3813333372</v>
      </c>
      <c r="CF315" s="57">
        <f t="shared" si="498"/>
        <v>1341234.4613333372</v>
      </c>
      <c r="CG315" s="57">
        <f t="shared" si="498"/>
        <v>1289648.5413333373</v>
      </c>
      <c r="CH315" s="57">
        <f t="shared" si="498"/>
        <v>1238062.6213333374</v>
      </c>
      <c r="CI315" s="60">
        <v>0</v>
      </c>
      <c r="CJ315" s="57">
        <v>51585.919999999991</v>
      </c>
      <c r="CK315" s="69">
        <f t="shared" si="501"/>
        <v>619031.03999999992</v>
      </c>
      <c r="CL315" s="57">
        <f t="shared" si="502"/>
        <v>1186476.7013333375</v>
      </c>
      <c r="CM315" s="57">
        <f t="shared" si="503"/>
        <v>1134890.7813333375</v>
      </c>
      <c r="CN315" s="57">
        <f t="shared" si="503"/>
        <v>1083304.8613333376</v>
      </c>
      <c r="CO315" s="57">
        <f t="shared" si="503"/>
        <v>1031718.9413333376</v>
      </c>
      <c r="CP315" s="57">
        <f t="shared" si="503"/>
        <v>980133.02133333753</v>
      </c>
      <c r="CQ315" s="57">
        <f t="shared" si="503"/>
        <v>928547.10133333749</v>
      </c>
      <c r="CR315" s="57">
        <f t="shared" si="503"/>
        <v>876961.18133333744</v>
      </c>
      <c r="CS315" s="57">
        <f t="shared" si="503"/>
        <v>825375.2613333374</v>
      </c>
      <c r="CT315" s="57">
        <f t="shared" si="503"/>
        <v>773789.34133333736</v>
      </c>
      <c r="CU315" s="57">
        <f t="shared" si="503"/>
        <v>722203.42133333732</v>
      </c>
      <c r="CV315" s="57">
        <f t="shared" si="503"/>
        <v>670617.50133333728</v>
      </c>
      <c r="CW315" s="57">
        <f t="shared" si="503"/>
        <v>619031.58133333724</v>
      </c>
      <c r="CX315" s="60">
        <v>0</v>
      </c>
    </row>
    <row r="316" spans="1:102" x14ac:dyDescent="0.2">
      <c r="A316" s="56" t="s">
        <v>1632</v>
      </c>
      <c r="B316" s="40" t="s">
        <v>2347</v>
      </c>
      <c r="C316" s="40" t="s">
        <v>794</v>
      </c>
      <c r="D316" s="40" t="s">
        <v>835</v>
      </c>
      <c r="E316" s="40" t="s">
        <v>2125</v>
      </c>
      <c r="F316" s="40" t="s">
        <v>853</v>
      </c>
      <c r="G316" s="40">
        <v>180</v>
      </c>
      <c r="H316" s="57">
        <v>8382296.4100000001</v>
      </c>
      <c r="I316" s="57">
        <v>4470558.0506666666</v>
      </c>
      <c r="J316" s="57">
        <v>3911738.3593333336</v>
      </c>
      <c r="K316" s="58">
        <v>0</v>
      </c>
      <c r="L316" s="57">
        <v>46568.32</v>
      </c>
      <c r="M316" s="57"/>
      <c r="N316" s="57">
        <f t="shared" si="482"/>
        <v>558819.83999999997</v>
      </c>
      <c r="O316" s="57">
        <f t="shared" si="449"/>
        <v>3865170.0393333337</v>
      </c>
      <c r="P316" s="57">
        <f t="shared" si="504"/>
        <v>3818601.7193333339</v>
      </c>
      <c r="Q316" s="57">
        <f t="shared" si="504"/>
        <v>3772033.3993333341</v>
      </c>
      <c r="R316" s="57">
        <f t="shared" si="504"/>
        <v>3725465.0793333342</v>
      </c>
      <c r="S316" s="57">
        <f t="shared" si="504"/>
        <v>3678896.7593333344</v>
      </c>
      <c r="T316" s="57">
        <f t="shared" si="504"/>
        <v>3632328.4393333346</v>
      </c>
      <c r="U316" s="57">
        <f t="shared" si="504"/>
        <v>3585760.1193333347</v>
      </c>
      <c r="V316" s="57">
        <f t="shared" si="504"/>
        <v>3539191.7993333349</v>
      </c>
      <c r="W316" s="57">
        <f t="shared" si="504"/>
        <v>3492623.4793333351</v>
      </c>
      <c r="X316" s="57">
        <f t="shared" si="504"/>
        <v>3446055.1593333352</v>
      </c>
      <c r="Y316" s="57">
        <f t="shared" si="504"/>
        <v>3399486.8393333354</v>
      </c>
      <c r="Z316" s="57">
        <f t="shared" si="504"/>
        <v>3352918.5193333356</v>
      </c>
      <c r="AA316" s="59"/>
      <c r="AB316" s="57"/>
      <c r="AC316" s="57">
        <f t="shared" si="450"/>
        <v>558819.83999999997</v>
      </c>
      <c r="AD316" s="57">
        <f t="shared" si="451"/>
        <v>3306350.1993333357</v>
      </c>
      <c r="AE316" s="57">
        <f t="shared" si="489"/>
        <v>3259781.8793333359</v>
      </c>
      <c r="AF316" s="57">
        <f t="shared" si="489"/>
        <v>3213213.5593333361</v>
      </c>
      <c r="AG316" s="57">
        <f t="shared" si="489"/>
        <v>3166645.2393333362</v>
      </c>
      <c r="AH316" s="57">
        <f t="shared" si="489"/>
        <v>3120076.9193333364</v>
      </c>
      <c r="AI316" s="57">
        <f t="shared" si="489"/>
        <v>3073508.5993333366</v>
      </c>
      <c r="AJ316" s="57">
        <f t="shared" si="489"/>
        <v>3026940.2793333367</v>
      </c>
      <c r="AK316" s="57">
        <f t="shared" si="489"/>
        <v>2980371.9593333369</v>
      </c>
      <c r="AL316" s="57">
        <f t="shared" si="489"/>
        <v>2933803.6393333371</v>
      </c>
      <c r="AM316" s="57">
        <f t="shared" si="489"/>
        <v>2887235.3193333372</v>
      </c>
      <c r="AN316" s="57">
        <f t="shared" si="489"/>
        <v>2840666.9993333374</v>
      </c>
      <c r="AO316" s="57">
        <f t="shared" si="489"/>
        <v>2794098.6793333376</v>
      </c>
      <c r="AP316" s="59"/>
      <c r="AQ316" s="57">
        <v>46568.32</v>
      </c>
      <c r="AR316" s="57">
        <f t="shared" si="490"/>
        <v>558819.83999999997</v>
      </c>
      <c r="AS316" s="57">
        <f t="shared" si="491"/>
        <v>2747530.3593333378</v>
      </c>
      <c r="AT316" s="57">
        <f t="shared" si="492"/>
        <v>2700962.0393333379</v>
      </c>
      <c r="AU316" s="57">
        <f t="shared" si="492"/>
        <v>2654393.7193333381</v>
      </c>
      <c r="AV316" s="57">
        <f t="shared" si="492"/>
        <v>2607825.3993333383</v>
      </c>
      <c r="AW316" s="57">
        <f t="shared" si="492"/>
        <v>2561257.0793333384</v>
      </c>
      <c r="AX316" s="57">
        <f t="shared" si="492"/>
        <v>2514688.7593333386</v>
      </c>
      <c r="AY316" s="57">
        <f t="shared" si="492"/>
        <v>2468120.4393333388</v>
      </c>
      <c r="AZ316" s="57">
        <f t="shared" si="492"/>
        <v>2421552.1193333389</v>
      </c>
      <c r="BA316" s="57">
        <f t="shared" si="492"/>
        <v>2374983.7993333391</v>
      </c>
      <c r="BB316" s="57">
        <f t="shared" si="492"/>
        <v>2328415.4793333393</v>
      </c>
      <c r="BC316" s="57">
        <f t="shared" si="492"/>
        <v>2281847.1593333394</v>
      </c>
      <c r="BD316" s="57">
        <f t="shared" si="492"/>
        <v>2235278.8393333396</v>
      </c>
      <c r="BE316" s="60">
        <f t="shared" si="445"/>
        <v>0</v>
      </c>
      <c r="BF316" s="57">
        <v>46568.32</v>
      </c>
      <c r="BG316" s="69">
        <f t="shared" si="493"/>
        <v>558819.83999999997</v>
      </c>
      <c r="BH316" s="57">
        <f t="shared" si="494"/>
        <v>2188710.5193333398</v>
      </c>
      <c r="BI316" s="57">
        <f t="shared" si="495"/>
        <v>2142142.1993333399</v>
      </c>
      <c r="BJ316" s="57">
        <f t="shared" si="495"/>
        <v>2095573.8793333399</v>
      </c>
      <c r="BK316" s="57">
        <f t="shared" si="495"/>
        <v>2049005.5593333398</v>
      </c>
      <c r="BL316" s="57">
        <f t="shared" si="495"/>
        <v>2002437.2393333397</v>
      </c>
      <c r="BM316" s="57">
        <f t="shared" si="495"/>
        <v>1955868.9193333397</v>
      </c>
      <c r="BN316" s="57">
        <f t="shared" si="495"/>
        <v>1909300.5993333396</v>
      </c>
      <c r="BO316" s="57">
        <f t="shared" si="495"/>
        <v>1862732.2793333395</v>
      </c>
      <c r="BP316" s="57">
        <f t="shared" si="495"/>
        <v>1816163.9593333395</v>
      </c>
      <c r="BQ316" s="57">
        <f t="shared" si="495"/>
        <v>1769595.6393333394</v>
      </c>
      <c r="BR316" s="57">
        <f t="shared" si="495"/>
        <v>1723027.3193333393</v>
      </c>
      <c r="BS316" s="57">
        <f t="shared" si="495"/>
        <v>1676458.9993333393</v>
      </c>
      <c r="BT316" s="60">
        <v>0</v>
      </c>
      <c r="BU316" s="57">
        <v>46568.32</v>
      </c>
      <c r="BV316" s="69">
        <f t="shared" si="496"/>
        <v>558819.83999999997</v>
      </c>
      <c r="BW316" s="57">
        <f t="shared" si="497"/>
        <v>1629890.6793333392</v>
      </c>
      <c r="BX316" s="57">
        <f t="shared" si="498"/>
        <v>1583322.3593333391</v>
      </c>
      <c r="BY316" s="57">
        <f t="shared" si="498"/>
        <v>1536754.0393333391</v>
      </c>
      <c r="BZ316" s="57">
        <f t="shared" si="498"/>
        <v>1490185.719333339</v>
      </c>
      <c r="CA316" s="57">
        <f t="shared" si="498"/>
        <v>1443617.399333339</v>
      </c>
      <c r="CB316" s="57">
        <f t="shared" si="498"/>
        <v>1397049.0793333389</v>
      </c>
      <c r="CC316" s="57">
        <f t="shared" si="498"/>
        <v>1350480.7593333388</v>
      </c>
      <c r="CD316" s="57">
        <f t="shared" si="498"/>
        <v>1303912.4393333388</v>
      </c>
      <c r="CE316" s="57">
        <f t="shared" si="498"/>
        <v>1257344.1193333387</v>
      </c>
      <c r="CF316" s="57">
        <f t="shared" si="498"/>
        <v>1210775.7993333386</v>
      </c>
      <c r="CG316" s="57">
        <f t="shared" si="498"/>
        <v>1164207.4793333386</v>
      </c>
      <c r="CH316" s="57">
        <f t="shared" si="498"/>
        <v>1117639.1593333385</v>
      </c>
      <c r="CI316" s="60">
        <v>0</v>
      </c>
      <c r="CJ316" s="57">
        <v>46568.32</v>
      </c>
      <c r="CK316" s="69">
        <f t="shared" si="501"/>
        <v>558819.83999999997</v>
      </c>
      <c r="CL316" s="57">
        <f t="shared" si="502"/>
        <v>1071070.8393333384</v>
      </c>
      <c r="CM316" s="57">
        <f t="shared" si="503"/>
        <v>1024502.5193333385</v>
      </c>
      <c r="CN316" s="57">
        <f t="shared" si="503"/>
        <v>977934.19933333853</v>
      </c>
      <c r="CO316" s="57">
        <f t="shared" si="503"/>
        <v>931365.87933333858</v>
      </c>
      <c r="CP316" s="57">
        <f t="shared" si="503"/>
        <v>884797.55933333864</v>
      </c>
      <c r="CQ316" s="57">
        <f t="shared" si="503"/>
        <v>838229.23933333869</v>
      </c>
      <c r="CR316" s="57">
        <f t="shared" si="503"/>
        <v>791660.91933333874</v>
      </c>
      <c r="CS316" s="57">
        <f t="shared" si="503"/>
        <v>745092.59933333879</v>
      </c>
      <c r="CT316" s="57">
        <f t="shared" si="503"/>
        <v>698524.27933333884</v>
      </c>
      <c r="CU316" s="57">
        <f t="shared" si="503"/>
        <v>651955.95933333889</v>
      </c>
      <c r="CV316" s="57">
        <f t="shared" si="503"/>
        <v>605387.63933333894</v>
      </c>
      <c r="CW316" s="57">
        <f t="shared" si="503"/>
        <v>558819.31933333899</v>
      </c>
      <c r="CX316" s="60">
        <v>0</v>
      </c>
    </row>
    <row r="317" spans="1:102" x14ac:dyDescent="0.2">
      <c r="A317" s="56" t="s">
        <v>1633</v>
      </c>
      <c r="B317" s="40" t="s">
        <v>2348</v>
      </c>
      <c r="C317" s="40" t="s">
        <v>794</v>
      </c>
      <c r="D317" s="40" t="s">
        <v>835</v>
      </c>
      <c r="E317" s="40" t="s">
        <v>2125</v>
      </c>
      <c r="F317" s="40" t="s">
        <v>853</v>
      </c>
      <c r="G317" s="40">
        <v>180</v>
      </c>
      <c r="H317" s="57">
        <v>8961223.3300000001</v>
      </c>
      <c r="I317" s="57">
        <v>4779318.7686666669</v>
      </c>
      <c r="J317" s="57">
        <v>4181904.5613333331</v>
      </c>
      <c r="K317" s="58">
        <v>0</v>
      </c>
      <c r="L317" s="57">
        <v>49784.57</v>
      </c>
      <c r="M317" s="57"/>
      <c r="N317" s="57">
        <f t="shared" si="482"/>
        <v>597414.84</v>
      </c>
      <c r="O317" s="57">
        <f t="shared" si="449"/>
        <v>4132119.9913333333</v>
      </c>
      <c r="P317" s="57">
        <f t="shared" si="504"/>
        <v>4082335.4213333335</v>
      </c>
      <c r="Q317" s="57">
        <f t="shared" si="504"/>
        <v>4032550.8513333336</v>
      </c>
      <c r="R317" s="57">
        <f t="shared" si="504"/>
        <v>3982766.2813333338</v>
      </c>
      <c r="S317" s="57">
        <f t="shared" si="504"/>
        <v>3932981.711333334</v>
      </c>
      <c r="T317" s="57">
        <f t="shared" si="504"/>
        <v>3883197.1413333341</v>
      </c>
      <c r="U317" s="57">
        <f t="shared" si="504"/>
        <v>3833412.5713333343</v>
      </c>
      <c r="V317" s="57">
        <f t="shared" si="504"/>
        <v>3783628.0013333345</v>
      </c>
      <c r="W317" s="57">
        <f t="shared" si="504"/>
        <v>3733843.4313333347</v>
      </c>
      <c r="X317" s="57">
        <f t="shared" si="504"/>
        <v>3684058.8613333348</v>
      </c>
      <c r="Y317" s="57">
        <f t="shared" si="504"/>
        <v>3634274.291333335</v>
      </c>
      <c r="Z317" s="57">
        <f t="shared" si="504"/>
        <v>3584489.7213333352</v>
      </c>
      <c r="AA317" s="59"/>
      <c r="AB317" s="57"/>
      <c r="AC317" s="57">
        <f t="shared" si="450"/>
        <v>597414.84</v>
      </c>
      <c r="AD317" s="57">
        <f t="shared" si="451"/>
        <v>3534705.1513333353</v>
      </c>
      <c r="AE317" s="57">
        <f t="shared" si="489"/>
        <v>3484920.5813333355</v>
      </c>
      <c r="AF317" s="57">
        <f t="shared" si="489"/>
        <v>3435136.0113333357</v>
      </c>
      <c r="AG317" s="57">
        <f t="shared" si="489"/>
        <v>3385351.4413333358</v>
      </c>
      <c r="AH317" s="57">
        <f t="shared" si="489"/>
        <v>3335566.871333336</v>
      </c>
      <c r="AI317" s="57">
        <f t="shared" si="489"/>
        <v>3285782.3013333362</v>
      </c>
      <c r="AJ317" s="57">
        <f t="shared" si="489"/>
        <v>3235997.7313333363</v>
      </c>
      <c r="AK317" s="57">
        <f t="shared" si="489"/>
        <v>3186213.1613333365</v>
      </c>
      <c r="AL317" s="57">
        <f t="shared" si="489"/>
        <v>3136428.5913333367</v>
      </c>
      <c r="AM317" s="57">
        <f t="shared" si="489"/>
        <v>3086644.0213333368</v>
      </c>
      <c r="AN317" s="57">
        <f t="shared" si="489"/>
        <v>3036859.451333337</v>
      </c>
      <c r="AO317" s="57">
        <f t="shared" si="489"/>
        <v>2987074.8813333372</v>
      </c>
      <c r="AP317" s="59"/>
      <c r="AQ317" s="57">
        <v>49784.57</v>
      </c>
      <c r="AR317" s="57">
        <f t="shared" si="490"/>
        <v>597414.84</v>
      </c>
      <c r="AS317" s="57">
        <f t="shared" si="491"/>
        <v>2937290.3113333373</v>
      </c>
      <c r="AT317" s="57">
        <f t="shared" si="492"/>
        <v>2887505.7413333375</v>
      </c>
      <c r="AU317" s="57">
        <f t="shared" si="492"/>
        <v>2837721.1713333377</v>
      </c>
      <c r="AV317" s="57">
        <f t="shared" si="492"/>
        <v>2787936.6013333378</v>
      </c>
      <c r="AW317" s="57">
        <f t="shared" si="492"/>
        <v>2738152.031333338</v>
      </c>
      <c r="AX317" s="57">
        <f t="shared" si="492"/>
        <v>2688367.4613333382</v>
      </c>
      <c r="AY317" s="57">
        <f t="shared" si="492"/>
        <v>2638582.8913333383</v>
      </c>
      <c r="AZ317" s="57">
        <f t="shared" si="492"/>
        <v>2588798.3213333385</v>
      </c>
      <c r="BA317" s="57">
        <f t="shared" si="492"/>
        <v>2539013.7513333387</v>
      </c>
      <c r="BB317" s="57">
        <f t="shared" si="492"/>
        <v>2489229.1813333388</v>
      </c>
      <c r="BC317" s="57">
        <f t="shared" si="492"/>
        <v>2439444.611333339</v>
      </c>
      <c r="BD317" s="57">
        <f t="shared" si="492"/>
        <v>2389660.0413333392</v>
      </c>
      <c r="BE317" s="60">
        <f t="shared" si="445"/>
        <v>0</v>
      </c>
      <c r="BF317" s="57">
        <v>49784.57</v>
      </c>
      <c r="BG317" s="69">
        <f t="shared" si="493"/>
        <v>597414.84</v>
      </c>
      <c r="BH317" s="57">
        <f t="shared" si="494"/>
        <v>2339875.4713333393</v>
      </c>
      <c r="BI317" s="57">
        <f t="shared" si="495"/>
        <v>2290090.9013333395</v>
      </c>
      <c r="BJ317" s="57">
        <f t="shared" si="495"/>
        <v>2240306.3313333397</v>
      </c>
      <c r="BK317" s="57">
        <f t="shared" si="495"/>
        <v>2190521.7613333398</v>
      </c>
      <c r="BL317" s="57">
        <f t="shared" si="495"/>
        <v>2140737.19133334</v>
      </c>
      <c r="BM317" s="57">
        <f t="shared" si="495"/>
        <v>2090952.62133334</v>
      </c>
      <c r="BN317" s="57">
        <f t="shared" si="495"/>
        <v>2041168.0513333399</v>
      </c>
      <c r="BO317" s="57">
        <f t="shared" si="495"/>
        <v>1991383.4813333398</v>
      </c>
      <c r="BP317" s="57">
        <f t="shared" si="495"/>
        <v>1941598.9113333398</v>
      </c>
      <c r="BQ317" s="57">
        <f t="shared" si="495"/>
        <v>1891814.3413333397</v>
      </c>
      <c r="BR317" s="57">
        <f t="shared" si="495"/>
        <v>1842029.7713333396</v>
      </c>
      <c r="BS317" s="57">
        <f t="shared" si="495"/>
        <v>1792245.2013333396</v>
      </c>
      <c r="BT317" s="60">
        <v>0</v>
      </c>
      <c r="BU317" s="57">
        <v>49784.57</v>
      </c>
      <c r="BV317" s="69">
        <f t="shared" si="496"/>
        <v>597414.84</v>
      </c>
      <c r="BW317" s="57">
        <f t="shared" si="497"/>
        <v>1742460.6313333395</v>
      </c>
      <c r="BX317" s="57">
        <f t="shared" si="498"/>
        <v>1692676.0613333394</v>
      </c>
      <c r="BY317" s="57">
        <f t="shared" si="498"/>
        <v>1642891.4913333394</v>
      </c>
      <c r="BZ317" s="57">
        <f t="shared" si="498"/>
        <v>1593106.9213333393</v>
      </c>
      <c r="CA317" s="57">
        <f t="shared" si="498"/>
        <v>1543322.3513333392</v>
      </c>
      <c r="CB317" s="57">
        <f t="shared" si="498"/>
        <v>1493537.7813333392</v>
      </c>
      <c r="CC317" s="57">
        <f t="shared" si="498"/>
        <v>1443753.2113333391</v>
      </c>
      <c r="CD317" s="57">
        <f t="shared" si="498"/>
        <v>1393968.641333339</v>
      </c>
      <c r="CE317" s="57">
        <f t="shared" si="498"/>
        <v>1344184.071333339</v>
      </c>
      <c r="CF317" s="57">
        <f t="shared" si="498"/>
        <v>1294399.5013333389</v>
      </c>
      <c r="CG317" s="57">
        <f t="shared" si="498"/>
        <v>1244614.9313333388</v>
      </c>
      <c r="CH317" s="57">
        <f t="shared" si="498"/>
        <v>1194830.3613333388</v>
      </c>
      <c r="CI317" s="60">
        <v>0</v>
      </c>
      <c r="CJ317" s="57">
        <v>49784.57</v>
      </c>
      <c r="CK317" s="69">
        <f t="shared" si="501"/>
        <v>597414.84</v>
      </c>
      <c r="CL317" s="57">
        <f t="shared" si="502"/>
        <v>1145045.7913333387</v>
      </c>
      <c r="CM317" s="57">
        <f t="shared" si="503"/>
        <v>1095261.2213333386</v>
      </c>
      <c r="CN317" s="57">
        <f t="shared" si="503"/>
        <v>1045476.6513333387</v>
      </c>
      <c r="CO317" s="57">
        <f t="shared" si="503"/>
        <v>995692.08133333875</v>
      </c>
      <c r="CP317" s="57">
        <f t="shared" si="503"/>
        <v>945907.5113333388</v>
      </c>
      <c r="CQ317" s="57">
        <f t="shared" si="503"/>
        <v>896122.94133333885</v>
      </c>
      <c r="CR317" s="57">
        <f t="shared" si="503"/>
        <v>846338.3713333389</v>
      </c>
      <c r="CS317" s="57">
        <f t="shared" si="503"/>
        <v>796553.80133333895</v>
      </c>
      <c r="CT317" s="57">
        <f t="shared" si="503"/>
        <v>746769.231333339</v>
      </c>
      <c r="CU317" s="57">
        <f t="shared" si="503"/>
        <v>696984.66133333906</v>
      </c>
      <c r="CV317" s="57">
        <f t="shared" si="503"/>
        <v>647200.09133333911</v>
      </c>
      <c r="CW317" s="57">
        <f t="shared" si="503"/>
        <v>597415.52133333916</v>
      </c>
      <c r="CX317" s="60">
        <v>0</v>
      </c>
    </row>
    <row r="318" spans="1:102" x14ac:dyDescent="0.2">
      <c r="A318" s="56" t="s">
        <v>1634</v>
      </c>
      <c r="B318" s="40" t="s">
        <v>2349</v>
      </c>
      <c r="C318" s="40" t="s">
        <v>794</v>
      </c>
      <c r="D318" s="40" t="s">
        <v>835</v>
      </c>
      <c r="E318" s="40" t="s">
        <v>2584</v>
      </c>
      <c r="F318" s="40" t="s">
        <v>853</v>
      </c>
      <c r="G318" s="40">
        <v>276</v>
      </c>
      <c r="H318" s="57">
        <v>38224</v>
      </c>
      <c r="I318" s="57">
        <v>35069.423043478266</v>
      </c>
      <c r="J318" s="57">
        <v>3154.5769565217342</v>
      </c>
      <c r="K318" s="58">
        <v>0</v>
      </c>
      <c r="L318" s="57">
        <v>138.49</v>
      </c>
      <c r="M318" s="57"/>
      <c r="N318" s="57">
        <f t="shared" si="482"/>
        <v>1661.88</v>
      </c>
      <c r="O318" s="57">
        <f t="shared" si="449"/>
        <v>3016.0869565217345</v>
      </c>
      <c r="P318" s="57">
        <f t="shared" si="504"/>
        <v>2877.5969565217347</v>
      </c>
      <c r="Q318" s="57">
        <f t="shared" si="504"/>
        <v>2739.1069565217349</v>
      </c>
      <c r="R318" s="57">
        <f t="shared" si="504"/>
        <v>2600.6169565217351</v>
      </c>
      <c r="S318" s="57">
        <f t="shared" si="504"/>
        <v>2462.1269565217353</v>
      </c>
      <c r="T318" s="57">
        <f t="shared" si="504"/>
        <v>2323.6369565217356</v>
      </c>
      <c r="U318" s="57">
        <f t="shared" si="504"/>
        <v>2185.1469565217358</v>
      </c>
      <c r="V318" s="57">
        <f t="shared" si="504"/>
        <v>2046.6569565217358</v>
      </c>
      <c r="W318" s="57">
        <f t="shared" si="504"/>
        <v>1908.1669565217358</v>
      </c>
      <c r="X318" s="57">
        <f t="shared" si="504"/>
        <v>1769.6769565217357</v>
      </c>
      <c r="Y318" s="57">
        <f t="shared" si="504"/>
        <v>1631.1869565217357</v>
      </c>
      <c r="Z318" s="57">
        <f>Y318-$L318</f>
        <v>1492.6969565217357</v>
      </c>
      <c r="AA318" s="59"/>
      <c r="AB318" s="57"/>
      <c r="AC318" s="57">
        <v>0</v>
      </c>
      <c r="AD318" s="57"/>
      <c r="AE318" s="57"/>
      <c r="AF318" s="57"/>
      <c r="AG318" s="57"/>
      <c r="AH318" s="57"/>
      <c r="AI318" s="57"/>
      <c r="AJ318" s="57"/>
      <c r="AK318" s="57"/>
      <c r="AL318" s="57"/>
      <c r="AM318" s="57"/>
      <c r="AN318" s="57"/>
      <c r="AO318" s="57"/>
      <c r="AP318" s="59"/>
      <c r="AQ318" s="57">
        <v>0</v>
      </c>
      <c r="BE318" s="60">
        <f t="shared" si="445"/>
        <v>0</v>
      </c>
      <c r="BF318" s="57">
        <v>0</v>
      </c>
      <c r="BT318" s="60">
        <f t="shared" si="453"/>
        <v>0</v>
      </c>
      <c r="BU318" s="57">
        <v>0</v>
      </c>
      <c r="CI318" s="60">
        <f t="shared" si="454"/>
        <v>0</v>
      </c>
      <c r="CJ318" s="57">
        <v>0</v>
      </c>
      <c r="CX318" s="60">
        <f t="shared" si="455"/>
        <v>0</v>
      </c>
    </row>
    <row r="319" spans="1:102" x14ac:dyDescent="0.2">
      <c r="A319" s="56" t="s">
        <v>1635</v>
      </c>
      <c r="B319" s="40" t="s">
        <v>2350</v>
      </c>
      <c r="C319" s="40" t="s">
        <v>794</v>
      </c>
      <c r="D319" s="40" t="s">
        <v>835</v>
      </c>
      <c r="E319" s="40" t="s">
        <v>2584</v>
      </c>
      <c r="F319" s="40" t="s">
        <v>853</v>
      </c>
      <c r="G319" s="40">
        <v>317</v>
      </c>
      <c r="H319" s="57">
        <v>236764.66</v>
      </c>
      <c r="I319" s="57">
        <v>227863.8</v>
      </c>
      <c r="J319" s="57">
        <v>8900.8600000000151</v>
      </c>
      <c r="K319" s="58">
        <v>0</v>
      </c>
      <c r="L319" s="57">
        <v>1271.57</v>
      </c>
      <c r="M319" s="57"/>
      <c r="N319" s="57">
        <f>L319*7-0.13</f>
        <v>8900.86</v>
      </c>
      <c r="O319" s="57">
        <f>J319-$L319</f>
        <v>7629.2900000000154</v>
      </c>
      <c r="P319" s="57">
        <f t="shared" si="504"/>
        <v>6357.7200000000157</v>
      </c>
      <c r="Q319" s="57">
        <f t="shared" si="504"/>
        <v>5086.150000000016</v>
      </c>
      <c r="R319" s="57">
        <f t="shared" si="504"/>
        <v>3814.5800000000163</v>
      </c>
      <c r="S319" s="57">
        <f t="shared" si="504"/>
        <v>2543.0100000000166</v>
      </c>
      <c r="T319" s="57">
        <f t="shared" si="504"/>
        <v>1271.4400000000167</v>
      </c>
      <c r="U319" s="57">
        <f>T319-$L319+0.13</f>
        <v>1.671651705947852E-11</v>
      </c>
      <c r="V319" s="57">
        <f>U319-$L319*0</f>
        <v>1.671651705947852E-11</v>
      </c>
      <c r="W319" s="57">
        <f t="shared" ref="W319:Z319" si="505">V319-$L319*0</f>
        <v>1.671651705947852E-11</v>
      </c>
      <c r="X319" s="57">
        <f t="shared" si="505"/>
        <v>1.671651705947852E-11</v>
      </c>
      <c r="Y319" s="57">
        <f t="shared" si="505"/>
        <v>1.671651705947852E-11</v>
      </c>
      <c r="Z319" s="57">
        <f t="shared" si="505"/>
        <v>1.671651705947852E-11</v>
      </c>
      <c r="AA319" s="59"/>
      <c r="AB319" s="57"/>
      <c r="AC319" s="57">
        <f t="shared" ref="AC319" si="506">L319*0</f>
        <v>0</v>
      </c>
      <c r="AD319" s="57">
        <f t="shared" ref="AD319" si="507">Z319-$L319*0</f>
        <v>1.671651705947852E-11</v>
      </c>
      <c r="AE319" s="57">
        <f t="shared" ref="AE319:AO319" si="508">AD319-$L319*0</f>
        <v>1.671651705947852E-11</v>
      </c>
      <c r="AF319" s="57">
        <f t="shared" si="508"/>
        <v>1.671651705947852E-11</v>
      </c>
      <c r="AG319" s="57">
        <f t="shared" si="508"/>
        <v>1.671651705947852E-11</v>
      </c>
      <c r="AH319" s="57">
        <f t="shared" si="508"/>
        <v>1.671651705947852E-11</v>
      </c>
      <c r="AI319" s="57">
        <f t="shared" si="508"/>
        <v>1.671651705947852E-11</v>
      </c>
      <c r="AJ319" s="57">
        <f t="shared" si="508"/>
        <v>1.671651705947852E-11</v>
      </c>
      <c r="AK319" s="57">
        <f t="shared" si="508"/>
        <v>1.671651705947852E-11</v>
      </c>
      <c r="AL319" s="57">
        <f t="shared" si="508"/>
        <v>1.671651705947852E-11</v>
      </c>
      <c r="AM319" s="57">
        <f t="shared" si="508"/>
        <v>1.671651705947852E-11</v>
      </c>
      <c r="AN319" s="57">
        <f t="shared" si="508"/>
        <v>1.671651705947852E-11</v>
      </c>
      <c r="AO319" s="57">
        <f t="shared" si="508"/>
        <v>1.671651705947852E-11</v>
      </c>
      <c r="AP319" s="59"/>
      <c r="AQ319" s="57">
        <v>1271.57</v>
      </c>
      <c r="BE319" s="60">
        <f t="shared" si="445"/>
        <v>0</v>
      </c>
      <c r="BF319" s="57">
        <v>1271.57</v>
      </c>
      <c r="BT319" s="60">
        <f t="shared" si="453"/>
        <v>0</v>
      </c>
      <c r="BU319" s="57">
        <v>1271.57</v>
      </c>
      <c r="CI319" s="60">
        <f t="shared" si="454"/>
        <v>0</v>
      </c>
      <c r="CJ319" s="57">
        <v>1271.57</v>
      </c>
      <c r="CX319" s="60">
        <f t="shared" si="455"/>
        <v>0</v>
      </c>
    </row>
    <row r="320" spans="1:102" x14ac:dyDescent="0.2">
      <c r="A320" s="56" t="s">
        <v>1636</v>
      </c>
      <c r="B320" s="40" t="s">
        <v>2351</v>
      </c>
      <c r="C320" s="40" t="s">
        <v>794</v>
      </c>
      <c r="D320" s="40" t="s">
        <v>835</v>
      </c>
      <c r="E320" s="40" t="s">
        <v>2583</v>
      </c>
      <c r="F320" s="40" t="s">
        <v>853</v>
      </c>
      <c r="G320" s="40">
        <v>177</v>
      </c>
      <c r="H320" s="57">
        <v>525588.19999999995</v>
      </c>
      <c r="I320" s="57">
        <v>353996.4</v>
      </c>
      <c r="J320" s="57">
        <v>171591.79999999993</v>
      </c>
      <c r="K320" s="58">
        <v>0</v>
      </c>
      <c r="L320" s="57">
        <v>2859.8699999999994</v>
      </c>
      <c r="M320" s="57"/>
      <c r="N320" s="57">
        <f t="shared" si="482"/>
        <v>34318.439999999995</v>
      </c>
      <c r="O320" s="57">
        <f t="shared" si="449"/>
        <v>168731.92999999993</v>
      </c>
      <c r="P320" s="57">
        <f t="shared" si="504"/>
        <v>165872.05999999994</v>
      </c>
      <c r="Q320" s="57">
        <f t="shared" si="504"/>
        <v>163012.18999999994</v>
      </c>
      <c r="R320" s="57">
        <f t="shared" si="504"/>
        <v>160152.31999999995</v>
      </c>
      <c r="S320" s="57">
        <f t="shared" si="504"/>
        <v>157292.44999999995</v>
      </c>
      <c r="T320" s="57">
        <f t="shared" si="504"/>
        <v>154432.57999999996</v>
      </c>
      <c r="U320" s="57">
        <f t="shared" si="504"/>
        <v>151572.70999999996</v>
      </c>
      <c r="V320" s="57">
        <f t="shared" si="504"/>
        <v>148712.83999999997</v>
      </c>
      <c r="W320" s="57">
        <f t="shared" si="504"/>
        <v>145852.96999999997</v>
      </c>
      <c r="X320" s="57">
        <f t="shared" si="504"/>
        <v>142993.09999999998</v>
      </c>
      <c r="Y320" s="57">
        <f t="shared" si="504"/>
        <v>140133.22999999998</v>
      </c>
      <c r="Z320" s="57">
        <f t="shared" si="504"/>
        <v>137273.35999999999</v>
      </c>
      <c r="AA320" s="59"/>
      <c r="AB320" s="57"/>
      <c r="AC320" s="57">
        <f t="shared" si="450"/>
        <v>34318.439999999995</v>
      </c>
      <c r="AD320" s="57">
        <f t="shared" si="451"/>
        <v>134413.49</v>
      </c>
      <c r="AE320" s="57">
        <f t="shared" ref="AE320:AO335" si="509">AD320-$L320</f>
        <v>131553.62</v>
      </c>
      <c r="AF320" s="57">
        <f t="shared" si="509"/>
        <v>128693.75</v>
      </c>
      <c r="AG320" s="57">
        <f t="shared" si="509"/>
        <v>125833.88</v>
      </c>
      <c r="AH320" s="57">
        <f t="shared" si="509"/>
        <v>122974.01000000001</v>
      </c>
      <c r="AI320" s="57">
        <f t="shared" si="509"/>
        <v>120114.14000000001</v>
      </c>
      <c r="AJ320" s="57">
        <f t="shared" si="509"/>
        <v>117254.27000000002</v>
      </c>
      <c r="AK320" s="57">
        <f t="shared" si="509"/>
        <v>114394.40000000002</v>
      </c>
      <c r="AL320" s="57">
        <f t="shared" si="509"/>
        <v>111534.53000000003</v>
      </c>
      <c r="AM320" s="57">
        <f t="shared" si="509"/>
        <v>108674.66000000003</v>
      </c>
      <c r="AN320" s="57">
        <f t="shared" si="509"/>
        <v>105814.79000000004</v>
      </c>
      <c r="AO320" s="57">
        <f t="shared" si="509"/>
        <v>102954.92000000004</v>
      </c>
      <c r="AP320" s="59"/>
      <c r="AQ320" s="57">
        <v>2859.8699999999994</v>
      </c>
      <c r="AR320" s="57">
        <f t="shared" ref="AR320:AR324" si="510">L320*12</f>
        <v>34318.439999999995</v>
      </c>
      <c r="AS320" s="57">
        <f t="shared" ref="AS320:AS326" si="511">AO320-$L320</f>
        <v>100095.05000000005</v>
      </c>
      <c r="AT320" s="57">
        <f t="shared" ref="AT320:BD326" si="512">AS320-$L320</f>
        <v>97235.180000000051</v>
      </c>
      <c r="AU320" s="57">
        <f t="shared" si="512"/>
        <v>94375.310000000056</v>
      </c>
      <c r="AV320" s="57">
        <f t="shared" si="512"/>
        <v>91515.440000000061</v>
      </c>
      <c r="AW320" s="57">
        <f t="shared" si="512"/>
        <v>88655.570000000065</v>
      </c>
      <c r="AX320" s="57">
        <f t="shared" si="512"/>
        <v>85795.70000000007</v>
      </c>
      <c r="AY320" s="57">
        <f t="shared" si="512"/>
        <v>82935.830000000075</v>
      </c>
      <c r="AZ320" s="57">
        <f t="shared" si="512"/>
        <v>80075.960000000079</v>
      </c>
      <c r="BA320" s="57">
        <f t="shared" si="512"/>
        <v>77216.090000000084</v>
      </c>
      <c r="BB320" s="57">
        <f t="shared" si="512"/>
        <v>74356.220000000088</v>
      </c>
      <c r="BC320" s="57">
        <f t="shared" si="512"/>
        <v>71496.350000000093</v>
      </c>
      <c r="BD320" s="57">
        <f t="shared" si="512"/>
        <v>68636.480000000098</v>
      </c>
      <c r="BE320" s="60">
        <f t="shared" si="445"/>
        <v>0</v>
      </c>
      <c r="BF320" s="57">
        <v>2859.8699999999994</v>
      </c>
      <c r="BG320" s="69">
        <f t="shared" ref="BG320:BG324" si="513">BF320*12</f>
        <v>34318.439999999995</v>
      </c>
      <c r="BH320" s="57">
        <f t="shared" ref="BH320:BH324" si="514">BD320-BF320</f>
        <v>65776.610000000102</v>
      </c>
      <c r="BI320" s="57">
        <f t="shared" ref="BI320:BS324" si="515">BH320-$L320</f>
        <v>62916.7400000001</v>
      </c>
      <c r="BJ320" s="57">
        <f t="shared" si="515"/>
        <v>60056.870000000097</v>
      </c>
      <c r="BK320" s="57">
        <f t="shared" si="515"/>
        <v>57197.000000000095</v>
      </c>
      <c r="BL320" s="57">
        <f t="shared" si="515"/>
        <v>54337.130000000092</v>
      </c>
      <c r="BM320" s="57">
        <f t="shared" si="515"/>
        <v>51477.260000000089</v>
      </c>
      <c r="BN320" s="57">
        <f t="shared" si="515"/>
        <v>48617.390000000087</v>
      </c>
      <c r="BO320" s="57">
        <f t="shared" si="515"/>
        <v>45757.520000000084</v>
      </c>
      <c r="BP320" s="57">
        <f t="shared" si="515"/>
        <v>42897.650000000081</v>
      </c>
      <c r="BQ320" s="57">
        <f t="shared" si="515"/>
        <v>40037.780000000079</v>
      </c>
      <c r="BR320" s="57">
        <f t="shared" si="515"/>
        <v>37177.910000000076</v>
      </c>
      <c r="BS320" s="57">
        <f t="shared" si="515"/>
        <v>34318.040000000074</v>
      </c>
      <c r="BT320" s="60">
        <v>0</v>
      </c>
      <c r="BU320" s="57">
        <v>2859.8699999999994</v>
      </c>
      <c r="BV320" s="69">
        <f t="shared" ref="BV320:BV324" si="516">BU320*12</f>
        <v>34318.439999999995</v>
      </c>
      <c r="BW320" s="57">
        <f t="shared" ref="BW320:BW324" si="517">BS320-BU320</f>
        <v>31458.170000000075</v>
      </c>
      <c r="BX320" s="57">
        <f t="shared" ref="BX320:CH324" si="518">BW320-$L320</f>
        <v>28598.300000000076</v>
      </c>
      <c r="BY320" s="57">
        <f t="shared" si="518"/>
        <v>25738.430000000077</v>
      </c>
      <c r="BZ320" s="57">
        <f t="shared" si="518"/>
        <v>22878.560000000078</v>
      </c>
      <c r="CA320" s="57">
        <f t="shared" si="518"/>
        <v>20018.690000000079</v>
      </c>
      <c r="CB320" s="57">
        <f t="shared" si="518"/>
        <v>17158.82000000008</v>
      </c>
      <c r="CC320" s="57">
        <f t="shared" si="518"/>
        <v>14298.950000000081</v>
      </c>
      <c r="CD320" s="57">
        <f t="shared" si="518"/>
        <v>11439.080000000082</v>
      </c>
      <c r="CE320" s="57">
        <f t="shared" si="518"/>
        <v>8579.2100000000828</v>
      </c>
      <c r="CF320" s="57">
        <f t="shared" si="518"/>
        <v>5719.3400000000838</v>
      </c>
      <c r="CG320" s="57">
        <f t="shared" si="518"/>
        <v>2859.4700000000844</v>
      </c>
      <c r="CH320" s="57">
        <v>0</v>
      </c>
      <c r="CI320" s="60">
        <v>0</v>
      </c>
      <c r="CJ320" s="57">
        <v>2859.8699999999994</v>
      </c>
      <c r="CK320" s="69"/>
      <c r="CL320" s="57"/>
      <c r="CM320" s="57"/>
      <c r="CN320" s="57"/>
      <c r="CO320" s="57"/>
      <c r="CP320" s="57"/>
      <c r="CQ320" s="57"/>
      <c r="CR320" s="57"/>
      <c r="CS320" s="57"/>
      <c r="CT320" s="57"/>
      <c r="CU320" s="57"/>
      <c r="CV320" s="57"/>
      <c r="CW320" s="57"/>
      <c r="CX320" s="60">
        <v>0</v>
      </c>
    </row>
    <row r="321" spans="1:102" x14ac:dyDescent="0.2">
      <c r="A321" s="56" t="s">
        <v>1637</v>
      </c>
      <c r="B321" s="40" t="s">
        <v>2352</v>
      </c>
      <c r="C321" s="40" t="s">
        <v>794</v>
      </c>
      <c r="D321" s="40" t="s">
        <v>835</v>
      </c>
      <c r="E321" s="40" t="s">
        <v>2585</v>
      </c>
      <c r="F321" s="40" t="s">
        <v>853</v>
      </c>
      <c r="G321" s="40">
        <v>337</v>
      </c>
      <c r="H321" s="57">
        <v>857091.88</v>
      </c>
      <c r="I321" s="57">
        <v>466352.28</v>
      </c>
      <c r="J321" s="57">
        <v>390739.6</v>
      </c>
      <c r="K321" s="58">
        <v>0</v>
      </c>
      <c r="L321" s="57">
        <v>7104.36</v>
      </c>
      <c r="M321" s="57"/>
      <c r="N321" s="57">
        <f t="shared" si="482"/>
        <v>85252.319999999992</v>
      </c>
      <c r="O321" s="57">
        <f t="shared" si="449"/>
        <v>383635.24</v>
      </c>
      <c r="P321" s="57">
        <f t="shared" si="504"/>
        <v>376530.88</v>
      </c>
      <c r="Q321" s="57">
        <f t="shared" si="504"/>
        <v>369426.52</v>
      </c>
      <c r="R321" s="57">
        <f t="shared" si="504"/>
        <v>362322.16000000003</v>
      </c>
      <c r="S321" s="57">
        <f t="shared" si="504"/>
        <v>355217.80000000005</v>
      </c>
      <c r="T321" s="57">
        <f t="shared" si="504"/>
        <v>348113.44000000006</v>
      </c>
      <c r="U321" s="57">
        <f t="shared" si="504"/>
        <v>341009.08000000007</v>
      </c>
      <c r="V321" s="57">
        <f t="shared" si="504"/>
        <v>333904.72000000009</v>
      </c>
      <c r="W321" s="57">
        <f t="shared" si="504"/>
        <v>326800.3600000001</v>
      </c>
      <c r="X321" s="57">
        <f t="shared" si="504"/>
        <v>319696.00000000012</v>
      </c>
      <c r="Y321" s="57">
        <f t="shared" si="504"/>
        <v>312591.64000000013</v>
      </c>
      <c r="Z321" s="57">
        <f t="shared" si="504"/>
        <v>305487.28000000014</v>
      </c>
      <c r="AA321" s="59"/>
      <c r="AB321" s="57"/>
      <c r="AC321" s="57">
        <f t="shared" si="450"/>
        <v>85252.319999999992</v>
      </c>
      <c r="AD321" s="57">
        <f t="shared" si="451"/>
        <v>298382.92000000016</v>
      </c>
      <c r="AE321" s="57">
        <f t="shared" si="509"/>
        <v>291278.56000000017</v>
      </c>
      <c r="AF321" s="57">
        <f t="shared" si="509"/>
        <v>284174.20000000019</v>
      </c>
      <c r="AG321" s="57">
        <f t="shared" si="509"/>
        <v>277069.8400000002</v>
      </c>
      <c r="AH321" s="57">
        <f t="shared" si="509"/>
        <v>269965.48000000021</v>
      </c>
      <c r="AI321" s="57">
        <f t="shared" si="509"/>
        <v>262861.12000000023</v>
      </c>
      <c r="AJ321" s="57">
        <f t="shared" si="509"/>
        <v>255756.76000000024</v>
      </c>
      <c r="AK321" s="57">
        <f t="shared" si="509"/>
        <v>248652.40000000026</v>
      </c>
      <c r="AL321" s="57">
        <f t="shared" si="509"/>
        <v>241548.04000000027</v>
      </c>
      <c r="AM321" s="57">
        <f t="shared" si="509"/>
        <v>234443.68000000028</v>
      </c>
      <c r="AN321" s="57">
        <f t="shared" si="509"/>
        <v>227339.3200000003</v>
      </c>
      <c r="AO321" s="57">
        <f t="shared" si="509"/>
        <v>220234.96000000031</v>
      </c>
      <c r="AP321" s="59"/>
      <c r="AQ321" s="57">
        <v>7104.36</v>
      </c>
      <c r="AR321" s="57">
        <f t="shared" si="510"/>
        <v>85252.319999999992</v>
      </c>
      <c r="AS321" s="57">
        <f t="shared" si="511"/>
        <v>213130.60000000033</v>
      </c>
      <c r="AT321" s="57">
        <f t="shared" si="512"/>
        <v>206026.24000000034</v>
      </c>
      <c r="AU321" s="57">
        <f t="shared" si="512"/>
        <v>198921.88000000035</v>
      </c>
      <c r="AV321" s="57">
        <f t="shared" si="512"/>
        <v>191817.52000000037</v>
      </c>
      <c r="AW321" s="57">
        <f t="shared" si="512"/>
        <v>184713.16000000038</v>
      </c>
      <c r="AX321" s="57">
        <f t="shared" si="512"/>
        <v>177608.8000000004</v>
      </c>
      <c r="AY321" s="57">
        <f t="shared" si="512"/>
        <v>170504.44000000041</v>
      </c>
      <c r="AZ321" s="57">
        <f t="shared" si="512"/>
        <v>163400.08000000042</v>
      </c>
      <c r="BA321" s="57">
        <f t="shared" si="512"/>
        <v>156295.72000000044</v>
      </c>
      <c r="BB321" s="57">
        <f t="shared" si="512"/>
        <v>149191.36000000045</v>
      </c>
      <c r="BC321" s="57">
        <f t="shared" si="512"/>
        <v>142087.00000000047</v>
      </c>
      <c r="BD321" s="57">
        <f t="shared" si="512"/>
        <v>134982.64000000048</v>
      </c>
      <c r="BE321" s="60">
        <f t="shared" si="445"/>
        <v>0</v>
      </c>
      <c r="BF321" s="57">
        <v>7104.36</v>
      </c>
      <c r="BG321" s="69">
        <f t="shared" si="513"/>
        <v>85252.319999999992</v>
      </c>
      <c r="BH321" s="57">
        <f t="shared" si="514"/>
        <v>127878.28000000048</v>
      </c>
      <c r="BI321" s="57">
        <f t="shared" si="515"/>
        <v>120773.92000000048</v>
      </c>
      <c r="BJ321" s="57">
        <f t="shared" si="515"/>
        <v>113669.56000000048</v>
      </c>
      <c r="BK321" s="57">
        <f t="shared" si="515"/>
        <v>106565.20000000048</v>
      </c>
      <c r="BL321" s="57">
        <f t="shared" si="515"/>
        <v>99460.840000000477</v>
      </c>
      <c r="BM321" s="57">
        <f t="shared" si="515"/>
        <v>92356.480000000476</v>
      </c>
      <c r="BN321" s="57">
        <f t="shared" si="515"/>
        <v>85252.120000000476</v>
      </c>
      <c r="BO321" s="57">
        <f t="shared" si="515"/>
        <v>78147.760000000475</v>
      </c>
      <c r="BP321" s="57">
        <f t="shared" si="515"/>
        <v>71043.400000000474</v>
      </c>
      <c r="BQ321" s="57">
        <f t="shared" si="515"/>
        <v>63939.040000000474</v>
      </c>
      <c r="BR321" s="57">
        <f t="shared" si="515"/>
        <v>56834.680000000473</v>
      </c>
      <c r="BS321" s="57">
        <f t="shared" si="515"/>
        <v>49730.320000000473</v>
      </c>
      <c r="BT321" s="60">
        <v>0</v>
      </c>
      <c r="BU321" s="57">
        <v>7104.36</v>
      </c>
      <c r="BV321" s="69">
        <v>49730.32</v>
      </c>
      <c r="BW321" s="57">
        <f t="shared" si="517"/>
        <v>42625.960000000472</v>
      </c>
      <c r="BX321" s="57">
        <f t="shared" si="518"/>
        <v>35521.600000000471</v>
      </c>
      <c r="BY321" s="57">
        <f t="shared" si="518"/>
        <v>28417.240000000471</v>
      </c>
      <c r="BZ321" s="57">
        <f t="shared" si="518"/>
        <v>21312.88000000047</v>
      </c>
      <c r="CA321" s="57">
        <f t="shared" si="518"/>
        <v>14208.52000000047</v>
      </c>
      <c r="CB321" s="57">
        <f t="shared" si="518"/>
        <v>7104.1600000004701</v>
      </c>
      <c r="CC321" s="57"/>
      <c r="CD321" s="57"/>
      <c r="CE321" s="57"/>
      <c r="CF321" s="57"/>
      <c r="CG321" s="57"/>
      <c r="CH321" s="57"/>
      <c r="CI321" s="60">
        <v>0</v>
      </c>
      <c r="CJ321" s="57">
        <v>7104.36</v>
      </c>
      <c r="CK321" s="69"/>
      <c r="CL321" s="57"/>
      <c r="CM321" s="57"/>
      <c r="CN321" s="57"/>
      <c r="CO321" s="57"/>
      <c r="CP321" s="57"/>
      <c r="CQ321" s="57"/>
      <c r="CR321" s="57"/>
      <c r="CS321" s="57"/>
      <c r="CT321" s="57"/>
      <c r="CU321" s="57"/>
      <c r="CV321" s="57"/>
      <c r="CW321" s="57"/>
      <c r="CX321" s="60">
        <v>0</v>
      </c>
    </row>
    <row r="322" spans="1:102" ht="22.5" x14ac:dyDescent="0.2">
      <c r="A322" s="56" t="s">
        <v>1638</v>
      </c>
      <c r="B322" s="40" t="s">
        <v>2353</v>
      </c>
      <c r="C322" s="40" t="s">
        <v>794</v>
      </c>
      <c r="D322" s="40" t="s">
        <v>835</v>
      </c>
      <c r="E322" s="40" t="s">
        <v>2125</v>
      </c>
      <c r="F322" s="40" t="s">
        <v>853</v>
      </c>
      <c r="G322" s="40">
        <v>180</v>
      </c>
      <c r="H322" s="57">
        <v>7974514.0499999998</v>
      </c>
      <c r="I322" s="57">
        <v>4253074.51</v>
      </c>
      <c r="J322" s="57">
        <v>3721439.54</v>
      </c>
      <c r="K322" s="58">
        <v>0</v>
      </c>
      <c r="L322" s="57">
        <v>44302.859999999993</v>
      </c>
      <c r="M322" s="57"/>
      <c r="N322" s="57">
        <f t="shared" si="482"/>
        <v>531634.31999999995</v>
      </c>
      <c r="O322" s="57">
        <f t="shared" si="449"/>
        <v>3677136.68</v>
      </c>
      <c r="P322" s="57">
        <f t="shared" si="504"/>
        <v>3632833.8200000003</v>
      </c>
      <c r="Q322" s="57">
        <f t="shared" si="504"/>
        <v>3588530.9600000004</v>
      </c>
      <c r="R322" s="57">
        <f t="shared" si="504"/>
        <v>3544228.1000000006</v>
      </c>
      <c r="S322" s="57">
        <f t="shared" si="504"/>
        <v>3499925.2400000007</v>
      </c>
      <c r="T322" s="57">
        <f t="shared" si="504"/>
        <v>3455622.3800000008</v>
      </c>
      <c r="U322" s="57">
        <f t="shared" si="504"/>
        <v>3411319.5200000009</v>
      </c>
      <c r="V322" s="57">
        <f t="shared" si="504"/>
        <v>3367016.6600000011</v>
      </c>
      <c r="W322" s="57">
        <f t="shared" si="504"/>
        <v>3322713.8000000012</v>
      </c>
      <c r="X322" s="57">
        <f t="shared" si="504"/>
        <v>3278410.9400000013</v>
      </c>
      <c r="Y322" s="57">
        <f t="shared" si="504"/>
        <v>3234108.0800000015</v>
      </c>
      <c r="Z322" s="57">
        <f t="shared" si="504"/>
        <v>3189805.2200000016</v>
      </c>
      <c r="AA322" s="59"/>
      <c r="AB322" s="57"/>
      <c r="AC322" s="57">
        <f t="shared" si="450"/>
        <v>531634.31999999995</v>
      </c>
      <c r="AD322" s="57">
        <f t="shared" si="451"/>
        <v>3145502.3600000017</v>
      </c>
      <c r="AE322" s="57">
        <f t="shared" si="509"/>
        <v>3101199.5000000019</v>
      </c>
      <c r="AF322" s="57">
        <f t="shared" si="509"/>
        <v>3056896.640000002</v>
      </c>
      <c r="AG322" s="57">
        <f t="shared" si="509"/>
        <v>3012593.7800000021</v>
      </c>
      <c r="AH322" s="57">
        <f t="shared" si="509"/>
        <v>2968290.9200000023</v>
      </c>
      <c r="AI322" s="57">
        <f t="shared" si="509"/>
        <v>2923988.0600000024</v>
      </c>
      <c r="AJ322" s="57">
        <f t="shared" si="509"/>
        <v>2879685.2000000025</v>
      </c>
      <c r="AK322" s="57">
        <f t="shared" si="509"/>
        <v>2835382.3400000026</v>
      </c>
      <c r="AL322" s="57">
        <f t="shared" si="509"/>
        <v>2791079.4800000028</v>
      </c>
      <c r="AM322" s="57">
        <f t="shared" si="509"/>
        <v>2746776.6200000029</v>
      </c>
      <c r="AN322" s="57">
        <f t="shared" si="509"/>
        <v>2702473.760000003</v>
      </c>
      <c r="AO322" s="57">
        <f t="shared" si="509"/>
        <v>2658170.9000000032</v>
      </c>
      <c r="AP322" s="59"/>
      <c r="AQ322" s="57">
        <v>44302.859999999993</v>
      </c>
      <c r="AR322" s="57">
        <f t="shared" si="510"/>
        <v>531634.31999999995</v>
      </c>
      <c r="AS322" s="57">
        <f t="shared" si="511"/>
        <v>2613868.0400000033</v>
      </c>
      <c r="AT322" s="57">
        <f t="shared" si="512"/>
        <v>2569565.1800000034</v>
      </c>
      <c r="AU322" s="57">
        <f t="shared" si="512"/>
        <v>2525262.3200000036</v>
      </c>
      <c r="AV322" s="57">
        <f t="shared" si="512"/>
        <v>2480959.4600000037</v>
      </c>
      <c r="AW322" s="57">
        <f t="shared" si="512"/>
        <v>2436656.6000000038</v>
      </c>
      <c r="AX322" s="57">
        <f t="shared" si="512"/>
        <v>2392353.7400000039</v>
      </c>
      <c r="AY322" s="57">
        <f t="shared" si="512"/>
        <v>2348050.8800000041</v>
      </c>
      <c r="AZ322" s="57">
        <f t="shared" si="512"/>
        <v>2303748.0200000042</v>
      </c>
      <c r="BA322" s="57">
        <f t="shared" si="512"/>
        <v>2259445.1600000043</v>
      </c>
      <c r="BB322" s="57">
        <f t="shared" si="512"/>
        <v>2215142.3000000045</v>
      </c>
      <c r="BC322" s="57">
        <f t="shared" si="512"/>
        <v>2170839.4400000046</v>
      </c>
      <c r="BD322" s="57">
        <f t="shared" si="512"/>
        <v>2126536.5800000047</v>
      </c>
      <c r="BE322" s="60">
        <f t="shared" si="445"/>
        <v>0</v>
      </c>
      <c r="BF322" s="57">
        <v>44302.859999999993</v>
      </c>
      <c r="BG322" s="69">
        <f t="shared" si="513"/>
        <v>531634.31999999995</v>
      </c>
      <c r="BH322" s="57">
        <f t="shared" si="514"/>
        <v>2082233.7200000046</v>
      </c>
      <c r="BI322" s="57">
        <f t="shared" si="515"/>
        <v>2037930.8600000045</v>
      </c>
      <c r="BJ322" s="57">
        <f t="shared" si="515"/>
        <v>1993628.0000000044</v>
      </c>
      <c r="BK322" s="57">
        <f t="shared" si="515"/>
        <v>1949325.1400000043</v>
      </c>
      <c r="BL322" s="57">
        <f t="shared" si="515"/>
        <v>1905022.2800000042</v>
      </c>
      <c r="BM322" s="57">
        <f t="shared" si="515"/>
        <v>1860719.4200000041</v>
      </c>
      <c r="BN322" s="57">
        <f t="shared" si="515"/>
        <v>1816416.560000004</v>
      </c>
      <c r="BO322" s="57">
        <f t="shared" si="515"/>
        <v>1772113.7000000039</v>
      </c>
      <c r="BP322" s="57">
        <f t="shared" si="515"/>
        <v>1727810.8400000038</v>
      </c>
      <c r="BQ322" s="57">
        <f t="shared" si="515"/>
        <v>1683507.9800000037</v>
      </c>
      <c r="BR322" s="57">
        <f t="shared" si="515"/>
        <v>1639205.1200000036</v>
      </c>
      <c r="BS322" s="57">
        <f t="shared" si="515"/>
        <v>1594902.2600000035</v>
      </c>
      <c r="BT322" s="60">
        <v>0</v>
      </c>
      <c r="BU322" s="57">
        <v>44302.859999999993</v>
      </c>
      <c r="BV322" s="69">
        <f t="shared" si="516"/>
        <v>531634.31999999995</v>
      </c>
      <c r="BW322" s="57">
        <f t="shared" si="517"/>
        <v>1550599.4000000034</v>
      </c>
      <c r="BX322" s="57">
        <f t="shared" si="518"/>
        <v>1506296.5400000033</v>
      </c>
      <c r="BY322" s="57">
        <f t="shared" si="518"/>
        <v>1461993.6800000032</v>
      </c>
      <c r="BZ322" s="57">
        <f t="shared" si="518"/>
        <v>1417690.8200000031</v>
      </c>
      <c r="CA322" s="57">
        <f t="shared" si="518"/>
        <v>1373387.960000003</v>
      </c>
      <c r="CB322" s="57">
        <f t="shared" si="518"/>
        <v>1329085.1000000029</v>
      </c>
      <c r="CC322" s="57">
        <f t="shared" si="518"/>
        <v>1284782.2400000028</v>
      </c>
      <c r="CD322" s="57">
        <f t="shared" si="518"/>
        <v>1240479.3800000027</v>
      </c>
      <c r="CE322" s="57">
        <f t="shared" si="518"/>
        <v>1196176.5200000026</v>
      </c>
      <c r="CF322" s="57">
        <f t="shared" si="518"/>
        <v>1151873.6600000025</v>
      </c>
      <c r="CG322" s="57">
        <f t="shared" si="518"/>
        <v>1107570.8000000024</v>
      </c>
      <c r="CH322" s="57">
        <f t="shared" si="518"/>
        <v>1063267.9400000023</v>
      </c>
      <c r="CI322" s="60">
        <v>0</v>
      </c>
      <c r="CJ322" s="57">
        <v>44302.859999999993</v>
      </c>
      <c r="CK322" s="69">
        <f t="shared" ref="CK322:CK324" si="519">CJ322*12</f>
        <v>531634.31999999995</v>
      </c>
      <c r="CL322" s="57">
        <f t="shared" ref="CL322" si="520">CH322-CJ322</f>
        <v>1018965.0800000023</v>
      </c>
      <c r="CM322" s="57">
        <f t="shared" ref="CM322:CW322" si="521">CL322-$L322</f>
        <v>974662.2200000023</v>
      </c>
      <c r="CN322" s="57">
        <f t="shared" si="521"/>
        <v>930359.36000000231</v>
      </c>
      <c r="CO322" s="57">
        <f t="shared" si="521"/>
        <v>886056.50000000233</v>
      </c>
      <c r="CP322" s="57">
        <f t="shared" si="521"/>
        <v>841753.64000000234</v>
      </c>
      <c r="CQ322" s="57">
        <f t="shared" si="521"/>
        <v>797450.78000000236</v>
      </c>
      <c r="CR322" s="57">
        <f t="shared" si="521"/>
        <v>753147.92000000237</v>
      </c>
      <c r="CS322" s="57">
        <f t="shared" si="521"/>
        <v>708845.06000000238</v>
      </c>
      <c r="CT322" s="57">
        <f t="shared" si="521"/>
        <v>664542.2000000024</v>
      </c>
      <c r="CU322" s="57">
        <f t="shared" si="521"/>
        <v>620239.34000000241</v>
      </c>
      <c r="CV322" s="57">
        <f t="shared" si="521"/>
        <v>575936.48000000243</v>
      </c>
      <c r="CW322" s="57">
        <f t="shared" si="521"/>
        <v>531633.62000000244</v>
      </c>
      <c r="CX322" s="60">
        <v>0</v>
      </c>
    </row>
    <row r="323" spans="1:102" x14ac:dyDescent="0.2">
      <c r="A323" s="56" t="s">
        <v>1639</v>
      </c>
      <c r="B323" s="40" t="s">
        <v>2354</v>
      </c>
      <c r="C323" s="40" t="s">
        <v>794</v>
      </c>
      <c r="D323" s="40" t="s">
        <v>835</v>
      </c>
      <c r="E323" s="40" t="s">
        <v>2586</v>
      </c>
      <c r="F323" s="40" t="s">
        <v>853</v>
      </c>
      <c r="G323" s="40">
        <v>120</v>
      </c>
      <c r="H323" s="57">
        <v>950550.24</v>
      </c>
      <c r="I323" s="57">
        <v>552764.32000000007</v>
      </c>
      <c r="J323" s="57">
        <v>397785.91999999993</v>
      </c>
      <c r="K323" s="58">
        <v>0</v>
      </c>
      <c r="L323" s="57">
        <v>8647.5200000000023</v>
      </c>
      <c r="M323" s="57"/>
      <c r="N323" s="57">
        <f t="shared" si="482"/>
        <v>103770.24000000002</v>
      </c>
      <c r="O323" s="57">
        <f t="shared" si="449"/>
        <v>389138.39999999991</v>
      </c>
      <c r="P323" s="57">
        <f t="shared" si="504"/>
        <v>380490.87999999989</v>
      </c>
      <c r="Q323" s="57">
        <f t="shared" si="504"/>
        <v>371843.35999999987</v>
      </c>
      <c r="R323" s="57">
        <f t="shared" si="504"/>
        <v>363195.83999999985</v>
      </c>
      <c r="S323" s="57">
        <f t="shared" si="504"/>
        <v>354548.31999999983</v>
      </c>
      <c r="T323" s="57">
        <f t="shared" si="504"/>
        <v>345900.79999999981</v>
      </c>
      <c r="U323" s="57">
        <f t="shared" si="504"/>
        <v>337253.2799999998</v>
      </c>
      <c r="V323" s="57">
        <f t="shared" si="504"/>
        <v>328605.75999999978</v>
      </c>
      <c r="W323" s="57">
        <f t="shared" si="504"/>
        <v>319958.23999999976</v>
      </c>
      <c r="X323" s="57">
        <f t="shared" si="504"/>
        <v>311310.71999999974</v>
      </c>
      <c r="Y323" s="57">
        <f t="shared" si="504"/>
        <v>302663.19999999972</v>
      </c>
      <c r="Z323" s="57">
        <f t="shared" si="504"/>
        <v>294015.6799999997</v>
      </c>
      <c r="AA323" s="59"/>
      <c r="AB323" s="57"/>
      <c r="AC323" s="57">
        <f t="shared" si="450"/>
        <v>103770.24000000002</v>
      </c>
      <c r="AD323" s="57">
        <f t="shared" si="451"/>
        <v>285368.15999999968</v>
      </c>
      <c r="AE323" s="57">
        <f t="shared" si="509"/>
        <v>276720.63999999966</v>
      </c>
      <c r="AF323" s="57">
        <f t="shared" si="509"/>
        <v>268073.11999999965</v>
      </c>
      <c r="AG323" s="57">
        <f t="shared" si="509"/>
        <v>259425.59999999966</v>
      </c>
      <c r="AH323" s="57">
        <f t="shared" si="509"/>
        <v>250778.07999999967</v>
      </c>
      <c r="AI323" s="57">
        <f t="shared" si="509"/>
        <v>242130.55999999968</v>
      </c>
      <c r="AJ323" s="57">
        <f t="shared" si="509"/>
        <v>233483.03999999969</v>
      </c>
      <c r="AK323" s="57">
        <f t="shared" si="509"/>
        <v>224835.5199999997</v>
      </c>
      <c r="AL323" s="57">
        <f t="shared" si="509"/>
        <v>216187.99999999971</v>
      </c>
      <c r="AM323" s="57">
        <f t="shared" si="509"/>
        <v>207540.47999999972</v>
      </c>
      <c r="AN323" s="57">
        <f t="shared" si="509"/>
        <v>198892.95999999973</v>
      </c>
      <c r="AO323" s="57">
        <f t="shared" si="509"/>
        <v>190245.43999999974</v>
      </c>
      <c r="AP323" s="59"/>
      <c r="AQ323" s="57">
        <v>8647.5200000000023</v>
      </c>
      <c r="AR323" s="57">
        <f t="shared" si="510"/>
        <v>103770.24000000002</v>
      </c>
      <c r="AS323" s="57">
        <f t="shared" si="511"/>
        <v>181597.91999999975</v>
      </c>
      <c r="AT323" s="57">
        <f t="shared" si="512"/>
        <v>172950.39999999976</v>
      </c>
      <c r="AU323" s="57">
        <f t="shared" si="512"/>
        <v>164302.87999999977</v>
      </c>
      <c r="AV323" s="57">
        <f t="shared" si="512"/>
        <v>155655.35999999978</v>
      </c>
      <c r="AW323" s="57">
        <f t="shared" si="512"/>
        <v>147007.83999999979</v>
      </c>
      <c r="AX323" s="57">
        <f t="shared" si="512"/>
        <v>138360.3199999998</v>
      </c>
      <c r="AY323" s="57">
        <f t="shared" si="512"/>
        <v>129712.7999999998</v>
      </c>
      <c r="AZ323" s="57">
        <f t="shared" si="512"/>
        <v>121065.2799999998</v>
      </c>
      <c r="BA323" s="57">
        <f t="shared" si="512"/>
        <v>112417.75999999979</v>
      </c>
      <c r="BB323" s="57">
        <f t="shared" si="512"/>
        <v>103770.23999999979</v>
      </c>
      <c r="BC323" s="57">
        <f t="shared" si="512"/>
        <v>95122.719999999783</v>
      </c>
      <c r="BD323" s="57">
        <f t="shared" si="512"/>
        <v>86475.199999999779</v>
      </c>
      <c r="BE323" s="60">
        <f t="shared" si="445"/>
        <v>0</v>
      </c>
      <c r="BF323" s="57">
        <v>8647.5200000000023</v>
      </c>
      <c r="BG323" s="69">
        <v>86475.199999999997</v>
      </c>
      <c r="BH323" s="57">
        <f t="shared" si="514"/>
        <v>77827.679999999775</v>
      </c>
      <c r="BI323" s="57">
        <f t="shared" si="515"/>
        <v>69180.159999999771</v>
      </c>
      <c r="BJ323" s="57">
        <f t="shared" si="515"/>
        <v>60532.639999999767</v>
      </c>
      <c r="BK323" s="57">
        <f t="shared" si="515"/>
        <v>51885.119999999763</v>
      </c>
      <c r="BL323" s="57">
        <f t="shared" si="515"/>
        <v>43237.599999999758</v>
      </c>
      <c r="BM323" s="57">
        <f t="shared" si="515"/>
        <v>34590.079999999754</v>
      </c>
      <c r="BN323" s="57">
        <f t="shared" si="515"/>
        <v>25942.55999999975</v>
      </c>
      <c r="BO323" s="57">
        <f t="shared" si="515"/>
        <v>17295.039999999746</v>
      </c>
      <c r="BP323" s="57">
        <f t="shared" si="515"/>
        <v>8647.519999999744</v>
      </c>
      <c r="BQ323" s="57">
        <f t="shared" si="515"/>
        <v>-2.5829649530351162E-10</v>
      </c>
      <c r="BR323" s="57"/>
      <c r="BS323" s="57"/>
      <c r="BT323" s="60">
        <v>0</v>
      </c>
      <c r="BU323" s="57">
        <v>8647.5200000000023</v>
      </c>
      <c r="BV323" s="69"/>
      <c r="BW323" s="57"/>
      <c r="BX323" s="57"/>
      <c r="BY323" s="57"/>
      <c r="BZ323" s="57"/>
      <c r="CA323" s="57"/>
      <c r="CB323" s="57"/>
      <c r="CC323" s="57"/>
      <c r="CD323" s="57"/>
      <c r="CE323" s="57"/>
      <c r="CF323" s="57"/>
      <c r="CG323" s="57"/>
      <c r="CH323" s="57"/>
      <c r="CI323" s="60">
        <v>0</v>
      </c>
      <c r="CJ323" s="57">
        <v>8647.5200000000023</v>
      </c>
      <c r="CK323" s="69"/>
      <c r="CL323" s="57"/>
      <c r="CM323" s="57"/>
      <c r="CN323" s="57"/>
      <c r="CO323" s="57"/>
      <c r="CP323" s="57"/>
      <c r="CQ323" s="57"/>
      <c r="CR323" s="57"/>
      <c r="CS323" s="57"/>
      <c r="CT323" s="57"/>
      <c r="CU323" s="57"/>
      <c r="CV323" s="57"/>
      <c r="CW323" s="57"/>
      <c r="CX323" s="60">
        <v>0</v>
      </c>
    </row>
    <row r="324" spans="1:102" x14ac:dyDescent="0.2">
      <c r="A324" s="56" t="s">
        <v>1640</v>
      </c>
      <c r="B324" s="40" t="s">
        <v>2355</v>
      </c>
      <c r="C324" s="40" t="s">
        <v>794</v>
      </c>
      <c r="D324" s="40" t="s">
        <v>835</v>
      </c>
      <c r="E324" s="40" t="s">
        <v>2587</v>
      </c>
      <c r="F324" s="40" t="s">
        <v>853</v>
      </c>
      <c r="G324" s="40">
        <v>180</v>
      </c>
      <c r="H324" s="57">
        <v>945605.02</v>
      </c>
      <c r="I324" s="57">
        <v>391935.13</v>
      </c>
      <c r="J324" s="57">
        <v>553669.89</v>
      </c>
      <c r="K324" s="58">
        <v>0</v>
      </c>
      <c r="L324" s="57">
        <v>5767.39</v>
      </c>
      <c r="M324" s="57"/>
      <c r="N324" s="57">
        <f t="shared" si="482"/>
        <v>69208.680000000008</v>
      </c>
      <c r="O324" s="57">
        <f t="shared" si="449"/>
        <v>547902.5</v>
      </c>
      <c r="P324" s="57">
        <f t="shared" si="504"/>
        <v>542135.11</v>
      </c>
      <c r="Q324" s="57">
        <f t="shared" si="504"/>
        <v>536367.72</v>
      </c>
      <c r="R324" s="57">
        <f t="shared" si="504"/>
        <v>530600.32999999996</v>
      </c>
      <c r="S324" s="57">
        <f t="shared" si="504"/>
        <v>524832.93999999994</v>
      </c>
      <c r="T324" s="57">
        <f t="shared" si="504"/>
        <v>519065.54999999993</v>
      </c>
      <c r="U324" s="57">
        <f t="shared" si="504"/>
        <v>513298.15999999992</v>
      </c>
      <c r="V324" s="57">
        <f t="shared" si="504"/>
        <v>507530.7699999999</v>
      </c>
      <c r="W324" s="57">
        <f t="shared" si="504"/>
        <v>501763.37999999989</v>
      </c>
      <c r="X324" s="57">
        <f t="shared" si="504"/>
        <v>495995.98999999987</v>
      </c>
      <c r="Y324" s="57">
        <f t="shared" si="504"/>
        <v>490228.59999999986</v>
      </c>
      <c r="Z324" s="57">
        <f t="shared" si="504"/>
        <v>484461.20999999985</v>
      </c>
      <c r="AA324" s="59"/>
      <c r="AB324" s="57"/>
      <c r="AC324" s="57">
        <f t="shared" si="450"/>
        <v>69208.680000000008</v>
      </c>
      <c r="AD324" s="57">
        <f t="shared" si="451"/>
        <v>478693.81999999983</v>
      </c>
      <c r="AE324" s="57">
        <f t="shared" si="509"/>
        <v>472926.42999999982</v>
      </c>
      <c r="AF324" s="57">
        <f t="shared" si="509"/>
        <v>467159.0399999998</v>
      </c>
      <c r="AG324" s="57">
        <f t="shared" si="509"/>
        <v>461391.64999999979</v>
      </c>
      <c r="AH324" s="57">
        <f t="shared" si="509"/>
        <v>455624.25999999978</v>
      </c>
      <c r="AI324" s="57">
        <f t="shared" si="509"/>
        <v>449856.86999999976</v>
      </c>
      <c r="AJ324" s="57">
        <f t="shared" si="509"/>
        <v>444089.47999999975</v>
      </c>
      <c r="AK324" s="57">
        <f t="shared" si="509"/>
        <v>438322.08999999973</v>
      </c>
      <c r="AL324" s="57">
        <f t="shared" si="509"/>
        <v>432554.69999999972</v>
      </c>
      <c r="AM324" s="57">
        <f t="shared" si="509"/>
        <v>426787.30999999971</v>
      </c>
      <c r="AN324" s="57">
        <f t="shared" si="509"/>
        <v>421019.91999999969</v>
      </c>
      <c r="AO324" s="57">
        <f t="shared" si="509"/>
        <v>415252.52999999968</v>
      </c>
      <c r="AP324" s="59"/>
      <c r="AQ324" s="57">
        <v>5767.39</v>
      </c>
      <c r="AR324" s="57">
        <f t="shared" si="510"/>
        <v>69208.680000000008</v>
      </c>
      <c r="AS324" s="57">
        <f t="shared" si="511"/>
        <v>409485.13999999966</v>
      </c>
      <c r="AT324" s="57">
        <f t="shared" si="512"/>
        <v>403717.74999999965</v>
      </c>
      <c r="AU324" s="57">
        <f t="shared" si="512"/>
        <v>397950.35999999964</v>
      </c>
      <c r="AV324" s="57">
        <f t="shared" si="512"/>
        <v>392182.96999999962</v>
      </c>
      <c r="AW324" s="57">
        <f t="shared" si="512"/>
        <v>386415.57999999961</v>
      </c>
      <c r="AX324" s="57">
        <f t="shared" si="512"/>
        <v>380648.18999999959</v>
      </c>
      <c r="AY324" s="57">
        <f t="shared" si="512"/>
        <v>374880.79999999958</v>
      </c>
      <c r="AZ324" s="57">
        <f t="shared" si="512"/>
        <v>369113.40999999957</v>
      </c>
      <c r="BA324" s="57">
        <f t="shared" si="512"/>
        <v>363346.01999999955</v>
      </c>
      <c r="BB324" s="57">
        <f t="shared" si="512"/>
        <v>357578.62999999954</v>
      </c>
      <c r="BC324" s="57">
        <f t="shared" si="512"/>
        <v>351811.23999999953</v>
      </c>
      <c r="BD324" s="57">
        <f t="shared" si="512"/>
        <v>346043.84999999951</v>
      </c>
      <c r="BE324" s="60">
        <f t="shared" ref="BE324:BE387" si="522">IF(K324&lt;1,0,SUM(AS324:BD324,AO324)/13*$BE$1)</f>
        <v>0</v>
      </c>
      <c r="BF324" s="57">
        <v>5767.39</v>
      </c>
      <c r="BG324" s="69">
        <f t="shared" si="513"/>
        <v>69208.680000000008</v>
      </c>
      <c r="BH324" s="57">
        <f t="shared" si="514"/>
        <v>340276.4599999995</v>
      </c>
      <c r="BI324" s="57">
        <f t="shared" si="515"/>
        <v>334509.06999999948</v>
      </c>
      <c r="BJ324" s="57">
        <f t="shared" si="515"/>
        <v>328741.67999999947</v>
      </c>
      <c r="BK324" s="57">
        <f t="shared" si="515"/>
        <v>322974.28999999946</v>
      </c>
      <c r="BL324" s="57">
        <f t="shared" si="515"/>
        <v>317206.89999999944</v>
      </c>
      <c r="BM324" s="57">
        <f t="shared" si="515"/>
        <v>311439.50999999943</v>
      </c>
      <c r="BN324" s="57">
        <f t="shared" si="515"/>
        <v>305672.11999999941</v>
      </c>
      <c r="BO324" s="57">
        <f t="shared" si="515"/>
        <v>299904.7299999994</v>
      </c>
      <c r="BP324" s="57">
        <f t="shared" si="515"/>
        <v>294137.33999999939</v>
      </c>
      <c r="BQ324" s="57">
        <f t="shared" si="515"/>
        <v>288369.94999999937</v>
      </c>
      <c r="BR324" s="57">
        <f t="shared" si="515"/>
        <v>282602.55999999936</v>
      </c>
      <c r="BS324" s="57">
        <f t="shared" si="515"/>
        <v>276835.16999999934</v>
      </c>
      <c r="BT324" s="60">
        <v>0</v>
      </c>
      <c r="BU324" s="57">
        <v>5767.39</v>
      </c>
      <c r="BV324" s="69">
        <f t="shared" si="516"/>
        <v>69208.680000000008</v>
      </c>
      <c r="BW324" s="57">
        <f t="shared" si="517"/>
        <v>271067.77999999933</v>
      </c>
      <c r="BX324" s="57">
        <f t="shared" si="518"/>
        <v>265300.38999999932</v>
      </c>
      <c r="BY324" s="57">
        <f t="shared" si="518"/>
        <v>259532.9999999993</v>
      </c>
      <c r="BZ324" s="57">
        <f t="shared" si="518"/>
        <v>253765.60999999929</v>
      </c>
      <c r="CA324" s="57">
        <f t="shared" si="518"/>
        <v>247998.21999999927</v>
      </c>
      <c r="CB324" s="57">
        <f t="shared" si="518"/>
        <v>242230.82999999926</v>
      </c>
      <c r="CC324" s="57">
        <f t="shared" si="518"/>
        <v>236463.43999999925</v>
      </c>
      <c r="CD324" s="57">
        <f t="shared" si="518"/>
        <v>230696.04999999923</v>
      </c>
      <c r="CE324" s="57">
        <f t="shared" si="518"/>
        <v>224928.65999999922</v>
      </c>
      <c r="CF324" s="57">
        <f t="shared" si="518"/>
        <v>219161.2699999992</v>
      </c>
      <c r="CG324" s="57">
        <f t="shared" si="518"/>
        <v>213393.87999999919</v>
      </c>
      <c r="CH324" s="57">
        <f t="shared" si="518"/>
        <v>207626.48999999918</v>
      </c>
      <c r="CI324" s="60">
        <v>0</v>
      </c>
      <c r="CJ324" s="57">
        <v>5767.39</v>
      </c>
      <c r="CK324" s="69">
        <f t="shared" si="519"/>
        <v>69208.680000000008</v>
      </c>
      <c r="CL324" s="57">
        <f t="shared" ref="CL324" si="523">CH324-CJ324</f>
        <v>201859.09999999916</v>
      </c>
      <c r="CM324" s="57">
        <f t="shared" ref="CM324:CW324" si="524">CL324-$L324</f>
        <v>196091.70999999915</v>
      </c>
      <c r="CN324" s="57">
        <f t="shared" si="524"/>
        <v>190324.31999999913</v>
      </c>
      <c r="CO324" s="57">
        <f t="shared" si="524"/>
        <v>184556.92999999912</v>
      </c>
      <c r="CP324" s="57">
        <f t="shared" si="524"/>
        <v>178789.53999999911</v>
      </c>
      <c r="CQ324" s="57">
        <f t="shared" si="524"/>
        <v>173022.14999999909</v>
      </c>
      <c r="CR324" s="57">
        <f t="shared" si="524"/>
        <v>167254.75999999908</v>
      </c>
      <c r="CS324" s="57">
        <f t="shared" si="524"/>
        <v>161487.36999999906</v>
      </c>
      <c r="CT324" s="57">
        <f t="shared" si="524"/>
        <v>155719.97999999905</v>
      </c>
      <c r="CU324" s="57">
        <f t="shared" si="524"/>
        <v>149952.58999999904</v>
      </c>
      <c r="CV324" s="57">
        <f t="shared" si="524"/>
        <v>144185.19999999902</v>
      </c>
      <c r="CW324" s="57">
        <f t="shared" si="524"/>
        <v>138417.80999999901</v>
      </c>
      <c r="CX324" s="60">
        <v>0</v>
      </c>
    </row>
    <row r="325" spans="1:102" x14ac:dyDescent="0.2">
      <c r="A325" s="56" t="s">
        <v>1641</v>
      </c>
      <c r="B325" s="40" t="s">
        <v>2356</v>
      </c>
      <c r="C325" s="40" t="s">
        <v>794</v>
      </c>
      <c r="D325" s="40" t="s">
        <v>835</v>
      </c>
      <c r="E325" s="40" t="s">
        <v>2570</v>
      </c>
      <c r="F325" s="40" t="s">
        <v>853</v>
      </c>
      <c r="G325" s="40">
        <v>276</v>
      </c>
      <c r="H325" s="57">
        <v>14763.39</v>
      </c>
      <c r="I325" s="57">
        <v>12896.22652173913</v>
      </c>
      <c r="J325" s="57">
        <v>1867.1634782608689</v>
      </c>
      <c r="K325" s="58">
        <v>0</v>
      </c>
      <c r="L325" s="57">
        <v>53.49</v>
      </c>
      <c r="M325" s="57"/>
      <c r="N325" s="57">
        <f t="shared" si="482"/>
        <v>641.88</v>
      </c>
      <c r="O325" s="57">
        <f t="shared" ref="O325:O388" si="525">J325-$L325</f>
        <v>1813.6734782608689</v>
      </c>
      <c r="P325" s="57">
        <f t="shared" si="504"/>
        <v>1760.1834782608689</v>
      </c>
      <c r="Q325" s="57">
        <f t="shared" si="504"/>
        <v>1706.6934782608689</v>
      </c>
      <c r="R325" s="57">
        <f t="shared" si="504"/>
        <v>1653.2034782608689</v>
      </c>
      <c r="S325" s="57">
        <f t="shared" si="504"/>
        <v>1599.7134782608689</v>
      </c>
      <c r="T325" s="57">
        <f t="shared" si="504"/>
        <v>1546.2234782608689</v>
      </c>
      <c r="U325" s="57">
        <f t="shared" si="504"/>
        <v>1492.7334782608689</v>
      </c>
      <c r="V325" s="57">
        <f t="shared" si="504"/>
        <v>1439.2434782608689</v>
      </c>
      <c r="W325" s="57">
        <f t="shared" si="504"/>
        <v>1385.7534782608689</v>
      </c>
      <c r="X325" s="57">
        <f t="shared" si="504"/>
        <v>1332.2634782608689</v>
      </c>
      <c r="Y325" s="57">
        <f t="shared" si="504"/>
        <v>1278.7734782608688</v>
      </c>
      <c r="Z325" s="57">
        <f t="shared" si="504"/>
        <v>1225.2834782608688</v>
      </c>
      <c r="AA325" s="59"/>
      <c r="AB325" s="57"/>
      <c r="AC325" s="57">
        <f t="shared" ref="AC325:AC388" si="526">L325*12</f>
        <v>641.88</v>
      </c>
      <c r="AD325" s="57">
        <f t="shared" ref="AD325:AD388" si="527">Z325-$L325</f>
        <v>1171.7934782608688</v>
      </c>
      <c r="AE325" s="57">
        <f t="shared" si="509"/>
        <v>1118.3034782608688</v>
      </c>
      <c r="AF325" s="57">
        <f t="shared" si="509"/>
        <v>1064.8134782608688</v>
      </c>
      <c r="AG325" s="57">
        <f t="shared" si="509"/>
        <v>1011.3234782608688</v>
      </c>
      <c r="AH325" s="57">
        <f t="shared" si="509"/>
        <v>957.83347826086879</v>
      </c>
      <c r="AI325" s="57">
        <f t="shared" si="509"/>
        <v>904.34347826086878</v>
      </c>
      <c r="AJ325" s="57">
        <f t="shared" si="509"/>
        <v>850.85347826086877</v>
      </c>
      <c r="AK325" s="57">
        <f t="shared" si="509"/>
        <v>797.36347826086876</v>
      </c>
      <c r="AL325" s="57">
        <f t="shared" si="509"/>
        <v>743.87347826086875</v>
      </c>
      <c r="AM325" s="57">
        <f t="shared" si="509"/>
        <v>690.38347826086874</v>
      </c>
      <c r="AN325" s="57">
        <f t="shared" si="509"/>
        <v>636.89347826086873</v>
      </c>
      <c r="AO325" s="57">
        <f t="shared" si="509"/>
        <v>583.40347826086872</v>
      </c>
      <c r="AP325" s="59"/>
      <c r="AQ325" s="57">
        <v>53.49</v>
      </c>
      <c r="AR325" s="57">
        <f>L325*11-4.99</f>
        <v>583.4</v>
      </c>
      <c r="AS325" s="57">
        <f t="shared" si="511"/>
        <v>529.91347826086871</v>
      </c>
      <c r="AT325" s="57">
        <f t="shared" si="512"/>
        <v>476.42347826086871</v>
      </c>
      <c r="AU325" s="57">
        <f t="shared" si="512"/>
        <v>422.9334782608687</v>
      </c>
      <c r="AV325" s="57">
        <f t="shared" si="512"/>
        <v>369.44347826086869</v>
      </c>
      <c r="AW325" s="57">
        <f t="shared" si="512"/>
        <v>315.95347826086868</v>
      </c>
      <c r="AX325" s="57">
        <f t="shared" si="512"/>
        <v>262.46347826086867</v>
      </c>
      <c r="AY325" s="57">
        <f t="shared" si="512"/>
        <v>208.97347826086866</v>
      </c>
      <c r="AZ325" s="57">
        <f t="shared" si="512"/>
        <v>155.48347826086865</v>
      </c>
      <c r="BA325" s="57">
        <f t="shared" si="512"/>
        <v>101.99347826086864</v>
      </c>
      <c r="BB325" s="57">
        <f t="shared" si="512"/>
        <v>48.50347826086864</v>
      </c>
      <c r="BC325" s="57">
        <f>BB325-$L325+4.99</f>
        <v>3.4782608686381167E-3</v>
      </c>
      <c r="BD325" s="57">
        <f>BC325-$L325*0</f>
        <v>3.4782608686381167E-3</v>
      </c>
      <c r="BE325" s="60">
        <f t="shared" si="522"/>
        <v>0</v>
      </c>
      <c r="BF325" s="57">
        <v>53.49</v>
      </c>
      <c r="BG325" s="69">
        <v>0</v>
      </c>
      <c r="BH325" s="57"/>
      <c r="BI325" s="57"/>
      <c r="BJ325" s="57"/>
      <c r="BK325" s="57"/>
      <c r="BL325" s="57"/>
      <c r="BM325" s="57"/>
      <c r="BN325" s="57"/>
      <c r="BO325" s="57"/>
      <c r="BP325" s="57"/>
      <c r="BQ325" s="57"/>
      <c r="BR325" s="57"/>
      <c r="BS325" s="57"/>
      <c r="BT325" s="60">
        <f t="shared" ref="BT325:BT388" si="528">IF(Z325&lt;1,0,SUM(BH325:BS325,BD325)/13*$BE$1)</f>
        <v>5.8862876238491196E-6</v>
      </c>
      <c r="BU325" s="57">
        <v>53.49</v>
      </c>
      <c r="BV325" s="69">
        <v>0</v>
      </c>
      <c r="BW325" s="57"/>
      <c r="BX325" s="57"/>
      <c r="BY325" s="57"/>
      <c r="BZ325" s="57"/>
      <c r="CA325" s="57"/>
      <c r="CB325" s="57"/>
      <c r="CC325" s="57"/>
      <c r="CD325" s="57"/>
      <c r="CE325" s="57"/>
      <c r="CF325" s="57"/>
      <c r="CG325" s="57"/>
      <c r="CH325" s="57"/>
      <c r="CI325" s="60">
        <f t="shared" ref="CI325:CI388" si="529">IF(AO325&lt;1,0,SUM(BW325:CH325,BS325)/13*$BE$1)</f>
        <v>0</v>
      </c>
      <c r="CJ325" s="57">
        <v>53.49</v>
      </c>
      <c r="CK325" s="69">
        <v>0</v>
      </c>
      <c r="CL325" s="57"/>
      <c r="CM325" s="57"/>
      <c r="CN325" s="57"/>
      <c r="CO325" s="57"/>
      <c r="CP325" s="57"/>
      <c r="CQ325" s="57"/>
      <c r="CR325" s="57"/>
      <c r="CS325" s="57"/>
      <c r="CT325" s="57"/>
      <c r="CU325" s="57"/>
      <c r="CV325" s="57"/>
      <c r="CW325" s="57"/>
      <c r="CX325" s="60">
        <f t="shared" ref="CX325:CX388" si="530">IF(BD325&lt;1,0,SUM(CL325:CW325,CH325)/13*$BE$1)</f>
        <v>0</v>
      </c>
    </row>
    <row r="326" spans="1:102" x14ac:dyDescent="0.2">
      <c r="A326" s="56" t="s">
        <v>1642</v>
      </c>
      <c r="B326" s="40" t="s">
        <v>2357</v>
      </c>
      <c r="C326" s="40" t="s">
        <v>794</v>
      </c>
      <c r="D326" s="40" t="s">
        <v>835</v>
      </c>
      <c r="E326" s="40" t="s">
        <v>2570</v>
      </c>
      <c r="F326" s="40" t="s">
        <v>853</v>
      </c>
      <c r="G326" s="40">
        <v>276</v>
      </c>
      <c r="H326" s="57">
        <v>9557.9699999999993</v>
      </c>
      <c r="I326" s="57">
        <v>8383.8039130434772</v>
      </c>
      <c r="J326" s="57">
        <v>1174.1660869565221</v>
      </c>
      <c r="K326" s="58">
        <v>0</v>
      </c>
      <c r="L326" s="57">
        <v>34.630000000000003</v>
      </c>
      <c r="M326" s="57"/>
      <c r="N326" s="57">
        <f t="shared" si="482"/>
        <v>415.56000000000006</v>
      </c>
      <c r="O326" s="57">
        <f t="shared" si="525"/>
        <v>1139.536086956522</v>
      </c>
      <c r="P326" s="57">
        <f t="shared" si="504"/>
        <v>1104.9060869565219</v>
      </c>
      <c r="Q326" s="57">
        <f t="shared" si="504"/>
        <v>1070.2760869565218</v>
      </c>
      <c r="R326" s="57">
        <f t="shared" si="504"/>
        <v>1035.6460869565217</v>
      </c>
      <c r="S326" s="57">
        <f t="shared" si="504"/>
        <v>1001.0160869565217</v>
      </c>
      <c r="T326" s="57">
        <f t="shared" si="504"/>
        <v>966.38608695652169</v>
      </c>
      <c r="U326" s="57">
        <f t="shared" si="504"/>
        <v>931.7560869565217</v>
      </c>
      <c r="V326" s="57">
        <f t="shared" si="504"/>
        <v>897.1260869565217</v>
      </c>
      <c r="W326" s="57">
        <f t="shared" si="504"/>
        <v>862.49608695652171</v>
      </c>
      <c r="X326" s="57">
        <f t="shared" si="504"/>
        <v>827.86608695652171</v>
      </c>
      <c r="Y326" s="57">
        <f t="shared" si="504"/>
        <v>793.23608695652172</v>
      </c>
      <c r="Z326" s="57">
        <f t="shared" si="504"/>
        <v>758.60608695652172</v>
      </c>
      <c r="AA326" s="59"/>
      <c r="AB326" s="57"/>
      <c r="AC326" s="57">
        <f t="shared" si="526"/>
        <v>415.56000000000006</v>
      </c>
      <c r="AD326" s="57">
        <f t="shared" si="527"/>
        <v>723.97608695652173</v>
      </c>
      <c r="AE326" s="57">
        <f t="shared" si="509"/>
        <v>689.34608695652173</v>
      </c>
      <c r="AF326" s="57">
        <f t="shared" si="509"/>
        <v>654.71608695652174</v>
      </c>
      <c r="AG326" s="57">
        <f t="shared" si="509"/>
        <v>620.08608695652174</v>
      </c>
      <c r="AH326" s="57">
        <f t="shared" si="509"/>
        <v>585.45608695652174</v>
      </c>
      <c r="AI326" s="57">
        <f t="shared" si="509"/>
        <v>550.82608695652175</v>
      </c>
      <c r="AJ326" s="57">
        <f t="shared" si="509"/>
        <v>516.19608695652175</v>
      </c>
      <c r="AK326" s="57">
        <f t="shared" si="509"/>
        <v>481.56608695652176</v>
      </c>
      <c r="AL326" s="57">
        <f t="shared" si="509"/>
        <v>446.93608695652176</v>
      </c>
      <c r="AM326" s="57">
        <f t="shared" si="509"/>
        <v>412.30608695652177</v>
      </c>
      <c r="AN326" s="57">
        <f t="shared" si="509"/>
        <v>377.67608695652177</v>
      </c>
      <c r="AO326" s="57">
        <f t="shared" si="509"/>
        <v>343.04608695652178</v>
      </c>
      <c r="AP326" s="59"/>
      <c r="AQ326" s="57">
        <v>34.630000000000003</v>
      </c>
      <c r="AR326" s="57">
        <f>L326*10-3.25</f>
        <v>343.05</v>
      </c>
      <c r="AS326" s="57">
        <f t="shared" si="511"/>
        <v>308.41608695652178</v>
      </c>
      <c r="AT326" s="57">
        <f t="shared" si="512"/>
        <v>273.78608695652179</v>
      </c>
      <c r="AU326" s="57">
        <f t="shared" si="512"/>
        <v>239.15608695652179</v>
      </c>
      <c r="AV326" s="57">
        <f t="shared" si="512"/>
        <v>204.52608695652179</v>
      </c>
      <c r="AW326" s="57">
        <f t="shared" si="512"/>
        <v>169.8960869565218</v>
      </c>
      <c r="AX326" s="57">
        <f t="shared" si="512"/>
        <v>135.2660869565218</v>
      </c>
      <c r="AY326" s="57">
        <f t="shared" si="512"/>
        <v>100.63608695652181</v>
      </c>
      <c r="AZ326" s="57">
        <f t="shared" si="512"/>
        <v>66.006086956521813</v>
      </c>
      <c r="BA326" s="57">
        <f t="shared" si="512"/>
        <v>31.37608695652181</v>
      </c>
      <c r="BB326" s="57">
        <f>BA326-$L326+3.25</f>
        <v>-3.913043478192435E-3</v>
      </c>
      <c r="BC326" s="57">
        <f>BB326-$L326*0</f>
        <v>-3.913043478192435E-3</v>
      </c>
      <c r="BD326" s="57">
        <f>BC326-$L326*0</f>
        <v>-3.913043478192435E-3</v>
      </c>
      <c r="BE326" s="60">
        <f t="shared" si="522"/>
        <v>0</v>
      </c>
      <c r="BF326" s="57">
        <v>34.630000000000003</v>
      </c>
      <c r="BG326" s="69">
        <v>0</v>
      </c>
      <c r="BH326" s="57"/>
      <c r="BI326" s="57"/>
      <c r="BJ326" s="57"/>
      <c r="BK326" s="57"/>
      <c r="BL326" s="57"/>
      <c r="BM326" s="57"/>
      <c r="BN326" s="57"/>
      <c r="BO326" s="57"/>
      <c r="BP326" s="57"/>
      <c r="BQ326" s="57"/>
      <c r="BR326" s="57"/>
      <c r="BS326" s="57"/>
      <c r="BT326" s="60">
        <f t="shared" si="528"/>
        <v>-6.6220735784795055E-6</v>
      </c>
      <c r="BU326" s="57">
        <v>34.630000000000003</v>
      </c>
      <c r="BV326" s="69">
        <v>0</v>
      </c>
      <c r="BW326" s="57"/>
      <c r="BX326" s="57"/>
      <c r="BY326" s="57"/>
      <c r="BZ326" s="57"/>
      <c r="CA326" s="57"/>
      <c r="CB326" s="57"/>
      <c r="CC326" s="57"/>
      <c r="CD326" s="57"/>
      <c r="CE326" s="57"/>
      <c r="CF326" s="57"/>
      <c r="CG326" s="57"/>
      <c r="CH326" s="57"/>
      <c r="CI326" s="60">
        <f t="shared" si="529"/>
        <v>0</v>
      </c>
      <c r="CJ326" s="57">
        <v>34.630000000000003</v>
      </c>
      <c r="CK326" s="69">
        <v>0</v>
      </c>
      <c r="CL326" s="57"/>
      <c r="CM326" s="57"/>
      <c r="CN326" s="57"/>
      <c r="CO326" s="57"/>
      <c r="CP326" s="57"/>
      <c r="CQ326" s="57"/>
      <c r="CR326" s="57"/>
      <c r="CS326" s="57"/>
      <c r="CT326" s="57"/>
      <c r="CU326" s="57"/>
      <c r="CV326" s="57"/>
      <c r="CW326" s="57"/>
      <c r="CX326" s="60">
        <f t="shared" si="530"/>
        <v>0</v>
      </c>
    </row>
    <row r="327" spans="1:102" x14ac:dyDescent="0.2">
      <c r="A327" s="56" t="s">
        <v>1643</v>
      </c>
      <c r="B327" s="40" t="s">
        <v>2358</v>
      </c>
      <c r="C327" s="40" t="s">
        <v>794</v>
      </c>
      <c r="D327" s="40" t="s">
        <v>835</v>
      </c>
      <c r="E327" s="40" t="s">
        <v>2558</v>
      </c>
      <c r="F327" s="40" t="s">
        <v>853</v>
      </c>
      <c r="G327" s="40">
        <v>180</v>
      </c>
      <c r="H327" s="57">
        <v>20236.95</v>
      </c>
      <c r="I327" s="57">
        <v>20236.954999999998</v>
      </c>
      <c r="J327" s="57">
        <v>-4.9999999973806553E-3</v>
      </c>
      <c r="K327" s="58">
        <v>0</v>
      </c>
      <c r="L327" s="57">
        <v>0</v>
      </c>
      <c r="M327" s="57"/>
      <c r="N327" s="57">
        <f t="shared" si="482"/>
        <v>0</v>
      </c>
      <c r="O327" s="57">
        <f t="shared" si="525"/>
        <v>-4.9999999973806553E-3</v>
      </c>
      <c r="P327" s="57">
        <f t="shared" ref="P327:Z342" si="531">O327-$L327</f>
        <v>-4.9999999973806553E-3</v>
      </c>
      <c r="Q327" s="57">
        <f t="shared" si="531"/>
        <v>-4.9999999973806553E-3</v>
      </c>
      <c r="R327" s="57">
        <f t="shared" si="531"/>
        <v>-4.9999999973806553E-3</v>
      </c>
      <c r="S327" s="57">
        <f t="shared" si="531"/>
        <v>-4.9999999973806553E-3</v>
      </c>
      <c r="T327" s="57">
        <f t="shared" si="531"/>
        <v>-4.9999999973806553E-3</v>
      </c>
      <c r="U327" s="57">
        <f t="shared" si="531"/>
        <v>-4.9999999973806553E-3</v>
      </c>
      <c r="V327" s="57">
        <f t="shared" si="531"/>
        <v>-4.9999999973806553E-3</v>
      </c>
      <c r="W327" s="57">
        <f t="shared" si="531"/>
        <v>-4.9999999973806553E-3</v>
      </c>
      <c r="X327" s="57">
        <f t="shared" si="531"/>
        <v>-4.9999999973806553E-3</v>
      </c>
      <c r="Y327" s="57">
        <f t="shared" si="531"/>
        <v>-4.9999999973806553E-3</v>
      </c>
      <c r="Z327" s="57">
        <f t="shared" si="531"/>
        <v>-4.9999999973806553E-3</v>
      </c>
      <c r="AA327" s="59"/>
      <c r="AB327" s="57"/>
      <c r="AC327" s="57">
        <f t="shared" si="526"/>
        <v>0</v>
      </c>
      <c r="AD327" s="57">
        <f t="shared" si="527"/>
        <v>-4.9999999973806553E-3</v>
      </c>
      <c r="AE327" s="57">
        <f t="shared" si="509"/>
        <v>-4.9999999973806553E-3</v>
      </c>
      <c r="AF327" s="57">
        <f t="shared" si="509"/>
        <v>-4.9999999973806553E-3</v>
      </c>
      <c r="AG327" s="57">
        <f t="shared" si="509"/>
        <v>-4.9999999973806553E-3</v>
      </c>
      <c r="AH327" s="57">
        <f t="shared" si="509"/>
        <v>-4.9999999973806553E-3</v>
      </c>
      <c r="AI327" s="57">
        <f t="shared" si="509"/>
        <v>-4.9999999973806553E-3</v>
      </c>
      <c r="AJ327" s="57">
        <f t="shared" si="509"/>
        <v>-4.9999999973806553E-3</v>
      </c>
      <c r="AK327" s="57">
        <f t="shared" si="509"/>
        <v>-4.9999999973806553E-3</v>
      </c>
      <c r="AL327" s="57">
        <f t="shared" si="509"/>
        <v>-4.9999999973806553E-3</v>
      </c>
      <c r="AM327" s="57">
        <f t="shared" si="509"/>
        <v>-4.9999999973806553E-3</v>
      </c>
      <c r="AN327" s="57">
        <f t="shared" si="509"/>
        <v>-4.9999999973806553E-3</v>
      </c>
      <c r="AO327" s="57">
        <f t="shared" si="509"/>
        <v>-4.9999999973806553E-3</v>
      </c>
      <c r="AP327" s="59"/>
      <c r="AQ327" s="57">
        <v>0</v>
      </c>
      <c r="BE327" s="60">
        <f t="shared" si="522"/>
        <v>0</v>
      </c>
      <c r="BF327" s="57">
        <v>0</v>
      </c>
      <c r="BT327" s="60">
        <f t="shared" si="528"/>
        <v>0</v>
      </c>
      <c r="BU327" s="57">
        <v>0</v>
      </c>
      <c r="CI327" s="60">
        <f t="shared" si="529"/>
        <v>0</v>
      </c>
      <c r="CJ327" s="57">
        <v>0</v>
      </c>
      <c r="CX327" s="60">
        <f t="shared" si="530"/>
        <v>0</v>
      </c>
    </row>
    <row r="328" spans="1:102" x14ac:dyDescent="0.2">
      <c r="A328" s="56" t="s">
        <v>1643</v>
      </c>
      <c r="B328" s="40" t="s">
        <v>2359</v>
      </c>
      <c r="C328" s="40" t="s">
        <v>794</v>
      </c>
      <c r="D328" s="40" t="s">
        <v>835</v>
      </c>
      <c r="E328" s="40" t="s">
        <v>2558</v>
      </c>
      <c r="F328" s="40" t="s">
        <v>853</v>
      </c>
      <c r="G328" s="40">
        <v>180</v>
      </c>
      <c r="H328" s="57">
        <v>20236.95</v>
      </c>
      <c r="I328" s="57">
        <v>20236.954999999998</v>
      </c>
      <c r="J328" s="57">
        <v>-4.9999999973806553E-3</v>
      </c>
      <c r="K328" s="58">
        <v>0</v>
      </c>
      <c r="L328" s="57">
        <v>0</v>
      </c>
      <c r="M328" s="57"/>
      <c r="N328" s="57">
        <f t="shared" si="482"/>
        <v>0</v>
      </c>
      <c r="O328" s="57">
        <f t="shared" si="525"/>
        <v>-4.9999999973806553E-3</v>
      </c>
      <c r="P328" s="57">
        <f t="shared" si="531"/>
        <v>-4.9999999973806553E-3</v>
      </c>
      <c r="Q328" s="57">
        <f t="shared" si="531"/>
        <v>-4.9999999973806553E-3</v>
      </c>
      <c r="R328" s="57">
        <f t="shared" si="531"/>
        <v>-4.9999999973806553E-3</v>
      </c>
      <c r="S328" s="57">
        <f t="shared" si="531"/>
        <v>-4.9999999973806553E-3</v>
      </c>
      <c r="T328" s="57">
        <f t="shared" si="531"/>
        <v>-4.9999999973806553E-3</v>
      </c>
      <c r="U328" s="57">
        <f t="shared" si="531"/>
        <v>-4.9999999973806553E-3</v>
      </c>
      <c r="V328" s="57">
        <f t="shared" si="531"/>
        <v>-4.9999999973806553E-3</v>
      </c>
      <c r="W328" s="57">
        <f t="shared" si="531"/>
        <v>-4.9999999973806553E-3</v>
      </c>
      <c r="X328" s="57">
        <f t="shared" si="531"/>
        <v>-4.9999999973806553E-3</v>
      </c>
      <c r="Y328" s="57">
        <f t="shared" si="531"/>
        <v>-4.9999999973806553E-3</v>
      </c>
      <c r="Z328" s="57">
        <f t="shared" si="531"/>
        <v>-4.9999999973806553E-3</v>
      </c>
      <c r="AA328" s="59"/>
      <c r="AB328" s="57"/>
      <c r="AC328" s="57">
        <f t="shared" si="526"/>
        <v>0</v>
      </c>
      <c r="AD328" s="57">
        <f t="shared" si="527"/>
        <v>-4.9999999973806553E-3</v>
      </c>
      <c r="AE328" s="57">
        <f t="shared" si="509"/>
        <v>-4.9999999973806553E-3</v>
      </c>
      <c r="AF328" s="57">
        <f t="shared" si="509"/>
        <v>-4.9999999973806553E-3</v>
      </c>
      <c r="AG328" s="57">
        <f t="shared" si="509"/>
        <v>-4.9999999973806553E-3</v>
      </c>
      <c r="AH328" s="57">
        <f t="shared" si="509"/>
        <v>-4.9999999973806553E-3</v>
      </c>
      <c r="AI328" s="57">
        <f t="shared" si="509"/>
        <v>-4.9999999973806553E-3</v>
      </c>
      <c r="AJ328" s="57">
        <f t="shared" si="509"/>
        <v>-4.9999999973806553E-3</v>
      </c>
      <c r="AK328" s="57">
        <f t="shared" si="509"/>
        <v>-4.9999999973806553E-3</v>
      </c>
      <c r="AL328" s="57">
        <f t="shared" si="509"/>
        <v>-4.9999999973806553E-3</v>
      </c>
      <c r="AM328" s="57">
        <f t="shared" si="509"/>
        <v>-4.9999999973806553E-3</v>
      </c>
      <c r="AN328" s="57">
        <f t="shared" si="509"/>
        <v>-4.9999999973806553E-3</v>
      </c>
      <c r="AO328" s="57">
        <f t="shared" si="509"/>
        <v>-4.9999999973806553E-3</v>
      </c>
      <c r="AP328" s="59"/>
      <c r="AQ328" s="57">
        <v>0</v>
      </c>
      <c r="BE328" s="60">
        <f t="shared" si="522"/>
        <v>0</v>
      </c>
      <c r="BF328" s="57">
        <v>0</v>
      </c>
      <c r="BT328" s="60">
        <f t="shared" si="528"/>
        <v>0</v>
      </c>
      <c r="BU328" s="57">
        <v>0</v>
      </c>
      <c r="CI328" s="60">
        <f t="shared" si="529"/>
        <v>0</v>
      </c>
      <c r="CJ328" s="57">
        <v>0</v>
      </c>
      <c r="CX328" s="60">
        <f t="shared" si="530"/>
        <v>0</v>
      </c>
    </row>
    <row r="329" spans="1:102" x14ac:dyDescent="0.2">
      <c r="A329" s="56" t="s">
        <v>1643</v>
      </c>
      <c r="B329" s="40" t="s">
        <v>2360</v>
      </c>
      <c r="C329" s="40" t="s">
        <v>794</v>
      </c>
      <c r="D329" s="40" t="s">
        <v>835</v>
      </c>
      <c r="E329" s="40" t="s">
        <v>2558</v>
      </c>
      <c r="F329" s="40" t="s">
        <v>853</v>
      </c>
      <c r="G329" s="40">
        <v>180</v>
      </c>
      <c r="H329" s="57">
        <v>20236.95</v>
      </c>
      <c r="I329" s="57">
        <v>20236.954999999998</v>
      </c>
      <c r="J329" s="57">
        <v>-4.9999999973806553E-3</v>
      </c>
      <c r="K329" s="58">
        <v>0</v>
      </c>
      <c r="L329" s="57">
        <v>0</v>
      </c>
      <c r="M329" s="57"/>
      <c r="N329" s="57">
        <f t="shared" si="482"/>
        <v>0</v>
      </c>
      <c r="O329" s="57">
        <f t="shared" si="525"/>
        <v>-4.9999999973806553E-3</v>
      </c>
      <c r="P329" s="57">
        <f t="shared" si="531"/>
        <v>-4.9999999973806553E-3</v>
      </c>
      <c r="Q329" s="57">
        <f t="shared" si="531"/>
        <v>-4.9999999973806553E-3</v>
      </c>
      <c r="R329" s="57">
        <f t="shared" si="531"/>
        <v>-4.9999999973806553E-3</v>
      </c>
      <c r="S329" s="57">
        <f t="shared" si="531"/>
        <v>-4.9999999973806553E-3</v>
      </c>
      <c r="T329" s="57">
        <f t="shared" si="531"/>
        <v>-4.9999999973806553E-3</v>
      </c>
      <c r="U329" s="57">
        <f t="shared" si="531"/>
        <v>-4.9999999973806553E-3</v>
      </c>
      <c r="V329" s="57">
        <f t="shared" si="531"/>
        <v>-4.9999999973806553E-3</v>
      </c>
      <c r="W329" s="57">
        <f t="shared" si="531"/>
        <v>-4.9999999973806553E-3</v>
      </c>
      <c r="X329" s="57">
        <f t="shared" si="531"/>
        <v>-4.9999999973806553E-3</v>
      </c>
      <c r="Y329" s="57">
        <f t="shared" si="531"/>
        <v>-4.9999999973806553E-3</v>
      </c>
      <c r="Z329" s="57">
        <f t="shared" si="531"/>
        <v>-4.9999999973806553E-3</v>
      </c>
      <c r="AA329" s="59"/>
      <c r="AB329" s="57"/>
      <c r="AC329" s="57">
        <f t="shared" si="526"/>
        <v>0</v>
      </c>
      <c r="AD329" s="57">
        <f t="shared" si="527"/>
        <v>-4.9999999973806553E-3</v>
      </c>
      <c r="AE329" s="57">
        <f t="shared" si="509"/>
        <v>-4.9999999973806553E-3</v>
      </c>
      <c r="AF329" s="57">
        <f t="shared" si="509"/>
        <v>-4.9999999973806553E-3</v>
      </c>
      <c r="AG329" s="57">
        <f t="shared" si="509"/>
        <v>-4.9999999973806553E-3</v>
      </c>
      <c r="AH329" s="57">
        <f t="shared" si="509"/>
        <v>-4.9999999973806553E-3</v>
      </c>
      <c r="AI329" s="57">
        <f t="shared" si="509"/>
        <v>-4.9999999973806553E-3</v>
      </c>
      <c r="AJ329" s="57">
        <f t="shared" si="509"/>
        <v>-4.9999999973806553E-3</v>
      </c>
      <c r="AK329" s="57">
        <f t="shared" si="509"/>
        <v>-4.9999999973806553E-3</v>
      </c>
      <c r="AL329" s="57">
        <f t="shared" si="509"/>
        <v>-4.9999999973806553E-3</v>
      </c>
      <c r="AM329" s="57">
        <f t="shared" si="509"/>
        <v>-4.9999999973806553E-3</v>
      </c>
      <c r="AN329" s="57">
        <f t="shared" si="509"/>
        <v>-4.9999999973806553E-3</v>
      </c>
      <c r="AO329" s="57">
        <f t="shared" si="509"/>
        <v>-4.9999999973806553E-3</v>
      </c>
      <c r="AP329" s="59"/>
      <c r="AQ329" s="57">
        <v>0</v>
      </c>
      <c r="BE329" s="60">
        <f t="shared" si="522"/>
        <v>0</v>
      </c>
      <c r="BF329" s="57">
        <v>0</v>
      </c>
      <c r="BT329" s="60">
        <f t="shared" si="528"/>
        <v>0</v>
      </c>
      <c r="BU329" s="57">
        <v>0</v>
      </c>
      <c r="CI329" s="60">
        <f t="shared" si="529"/>
        <v>0</v>
      </c>
      <c r="CJ329" s="57">
        <v>0</v>
      </c>
      <c r="CX329" s="60">
        <f t="shared" si="530"/>
        <v>0</v>
      </c>
    </row>
    <row r="330" spans="1:102" x14ac:dyDescent="0.2">
      <c r="A330" s="56" t="s">
        <v>1644</v>
      </c>
      <c r="B330" s="40" t="s">
        <v>2361</v>
      </c>
      <c r="C330" s="40" t="s">
        <v>794</v>
      </c>
      <c r="D330" s="40" t="s">
        <v>835</v>
      </c>
      <c r="E330" s="40" t="s">
        <v>2558</v>
      </c>
      <c r="F330" s="40" t="s">
        <v>853</v>
      </c>
      <c r="G330" s="40">
        <v>180</v>
      </c>
      <c r="H330" s="57">
        <v>23843.52</v>
      </c>
      <c r="I330" s="57">
        <v>23843.52</v>
      </c>
      <c r="J330" s="57">
        <v>0</v>
      </c>
      <c r="K330" s="58">
        <v>0</v>
      </c>
      <c r="L330" s="57">
        <v>0</v>
      </c>
      <c r="M330" s="57"/>
      <c r="N330" s="57">
        <f t="shared" si="482"/>
        <v>0</v>
      </c>
      <c r="O330" s="57">
        <f t="shared" si="525"/>
        <v>0</v>
      </c>
      <c r="P330" s="57">
        <f t="shared" si="531"/>
        <v>0</v>
      </c>
      <c r="Q330" s="57">
        <f t="shared" si="531"/>
        <v>0</v>
      </c>
      <c r="R330" s="57">
        <f t="shared" si="531"/>
        <v>0</v>
      </c>
      <c r="S330" s="57">
        <f t="shared" si="531"/>
        <v>0</v>
      </c>
      <c r="T330" s="57">
        <f t="shared" si="531"/>
        <v>0</v>
      </c>
      <c r="U330" s="57">
        <f t="shared" si="531"/>
        <v>0</v>
      </c>
      <c r="V330" s="57">
        <f t="shared" si="531"/>
        <v>0</v>
      </c>
      <c r="W330" s="57">
        <f t="shared" si="531"/>
        <v>0</v>
      </c>
      <c r="X330" s="57">
        <f t="shared" si="531"/>
        <v>0</v>
      </c>
      <c r="Y330" s="57">
        <f t="shared" si="531"/>
        <v>0</v>
      </c>
      <c r="Z330" s="57">
        <f t="shared" si="531"/>
        <v>0</v>
      </c>
      <c r="AA330" s="59"/>
      <c r="AB330" s="57"/>
      <c r="AC330" s="57">
        <f t="shared" si="526"/>
        <v>0</v>
      </c>
      <c r="AD330" s="57">
        <f t="shared" si="527"/>
        <v>0</v>
      </c>
      <c r="AE330" s="57">
        <f t="shared" si="509"/>
        <v>0</v>
      </c>
      <c r="AF330" s="57">
        <f t="shared" si="509"/>
        <v>0</v>
      </c>
      <c r="AG330" s="57">
        <f t="shared" si="509"/>
        <v>0</v>
      </c>
      <c r="AH330" s="57">
        <f t="shared" si="509"/>
        <v>0</v>
      </c>
      <c r="AI330" s="57">
        <f t="shared" si="509"/>
        <v>0</v>
      </c>
      <c r="AJ330" s="57">
        <f t="shared" si="509"/>
        <v>0</v>
      </c>
      <c r="AK330" s="57">
        <f t="shared" si="509"/>
        <v>0</v>
      </c>
      <c r="AL330" s="57">
        <f t="shared" si="509"/>
        <v>0</v>
      </c>
      <c r="AM330" s="57">
        <f t="shared" si="509"/>
        <v>0</v>
      </c>
      <c r="AN330" s="57">
        <f t="shared" si="509"/>
        <v>0</v>
      </c>
      <c r="AO330" s="57">
        <f t="shared" si="509"/>
        <v>0</v>
      </c>
      <c r="AP330" s="59"/>
      <c r="AQ330" s="57">
        <v>0</v>
      </c>
      <c r="BE330" s="60">
        <f t="shared" si="522"/>
        <v>0</v>
      </c>
      <c r="BF330" s="57">
        <v>0</v>
      </c>
      <c r="BT330" s="60">
        <f t="shared" si="528"/>
        <v>0</v>
      </c>
      <c r="BU330" s="57">
        <v>0</v>
      </c>
      <c r="CI330" s="60">
        <f t="shared" si="529"/>
        <v>0</v>
      </c>
      <c r="CJ330" s="57">
        <v>0</v>
      </c>
      <c r="CX330" s="60">
        <f t="shared" si="530"/>
        <v>0</v>
      </c>
    </row>
    <row r="331" spans="1:102" x14ac:dyDescent="0.2">
      <c r="A331" s="56" t="s">
        <v>1644</v>
      </c>
      <c r="B331" s="40" t="s">
        <v>2362</v>
      </c>
      <c r="C331" s="40" t="s">
        <v>794</v>
      </c>
      <c r="D331" s="40" t="s">
        <v>835</v>
      </c>
      <c r="E331" s="40" t="s">
        <v>2558</v>
      </c>
      <c r="F331" s="40" t="s">
        <v>853</v>
      </c>
      <c r="G331" s="40">
        <v>180</v>
      </c>
      <c r="H331" s="57">
        <v>23843.52</v>
      </c>
      <c r="I331" s="57">
        <v>23843.52</v>
      </c>
      <c r="J331" s="57">
        <v>0</v>
      </c>
      <c r="K331" s="58">
        <v>0</v>
      </c>
      <c r="L331" s="57">
        <v>0</v>
      </c>
      <c r="M331" s="57"/>
      <c r="N331" s="57">
        <f t="shared" si="482"/>
        <v>0</v>
      </c>
      <c r="O331" s="57">
        <f t="shared" si="525"/>
        <v>0</v>
      </c>
      <c r="P331" s="57">
        <f t="shared" si="531"/>
        <v>0</v>
      </c>
      <c r="Q331" s="57">
        <f t="shared" si="531"/>
        <v>0</v>
      </c>
      <c r="R331" s="57">
        <f t="shared" si="531"/>
        <v>0</v>
      </c>
      <c r="S331" s="57">
        <f t="shared" si="531"/>
        <v>0</v>
      </c>
      <c r="T331" s="57">
        <f t="shared" si="531"/>
        <v>0</v>
      </c>
      <c r="U331" s="57">
        <f t="shared" si="531"/>
        <v>0</v>
      </c>
      <c r="V331" s="57">
        <f t="shared" si="531"/>
        <v>0</v>
      </c>
      <c r="W331" s="57">
        <f t="shared" si="531"/>
        <v>0</v>
      </c>
      <c r="X331" s="57">
        <f t="shared" si="531"/>
        <v>0</v>
      </c>
      <c r="Y331" s="57">
        <f t="shared" si="531"/>
        <v>0</v>
      </c>
      <c r="Z331" s="57">
        <f t="shared" si="531"/>
        <v>0</v>
      </c>
      <c r="AA331" s="59"/>
      <c r="AB331" s="57"/>
      <c r="AC331" s="57">
        <f t="shared" si="526"/>
        <v>0</v>
      </c>
      <c r="AD331" s="57">
        <f t="shared" si="527"/>
        <v>0</v>
      </c>
      <c r="AE331" s="57">
        <f t="shared" si="509"/>
        <v>0</v>
      </c>
      <c r="AF331" s="57">
        <f t="shared" si="509"/>
        <v>0</v>
      </c>
      <c r="AG331" s="57">
        <f t="shared" si="509"/>
        <v>0</v>
      </c>
      <c r="AH331" s="57">
        <f t="shared" si="509"/>
        <v>0</v>
      </c>
      <c r="AI331" s="57">
        <f t="shared" si="509"/>
        <v>0</v>
      </c>
      <c r="AJ331" s="57">
        <f t="shared" si="509"/>
        <v>0</v>
      </c>
      <c r="AK331" s="57">
        <f t="shared" si="509"/>
        <v>0</v>
      </c>
      <c r="AL331" s="57">
        <f t="shared" si="509"/>
        <v>0</v>
      </c>
      <c r="AM331" s="57">
        <f t="shared" si="509"/>
        <v>0</v>
      </c>
      <c r="AN331" s="57">
        <f t="shared" si="509"/>
        <v>0</v>
      </c>
      <c r="AO331" s="57">
        <f t="shared" si="509"/>
        <v>0</v>
      </c>
      <c r="AP331" s="59"/>
      <c r="AQ331" s="57">
        <v>0</v>
      </c>
      <c r="BE331" s="60">
        <f t="shared" si="522"/>
        <v>0</v>
      </c>
      <c r="BF331" s="57">
        <v>0</v>
      </c>
      <c r="BT331" s="60">
        <f t="shared" si="528"/>
        <v>0</v>
      </c>
      <c r="BU331" s="57">
        <v>0</v>
      </c>
      <c r="CI331" s="60">
        <f t="shared" si="529"/>
        <v>0</v>
      </c>
      <c r="CJ331" s="57">
        <v>0</v>
      </c>
      <c r="CX331" s="60">
        <f t="shared" si="530"/>
        <v>0</v>
      </c>
    </row>
    <row r="332" spans="1:102" x14ac:dyDescent="0.2">
      <c r="A332" s="56" t="s">
        <v>1645</v>
      </c>
      <c r="B332" s="40" t="s">
        <v>2363</v>
      </c>
      <c r="C332" s="40" t="s">
        <v>794</v>
      </c>
      <c r="D332" s="40" t="s">
        <v>835</v>
      </c>
      <c r="E332" s="40" t="s">
        <v>2084</v>
      </c>
      <c r="F332" s="40" t="s">
        <v>853</v>
      </c>
      <c r="G332" s="40">
        <v>120</v>
      </c>
      <c r="H332" s="57">
        <v>42049.94</v>
      </c>
      <c r="I332" s="57">
        <v>42049.9355</v>
      </c>
      <c r="J332" s="57">
        <v>4.5000000027357601E-3</v>
      </c>
      <c r="K332" s="58">
        <v>0</v>
      </c>
      <c r="L332" s="57">
        <v>0</v>
      </c>
      <c r="M332" s="57"/>
      <c r="N332" s="57">
        <f t="shared" si="482"/>
        <v>0</v>
      </c>
      <c r="O332" s="57">
        <f t="shared" si="525"/>
        <v>4.5000000027357601E-3</v>
      </c>
      <c r="P332" s="57">
        <f t="shared" si="531"/>
        <v>4.5000000027357601E-3</v>
      </c>
      <c r="Q332" s="57">
        <f t="shared" si="531"/>
        <v>4.5000000027357601E-3</v>
      </c>
      <c r="R332" s="57">
        <f t="shared" si="531"/>
        <v>4.5000000027357601E-3</v>
      </c>
      <c r="S332" s="57">
        <f t="shared" si="531"/>
        <v>4.5000000027357601E-3</v>
      </c>
      <c r="T332" s="57">
        <f t="shared" si="531"/>
        <v>4.5000000027357601E-3</v>
      </c>
      <c r="U332" s="57">
        <f t="shared" si="531"/>
        <v>4.5000000027357601E-3</v>
      </c>
      <c r="V332" s="57">
        <f t="shared" si="531"/>
        <v>4.5000000027357601E-3</v>
      </c>
      <c r="W332" s="57">
        <f t="shared" si="531"/>
        <v>4.5000000027357601E-3</v>
      </c>
      <c r="X332" s="57">
        <f t="shared" si="531"/>
        <v>4.5000000027357601E-3</v>
      </c>
      <c r="Y332" s="57">
        <f t="shared" si="531"/>
        <v>4.5000000027357601E-3</v>
      </c>
      <c r="Z332" s="57">
        <f t="shared" si="531"/>
        <v>4.5000000027357601E-3</v>
      </c>
      <c r="AA332" s="59"/>
      <c r="AB332" s="57"/>
      <c r="AC332" s="57">
        <f t="shared" si="526"/>
        <v>0</v>
      </c>
      <c r="AD332" s="57">
        <f t="shared" si="527"/>
        <v>4.5000000027357601E-3</v>
      </c>
      <c r="AE332" s="57">
        <f t="shared" si="509"/>
        <v>4.5000000027357601E-3</v>
      </c>
      <c r="AF332" s="57">
        <f t="shared" si="509"/>
        <v>4.5000000027357601E-3</v>
      </c>
      <c r="AG332" s="57">
        <f t="shared" si="509"/>
        <v>4.5000000027357601E-3</v>
      </c>
      <c r="AH332" s="57">
        <f t="shared" si="509"/>
        <v>4.5000000027357601E-3</v>
      </c>
      <c r="AI332" s="57">
        <f t="shared" si="509"/>
        <v>4.5000000027357601E-3</v>
      </c>
      <c r="AJ332" s="57">
        <f t="shared" si="509"/>
        <v>4.5000000027357601E-3</v>
      </c>
      <c r="AK332" s="57">
        <f t="shared" si="509"/>
        <v>4.5000000027357601E-3</v>
      </c>
      <c r="AL332" s="57">
        <f t="shared" si="509"/>
        <v>4.5000000027357601E-3</v>
      </c>
      <c r="AM332" s="57">
        <f t="shared" si="509"/>
        <v>4.5000000027357601E-3</v>
      </c>
      <c r="AN332" s="57">
        <f t="shared" si="509"/>
        <v>4.5000000027357601E-3</v>
      </c>
      <c r="AO332" s="57">
        <f t="shared" si="509"/>
        <v>4.5000000027357601E-3</v>
      </c>
      <c r="AP332" s="59"/>
      <c r="AQ332" s="57">
        <v>0</v>
      </c>
      <c r="BE332" s="60">
        <f t="shared" si="522"/>
        <v>0</v>
      </c>
      <c r="BF332" s="57">
        <v>0</v>
      </c>
      <c r="BT332" s="60">
        <f t="shared" si="528"/>
        <v>0</v>
      </c>
      <c r="BU332" s="57">
        <v>0</v>
      </c>
      <c r="CI332" s="60">
        <f t="shared" si="529"/>
        <v>0</v>
      </c>
      <c r="CJ332" s="57">
        <v>0</v>
      </c>
      <c r="CX332" s="60">
        <f t="shared" si="530"/>
        <v>0</v>
      </c>
    </row>
    <row r="333" spans="1:102" x14ac:dyDescent="0.2">
      <c r="A333" s="56" t="s">
        <v>1646</v>
      </c>
      <c r="B333" s="40" t="s">
        <v>2364</v>
      </c>
      <c r="C333" s="40" t="s">
        <v>794</v>
      </c>
      <c r="D333" s="40" t="s">
        <v>835</v>
      </c>
      <c r="E333" s="40" t="s">
        <v>2084</v>
      </c>
      <c r="F333" s="40" t="s">
        <v>853</v>
      </c>
      <c r="G333" s="40">
        <v>120</v>
      </c>
      <c r="H333" s="57">
        <v>50064.160000000003</v>
      </c>
      <c r="I333" s="57">
        <v>50064.16333333333</v>
      </c>
      <c r="J333" s="57">
        <v>-3.3333333267364651E-3</v>
      </c>
      <c r="K333" s="58">
        <v>0</v>
      </c>
      <c r="L333" s="57">
        <v>0</v>
      </c>
      <c r="M333" s="57"/>
      <c r="N333" s="57">
        <f t="shared" si="482"/>
        <v>0</v>
      </c>
      <c r="O333" s="57">
        <f t="shared" si="525"/>
        <v>-3.3333333267364651E-3</v>
      </c>
      <c r="P333" s="57">
        <f t="shared" si="531"/>
        <v>-3.3333333267364651E-3</v>
      </c>
      <c r="Q333" s="57">
        <f t="shared" si="531"/>
        <v>-3.3333333267364651E-3</v>
      </c>
      <c r="R333" s="57">
        <f t="shared" si="531"/>
        <v>-3.3333333267364651E-3</v>
      </c>
      <c r="S333" s="57">
        <f t="shared" si="531"/>
        <v>-3.3333333267364651E-3</v>
      </c>
      <c r="T333" s="57">
        <f t="shared" si="531"/>
        <v>-3.3333333267364651E-3</v>
      </c>
      <c r="U333" s="57">
        <f t="shared" si="531"/>
        <v>-3.3333333267364651E-3</v>
      </c>
      <c r="V333" s="57">
        <f t="shared" si="531"/>
        <v>-3.3333333267364651E-3</v>
      </c>
      <c r="W333" s="57">
        <f t="shared" si="531"/>
        <v>-3.3333333267364651E-3</v>
      </c>
      <c r="X333" s="57">
        <f t="shared" si="531"/>
        <v>-3.3333333267364651E-3</v>
      </c>
      <c r="Y333" s="57">
        <f t="shared" si="531"/>
        <v>-3.3333333267364651E-3</v>
      </c>
      <c r="Z333" s="57">
        <f t="shared" si="531"/>
        <v>-3.3333333267364651E-3</v>
      </c>
      <c r="AA333" s="59"/>
      <c r="AB333" s="57"/>
      <c r="AC333" s="57">
        <f t="shared" si="526"/>
        <v>0</v>
      </c>
      <c r="AD333" s="57">
        <f t="shared" si="527"/>
        <v>-3.3333333267364651E-3</v>
      </c>
      <c r="AE333" s="57">
        <f t="shared" si="509"/>
        <v>-3.3333333267364651E-3</v>
      </c>
      <c r="AF333" s="57">
        <f t="shared" si="509"/>
        <v>-3.3333333267364651E-3</v>
      </c>
      <c r="AG333" s="57">
        <f t="shared" si="509"/>
        <v>-3.3333333267364651E-3</v>
      </c>
      <c r="AH333" s="57">
        <f t="shared" si="509"/>
        <v>-3.3333333267364651E-3</v>
      </c>
      <c r="AI333" s="57">
        <f t="shared" si="509"/>
        <v>-3.3333333267364651E-3</v>
      </c>
      <c r="AJ333" s="57">
        <f t="shared" si="509"/>
        <v>-3.3333333267364651E-3</v>
      </c>
      <c r="AK333" s="57">
        <f t="shared" si="509"/>
        <v>-3.3333333267364651E-3</v>
      </c>
      <c r="AL333" s="57">
        <f t="shared" si="509"/>
        <v>-3.3333333267364651E-3</v>
      </c>
      <c r="AM333" s="57">
        <f t="shared" si="509"/>
        <v>-3.3333333267364651E-3</v>
      </c>
      <c r="AN333" s="57">
        <f t="shared" si="509"/>
        <v>-3.3333333267364651E-3</v>
      </c>
      <c r="AO333" s="57">
        <f t="shared" si="509"/>
        <v>-3.3333333267364651E-3</v>
      </c>
      <c r="AP333" s="59"/>
      <c r="AQ333" s="57">
        <v>0</v>
      </c>
      <c r="BE333" s="60">
        <f t="shared" si="522"/>
        <v>0</v>
      </c>
      <c r="BF333" s="57">
        <v>0</v>
      </c>
      <c r="BT333" s="60">
        <f t="shared" si="528"/>
        <v>0</v>
      </c>
      <c r="BU333" s="57">
        <v>0</v>
      </c>
      <c r="CI333" s="60">
        <f t="shared" si="529"/>
        <v>0</v>
      </c>
      <c r="CJ333" s="57">
        <v>0</v>
      </c>
      <c r="CX333" s="60">
        <f t="shared" si="530"/>
        <v>0</v>
      </c>
    </row>
    <row r="334" spans="1:102" x14ac:dyDescent="0.2">
      <c r="A334" s="56" t="s">
        <v>1647</v>
      </c>
      <c r="B334" s="40" t="s">
        <v>2365</v>
      </c>
      <c r="C334" s="40" t="s">
        <v>794</v>
      </c>
      <c r="D334" s="40" t="s">
        <v>835</v>
      </c>
      <c r="E334" s="40" t="s">
        <v>2084</v>
      </c>
      <c r="F334" s="40" t="s">
        <v>853</v>
      </c>
      <c r="G334" s="40">
        <v>120</v>
      </c>
      <c r="H334" s="57">
        <v>85089.29</v>
      </c>
      <c r="I334" s="57">
        <v>85089.286749999999</v>
      </c>
      <c r="J334" s="57">
        <v>3.2499999942956492E-3</v>
      </c>
      <c r="K334" s="58">
        <v>0</v>
      </c>
      <c r="L334" s="57">
        <v>0</v>
      </c>
      <c r="M334" s="57"/>
      <c r="N334" s="57">
        <f t="shared" si="482"/>
        <v>0</v>
      </c>
      <c r="O334" s="57">
        <f t="shared" si="525"/>
        <v>3.2499999942956492E-3</v>
      </c>
      <c r="P334" s="57">
        <f t="shared" si="531"/>
        <v>3.2499999942956492E-3</v>
      </c>
      <c r="Q334" s="57">
        <f t="shared" si="531"/>
        <v>3.2499999942956492E-3</v>
      </c>
      <c r="R334" s="57">
        <f t="shared" si="531"/>
        <v>3.2499999942956492E-3</v>
      </c>
      <c r="S334" s="57">
        <f t="shared" si="531"/>
        <v>3.2499999942956492E-3</v>
      </c>
      <c r="T334" s="57">
        <f t="shared" si="531"/>
        <v>3.2499999942956492E-3</v>
      </c>
      <c r="U334" s="57">
        <f t="shared" si="531"/>
        <v>3.2499999942956492E-3</v>
      </c>
      <c r="V334" s="57">
        <f t="shared" si="531"/>
        <v>3.2499999942956492E-3</v>
      </c>
      <c r="W334" s="57">
        <f t="shared" si="531"/>
        <v>3.2499999942956492E-3</v>
      </c>
      <c r="X334" s="57">
        <f t="shared" si="531"/>
        <v>3.2499999942956492E-3</v>
      </c>
      <c r="Y334" s="57">
        <f t="shared" si="531"/>
        <v>3.2499999942956492E-3</v>
      </c>
      <c r="Z334" s="57">
        <f t="shared" si="531"/>
        <v>3.2499999942956492E-3</v>
      </c>
      <c r="AA334" s="59"/>
      <c r="AB334" s="57"/>
      <c r="AC334" s="57">
        <f t="shared" si="526"/>
        <v>0</v>
      </c>
      <c r="AD334" s="57">
        <f t="shared" si="527"/>
        <v>3.2499999942956492E-3</v>
      </c>
      <c r="AE334" s="57">
        <f t="shared" si="509"/>
        <v>3.2499999942956492E-3</v>
      </c>
      <c r="AF334" s="57">
        <f t="shared" si="509"/>
        <v>3.2499999942956492E-3</v>
      </c>
      <c r="AG334" s="57">
        <f t="shared" si="509"/>
        <v>3.2499999942956492E-3</v>
      </c>
      <c r="AH334" s="57">
        <f t="shared" si="509"/>
        <v>3.2499999942956492E-3</v>
      </c>
      <c r="AI334" s="57">
        <f t="shared" si="509"/>
        <v>3.2499999942956492E-3</v>
      </c>
      <c r="AJ334" s="57">
        <f t="shared" si="509"/>
        <v>3.2499999942956492E-3</v>
      </c>
      <c r="AK334" s="57">
        <f t="shared" si="509"/>
        <v>3.2499999942956492E-3</v>
      </c>
      <c r="AL334" s="57">
        <f t="shared" si="509"/>
        <v>3.2499999942956492E-3</v>
      </c>
      <c r="AM334" s="57">
        <f t="shared" si="509"/>
        <v>3.2499999942956492E-3</v>
      </c>
      <c r="AN334" s="57">
        <f t="shared" si="509"/>
        <v>3.2499999942956492E-3</v>
      </c>
      <c r="AO334" s="57">
        <f t="shared" si="509"/>
        <v>3.2499999942956492E-3</v>
      </c>
      <c r="AP334" s="59"/>
      <c r="AQ334" s="57">
        <v>0</v>
      </c>
      <c r="BE334" s="60">
        <f t="shared" si="522"/>
        <v>0</v>
      </c>
      <c r="BF334" s="57">
        <v>0</v>
      </c>
      <c r="BT334" s="60">
        <f t="shared" si="528"/>
        <v>0</v>
      </c>
      <c r="BU334" s="57">
        <v>0</v>
      </c>
      <c r="CI334" s="60">
        <f t="shared" si="529"/>
        <v>0</v>
      </c>
      <c r="CJ334" s="57">
        <v>0</v>
      </c>
      <c r="CX334" s="60">
        <f t="shared" si="530"/>
        <v>0</v>
      </c>
    </row>
    <row r="335" spans="1:102" x14ac:dyDescent="0.2">
      <c r="A335" s="56" t="s">
        <v>1648</v>
      </c>
      <c r="B335" s="40" t="s">
        <v>2366</v>
      </c>
      <c r="C335" s="40" t="s">
        <v>794</v>
      </c>
      <c r="D335" s="40" t="s">
        <v>835</v>
      </c>
      <c r="E335" s="40" t="s">
        <v>2558</v>
      </c>
      <c r="F335" s="40" t="s">
        <v>853</v>
      </c>
      <c r="G335" s="40">
        <v>180</v>
      </c>
      <c r="H335" s="57">
        <v>49197.8</v>
      </c>
      <c r="I335" s="57">
        <v>49197.802222222228</v>
      </c>
      <c r="J335" s="57">
        <v>-2.2222222251002677E-3</v>
      </c>
      <c r="K335" s="58">
        <v>0</v>
      </c>
      <c r="L335" s="57">
        <v>0</v>
      </c>
      <c r="M335" s="57"/>
      <c r="N335" s="57">
        <f t="shared" si="482"/>
        <v>0</v>
      </c>
      <c r="O335" s="57">
        <f t="shared" si="525"/>
        <v>-2.2222222251002677E-3</v>
      </c>
      <c r="P335" s="57">
        <f t="shared" si="531"/>
        <v>-2.2222222251002677E-3</v>
      </c>
      <c r="Q335" s="57">
        <f t="shared" si="531"/>
        <v>-2.2222222251002677E-3</v>
      </c>
      <c r="R335" s="57">
        <f t="shared" si="531"/>
        <v>-2.2222222251002677E-3</v>
      </c>
      <c r="S335" s="57">
        <f t="shared" si="531"/>
        <v>-2.2222222251002677E-3</v>
      </c>
      <c r="T335" s="57">
        <f t="shared" si="531"/>
        <v>-2.2222222251002677E-3</v>
      </c>
      <c r="U335" s="57">
        <f t="shared" si="531"/>
        <v>-2.2222222251002677E-3</v>
      </c>
      <c r="V335" s="57">
        <f t="shared" si="531"/>
        <v>-2.2222222251002677E-3</v>
      </c>
      <c r="W335" s="57">
        <f t="shared" si="531"/>
        <v>-2.2222222251002677E-3</v>
      </c>
      <c r="X335" s="57">
        <f t="shared" si="531"/>
        <v>-2.2222222251002677E-3</v>
      </c>
      <c r="Y335" s="57">
        <f t="shared" si="531"/>
        <v>-2.2222222251002677E-3</v>
      </c>
      <c r="Z335" s="57">
        <f t="shared" si="531"/>
        <v>-2.2222222251002677E-3</v>
      </c>
      <c r="AA335" s="59"/>
      <c r="AB335" s="57"/>
      <c r="AC335" s="57">
        <f t="shared" si="526"/>
        <v>0</v>
      </c>
      <c r="AD335" s="57">
        <f t="shared" si="527"/>
        <v>-2.2222222251002677E-3</v>
      </c>
      <c r="AE335" s="57">
        <f t="shared" si="509"/>
        <v>-2.2222222251002677E-3</v>
      </c>
      <c r="AF335" s="57">
        <f t="shared" si="509"/>
        <v>-2.2222222251002677E-3</v>
      </c>
      <c r="AG335" s="57">
        <f t="shared" si="509"/>
        <v>-2.2222222251002677E-3</v>
      </c>
      <c r="AH335" s="57">
        <f t="shared" si="509"/>
        <v>-2.2222222251002677E-3</v>
      </c>
      <c r="AI335" s="57">
        <f t="shared" si="509"/>
        <v>-2.2222222251002677E-3</v>
      </c>
      <c r="AJ335" s="57">
        <f t="shared" si="509"/>
        <v>-2.2222222251002677E-3</v>
      </c>
      <c r="AK335" s="57">
        <f t="shared" si="509"/>
        <v>-2.2222222251002677E-3</v>
      </c>
      <c r="AL335" s="57">
        <f t="shared" si="509"/>
        <v>-2.2222222251002677E-3</v>
      </c>
      <c r="AM335" s="57">
        <f t="shared" si="509"/>
        <v>-2.2222222251002677E-3</v>
      </c>
      <c r="AN335" s="57">
        <f t="shared" si="509"/>
        <v>-2.2222222251002677E-3</v>
      </c>
      <c r="AO335" s="57">
        <f t="shared" si="509"/>
        <v>-2.2222222251002677E-3</v>
      </c>
      <c r="AP335" s="59"/>
      <c r="AQ335" s="57">
        <v>0</v>
      </c>
      <c r="BE335" s="60">
        <f t="shared" si="522"/>
        <v>0</v>
      </c>
      <c r="BF335" s="57">
        <v>0</v>
      </c>
      <c r="BT335" s="60">
        <f t="shared" si="528"/>
        <v>0</v>
      </c>
      <c r="BU335" s="57">
        <v>0</v>
      </c>
      <c r="CI335" s="60">
        <f t="shared" si="529"/>
        <v>0</v>
      </c>
      <c r="CJ335" s="57">
        <v>0</v>
      </c>
      <c r="CX335" s="60">
        <f t="shared" si="530"/>
        <v>0</v>
      </c>
    </row>
    <row r="336" spans="1:102" x14ac:dyDescent="0.2">
      <c r="A336" s="56" t="s">
        <v>1649</v>
      </c>
      <c r="B336" s="40" t="s">
        <v>2367</v>
      </c>
      <c r="C336" s="40" t="s">
        <v>794</v>
      </c>
      <c r="D336" s="40" t="s">
        <v>835</v>
      </c>
      <c r="E336" s="40" t="s">
        <v>2106</v>
      </c>
      <c r="F336" s="40" t="s">
        <v>853</v>
      </c>
      <c r="G336" s="40">
        <v>120</v>
      </c>
      <c r="H336" s="57">
        <v>42304.11</v>
      </c>
      <c r="I336" s="57">
        <v>32432.811000000002</v>
      </c>
      <c r="J336" s="57">
        <v>9871.2989999999991</v>
      </c>
      <c r="K336" s="58">
        <v>0</v>
      </c>
      <c r="L336" s="57">
        <v>352.52999999999992</v>
      </c>
      <c r="M336" s="57"/>
      <c r="N336" s="57">
        <f t="shared" si="482"/>
        <v>4230.3599999999988</v>
      </c>
      <c r="O336" s="57">
        <f t="shared" si="525"/>
        <v>9518.7689999999984</v>
      </c>
      <c r="P336" s="57">
        <f t="shared" si="531"/>
        <v>9166.2389999999978</v>
      </c>
      <c r="Q336" s="57">
        <f t="shared" si="531"/>
        <v>8813.7089999999971</v>
      </c>
      <c r="R336" s="57">
        <f t="shared" si="531"/>
        <v>8461.1789999999964</v>
      </c>
      <c r="S336" s="57">
        <f t="shared" si="531"/>
        <v>8108.6489999999967</v>
      </c>
      <c r="T336" s="57">
        <f t="shared" si="531"/>
        <v>7756.118999999997</v>
      </c>
      <c r="U336" s="57">
        <f t="shared" si="531"/>
        <v>7403.5889999999972</v>
      </c>
      <c r="V336" s="57">
        <f t="shared" si="531"/>
        <v>7051.0589999999975</v>
      </c>
      <c r="W336" s="57">
        <f t="shared" si="531"/>
        <v>6698.5289999999977</v>
      </c>
      <c r="X336" s="57">
        <f t="shared" si="531"/>
        <v>6345.998999999998</v>
      </c>
      <c r="Y336" s="57">
        <f t="shared" si="531"/>
        <v>5993.4689999999982</v>
      </c>
      <c r="Z336" s="57">
        <f t="shared" si="531"/>
        <v>5640.9389999999985</v>
      </c>
      <c r="AA336" s="59"/>
      <c r="AB336" s="57"/>
      <c r="AC336" s="57">
        <f t="shared" si="526"/>
        <v>4230.3599999999988</v>
      </c>
      <c r="AD336" s="57">
        <f t="shared" si="527"/>
        <v>5288.4089999999987</v>
      </c>
      <c r="AE336" s="57">
        <f t="shared" ref="AE336:AO338" si="532">AD336-$L336</f>
        <v>4935.878999999999</v>
      </c>
      <c r="AF336" s="57">
        <f t="shared" si="532"/>
        <v>4583.3489999999993</v>
      </c>
      <c r="AG336" s="57">
        <f t="shared" si="532"/>
        <v>4230.8189999999995</v>
      </c>
      <c r="AH336" s="57">
        <f t="shared" si="532"/>
        <v>3878.2889999999998</v>
      </c>
      <c r="AI336" s="57">
        <f t="shared" si="532"/>
        <v>3525.759</v>
      </c>
      <c r="AJ336" s="57">
        <f t="shared" si="532"/>
        <v>3173.2290000000003</v>
      </c>
      <c r="AK336" s="57">
        <f t="shared" si="532"/>
        <v>2820.6990000000005</v>
      </c>
      <c r="AL336" s="57">
        <f t="shared" si="532"/>
        <v>2468.1690000000008</v>
      </c>
      <c r="AM336" s="57">
        <f t="shared" si="532"/>
        <v>2115.639000000001</v>
      </c>
      <c r="AN336" s="57">
        <f t="shared" si="532"/>
        <v>1763.1090000000011</v>
      </c>
      <c r="AO336" s="57">
        <f t="shared" si="532"/>
        <v>1410.5790000000011</v>
      </c>
      <c r="AP336" s="59"/>
      <c r="AQ336" s="57">
        <v>352.52999999999992</v>
      </c>
      <c r="AR336" s="57">
        <f>L336*4+0.46</f>
        <v>1410.5799999999997</v>
      </c>
      <c r="AS336" s="57">
        <f t="shared" ref="AS336:AS338" si="533">AO336-$L336</f>
        <v>1058.0490000000011</v>
      </c>
      <c r="AT336" s="57">
        <f t="shared" ref="AT336:BD338" si="534">AS336-$L336</f>
        <v>705.51900000000114</v>
      </c>
      <c r="AU336" s="57">
        <f t="shared" si="534"/>
        <v>352.98900000000123</v>
      </c>
      <c r="AV336" s="57">
        <f t="shared" si="534"/>
        <v>0.45900000000131058</v>
      </c>
      <c r="AW336" s="57">
        <f>AV336-0.46</f>
        <v>-9.9999999868943812E-4</v>
      </c>
      <c r="AX336" s="57">
        <f>AW336-$L336*0</f>
        <v>-9.9999999868943812E-4</v>
      </c>
      <c r="AY336" s="57">
        <f t="shared" ref="AY336:BD337" si="535">AX336-$L336*0</f>
        <v>-9.9999999868943812E-4</v>
      </c>
      <c r="AZ336" s="57">
        <f t="shared" si="535"/>
        <v>-9.9999999868943812E-4</v>
      </c>
      <c r="BA336" s="57">
        <f t="shared" si="535"/>
        <v>-9.9999999868943812E-4</v>
      </c>
      <c r="BB336" s="57">
        <f t="shared" si="535"/>
        <v>-9.9999999868943812E-4</v>
      </c>
      <c r="BC336" s="57">
        <f t="shared" si="535"/>
        <v>-9.9999999868943812E-4</v>
      </c>
      <c r="BD336" s="57">
        <f t="shared" si="535"/>
        <v>-9.9999999868943812E-4</v>
      </c>
      <c r="BE336" s="60">
        <f t="shared" si="522"/>
        <v>0</v>
      </c>
      <c r="BF336" s="57">
        <v>352.52999999999992</v>
      </c>
      <c r="BG336" s="69">
        <v>0</v>
      </c>
      <c r="BH336" s="57"/>
      <c r="BI336" s="57"/>
      <c r="BJ336" s="57"/>
      <c r="BK336" s="57"/>
      <c r="BL336" s="57"/>
      <c r="BM336" s="57"/>
      <c r="BN336" s="57"/>
      <c r="BO336" s="57"/>
      <c r="BP336" s="57"/>
      <c r="BQ336" s="57"/>
      <c r="BR336" s="57"/>
      <c r="BS336" s="57"/>
      <c r="BT336" s="60">
        <f t="shared" si="528"/>
        <v>-1.6923076900898183E-6</v>
      </c>
      <c r="BU336" s="57">
        <v>352.52999999999992</v>
      </c>
      <c r="BV336" s="69">
        <v>0</v>
      </c>
      <c r="BW336" s="57"/>
      <c r="BX336" s="57"/>
      <c r="BY336" s="57"/>
      <c r="BZ336" s="57"/>
      <c r="CA336" s="57"/>
      <c r="CB336" s="57"/>
      <c r="CC336" s="57"/>
      <c r="CD336" s="57"/>
      <c r="CE336" s="57"/>
      <c r="CF336" s="57"/>
      <c r="CG336" s="57"/>
      <c r="CH336" s="57"/>
      <c r="CI336" s="60">
        <f t="shared" si="529"/>
        <v>0</v>
      </c>
      <c r="CJ336" s="57">
        <v>352.52999999999992</v>
      </c>
      <c r="CK336" s="69">
        <v>0</v>
      </c>
      <c r="CL336" s="57"/>
      <c r="CM336" s="57"/>
      <c r="CN336" s="57"/>
      <c r="CO336" s="57"/>
      <c r="CP336" s="57"/>
      <c r="CQ336" s="57"/>
      <c r="CR336" s="57"/>
      <c r="CS336" s="57"/>
      <c r="CT336" s="57"/>
      <c r="CU336" s="57"/>
      <c r="CV336" s="57"/>
      <c r="CW336" s="57"/>
      <c r="CX336" s="60">
        <f t="shared" si="530"/>
        <v>0</v>
      </c>
    </row>
    <row r="337" spans="1:102" x14ac:dyDescent="0.2">
      <c r="A337" s="56" t="s">
        <v>1650</v>
      </c>
      <c r="B337" s="40" t="s">
        <v>2368</v>
      </c>
      <c r="C337" s="40" t="s">
        <v>794</v>
      </c>
      <c r="D337" s="40" t="s">
        <v>2077</v>
      </c>
      <c r="E337" s="40" t="s">
        <v>2106</v>
      </c>
      <c r="F337" s="40" t="s">
        <v>853</v>
      </c>
      <c r="G337" s="40">
        <v>120</v>
      </c>
      <c r="H337" s="57">
        <v>55133.279999999999</v>
      </c>
      <c r="I337" s="57">
        <v>42268.527999999998</v>
      </c>
      <c r="J337" s="57">
        <v>12864.752</v>
      </c>
      <c r="K337" s="58">
        <v>0</v>
      </c>
      <c r="L337" s="57">
        <v>459.43999999999988</v>
      </c>
      <c r="M337" s="57"/>
      <c r="N337" s="57">
        <f t="shared" si="482"/>
        <v>5513.2799999999988</v>
      </c>
      <c r="O337" s="57">
        <f t="shared" si="525"/>
        <v>12405.312</v>
      </c>
      <c r="P337" s="57">
        <f t="shared" si="531"/>
        <v>11945.871999999999</v>
      </c>
      <c r="Q337" s="57">
        <f t="shared" si="531"/>
        <v>11486.431999999999</v>
      </c>
      <c r="R337" s="57">
        <f t="shared" si="531"/>
        <v>11026.991999999998</v>
      </c>
      <c r="S337" s="57">
        <f t="shared" si="531"/>
        <v>10567.551999999998</v>
      </c>
      <c r="T337" s="57">
        <f t="shared" si="531"/>
        <v>10108.111999999997</v>
      </c>
      <c r="U337" s="57">
        <f t="shared" si="531"/>
        <v>9648.6719999999968</v>
      </c>
      <c r="V337" s="57">
        <f t="shared" si="531"/>
        <v>9189.2319999999963</v>
      </c>
      <c r="W337" s="57">
        <f t="shared" si="531"/>
        <v>8729.7919999999958</v>
      </c>
      <c r="X337" s="57">
        <f t="shared" si="531"/>
        <v>8270.3519999999953</v>
      </c>
      <c r="Y337" s="57">
        <f t="shared" si="531"/>
        <v>7810.9119999999957</v>
      </c>
      <c r="Z337" s="57">
        <f t="shared" si="531"/>
        <v>7351.4719999999961</v>
      </c>
      <c r="AA337" s="59"/>
      <c r="AB337" s="57"/>
      <c r="AC337" s="57">
        <f t="shared" si="526"/>
        <v>5513.2799999999988</v>
      </c>
      <c r="AD337" s="57">
        <f t="shared" si="527"/>
        <v>6892.0319999999965</v>
      </c>
      <c r="AE337" s="57">
        <f t="shared" si="532"/>
        <v>6432.5919999999969</v>
      </c>
      <c r="AF337" s="57">
        <f t="shared" si="532"/>
        <v>5973.1519999999973</v>
      </c>
      <c r="AG337" s="57">
        <f t="shared" si="532"/>
        <v>5513.7119999999977</v>
      </c>
      <c r="AH337" s="57">
        <f t="shared" si="532"/>
        <v>5054.2719999999981</v>
      </c>
      <c r="AI337" s="57">
        <f t="shared" si="532"/>
        <v>4594.8319999999985</v>
      </c>
      <c r="AJ337" s="57">
        <f t="shared" si="532"/>
        <v>4135.3919999999989</v>
      </c>
      <c r="AK337" s="57">
        <f t="shared" si="532"/>
        <v>3675.9519999999989</v>
      </c>
      <c r="AL337" s="57">
        <f t="shared" si="532"/>
        <v>3216.5119999999988</v>
      </c>
      <c r="AM337" s="57">
        <f t="shared" si="532"/>
        <v>2757.0719999999988</v>
      </c>
      <c r="AN337" s="57">
        <f t="shared" si="532"/>
        <v>2297.6319999999987</v>
      </c>
      <c r="AO337" s="57">
        <f t="shared" si="532"/>
        <v>1838.1919999999989</v>
      </c>
      <c r="AP337" s="59"/>
      <c r="AQ337" s="57">
        <v>459.43999999999988</v>
      </c>
      <c r="AR337" s="57">
        <f>L337*4+0.43</f>
        <v>1838.1899999999996</v>
      </c>
      <c r="AS337" s="57">
        <f t="shared" si="533"/>
        <v>1378.751999999999</v>
      </c>
      <c r="AT337" s="57">
        <f t="shared" si="534"/>
        <v>919.31199999999922</v>
      </c>
      <c r="AU337" s="57">
        <f t="shared" si="534"/>
        <v>459.87199999999933</v>
      </c>
      <c r="AV337" s="57">
        <f t="shared" si="534"/>
        <v>0.43199999999944794</v>
      </c>
      <c r="AW337" s="57">
        <f>AV337-0.43</f>
        <v>1.9999999994479434E-3</v>
      </c>
      <c r="AX337" s="57">
        <f>AW337-$L337*0</f>
        <v>1.9999999994479434E-3</v>
      </c>
      <c r="AY337" s="57">
        <f t="shared" si="535"/>
        <v>1.9999999994479434E-3</v>
      </c>
      <c r="AZ337" s="57">
        <f t="shared" si="535"/>
        <v>1.9999999994479434E-3</v>
      </c>
      <c r="BA337" s="57">
        <f t="shared" si="535"/>
        <v>1.9999999994479434E-3</v>
      </c>
      <c r="BB337" s="57">
        <f t="shared" si="535"/>
        <v>1.9999999994479434E-3</v>
      </c>
      <c r="BC337" s="57">
        <f t="shared" si="535"/>
        <v>1.9999999994479434E-3</v>
      </c>
      <c r="BD337" s="57">
        <f t="shared" si="535"/>
        <v>1.9999999994479434E-3</v>
      </c>
      <c r="BE337" s="60">
        <f t="shared" si="522"/>
        <v>0</v>
      </c>
      <c r="BF337" s="57">
        <v>459.43999999999988</v>
      </c>
      <c r="BG337" s="69">
        <v>0</v>
      </c>
      <c r="BH337" s="57"/>
      <c r="BI337" s="57"/>
      <c r="BJ337" s="57"/>
      <c r="BK337" s="57"/>
      <c r="BL337" s="57"/>
      <c r="BM337" s="57"/>
      <c r="BN337" s="57"/>
      <c r="BO337" s="57"/>
      <c r="BP337" s="57"/>
      <c r="BQ337" s="57"/>
      <c r="BR337" s="57"/>
      <c r="BS337" s="57"/>
      <c r="BT337" s="60">
        <f t="shared" si="528"/>
        <v>3.3846153836811349E-6</v>
      </c>
      <c r="BU337" s="57">
        <v>459.43999999999988</v>
      </c>
      <c r="BV337" s="69">
        <v>0</v>
      </c>
      <c r="BW337" s="57"/>
      <c r="BX337" s="57"/>
      <c r="BY337" s="57"/>
      <c r="BZ337" s="57"/>
      <c r="CA337" s="57"/>
      <c r="CB337" s="57"/>
      <c r="CC337" s="57"/>
      <c r="CD337" s="57"/>
      <c r="CE337" s="57"/>
      <c r="CF337" s="57"/>
      <c r="CG337" s="57"/>
      <c r="CH337" s="57"/>
      <c r="CI337" s="60">
        <f t="shared" si="529"/>
        <v>0</v>
      </c>
      <c r="CJ337" s="57">
        <v>459.43999999999988</v>
      </c>
      <c r="CK337" s="69">
        <v>0</v>
      </c>
      <c r="CL337" s="57"/>
      <c r="CM337" s="57"/>
      <c r="CN337" s="57"/>
      <c r="CO337" s="57"/>
      <c r="CP337" s="57"/>
      <c r="CQ337" s="57"/>
      <c r="CR337" s="57"/>
      <c r="CS337" s="57"/>
      <c r="CT337" s="57"/>
      <c r="CU337" s="57"/>
      <c r="CV337" s="57"/>
      <c r="CW337" s="57"/>
      <c r="CX337" s="60">
        <f t="shared" si="530"/>
        <v>0</v>
      </c>
    </row>
    <row r="338" spans="1:102" x14ac:dyDescent="0.2">
      <c r="A338" s="56" t="s">
        <v>1651</v>
      </c>
      <c r="B338" s="40" t="s">
        <v>2369</v>
      </c>
      <c r="C338" s="40" t="s">
        <v>794</v>
      </c>
      <c r="D338" s="40" t="s">
        <v>2077</v>
      </c>
      <c r="E338" s="40" t="s">
        <v>2588</v>
      </c>
      <c r="F338" s="40" t="s">
        <v>853</v>
      </c>
      <c r="G338" s="40">
        <v>211</v>
      </c>
      <c r="H338" s="57">
        <v>91853.91</v>
      </c>
      <c r="I338" s="57">
        <v>37003.0090521327</v>
      </c>
      <c r="J338" s="57">
        <v>54850.900947867303</v>
      </c>
      <c r="K338" s="58">
        <v>0</v>
      </c>
      <c r="L338" s="57">
        <v>435.33</v>
      </c>
      <c r="M338" s="57"/>
      <c r="N338" s="57">
        <f t="shared" si="482"/>
        <v>5223.96</v>
      </c>
      <c r="O338" s="57">
        <f t="shared" si="525"/>
        <v>54415.570947867302</v>
      </c>
      <c r="P338" s="57">
        <f t="shared" si="531"/>
        <v>53980.2409478673</v>
      </c>
      <c r="Q338" s="57">
        <f t="shared" si="531"/>
        <v>53544.910947867298</v>
      </c>
      <c r="R338" s="57">
        <f t="shared" si="531"/>
        <v>53109.580947867296</v>
      </c>
      <c r="S338" s="57">
        <f t="shared" si="531"/>
        <v>52674.250947867295</v>
      </c>
      <c r="T338" s="57">
        <f t="shared" si="531"/>
        <v>52238.920947867293</v>
      </c>
      <c r="U338" s="57">
        <f t="shared" si="531"/>
        <v>51803.590947867291</v>
      </c>
      <c r="V338" s="57">
        <f t="shared" si="531"/>
        <v>51368.260947867289</v>
      </c>
      <c r="W338" s="57">
        <f t="shared" si="531"/>
        <v>50932.930947867288</v>
      </c>
      <c r="X338" s="57">
        <f t="shared" si="531"/>
        <v>50497.600947867286</v>
      </c>
      <c r="Y338" s="57">
        <f t="shared" si="531"/>
        <v>50062.270947867284</v>
      </c>
      <c r="Z338" s="57">
        <f t="shared" si="531"/>
        <v>49626.940947867282</v>
      </c>
      <c r="AA338" s="59"/>
      <c r="AB338" s="57"/>
      <c r="AC338" s="57">
        <f t="shared" si="526"/>
        <v>5223.96</v>
      </c>
      <c r="AD338" s="57">
        <f t="shared" si="527"/>
        <v>49191.610947867281</v>
      </c>
      <c r="AE338" s="57">
        <f t="shared" si="532"/>
        <v>48756.280947867279</v>
      </c>
      <c r="AF338" s="57">
        <f t="shared" si="532"/>
        <v>48320.950947867277</v>
      </c>
      <c r="AG338" s="57">
        <f t="shared" si="532"/>
        <v>47885.620947867275</v>
      </c>
      <c r="AH338" s="57">
        <f t="shared" si="532"/>
        <v>47450.290947867274</v>
      </c>
      <c r="AI338" s="57">
        <f t="shared" si="532"/>
        <v>47014.960947867272</v>
      </c>
      <c r="AJ338" s="57">
        <f t="shared" si="532"/>
        <v>46579.63094786727</v>
      </c>
      <c r="AK338" s="57">
        <f t="shared" si="532"/>
        <v>46144.300947867268</v>
      </c>
      <c r="AL338" s="57">
        <f t="shared" si="532"/>
        <v>45708.970947867267</v>
      </c>
      <c r="AM338" s="57">
        <f t="shared" si="532"/>
        <v>45273.640947867265</v>
      </c>
      <c r="AN338" s="57">
        <f t="shared" si="532"/>
        <v>44838.310947867263</v>
      </c>
      <c r="AO338" s="57">
        <f t="shared" si="532"/>
        <v>44402.980947867261</v>
      </c>
      <c r="AP338" s="59"/>
      <c r="AQ338" s="57">
        <v>435.33</v>
      </c>
      <c r="AR338" s="57">
        <f t="shared" ref="AR338" si="536">L338*12</f>
        <v>5223.96</v>
      </c>
      <c r="AS338" s="57">
        <f t="shared" si="533"/>
        <v>43967.65094786726</v>
      </c>
      <c r="AT338" s="57">
        <f t="shared" si="534"/>
        <v>43532.320947867258</v>
      </c>
      <c r="AU338" s="57">
        <f t="shared" si="534"/>
        <v>43096.990947867256</v>
      </c>
      <c r="AV338" s="57">
        <f t="shared" si="534"/>
        <v>42661.660947867254</v>
      </c>
      <c r="AW338" s="57">
        <f t="shared" si="534"/>
        <v>42226.330947867253</v>
      </c>
      <c r="AX338" s="57">
        <f t="shared" si="534"/>
        <v>41791.000947867251</v>
      </c>
      <c r="AY338" s="57">
        <f t="shared" si="534"/>
        <v>41355.670947867249</v>
      </c>
      <c r="AZ338" s="57">
        <f t="shared" si="534"/>
        <v>40920.340947867247</v>
      </c>
      <c r="BA338" s="57">
        <f t="shared" si="534"/>
        <v>40485.010947867246</v>
      </c>
      <c r="BB338" s="57">
        <f t="shared" si="534"/>
        <v>40049.680947867244</v>
      </c>
      <c r="BC338" s="57">
        <f t="shared" si="534"/>
        <v>39614.350947867242</v>
      </c>
      <c r="BD338" s="57">
        <f t="shared" si="534"/>
        <v>39179.02094786724</v>
      </c>
      <c r="BE338" s="60">
        <f t="shared" si="522"/>
        <v>0</v>
      </c>
      <c r="BF338" s="57">
        <v>435.33</v>
      </c>
      <c r="BG338" s="69">
        <f t="shared" ref="BG338" si="537">BF338*12</f>
        <v>5223.96</v>
      </c>
      <c r="BH338" s="57">
        <f t="shared" ref="BH338" si="538">BD338-BF338</f>
        <v>38743.690947867239</v>
      </c>
      <c r="BI338" s="57">
        <f t="shared" ref="BI338:BS338" si="539">BH338-$L338</f>
        <v>38308.360947867237</v>
      </c>
      <c r="BJ338" s="57">
        <f t="shared" si="539"/>
        <v>37873.030947867235</v>
      </c>
      <c r="BK338" s="57">
        <f t="shared" si="539"/>
        <v>37437.700947867233</v>
      </c>
      <c r="BL338" s="57">
        <f t="shared" si="539"/>
        <v>37002.370947867232</v>
      </c>
      <c r="BM338" s="57">
        <f t="shared" si="539"/>
        <v>36567.04094786723</v>
      </c>
      <c r="BN338" s="57">
        <f t="shared" si="539"/>
        <v>36131.710947867228</v>
      </c>
      <c r="BO338" s="57">
        <f t="shared" si="539"/>
        <v>35696.380947867226</v>
      </c>
      <c r="BP338" s="57">
        <f t="shared" si="539"/>
        <v>35261.050947867225</v>
      </c>
      <c r="BQ338" s="57">
        <f t="shared" si="539"/>
        <v>34825.720947867223</v>
      </c>
      <c r="BR338" s="57">
        <f t="shared" si="539"/>
        <v>34390.390947867221</v>
      </c>
      <c r="BS338" s="57">
        <f t="shared" si="539"/>
        <v>33955.06094786722</v>
      </c>
      <c r="BT338" s="60">
        <v>0</v>
      </c>
      <c r="BU338" s="57">
        <v>435.33</v>
      </c>
      <c r="BV338" s="69">
        <f t="shared" ref="BV338" si="540">BU338*12</f>
        <v>5223.96</v>
      </c>
      <c r="BW338" s="57">
        <f t="shared" ref="BW338" si="541">BS338-BU338</f>
        <v>33519.730947867218</v>
      </c>
      <c r="BX338" s="57">
        <f t="shared" ref="BX338:CH338" si="542">BW338-$L338</f>
        <v>33084.400947867216</v>
      </c>
      <c r="BY338" s="57">
        <f t="shared" si="542"/>
        <v>32649.070947867214</v>
      </c>
      <c r="BZ338" s="57">
        <f t="shared" si="542"/>
        <v>32213.740947867213</v>
      </c>
      <c r="CA338" s="57">
        <f t="shared" si="542"/>
        <v>31778.410947867211</v>
      </c>
      <c r="CB338" s="57">
        <f t="shared" si="542"/>
        <v>31343.080947867209</v>
      </c>
      <c r="CC338" s="57">
        <f t="shared" si="542"/>
        <v>30907.750947867207</v>
      </c>
      <c r="CD338" s="57">
        <f t="shared" si="542"/>
        <v>30472.420947867206</v>
      </c>
      <c r="CE338" s="57">
        <f t="shared" si="542"/>
        <v>30037.090947867204</v>
      </c>
      <c r="CF338" s="57">
        <f t="shared" si="542"/>
        <v>29601.760947867202</v>
      </c>
      <c r="CG338" s="57">
        <f t="shared" si="542"/>
        <v>29166.4309478672</v>
      </c>
      <c r="CH338" s="57">
        <f t="shared" si="542"/>
        <v>28731.100947867199</v>
      </c>
      <c r="CI338" s="60">
        <v>0</v>
      </c>
      <c r="CJ338" s="57">
        <v>435.33</v>
      </c>
      <c r="CK338" s="69">
        <f t="shared" ref="CK338" si="543">CJ338*12</f>
        <v>5223.96</v>
      </c>
      <c r="CL338" s="57">
        <f t="shared" ref="CL338" si="544">CH338-CJ338</f>
        <v>28295.770947867197</v>
      </c>
      <c r="CM338" s="57">
        <f t="shared" ref="CM338:CW338" si="545">CL338-$L338</f>
        <v>27860.440947867195</v>
      </c>
      <c r="CN338" s="57">
        <f t="shared" si="545"/>
        <v>27425.110947867193</v>
      </c>
      <c r="CO338" s="57">
        <f t="shared" si="545"/>
        <v>26989.780947867192</v>
      </c>
      <c r="CP338" s="57">
        <f t="shared" si="545"/>
        <v>26554.45094786719</v>
      </c>
      <c r="CQ338" s="57">
        <f t="shared" si="545"/>
        <v>26119.120947867188</v>
      </c>
      <c r="CR338" s="57">
        <f t="shared" si="545"/>
        <v>25683.790947867186</v>
      </c>
      <c r="CS338" s="57">
        <f t="shared" si="545"/>
        <v>25248.460947867185</v>
      </c>
      <c r="CT338" s="57">
        <f t="shared" si="545"/>
        <v>24813.130947867183</v>
      </c>
      <c r="CU338" s="57">
        <f t="shared" si="545"/>
        <v>24377.800947867181</v>
      </c>
      <c r="CV338" s="57">
        <f t="shared" si="545"/>
        <v>23942.470947867179</v>
      </c>
      <c r="CW338" s="57">
        <f t="shared" si="545"/>
        <v>23507.140947867178</v>
      </c>
      <c r="CX338" s="60">
        <v>0</v>
      </c>
    </row>
    <row r="339" spans="1:102" x14ac:dyDescent="0.2">
      <c r="A339" s="56" t="s">
        <v>1652</v>
      </c>
      <c r="B339" s="40" t="s">
        <v>2054</v>
      </c>
      <c r="C339" s="40" t="s">
        <v>794</v>
      </c>
      <c r="D339" s="40" t="s">
        <v>835</v>
      </c>
      <c r="E339" s="40" t="s">
        <v>2167</v>
      </c>
      <c r="F339" s="40" t="s">
        <v>831</v>
      </c>
      <c r="G339" s="40">
        <v>24</v>
      </c>
      <c r="H339" s="57">
        <v>43604.17</v>
      </c>
      <c r="I339" s="57">
        <v>1816.8404166666667</v>
      </c>
      <c r="J339" s="57">
        <v>7267.3650000000052</v>
      </c>
      <c r="K339" s="58">
        <v>0</v>
      </c>
      <c r="L339" s="57">
        <v>3633.68</v>
      </c>
      <c r="M339" s="57"/>
      <c r="N339" s="57">
        <f>L339*2+0.01</f>
        <v>7267.37</v>
      </c>
      <c r="O339" s="57">
        <f t="shared" si="525"/>
        <v>3633.6850000000054</v>
      </c>
      <c r="P339" s="57">
        <f t="shared" si="531"/>
        <v>5.0000000055661076E-3</v>
      </c>
      <c r="Q339" s="57">
        <f>P339-0.01</f>
        <v>-4.9999999944338926E-3</v>
      </c>
      <c r="R339" s="57">
        <f>Q339-$L339*0</f>
        <v>-4.9999999944338926E-3</v>
      </c>
      <c r="S339" s="57">
        <f t="shared" ref="S339:Z339" si="546">R339-$L339*0</f>
        <v>-4.9999999944338926E-3</v>
      </c>
      <c r="T339" s="57">
        <f t="shared" si="546"/>
        <v>-4.9999999944338926E-3</v>
      </c>
      <c r="U339" s="57">
        <f t="shared" si="546"/>
        <v>-4.9999999944338926E-3</v>
      </c>
      <c r="V339" s="57">
        <f t="shared" si="546"/>
        <v>-4.9999999944338926E-3</v>
      </c>
      <c r="W339" s="57">
        <f t="shared" si="546"/>
        <v>-4.9999999944338926E-3</v>
      </c>
      <c r="X339" s="57">
        <f t="shared" si="546"/>
        <v>-4.9999999944338926E-3</v>
      </c>
      <c r="Y339" s="57">
        <f t="shared" si="546"/>
        <v>-4.9999999944338926E-3</v>
      </c>
      <c r="Z339" s="57">
        <f t="shared" si="546"/>
        <v>-4.9999999944338926E-3</v>
      </c>
      <c r="AA339" s="59"/>
      <c r="AB339" s="57"/>
      <c r="AC339" s="57">
        <f t="shared" ref="AC339:AC341" si="547">L339*0</f>
        <v>0</v>
      </c>
      <c r="AD339" s="57">
        <f t="shared" ref="AD339:AD341" si="548">Z339-$L339*0</f>
        <v>-4.9999999944338926E-3</v>
      </c>
      <c r="AE339" s="57">
        <f t="shared" ref="AE339:AO341" si="549">AD339-$L339*0</f>
        <v>-4.9999999944338926E-3</v>
      </c>
      <c r="AF339" s="57">
        <f t="shared" si="549"/>
        <v>-4.9999999944338926E-3</v>
      </c>
      <c r="AG339" s="57">
        <f t="shared" si="549"/>
        <v>-4.9999999944338926E-3</v>
      </c>
      <c r="AH339" s="57">
        <f t="shared" si="549"/>
        <v>-4.9999999944338926E-3</v>
      </c>
      <c r="AI339" s="57">
        <f t="shared" si="549"/>
        <v>-4.9999999944338926E-3</v>
      </c>
      <c r="AJ339" s="57">
        <f t="shared" si="549"/>
        <v>-4.9999999944338926E-3</v>
      </c>
      <c r="AK339" s="57">
        <f t="shared" si="549"/>
        <v>-4.9999999944338926E-3</v>
      </c>
      <c r="AL339" s="57">
        <f t="shared" si="549"/>
        <v>-4.9999999944338926E-3</v>
      </c>
      <c r="AM339" s="57">
        <f t="shared" si="549"/>
        <v>-4.9999999944338926E-3</v>
      </c>
      <c r="AN339" s="57">
        <f t="shared" si="549"/>
        <v>-4.9999999944338926E-3</v>
      </c>
      <c r="AO339" s="57">
        <f t="shared" si="549"/>
        <v>-4.9999999944338926E-3</v>
      </c>
      <c r="AP339" s="59"/>
      <c r="AQ339" s="57">
        <v>0</v>
      </c>
      <c r="BE339" s="60">
        <f t="shared" si="522"/>
        <v>0</v>
      </c>
      <c r="BF339" s="57">
        <v>0</v>
      </c>
      <c r="BT339" s="60">
        <f t="shared" si="528"/>
        <v>0</v>
      </c>
      <c r="BU339" s="57">
        <v>0</v>
      </c>
      <c r="CI339" s="60">
        <f t="shared" si="529"/>
        <v>0</v>
      </c>
      <c r="CJ339" s="57">
        <v>0</v>
      </c>
      <c r="CX339" s="60">
        <f t="shared" si="530"/>
        <v>0</v>
      </c>
    </row>
    <row r="340" spans="1:102" x14ac:dyDescent="0.2">
      <c r="A340" s="56" t="s">
        <v>1653</v>
      </c>
      <c r="B340" s="40" t="s">
        <v>2370</v>
      </c>
      <c r="C340" s="40" t="s">
        <v>794</v>
      </c>
      <c r="D340" s="40" t="s">
        <v>851</v>
      </c>
      <c r="E340" s="40" t="s">
        <v>2168</v>
      </c>
      <c r="F340" s="40" t="s">
        <v>853</v>
      </c>
      <c r="G340" s="40">
        <v>180</v>
      </c>
      <c r="H340" s="57">
        <v>329828.57</v>
      </c>
      <c r="I340" s="57">
        <v>311189.88</v>
      </c>
      <c r="J340" s="57">
        <v>18638.690000000002</v>
      </c>
      <c r="K340" s="58">
        <v>1</v>
      </c>
      <c r="L340" s="57">
        <v>1863.8600000000004</v>
      </c>
      <c r="M340" s="57"/>
      <c r="N340" s="57">
        <f>L340*10+0.09</f>
        <v>18638.690000000002</v>
      </c>
      <c r="O340" s="57">
        <f t="shared" si="525"/>
        <v>16774.830000000002</v>
      </c>
      <c r="P340" s="57">
        <f t="shared" si="531"/>
        <v>14910.970000000001</v>
      </c>
      <c r="Q340" s="57">
        <f t="shared" si="531"/>
        <v>13047.11</v>
      </c>
      <c r="R340" s="57">
        <f t="shared" si="531"/>
        <v>11183.25</v>
      </c>
      <c r="S340" s="57">
        <f t="shared" si="531"/>
        <v>9319.39</v>
      </c>
      <c r="T340" s="57">
        <f t="shared" si="531"/>
        <v>7455.5299999999988</v>
      </c>
      <c r="U340" s="57">
        <f t="shared" si="531"/>
        <v>5591.6699999999983</v>
      </c>
      <c r="V340" s="57">
        <f t="shared" si="531"/>
        <v>3727.8099999999977</v>
      </c>
      <c r="W340" s="57">
        <f t="shared" si="531"/>
        <v>1863.9499999999973</v>
      </c>
      <c r="X340" s="57">
        <f t="shared" si="531"/>
        <v>8.9999999996962288E-2</v>
      </c>
      <c r="Y340" s="57">
        <f>X340-0.09</f>
        <v>-3.0377089732525064E-12</v>
      </c>
      <c r="Z340" s="57">
        <f>Y340-$L340*0</f>
        <v>-3.0377089732525064E-12</v>
      </c>
      <c r="AA340" s="59">
        <f t="shared" ref="AA340:AA343" si="550">SUM(O340:Z340,J340)/13*$AA$1</f>
        <v>173.48402923076921</v>
      </c>
      <c r="AB340" s="57"/>
      <c r="AC340" s="57">
        <f t="shared" si="547"/>
        <v>0</v>
      </c>
      <c r="AD340" s="57">
        <f t="shared" si="548"/>
        <v>-3.0377089732525064E-12</v>
      </c>
      <c r="AE340" s="57">
        <f t="shared" si="549"/>
        <v>-3.0377089732525064E-12</v>
      </c>
      <c r="AF340" s="57">
        <f t="shared" si="549"/>
        <v>-3.0377089732525064E-12</v>
      </c>
      <c r="AG340" s="57">
        <f t="shared" si="549"/>
        <v>-3.0377089732525064E-12</v>
      </c>
      <c r="AH340" s="57">
        <f t="shared" si="549"/>
        <v>-3.0377089732525064E-12</v>
      </c>
      <c r="AI340" s="57">
        <f t="shared" si="549"/>
        <v>-3.0377089732525064E-12</v>
      </c>
      <c r="AJ340" s="57">
        <f t="shared" si="549"/>
        <v>-3.0377089732525064E-12</v>
      </c>
      <c r="AK340" s="57">
        <f t="shared" si="549"/>
        <v>-3.0377089732525064E-12</v>
      </c>
      <c r="AL340" s="57">
        <f t="shared" si="549"/>
        <v>-3.0377089732525064E-12</v>
      </c>
      <c r="AM340" s="57">
        <f t="shared" si="549"/>
        <v>-3.0377089732525064E-12</v>
      </c>
      <c r="AN340" s="57">
        <f t="shared" si="549"/>
        <v>-3.0377089732525064E-12</v>
      </c>
      <c r="AO340" s="57">
        <f t="shared" si="549"/>
        <v>-3.0377089732525064E-12</v>
      </c>
      <c r="AP340" s="59"/>
      <c r="AQ340" s="57">
        <v>0</v>
      </c>
      <c r="BE340" s="60">
        <f t="shared" si="522"/>
        <v>-5.1407382624273182E-15</v>
      </c>
      <c r="BF340" s="57">
        <v>0</v>
      </c>
      <c r="BT340" s="60">
        <f t="shared" si="528"/>
        <v>0</v>
      </c>
      <c r="BU340" s="57">
        <v>0</v>
      </c>
      <c r="CI340" s="60">
        <f t="shared" si="529"/>
        <v>0</v>
      </c>
      <c r="CJ340" s="57">
        <v>0</v>
      </c>
      <c r="CX340" s="60">
        <f t="shared" si="530"/>
        <v>0</v>
      </c>
    </row>
    <row r="341" spans="1:102" x14ac:dyDescent="0.2">
      <c r="A341" s="56" t="s">
        <v>1654</v>
      </c>
      <c r="B341" s="40" t="s">
        <v>2371</v>
      </c>
      <c r="C341" s="40" t="s">
        <v>794</v>
      </c>
      <c r="D341" s="40" t="s">
        <v>851</v>
      </c>
      <c r="E341" s="40" t="s">
        <v>2168</v>
      </c>
      <c r="F341" s="40" t="s">
        <v>853</v>
      </c>
      <c r="G341" s="40">
        <v>180</v>
      </c>
      <c r="H341" s="57">
        <v>251274.09</v>
      </c>
      <c r="I341" s="57">
        <v>237314.86600000001</v>
      </c>
      <c r="J341" s="57">
        <v>13959.223999999987</v>
      </c>
      <c r="K341" s="58">
        <v>1</v>
      </c>
      <c r="L341" s="57">
        <v>1395.9699999999996</v>
      </c>
      <c r="M341" s="57"/>
      <c r="N341" s="57">
        <f>L341*10-0.48</f>
        <v>13959.219999999996</v>
      </c>
      <c r="O341" s="57">
        <f t="shared" si="525"/>
        <v>12563.253999999988</v>
      </c>
      <c r="P341" s="57">
        <f t="shared" si="531"/>
        <v>11167.283999999989</v>
      </c>
      <c r="Q341" s="57">
        <f t="shared" si="531"/>
        <v>9771.3139999999894</v>
      </c>
      <c r="R341" s="57">
        <f t="shared" si="531"/>
        <v>8375.34399999999</v>
      </c>
      <c r="S341" s="57">
        <f t="shared" si="531"/>
        <v>6979.3739999999907</v>
      </c>
      <c r="T341" s="57">
        <f t="shared" si="531"/>
        <v>5583.4039999999914</v>
      </c>
      <c r="U341" s="57">
        <f t="shared" si="531"/>
        <v>4187.433999999992</v>
      </c>
      <c r="V341" s="57">
        <f t="shared" si="531"/>
        <v>2791.4639999999927</v>
      </c>
      <c r="W341" s="57">
        <f t="shared" si="531"/>
        <v>1395.4939999999931</v>
      </c>
      <c r="X341" s="57">
        <f>W341-$L341+0.48</f>
        <v>3.999999993520742E-3</v>
      </c>
      <c r="Y341" s="57">
        <f>X341-$L341*0</f>
        <v>3.999999993520742E-3</v>
      </c>
      <c r="Z341" s="57">
        <f>Y341-$L341*0</f>
        <v>3.999999993520742E-3</v>
      </c>
      <c r="AA341" s="59">
        <f t="shared" si="550"/>
        <v>129.92455723076904</v>
      </c>
      <c r="AB341" s="57"/>
      <c r="AC341" s="57">
        <f t="shared" si="547"/>
        <v>0</v>
      </c>
      <c r="AD341" s="57">
        <f t="shared" si="548"/>
        <v>3.999999993520742E-3</v>
      </c>
      <c r="AE341" s="57">
        <f t="shared" si="549"/>
        <v>3.999999993520742E-3</v>
      </c>
      <c r="AF341" s="57">
        <f t="shared" si="549"/>
        <v>3.999999993520742E-3</v>
      </c>
      <c r="AG341" s="57">
        <f t="shared" si="549"/>
        <v>3.999999993520742E-3</v>
      </c>
      <c r="AH341" s="57">
        <f t="shared" si="549"/>
        <v>3.999999993520742E-3</v>
      </c>
      <c r="AI341" s="57">
        <f t="shared" si="549"/>
        <v>3.999999993520742E-3</v>
      </c>
      <c r="AJ341" s="57">
        <f t="shared" si="549"/>
        <v>3.999999993520742E-3</v>
      </c>
      <c r="AK341" s="57">
        <f t="shared" si="549"/>
        <v>3.999999993520742E-3</v>
      </c>
      <c r="AL341" s="57">
        <f t="shared" si="549"/>
        <v>3.999999993520742E-3</v>
      </c>
      <c r="AM341" s="57">
        <f t="shared" si="549"/>
        <v>3.999999993520742E-3</v>
      </c>
      <c r="AN341" s="57">
        <f t="shared" si="549"/>
        <v>3.999999993520742E-3</v>
      </c>
      <c r="AO341" s="57">
        <f t="shared" si="549"/>
        <v>3.999999993520742E-3</v>
      </c>
      <c r="AP341" s="59"/>
      <c r="AQ341" s="57">
        <v>1395.9699999999996</v>
      </c>
      <c r="BE341" s="60">
        <f t="shared" si="522"/>
        <v>6.7692307582658704E-6</v>
      </c>
      <c r="BF341" s="57">
        <v>1395.9699999999996</v>
      </c>
      <c r="BT341" s="60">
        <f t="shared" si="528"/>
        <v>0</v>
      </c>
      <c r="BU341" s="57">
        <v>1395.9699999999996</v>
      </c>
      <c r="CI341" s="60">
        <f t="shared" si="529"/>
        <v>0</v>
      </c>
      <c r="CJ341" s="57">
        <v>1395.9699999999996</v>
      </c>
      <c r="CX341" s="60">
        <f t="shared" si="530"/>
        <v>0</v>
      </c>
    </row>
    <row r="342" spans="1:102" x14ac:dyDescent="0.2">
      <c r="A342" s="56" t="s">
        <v>1655</v>
      </c>
      <c r="B342" s="40" t="s">
        <v>2372</v>
      </c>
      <c r="C342" s="40" t="s">
        <v>794</v>
      </c>
      <c r="D342" s="40" t="s">
        <v>913</v>
      </c>
      <c r="E342" s="40" t="s">
        <v>2569</v>
      </c>
      <c r="F342" s="40" t="s">
        <v>853</v>
      </c>
      <c r="G342" s="40">
        <v>192</v>
      </c>
      <c r="H342" s="57">
        <v>865197.63</v>
      </c>
      <c r="I342" s="57">
        <v>473372.36000000004</v>
      </c>
      <c r="J342" s="57">
        <v>391825.26999999996</v>
      </c>
      <c r="K342" s="58">
        <v>1</v>
      </c>
      <c r="L342" s="57">
        <v>3696.4599999999996</v>
      </c>
      <c r="M342" s="57"/>
      <c r="N342" s="57">
        <f t="shared" si="482"/>
        <v>44357.52</v>
      </c>
      <c r="O342" s="57">
        <f t="shared" si="525"/>
        <v>388128.80999999994</v>
      </c>
      <c r="P342" s="57">
        <f t="shared" si="531"/>
        <v>384432.34999999992</v>
      </c>
      <c r="Q342" s="57">
        <f t="shared" si="531"/>
        <v>380735.8899999999</v>
      </c>
      <c r="R342" s="57">
        <f t="shared" si="531"/>
        <v>377039.42999999988</v>
      </c>
      <c r="S342" s="57">
        <f t="shared" si="531"/>
        <v>373342.96999999986</v>
      </c>
      <c r="T342" s="57">
        <f t="shared" si="531"/>
        <v>369646.50999999983</v>
      </c>
      <c r="U342" s="57">
        <f t="shared" si="531"/>
        <v>365950.04999999981</v>
      </c>
      <c r="V342" s="57">
        <f t="shared" si="531"/>
        <v>362253.58999999979</v>
      </c>
      <c r="W342" s="57">
        <f t="shared" si="531"/>
        <v>358557.12999999977</v>
      </c>
      <c r="X342" s="57">
        <f t="shared" si="531"/>
        <v>354860.66999999975</v>
      </c>
      <c r="Y342" s="57">
        <f t="shared" si="531"/>
        <v>351164.20999999973</v>
      </c>
      <c r="Z342" s="57">
        <f t="shared" si="531"/>
        <v>347467.74999999971</v>
      </c>
      <c r="AA342" s="59">
        <f t="shared" si="550"/>
        <v>8132.2232199999962</v>
      </c>
      <c r="AB342" s="57"/>
      <c r="AC342" s="57">
        <f t="shared" si="526"/>
        <v>44357.52</v>
      </c>
      <c r="AD342" s="57">
        <f t="shared" si="527"/>
        <v>343771.28999999969</v>
      </c>
      <c r="AE342" s="57">
        <f t="shared" ref="AE342:AO346" si="551">AD342-$L342</f>
        <v>340074.82999999967</v>
      </c>
      <c r="AF342" s="57">
        <f t="shared" si="551"/>
        <v>336378.36999999965</v>
      </c>
      <c r="AG342" s="57">
        <f t="shared" si="551"/>
        <v>332681.90999999963</v>
      </c>
      <c r="AH342" s="57">
        <f t="shared" si="551"/>
        <v>328985.4499999996</v>
      </c>
      <c r="AI342" s="57">
        <f t="shared" si="551"/>
        <v>325288.98999999958</v>
      </c>
      <c r="AJ342" s="57">
        <f t="shared" si="551"/>
        <v>321592.52999999956</v>
      </c>
      <c r="AK342" s="57">
        <f t="shared" si="551"/>
        <v>317896.06999999954</v>
      </c>
      <c r="AL342" s="57">
        <f t="shared" si="551"/>
        <v>314199.60999999952</v>
      </c>
      <c r="AM342" s="57">
        <f t="shared" si="551"/>
        <v>310503.1499999995</v>
      </c>
      <c r="AN342" s="57">
        <f t="shared" si="551"/>
        <v>306806.68999999948</v>
      </c>
      <c r="AO342" s="57">
        <f t="shared" si="551"/>
        <v>303110.22999999946</v>
      </c>
      <c r="AP342" s="59">
        <f t="shared" ref="AP342:AP405" si="552">IF(K342&lt;1,0,SUM(AD342:AO342,Z342)/13*$BE$1)</f>
        <v>7156.3577799999903</v>
      </c>
      <c r="AQ342" s="57">
        <v>3696.4599999999996</v>
      </c>
      <c r="AR342" s="57">
        <f>L342*12</f>
        <v>44357.52</v>
      </c>
      <c r="AS342" s="57">
        <f>AO342-$L342</f>
        <v>299413.76999999944</v>
      </c>
      <c r="AT342" s="57">
        <f>AS342-$L342</f>
        <v>295717.30999999942</v>
      </c>
      <c r="AU342" s="57">
        <f t="shared" ref="AU342:BD342" si="553">AT342-$L342</f>
        <v>292020.84999999939</v>
      </c>
      <c r="AV342" s="57">
        <f t="shared" si="553"/>
        <v>288324.38999999937</v>
      </c>
      <c r="AW342" s="57">
        <f t="shared" si="553"/>
        <v>284627.92999999935</v>
      </c>
      <c r="AX342" s="57">
        <f t="shared" si="553"/>
        <v>280931.46999999933</v>
      </c>
      <c r="AY342" s="57">
        <f t="shared" si="553"/>
        <v>277235.00999999931</v>
      </c>
      <c r="AZ342" s="57">
        <f t="shared" si="553"/>
        <v>273538.54999999929</v>
      </c>
      <c r="BA342" s="57">
        <f t="shared" si="553"/>
        <v>269842.08999999927</v>
      </c>
      <c r="BB342" s="57">
        <f t="shared" si="553"/>
        <v>266145.62999999925</v>
      </c>
      <c r="BC342" s="57">
        <f t="shared" si="553"/>
        <v>262449.16999999923</v>
      </c>
      <c r="BD342" s="57">
        <f t="shared" si="553"/>
        <v>258752.70999999924</v>
      </c>
      <c r="BE342" s="60">
        <f t="shared" si="522"/>
        <v>6180.4923399999861</v>
      </c>
      <c r="BF342" s="57">
        <v>3696.4599999999996</v>
      </c>
      <c r="BG342" s="69">
        <f t="shared" ref="BG342:BG405" si="554">BF342*12</f>
        <v>44357.52</v>
      </c>
      <c r="BH342" s="57">
        <f t="shared" ref="BH342:BH405" si="555">BD342-BF342</f>
        <v>255056.24999999924</v>
      </c>
      <c r="BI342" s="57">
        <f>BH342-$L342</f>
        <v>251359.78999999925</v>
      </c>
      <c r="BJ342" s="57">
        <f t="shared" ref="BJ342:BS342" si="556">BI342-$L342</f>
        <v>247663.32999999926</v>
      </c>
      <c r="BK342" s="57">
        <f t="shared" si="556"/>
        <v>243966.86999999927</v>
      </c>
      <c r="BL342" s="57">
        <f t="shared" si="556"/>
        <v>240270.40999999928</v>
      </c>
      <c r="BM342" s="57">
        <f t="shared" si="556"/>
        <v>236573.94999999928</v>
      </c>
      <c r="BN342" s="57">
        <f t="shared" si="556"/>
        <v>232877.48999999929</v>
      </c>
      <c r="BO342" s="57">
        <f t="shared" si="556"/>
        <v>229181.0299999993</v>
      </c>
      <c r="BP342" s="57">
        <f t="shared" si="556"/>
        <v>225484.56999999931</v>
      </c>
      <c r="BQ342" s="57">
        <f t="shared" si="556"/>
        <v>221788.10999999932</v>
      </c>
      <c r="BR342" s="57">
        <f t="shared" si="556"/>
        <v>218091.64999999932</v>
      </c>
      <c r="BS342" s="57">
        <f t="shared" si="556"/>
        <v>214395.18999999933</v>
      </c>
      <c r="BT342" s="60">
        <f t="shared" si="528"/>
        <v>5204.6268999999838</v>
      </c>
      <c r="BU342" s="57">
        <v>3696.4599999999996</v>
      </c>
      <c r="BV342" s="69">
        <f t="shared" ref="BV342:BV405" si="557">BU342*12</f>
        <v>44357.52</v>
      </c>
      <c r="BW342" s="57">
        <f t="shared" ref="BW342" si="558">BS342-BU342</f>
        <v>210698.72999999934</v>
      </c>
      <c r="BX342" s="57">
        <f>BW342-$L342</f>
        <v>207002.26999999935</v>
      </c>
      <c r="BY342" s="57">
        <f t="shared" ref="BY342:CH342" si="559">BX342-$L342</f>
        <v>203305.80999999936</v>
      </c>
      <c r="BZ342" s="57">
        <f t="shared" si="559"/>
        <v>199609.34999999937</v>
      </c>
      <c r="CA342" s="57">
        <f t="shared" si="559"/>
        <v>195912.88999999937</v>
      </c>
      <c r="CB342" s="57">
        <f t="shared" si="559"/>
        <v>192216.42999999938</v>
      </c>
      <c r="CC342" s="57">
        <f t="shared" si="559"/>
        <v>188519.96999999939</v>
      </c>
      <c r="CD342" s="57">
        <f t="shared" si="559"/>
        <v>184823.5099999994</v>
      </c>
      <c r="CE342" s="57">
        <f t="shared" si="559"/>
        <v>181127.04999999941</v>
      </c>
      <c r="CF342" s="57">
        <f t="shared" si="559"/>
        <v>177430.58999999941</v>
      </c>
      <c r="CG342" s="57">
        <f t="shared" si="559"/>
        <v>173734.12999999942</v>
      </c>
      <c r="CH342" s="57">
        <f t="shared" si="559"/>
        <v>170037.66999999943</v>
      </c>
      <c r="CI342" s="60">
        <f t="shared" si="529"/>
        <v>4228.7614599999861</v>
      </c>
      <c r="CJ342" s="57">
        <v>3696.4599999999996</v>
      </c>
      <c r="CK342" s="69">
        <f t="shared" ref="CK342:CK405" si="560">CJ342*12</f>
        <v>44357.52</v>
      </c>
      <c r="CL342" s="57">
        <f t="shared" ref="CL342" si="561">CH342-CJ342</f>
        <v>166341.20999999944</v>
      </c>
      <c r="CM342" s="57">
        <f>CL342-$L342</f>
        <v>162644.74999999945</v>
      </c>
      <c r="CN342" s="57">
        <f t="shared" ref="CN342:CW342" si="562">CM342-$L342</f>
        <v>158948.28999999946</v>
      </c>
      <c r="CO342" s="57">
        <f t="shared" si="562"/>
        <v>155251.82999999946</v>
      </c>
      <c r="CP342" s="57">
        <f t="shared" si="562"/>
        <v>151555.36999999947</v>
      </c>
      <c r="CQ342" s="57">
        <f t="shared" si="562"/>
        <v>147858.90999999948</v>
      </c>
      <c r="CR342" s="57">
        <f t="shared" si="562"/>
        <v>144162.44999999949</v>
      </c>
      <c r="CS342" s="57">
        <f t="shared" si="562"/>
        <v>140465.9899999995</v>
      </c>
      <c r="CT342" s="57">
        <f t="shared" si="562"/>
        <v>136769.5299999995</v>
      </c>
      <c r="CU342" s="57">
        <f t="shared" si="562"/>
        <v>133073.06999999951</v>
      </c>
      <c r="CV342" s="57">
        <f t="shared" si="562"/>
        <v>129376.60999999951</v>
      </c>
      <c r="CW342" s="57">
        <f t="shared" si="562"/>
        <v>125680.1499999995</v>
      </c>
      <c r="CX342" s="60">
        <f t="shared" si="530"/>
        <v>3252.8960199999883</v>
      </c>
    </row>
    <row r="343" spans="1:102" x14ac:dyDescent="0.2">
      <c r="A343" s="56" t="s">
        <v>1656</v>
      </c>
      <c r="B343" s="40" t="s">
        <v>2373</v>
      </c>
      <c r="C343" s="40" t="s">
        <v>794</v>
      </c>
      <c r="D343" s="40" t="s">
        <v>913</v>
      </c>
      <c r="E343" s="40" t="s">
        <v>2123</v>
      </c>
      <c r="F343" s="40" t="s">
        <v>795</v>
      </c>
      <c r="G343" s="40">
        <v>240</v>
      </c>
      <c r="H343" s="57">
        <v>293225.45</v>
      </c>
      <c r="I343" s="57">
        <v>293225.45</v>
      </c>
      <c r="J343" s="57">
        <v>0</v>
      </c>
      <c r="K343" s="58">
        <v>1</v>
      </c>
      <c r="L343" s="57">
        <v>0</v>
      </c>
      <c r="M343" s="57"/>
      <c r="N343" s="57">
        <f t="shared" si="482"/>
        <v>0</v>
      </c>
      <c r="O343" s="57">
        <f t="shared" si="525"/>
        <v>0</v>
      </c>
      <c r="P343" s="57">
        <f t="shared" ref="P343:Z358" si="563">O343-$L343</f>
        <v>0</v>
      </c>
      <c r="Q343" s="57">
        <f t="shared" si="563"/>
        <v>0</v>
      </c>
      <c r="R343" s="57">
        <f t="shared" si="563"/>
        <v>0</v>
      </c>
      <c r="S343" s="57">
        <f t="shared" si="563"/>
        <v>0</v>
      </c>
      <c r="T343" s="57">
        <f t="shared" si="563"/>
        <v>0</v>
      </c>
      <c r="U343" s="57">
        <f t="shared" si="563"/>
        <v>0</v>
      </c>
      <c r="V343" s="57">
        <f t="shared" si="563"/>
        <v>0</v>
      </c>
      <c r="W343" s="57">
        <f t="shared" si="563"/>
        <v>0</v>
      </c>
      <c r="X343" s="57">
        <f t="shared" si="563"/>
        <v>0</v>
      </c>
      <c r="Y343" s="57">
        <f t="shared" si="563"/>
        <v>0</v>
      </c>
      <c r="Z343" s="57">
        <f t="shared" si="563"/>
        <v>0</v>
      </c>
      <c r="AA343" s="59">
        <f t="shared" si="550"/>
        <v>0</v>
      </c>
      <c r="AB343" s="57"/>
      <c r="AC343" s="57">
        <f t="shared" si="526"/>
        <v>0</v>
      </c>
      <c r="AD343" s="57">
        <f t="shared" si="527"/>
        <v>0</v>
      </c>
      <c r="AE343" s="57">
        <f t="shared" si="551"/>
        <v>0</v>
      </c>
      <c r="AF343" s="57">
        <f t="shared" si="551"/>
        <v>0</v>
      </c>
      <c r="AG343" s="57">
        <f t="shared" si="551"/>
        <v>0</v>
      </c>
      <c r="AH343" s="57">
        <f t="shared" si="551"/>
        <v>0</v>
      </c>
      <c r="AI343" s="57">
        <f t="shared" si="551"/>
        <v>0</v>
      </c>
      <c r="AJ343" s="57">
        <f t="shared" si="551"/>
        <v>0</v>
      </c>
      <c r="AK343" s="57">
        <f t="shared" si="551"/>
        <v>0</v>
      </c>
      <c r="AL343" s="57">
        <f t="shared" si="551"/>
        <v>0</v>
      </c>
      <c r="AM343" s="57">
        <f t="shared" si="551"/>
        <v>0</v>
      </c>
      <c r="AN343" s="57">
        <f t="shared" si="551"/>
        <v>0</v>
      </c>
      <c r="AO343" s="57">
        <f t="shared" si="551"/>
        <v>0</v>
      </c>
      <c r="AP343" s="59"/>
      <c r="AQ343" s="57">
        <v>0</v>
      </c>
      <c r="BE343" s="60">
        <f t="shared" si="522"/>
        <v>0</v>
      </c>
      <c r="BF343" s="57">
        <v>0</v>
      </c>
      <c r="BT343" s="60">
        <f t="shared" si="528"/>
        <v>0</v>
      </c>
      <c r="BU343" s="57">
        <v>0</v>
      </c>
      <c r="CI343" s="60">
        <f t="shared" si="529"/>
        <v>0</v>
      </c>
      <c r="CJ343" s="57">
        <v>0</v>
      </c>
      <c r="CX343" s="60">
        <f t="shared" si="530"/>
        <v>0</v>
      </c>
    </row>
    <row r="344" spans="1:102" x14ac:dyDescent="0.2">
      <c r="A344" s="56" t="s">
        <v>1657</v>
      </c>
      <c r="B344" s="40" t="s">
        <v>2374</v>
      </c>
      <c r="C344" s="40" t="s">
        <v>794</v>
      </c>
      <c r="D344" s="40" t="s">
        <v>828</v>
      </c>
      <c r="E344" s="40" t="s">
        <v>2128</v>
      </c>
      <c r="F344" s="40" t="s">
        <v>795</v>
      </c>
      <c r="G344" s="40">
        <v>120</v>
      </c>
      <c r="H344" s="57">
        <v>398305.08</v>
      </c>
      <c r="I344" s="57">
        <v>258898.36799999999</v>
      </c>
      <c r="J344" s="57">
        <v>139406.71200000003</v>
      </c>
      <c r="K344" s="58">
        <v>0</v>
      </c>
      <c r="L344" s="57">
        <v>3319.2099999999996</v>
      </c>
      <c r="M344" s="57"/>
      <c r="N344" s="57">
        <f t="shared" si="482"/>
        <v>39830.519999999997</v>
      </c>
      <c r="O344" s="57">
        <f t="shared" si="525"/>
        <v>136087.50200000004</v>
      </c>
      <c r="P344" s="57">
        <f t="shared" si="563"/>
        <v>132768.29200000004</v>
      </c>
      <c r="Q344" s="57">
        <f t="shared" si="563"/>
        <v>129449.08200000004</v>
      </c>
      <c r="R344" s="57">
        <f t="shared" si="563"/>
        <v>126129.87200000003</v>
      </c>
      <c r="S344" s="57">
        <f t="shared" si="563"/>
        <v>122810.66200000003</v>
      </c>
      <c r="T344" s="57">
        <f t="shared" si="563"/>
        <v>119491.45200000002</v>
      </c>
      <c r="U344" s="57">
        <f t="shared" si="563"/>
        <v>116172.24200000001</v>
      </c>
      <c r="V344" s="57">
        <f t="shared" si="563"/>
        <v>112853.03200000001</v>
      </c>
      <c r="W344" s="57">
        <f t="shared" si="563"/>
        <v>109533.822</v>
      </c>
      <c r="X344" s="57">
        <f t="shared" si="563"/>
        <v>106214.61199999999</v>
      </c>
      <c r="Y344" s="57">
        <f t="shared" si="563"/>
        <v>102895.40199999999</v>
      </c>
      <c r="Z344" s="57">
        <f t="shared" si="563"/>
        <v>99576.191999999981</v>
      </c>
      <c r="AA344" s="59"/>
      <c r="AB344" s="57"/>
      <c r="AC344" s="57">
        <f t="shared" si="526"/>
        <v>39830.519999999997</v>
      </c>
      <c r="AD344" s="57">
        <f t="shared" si="527"/>
        <v>96256.981999999975</v>
      </c>
      <c r="AE344" s="57">
        <f t="shared" si="551"/>
        <v>92937.771999999968</v>
      </c>
      <c r="AF344" s="57">
        <f t="shared" si="551"/>
        <v>89618.561999999962</v>
      </c>
      <c r="AG344" s="57">
        <f t="shared" si="551"/>
        <v>86299.351999999955</v>
      </c>
      <c r="AH344" s="57">
        <f t="shared" si="551"/>
        <v>82980.141999999949</v>
      </c>
      <c r="AI344" s="57">
        <f t="shared" si="551"/>
        <v>79660.931999999942</v>
      </c>
      <c r="AJ344" s="57">
        <f t="shared" si="551"/>
        <v>76341.721999999936</v>
      </c>
      <c r="AK344" s="57">
        <f t="shared" si="551"/>
        <v>73022.51199999993</v>
      </c>
      <c r="AL344" s="57">
        <f t="shared" si="551"/>
        <v>69703.301999999923</v>
      </c>
      <c r="AM344" s="57">
        <f t="shared" si="551"/>
        <v>66384.091999999917</v>
      </c>
      <c r="AN344" s="57">
        <f t="shared" si="551"/>
        <v>63064.881999999918</v>
      </c>
      <c r="AO344" s="57">
        <f t="shared" si="551"/>
        <v>59745.671999999919</v>
      </c>
      <c r="AP344" s="59"/>
      <c r="AQ344" s="57">
        <v>3319.2099999999996</v>
      </c>
      <c r="AR344" s="57">
        <f>L344*12</f>
        <v>39830.519999999997</v>
      </c>
      <c r="AS344" s="57">
        <f>AO344-$L344</f>
        <v>56426.461999999919</v>
      </c>
      <c r="AT344" s="57">
        <f>AS344-$L344</f>
        <v>53107.25199999992</v>
      </c>
      <c r="AU344" s="57">
        <f t="shared" ref="AU344:BD344" si="564">AT344-$L344</f>
        <v>49788.041999999921</v>
      </c>
      <c r="AV344" s="57">
        <f t="shared" si="564"/>
        <v>46468.831999999922</v>
      </c>
      <c r="AW344" s="57">
        <f t="shared" si="564"/>
        <v>43149.621999999923</v>
      </c>
      <c r="AX344" s="57">
        <f t="shared" si="564"/>
        <v>39830.411999999924</v>
      </c>
      <c r="AY344" s="57">
        <f t="shared" si="564"/>
        <v>36511.201999999925</v>
      </c>
      <c r="AZ344" s="57">
        <f t="shared" si="564"/>
        <v>33191.991999999926</v>
      </c>
      <c r="BA344" s="57">
        <f t="shared" si="564"/>
        <v>29872.781999999926</v>
      </c>
      <c r="BB344" s="57">
        <f t="shared" si="564"/>
        <v>26553.571999999927</v>
      </c>
      <c r="BC344" s="57">
        <f t="shared" si="564"/>
        <v>23234.361999999928</v>
      </c>
      <c r="BD344" s="57">
        <f t="shared" si="564"/>
        <v>19915.151999999929</v>
      </c>
      <c r="BE344" s="60">
        <f t="shared" si="522"/>
        <v>0</v>
      </c>
      <c r="BF344" s="57">
        <v>3319.2099999999996</v>
      </c>
      <c r="BG344" s="69">
        <v>19915.150000000001</v>
      </c>
      <c r="BH344" s="57">
        <f t="shared" si="555"/>
        <v>16595.94199999993</v>
      </c>
      <c r="BI344" s="57">
        <f>BH344-$L344</f>
        <v>13276.731999999931</v>
      </c>
      <c r="BJ344" s="57">
        <f t="shared" ref="BJ344:BL344" si="565">BI344-$L344</f>
        <v>9957.5219999999317</v>
      </c>
      <c r="BK344" s="57">
        <f t="shared" si="565"/>
        <v>6638.3119999999326</v>
      </c>
      <c r="BL344" s="57">
        <f t="shared" si="565"/>
        <v>3319.101999999933</v>
      </c>
      <c r="BM344" s="57"/>
      <c r="BN344" s="57"/>
      <c r="BO344" s="57"/>
      <c r="BP344" s="57"/>
      <c r="BQ344" s="57"/>
      <c r="BR344" s="57"/>
      <c r="BS344" s="57"/>
      <c r="BT344" s="60">
        <f t="shared" si="528"/>
        <v>117.9585203076916</v>
      </c>
      <c r="BU344" s="57">
        <v>3319.2099999999996</v>
      </c>
      <c r="BV344" s="69"/>
      <c r="BW344" s="57"/>
      <c r="BX344" s="57"/>
      <c r="BY344" s="57"/>
      <c r="BZ344" s="57"/>
      <c r="CA344" s="57"/>
      <c r="CB344" s="57"/>
      <c r="CC344" s="57"/>
      <c r="CD344" s="57"/>
      <c r="CE344" s="57"/>
      <c r="CF344" s="57"/>
      <c r="CG344" s="57"/>
      <c r="CH344" s="57"/>
      <c r="CI344" s="60">
        <f t="shared" si="529"/>
        <v>0</v>
      </c>
      <c r="CJ344" s="57">
        <v>3319.2099999999996</v>
      </c>
      <c r="CK344" s="69"/>
      <c r="CL344" s="57"/>
      <c r="CM344" s="57"/>
      <c r="CN344" s="57"/>
      <c r="CO344" s="57"/>
      <c r="CP344" s="57"/>
      <c r="CQ344" s="57"/>
      <c r="CR344" s="57"/>
      <c r="CS344" s="57"/>
      <c r="CT344" s="57"/>
      <c r="CU344" s="57"/>
      <c r="CV344" s="57"/>
      <c r="CW344" s="57"/>
      <c r="CX344" s="60">
        <f t="shared" si="530"/>
        <v>0</v>
      </c>
    </row>
    <row r="345" spans="1:102" ht="22.5" x14ac:dyDescent="0.2">
      <c r="A345" s="56" t="s">
        <v>1658</v>
      </c>
      <c r="B345" s="40" t="s">
        <v>2375</v>
      </c>
      <c r="C345" s="40" t="s">
        <v>794</v>
      </c>
      <c r="D345" s="40" t="s">
        <v>835</v>
      </c>
      <c r="E345" s="40" t="s">
        <v>2589</v>
      </c>
      <c r="F345" s="40" t="s">
        <v>853</v>
      </c>
      <c r="G345" s="40">
        <v>84</v>
      </c>
      <c r="H345" s="57">
        <v>127916.95</v>
      </c>
      <c r="I345" s="57">
        <v>100506.13</v>
      </c>
      <c r="J345" s="57">
        <v>27410.819999999992</v>
      </c>
      <c r="K345" s="58">
        <v>0</v>
      </c>
      <c r="L345" s="57">
        <v>1522.82</v>
      </c>
      <c r="M345" s="57"/>
      <c r="N345" s="57">
        <f t="shared" si="482"/>
        <v>18273.84</v>
      </c>
      <c r="O345" s="57">
        <f t="shared" si="525"/>
        <v>25887.999999999993</v>
      </c>
      <c r="P345" s="57">
        <f t="shared" si="563"/>
        <v>24365.179999999993</v>
      </c>
      <c r="Q345" s="57">
        <f t="shared" si="563"/>
        <v>22842.359999999993</v>
      </c>
      <c r="R345" s="57">
        <f t="shared" si="563"/>
        <v>21319.539999999994</v>
      </c>
      <c r="S345" s="57">
        <f t="shared" si="563"/>
        <v>19796.719999999994</v>
      </c>
      <c r="T345" s="57">
        <f t="shared" si="563"/>
        <v>18273.899999999994</v>
      </c>
      <c r="U345" s="57">
        <f t="shared" si="563"/>
        <v>16751.079999999994</v>
      </c>
      <c r="V345" s="57">
        <f t="shared" si="563"/>
        <v>15228.259999999995</v>
      </c>
      <c r="W345" s="57">
        <f t="shared" si="563"/>
        <v>13705.439999999995</v>
      </c>
      <c r="X345" s="57">
        <f t="shared" si="563"/>
        <v>12182.619999999995</v>
      </c>
      <c r="Y345" s="57">
        <f t="shared" si="563"/>
        <v>10659.799999999996</v>
      </c>
      <c r="Z345" s="57">
        <f t="shared" si="563"/>
        <v>9136.9799999999959</v>
      </c>
      <c r="AA345" s="59"/>
      <c r="AB345" s="57"/>
      <c r="AC345" s="57">
        <f>L345*6+0.06</f>
        <v>9136.98</v>
      </c>
      <c r="AD345" s="57">
        <f t="shared" si="527"/>
        <v>7614.1599999999962</v>
      </c>
      <c r="AE345" s="57">
        <f t="shared" si="551"/>
        <v>6091.3399999999965</v>
      </c>
      <c r="AF345" s="57">
        <f t="shared" si="551"/>
        <v>4568.5199999999968</v>
      </c>
      <c r="AG345" s="57">
        <f t="shared" si="551"/>
        <v>3045.6999999999971</v>
      </c>
      <c r="AH345" s="57">
        <f t="shared" si="551"/>
        <v>1522.8799999999972</v>
      </c>
      <c r="AI345" s="57">
        <f t="shared" si="551"/>
        <v>5.9999999997216946E-2</v>
      </c>
      <c r="AJ345" s="57">
        <f>AI345-0.06</f>
        <v>-2.7830515669791112E-12</v>
      </c>
      <c r="AK345" s="57">
        <f>AJ345-$L345*0</f>
        <v>-2.7830515669791112E-12</v>
      </c>
      <c r="AL345" s="57">
        <f t="shared" ref="AL345:AO345" si="566">AK345-$L345*0</f>
        <v>-2.7830515669791112E-12</v>
      </c>
      <c r="AM345" s="57">
        <f t="shared" si="566"/>
        <v>-2.7830515669791112E-12</v>
      </c>
      <c r="AN345" s="57">
        <f t="shared" si="566"/>
        <v>-2.7830515669791112E-12</v>
      </c>
      <c r="AO345" s="57">
        <f t="shared" si="566"/>
        <v>-2.7830515669791112E-12</v>
      </c>
      <c r="AP345" s="59"/>
      <c r="AQ345" s="57">
        <v>0</v>
      </c>
      <c r="BE345" s="60">
        <f t="shared" si="522"/>
        <v>0</v>
      </c>
      <c r="BF345" s="57">
        <v>0</v>
      </c>
      <c r="BT345" s="60">
        <f t="shared" si="528"/>
        <v>0</v>
      </c>
      <c r="BU345" s="57">
        <v>0</v>
      </c>
      <c r="CI345" s="60">
        <f t="shared" si="529"/>
        <v>0</v>
      </c>
      <c r="CJ345" s="57">
        <v>0</v>
      </c>
      <c r="CX345" s="60">
        <f t="shared" si="530"/>
        <v>0</v>
      </c>
    </row>
    <row r="346" spans="1:102" x14ac:dyDescent="0.2">
      <c r="A346" s="56" t="s">
        <v>1659</v>
      </c>
      <c r="B346" s="40" t="s">
        <v>2376</v>
      </c>
      <c r="C346" s="40" t="s">
        <v>794</v>
      </c>
      <c r="D346" s="40" t="s">
        <v>913</v>
      </c>
      <c r="E346" s="40" t="s">
        <v>2590</v>
      </c>
      <c r="F346" s="40" t="s">
        <v>853</v>
      </c>
      <c r="G346" s="40">
        <v>708</v>
      </c>
      <c r="H346" s="57">
        <v>14221</v>
      </c>
      <c r="I346" s="57">
        <v>8487.3438983050837</v>
      </c>
      <c r="J346" s="57">
        <v>5733.6561016949163</v>
      </c>
      <c r="K346" s="58">
        <v>1</v>
      </c>
      <c r="L346" s="57">
        <v>20.079999999999998</v>
      </c>
      <c r="M346" s="57"/>
      <c r="N346" s="57">
        <f t="shared" si="482"/>
        <v>240.95999999999998</v>
      </c>
      <c r="O346" s="57">
        <f t="shared" si="525"/>
        <v>5713.5761016949164</v>
      </c>
      <c r="P346" s="57">
        <f t="shared" si="563"/>
        <v>5693.4961016949164</v>
      </c>
      <c r="Q346" s="57">
        <f t="shared" si="563"/>
        <v>5673.4161016949165</v>
      </c>
      <c r="R346" s="57">
        <f t="shared" si="563"/>
        <v>5653.3361016949166</v>
      </c>
      <c r="S346" s="57">
        <f t="shared" si="563"/>
        <v>5633.2561016949167</v>
      </c>
      <c r="T346" s="57">
        <f t="shared" si="563"/>
        <v>5613.1761016949167</v>
      </c>
      <c r="U346" s="57">
        <f t="shared" si="563"/>
        <v>5593.0961016949168</v>
      </c>
      <c r="V346" s="57">
        <f t="shared" si="563"/>
        <v>5573.0161016949169</v>
      </c>
      <c r="W346" s="57">
        <f t="shared" si="563"/>
        <v>5552.9361016949169</v>
      </c>
      <c r="X346" s="57">
        <f t="shared" si="563"/>
        <v>5532.856101694917</v>
      </c>
      <c r="Y346" s="57">
        <f t="shared" si="563"/>
        <v>5512.7761016949171</v>
      </c>
      <c r="Z346" s="57">
        <f t="shared" si="563"/>
        <v>5492.6961016949172</v>
      </c>
      <c r="AA346" s="59">
        <f t="shared" ref="AA346:AA347" si="567">SUM(O346:Z346,J346)/13*$AA$1</f>
        <v>123.48987423728813</v>
      </c>
      <c r="AB346" s="57"/>
      <c r="AC346" s="57">
        <f t="shared" si="526"/>
        <v>240.95999999999998</v>
      </c>
      <c r="AD346" s="57">
        <f t="shared" si="527"/>
        <v>5472.6161016949172</v>
      </c>
      <c r="AE346" s="57">
        <f t="shared" si="551"/>
        <v>5452.5361016949173</v>
      </c>
      <c r="AF346" s="57">
        <f t="shared" si="551"/>
        <v>5432.4561016949174</v>
      </c>
      <c r="AG346" s="57">
        <f t="shared" si="551"/>
        <v>5412.3761016949175</v>
      </c>
      <c r="AH346" s="57">
        <f t="shared" si="551"/>
        <v>5392.2961016949175</v>
      </c>
      <c r="AI346" s="57">
        <f t="shared" si="551"/>
        <v>5372.2161016949176</v>
      </c>
      <c r="AJ346" s="57">
        <f t="shared" si="551"/>
        <v>5352.1361016949177</v>
      </c>
      <c r="AK346" s="57">
        <f t="shared" si="551"/>
        <v>5332.0561016949177</v>
      </c>
      <c r="AL346" s="57">
        <f t="shared" si="551"/>
        <v>5311.9761016949178</v>
      </c>
      <c r="AM346" s="57">
        <f t="shared" si="551"/>
        <v>5291.8961016949179</v>
      </c>
      <c r="AN346" s="57">
        <f t="shared" si="551"/>
        <v>5271.816101694918</v>
      </c>
      <c r="AO346" s="57">
        <f t="shared" si="551"/>
        <v>5251.736101694918</v>
      </c>
      <c r="AP346" s="59">
        <f t="shared" si="552"/>
        <v>118.18875423728817</v>
      </c>
      <c r="AQ346" s="57">
        <v>20.079999999999998</v>
      </c>
      <c r="AR346" s="57">
        <f>L346*12</f>
        <v>240.95999999999998</v>
      </c>
      <c r="AS346" s="57">
        <f>AO346-$L346</f>
        <v>5231.6561016949181</v>
      </c>
      <c r="AT346" s="57">
        <f>AS346-$L346</f>
        <v>5211.5761016949182</v>
      </c>
      <c r="AU346" s="57">
        <f t="shared" ref="AU346:BD346" si="568">AT346-$L346</f>
        <v>5191.4961016949183</v>
      </c>
      <c r="AV346" s="57">
        <f t="shared" si="568"/>
        <v>5171.4161016949183</v>
      </c>
      <c r="AW346" s="57">
        <f t="shared" si="568"/>
        <v>5151.3361016949184</v>
      </c>
      <c r="AX346" s="57">
        <f t="shared" si="568"/>
        <v>5131.2561016949185</v>
      </c>
      <c r="AY346" s="57">
        <f t="shared" si="568"/>
        <v>5111.1761016949185</v>
      </c>
      <c r="AZ346" s="57">
        <f t="shared" si="568"/>
        <v>5091.0961016949186</v>
      </c>
      <c r="BA346" s="57">
        <f t="shared" si="568"/>
        <v>5071.0161016949187</v>
      </c>
      <c r="BB346" s="57">
        <f t="shared" si="568"/>
        <v>5050.9361016949188</v>
      </c>
      <c r="BC346" s="57">
        <f t="shared" si="568"/>
        <v>5030.8561016949188</v>
      </c>
      <c r="BD346" s="57">
        <f t="shared" si="568"/>
        <v>5010.7761016949189</v>
      </c>
      <c r="BE346" s="60">
        <f t="shared" si="522"/>
        <v>112.88763423728818</v>
      </c>
      <c r="BF346" s="57">
        <v>20.079999999999998</v>
      </c>
      <c r="BG346" s="69">
        <f t="shared" si="554"/>
        <v>240.95999999999998</v>
      </c>
      <c r="BH346" s="57">
        <f t="shared" si="555"/>
        <v>4990.696101694919</v>
      </c>
      <c r="BI346" s="57">
        <f>BH346-$L346</f>
        <v>4970.6161016949191</v>
      </c>
      <c r="BJ346" s="57">
        <f t="shared" ref="BJ346:BS346" si="569">BI346-$L346</f>
        <v>4950.5361016949191</v>
      </c>
      <c r="BK346" s="57">
        <f t="shared" si="569"/>
        <v>4930.4561016949192</v>
      </c>
      <c r="BL346" s="57">
        <f t="shared" si="569"/>
        <v>4910.3761016949193</v>
      </c>
      <c r="BM346" s="57">
        <f t="shared" si="569"/>
        <v>4890.2961016949193</v>
      </c>
      <c r="BN346" s="57">
        <f t="shared" si="569"/>
        <v>4870.2161016949194</v>
      </c>
      <c r="BO346" s="57">
        <f t="shared" si="569"/>
        <v>4850.1361016949195</v>
      </c>
      <c r="BP346" s="57">
        <f t="shared" si="569"/>
        <v>4830.0561016949196</v>
      </c>
      <c r="BQ346" s="57">
        <f t="shared" si="569"/>
        <v>4809.9761016949196</v>
      </c>
      <c r="BR346" s="57">
        <f t="shared" si="569"/>
        <v>4789.8961016949197</v>
      </c>
      <c r="BS346" s="57">
        <f t="shared" si="569"/>
        <v>4769.8161016949198</v>
      </c>
      <c r="BT346" s="60">
        <f t="shared" si="528"/>
        <v>107.5865142372882</v>
      </c>
      <c r="BU346" s="57">
        <v>20.079999999999998</v>
      </c>
      <c r="BV346" s="69">
        <f t="shared" si="557"/>
        <v>240.95999999999998</v>
      </c>
      <c r="BW346" s="57">
        <f t="shared" ref="BW346" si="570">BS346-BU346</f>
        <v>4749.7361016949199</v>
      </c>
      <c r="BX346" s="57">
        <f>BW346-$L346</f>
        <v>4729.6561016949199</v>
      </c>
      <c r="BY346" s="57">
        <f t="shared" ref="BY346:CH346" si="571">BX346-$L346</f>
        <v>4709.57610169492</v>
      </c>
      <c r="BZ346" s="57">
        <f t="shared" si="571"/>
        <v>4689.4961016949201</v>
      </c>
      <c r="CA346" s="57">
        <f t="shared" si="571"/>
        <v>4669.4161016949201</v>
      </c>
      <c r="CB346" s="57">
        <f t="shared" si="571"/>
        <v>4649.3361016949202</v>
      </c>
      <c r="CC346" s="57">
        <f t="shared" si="571"/>
        <v>4629.2561016949203</v>
      </c>
      <c r="CD346" s="57">
        <f t="shared" si="571"/>
        <v>4609.1761016949204</v>
      </c>
      <c r="CE346" s="57">
        <f t="shared" si="571"/>
        <v>4589.0961016949204</v>
      </c>
      <c r="CF346" s="57">
        <f t="shared" si="571"/>
        <v>4569.0161016949205</v>
      </c>
      <c r="CG346" s="57">
        <f t="shared" si="571"/>
        <v>4548.9361016949206</v>
      </c>
      <c r="CH346" s="57">
        <f t="shared" si="571"/>
        <v>4528.8561016949207</v>
      </c>
      <c r="CI346" s="60">
        <f>IF(AO346&lt;1,0,SUM(BW346:CH346,BS346)/13*$BE$1)</f>
        <v>102.28539423728822</v>
      </c>
      <c r="CJ346" s="57">
        <v>20.079999999999998</v>
      </c>
      <c r="CK346" s="69">
        <f t="shared" si="560"/>
        <v>240.95999999999998</v>
      </c>
      <c r="CL346" s="57">
        <f t="shared" ref="CL346" si="572">CH346-CJ346</f>
        <v>4508.7761016949207</v>
      </c>
      <c r="CM346" s="57">
        <f>CL346-$L346</f>
        <v>4488.6961016949208</v>
      </c>
      <c r="CN346" s="57">
        <f t="shared" ref="CN346:CW346" si="573">CM346-$L346</f>
        <v>4468.6161016949209</v>
      </c>
      <c r="CO346" s="57">
        <f t="shared" si="573"/>
        <v>4448.5361016949209</v>
      </c>
      <c r="CP346" s="57">
        <f t="shared" si="573"/>
        <v>4428.456101694921</v>
      </c>
      <c r="CQ346" s="57">
        <f t="shared" si="573"/>
        <v>4408.3761016949211</v>
      </c>
      <c r="CR346" s="57">
        <f t="shared" si="573"/>
        <v>4388.2961016949212</v>
      </c>
      <c r="CS346" s="57">
        <f t="shared" si="573"/>
        <v>4368.2161016949212</v>
      </c>
      <c r="CT346" s="57">
        <f t="shared" si="573"/>
        <v>4348.1361016949213</v>
      </c>
      <c r="CU346" s="57">
        <f t="shared" si="573"/>
        <v>4328.0561016949214</v>
      </c>
      <c r="CV346" s="57">
        <f t="shared" si="573"/>
        <v>4307.9761016949215</v>
      </c>
      <c r="CW346" s="57">
        <f t="shared" si="573"/>
        <v>4287.8961016949215</v>
      </c>
      <c r="CX346" s="60">
        <f>IF(BD346&lt;1,0,SUM(CL346:CW346,CH346)/13*$BE$1)</f>
        <v>96.984274237288233</v>
      </c>
    </row>
    <row r="347" spans="1:102" x14ac:dyDescent="0.2">
      <c r="A347" s="56" t="s">
        <v>1660</v>
      </c>
      <c r="B347" s="40" t="s">
        <v>2377</v>
      </c>
      <c r="C347" s="40" t="s">
        <v>794</v>
      </c>
      <c r="D347" s="40" t="s">
        <v>851</v>
      </c>
      <c r="E347" s="40" t="s">
        <v>2537</v>
      </c>
      <c r="F347" s="40" t="s">
        <v>853</v>
      </c>
      <c r="G347" s="40">
        <v>180</v>
      </c>
      <c r="H347" s="57">
        <v>9657084.6099999994</v>
      </c>
      <c r="I347" s="57">
        <v>9428419.3600000013</v>
      </c>
      <c r="J347" s="57">
        <v>228665.24999999814</v>
      </c>
      <c r="K347" s="58">
        <v>1</v>
      </c>
      <c r="L347" s="57">
        <v>66638.560000000012</v>
      </c>
      <c r="M347" s="57"/>
      <c r="N347" s="57">
        <f>L347*4-37888.99</f>
        <v>228665.25000000006</v>
      </c>
      <c r="O347" s="57">
        <f>J347-$L347</f>
        <v>162026.68999999814</v>
      </c>
      <c r="P347" s="57">
        <f t="shared" si="563"/>
        <v>95388.129999998127</v>
      </c>
      <c r="Q347" s="57">
        <f t="shared" si="563"/>
        <v>28749.569999998115</v>
      </c>
      <c r="R347" s="57">
        <f>Q347-$L347+37888.99</f>
        <v>-1.8990249373018742E-9</v>
      </c>
      <c r="S347" s="57">
        <f>R347-$L347*0</f>
        <v>-1.8990249373018742E-9</v>
      </c>
      <c r="T347" s="57">
        <f t="shared" ref="T347:Z347" si="574">S347-$L347*0</f>
        <v>-1.8990249373018742E-9</v>
      </c>
      <c r="U347" s="57">
        <f t="shared" si="574"/>
        <v>-1.8990249373018742E-9</v>
      </c>
      <c r="V347" s="57">
        <f t="shared" si="574"/>
        <v>-1.8990249373018742E-9</v>
      </c>
      <c r="W347" s="57">
        <f t="shared" si="574"/>
        <v>-1.8990249373018742E-9</v>
      </c>
      <c r="X347" s="57">
        <f t="shared" si="574"/>
        <v>-1.8990249373018742E-9</v>
      </c>
      <c r="Y347" s="57">
        <f t="shared" si="574"/>
        <v>-1.8990249373018742E-9</v>
      </c>
      <c r="Z347" s="57">
        <f t="shared" si="574"/>
        <v>-1.8990249373018742E-9</v>
      </c>
      <c r="AA347" s="59">
        <f t="shared" si="567"/>
        <v>871.2501599999581</v>
      </c>
      <c r="AB347" s="57"/>
      <c r="AC347" s="57">
        <f t="shared" ref="AC347" si="575">L347*0</f>
        <v>0</v>
      </c>
      <c r="AD347" s="57">
        <f t="shared" ref="AD347" si="576">Z347-$L347*0</f>
        <v>-1.8990249373018742E-9</v>
      </c>
      <c r="AE347" s="57">
        <f t="shared" ref="AE347:AO347" si="577">AD347-$L347*0</f>
        <v>-1.8990249373018742E-9</v>
      </c>
      <c r="AF347" s="57">
        <f t="shared" si="577"/>
        <v>-1.8990249373018742E-9</v>
      </c>
      <c r="AG347" s="57">
        <f t="shared" si="577"/>
        <v>-1.8990249373018742E-9</v>
      </c>
      <c r="AH347" s="57">
        <f t="shared" si="577"/>
        <v>-1.8990249373018742E-9</v>
      </c>
      <c r="AI347" s="57">
        <f t="shared" si="577"/>
        <v>-1.8990249373018742E-9</v>
      </c>
      <c r="AJ347" s="57">
        <f t="shared" si="577"/>
        <v>-1.8990249373018742E-9</v>
      </c>
      <c r="AK347" s="57">
        <f t="shared" si="577"/>
        <v>-1.8990249373018742E-9</v>
      </c>
      <c r="AL347" s="57">
        <f t="shared" si="577"/>
        <v>-1.8990249373018742E-9</v>
      </c>
      <c r="AM347" s="57">
        <f t="shared" si="577"/>
        <v>-1.8990249373018742E-9</v>
      </c>
      <c r="AN347" s="57">
        <f t="shared" si="577"/>
        <v>-1.8990249373018742E-9</v>
      </c>
      <c r="AO347" s="57">
        <f t="shared" si="577"/>
        <v>-1.8990249373018742E-9</v>
      </c>
      <c r="AP347" s="59"/>
      <c r="AQ347" s="57">
        <v>0</v>
      </c>
      <c r="BE347" s="60">
        <f t="shared" si="522"/>
        <v>-3.2137345092800945E-12</v>
      </c>
      <c r="BF347" s="57">
        <v>0</v>
      </c>
      <c r="BT347" s="60">
        <f t="shared" si="528"/>
        <v>0</v>
      </c>
      <c r="BU347" s="57">
        <v>0</v>
      </c>
      <c r="CI347" s="60">
        <f t="shared" si="529"/>
        <v>0</v>
      </c>
      <c r="CJ347" s="57">
        <v>0</v>
      </c>
      <c r="CX347" s="60">
        <f t="shared" si="530"/>
        <v>0</v>
      </c>
    </row>
    <row r="348" spans="1:102" x14ac:dyDescent="0.2">
      <c r="A348" s="56" t="s">
        <v>1661</v>
      </c>
      <c r="B348" s="40" t="s">
        <v>2378</v>
      </c>
      <c r="C348" s="40" t="s">
        <v>794</v>
      </c>
      <c r="D348" s="40" t="s">
        <v>835</v>
      </c>
      <c r="E348" s="40" t="s">
        <v>2099</v>
      </c>
      <c r="F348" s="40" t="s">
        <v>853</v>
      </c>
      <c r="G348" s="40">
        <v>180</v>
      </c>
      <c r="H348" s="57">
        <v>1311763</v>
      </c>
      <c r="I348" s="57">
        <v>524705.06666666665</v>
      </c>
      <c r="J348" s="57">
        <v>787057.93333333335</v>
      </c>
      <c r="K348" s="58">
        <v>0</v>
      </c>
      <c r="L348" s="57">
        <v>7287.5700000000024</v>
      </c>
      <c r="M348" s="57"/>
      <c r="N348" s="57">
        <f t="shared" si="482"/>
        <v>87450.840000000026</v>
      </c>
      <c r="O348" s="57">
        <f t="shared" si="525"/>
        <v>779770.3633333334</v>
      </c>
      <c r="P348" s="57">
        <f t="shared" si="563"/>
        <v>772482.79333333345</v>
      </c>
      <c r="Q348" s="57">
        <f t="shared" si="563"/>
        <v>765195.2233333335</v>
      </c>
      <c r="R348" s="57">
        <f t="shared" si="563"/>
        <v>757907.65333333355</v>
      </c>
      <c r="S348" s="57">
        <f t="shared" si="563"/>
        <v>750620.0833333336</v>
      </c>
      <c r="T348" s="57">
        <f t="shared" si="563"/>
        <v>743332.51333333366</v>
      </c>
      <c r="U348" s="57">
        <f t="shared" si="563"/>
        <v>736044.94333333371</v>
      </c>
      <c r="V348" s="57">
        <f t="shared" si="563"/>
        <v>728757.37333333376</v>
      </c>
      <c r="W348" s="57">
        <f t="shared" si="563"/>
        <v>721469.80333333381</v>
      </c>
      <c r="X348" s="57">
        <f t="shared" si="563"/>
        <v>714182.23333333386</v>
      </c>
      <c r="Y348" s="57">
        <f t="shared" si="563"/>
        <v>706894.66333333391</v>
      </c>
      <c r="Z348" s="57">
        <f t="shared" si="563"/>
        <v>699607.09333333396</v>
      </c>
      <c r="AA348" s="59"/>
      <c r="AB348" s="57"/>
      <c r="AC348" s="57">
        <f t="shared" si="526"/>
        <v>87450.840000000026</v>
      </c>
      <c r="AD348" s="57">
        <f t="shared" si="527"/>
        <v>692319.52333333401</v>
      </c>
      <c r="AE348" s="57">
        <f t="shared" ref="AE348:AO363" si="578">AD348-$L348</f>
        <v>685031.95333333407</v>
      </c>
      <c r="AF348" s="57">
        <f t="shared" si="578"/>
        <v>677744.38333333412</v>
      </c>
      <c r="AG348" s="57">
        <f t="shared" si="578"/>
        <v>670456.81333333417</v>
      </c>
      <c r="AH348" s="57">
        <f t="shared" si="578"/>
        <v>663169.24333333422</v>
      </c>
      <c r="AI348" s="57">
        <f t="shared" si="578"/>
        <v>655881.67333333427</v>
      </c>
      <c r="AJ348" s="57">
        <f t="shared" si="578"/>
        <v>648594.10333333432</v>
      </c>
      <c r="AK348" s="57">
        <f t="shared" si="578"/>
        <v>641306.53333333437</v>
      </c>
      <c r="AL348" s="57">
        <f t="shared" si="578"/>
        <v>634018.96333333442</v>
      </c>
      <c r="AM348" s="57">
        <f t="shared" si="578"/>
        <v>626731.39333333448</v>
      </c>
      <c r="AN348" s="57">
        <f t="shared" si="578"/>
        <v>619443.82333333453</v>
      </c>
      <c r="AO348" s="57">
        <f t="shared" si="578"/>
        <v>612156.25333333458</v>
      </c>
      <c r="AP348" s="59"/>
      <c r="AQ348" s="57">
        <v>7287.5700000000024</v>
      </c>
      <c r="AR348" s="57">
        <f t="shared" ref="AR348:AR351" si="579">L348*12</f>
        <v>87450.840000000026</v>
      </c>
      <c r="AS348" s="57">
        <f t="shared" ref="AS348:AS352" si="580">AO348-$L348</f>
        <v>604868.68333333463</v>
      </c>
      <c r="AT348" s="57">
        <f t="shared" ref="AT348:BD352" si="581">AS348-$L348</f>
        <v>597581.11333333468</v>
      </c>
      <c r="AU348" s="57">
        <f t="shared" si="581"/>
        <v>590293.54333333473</v>
      </c>
      <c r="AV348" s="57">
        <f t="shared" si="581"/>
        <v>583005.97333333478</v>
      </c>
      <c r="AW348" s="57">
        <f t="shared" si="581"/>
        <v>575718.40333333483</v>
      </c>
      <c r="AX348" s="57">
        <f t="shared" si="581"/>
        <v>568430.83333333489</v>
      </c>
      <c r="AY348" s="57">
        <f t="shared" si="581"/>
        <v>561143.26333333494</v>
      </c>
      <c r="AZ348" s="57">
        <f t="shared" si="581"/>
        <v>553855.69333333499</v>
      </c>
      <c r="BA348" s="57">
        <f t="shared" si="581"/>
        <v>546568.12333333504</v>
      </c>
      <c r="BB348" s="57">
        <f t="shared" si="581"/>
        <v>539280.55333333509</v>
      </c>
      <c r="BC348" s="57">
        <f t="shared" si="581"/>
        <v>531992.98333333514</v>
      </c>
      <c r="BD348" s="57">
        <f t="shared" si="581"/>
        <v>524705.41333333519</v>
      </c>
      <c r="BE348" s="60">
        <f t="shared" si="522"/>
        <v>0</v>
      </c>
      <c r="BF348" s="57">
        <v>7287.5700000000024</v>
      </c>
      <c r="BG348" s="69">
        <f t="shared" si="554"/>
        <v>87450.840000000026</v>
      </c>
      <c r="BH348" s="57">
        <f t="shared" si="555"/>
        <v>517417.84333333519</v>
      </c>
      <c r="BI348" s="57">
        <f t="shared" ref="BI348:BS352" si="582">BH348-$L348</f>
        <v>510130.27333333518</v>
      </c>
      <c r="BJ348" s="57">
        <f t="shared" si="582"/>
        <v>502842.70333333517</v>
      </c>
      <c r="BK348" s="57">
        <f t="shared" si="582"/>
        <v>495555.13333333516</v>
      </c>
      <c r="BL348" s="57">
        <f t="shared" si="582"/>
        <v>488267.56333333516</v>
      </c>
      <c r="BM348" s="57">
        <f t="shared" si="582"/>
        <v>480979.99333333515</v>
      </c>
      <c r="BN348" s="57">
        <f t="shared" si="582"/>
        <v>473692.42333333514</v>
      </c>
      <c r="BO348" s="57">
        <f t="shared" si="582"/>
        <v>466404.85333333514</v>
      </c>
      <c r="BP348" s="57">
        <f t="shared" si="582"/>
        <v>459117.28333333513</v>
      </c>
      <c r="BQ348" s="57">
        <f t="shared" si="582"/>
        <v>451829.71333333512</v>
      </c>
      <c r="BR348" s="57">
        <f t="shared" si="582"/>
        <v>444542.14333333512</v>
      </c>
      <c r="BS348" s="57">
        <f t="shared" si="582"/>
        <v>437254.57333333511</v>
      </c>
      <c r="BT348" s="60">
        <v>0</v>
      </c>
      <c r="BU348" s="57">
        <v>7287.5700000000024</v>
      </c>
      <c r="BV348" s="69">
        <f t="shared" si="557"/>
        <v>87450.840000000026</v>
      </c>
      <c r="BW348" s="57">
        <f t="shared" ref="BW348:BW352" si="583">BS348-BU348</f>
        <v>429967.0033333351</v>
      </c>
      <c r="BX348" s="57">
        <f t="shared" ref="BX348:CH352" si="584">BW348-$L348</f>
        <v>422679.4333333351</v>
      </c>
      <c r="BY348" s="57">
        <f t="shared" si="584"/>
        <v>415391.86333333509</v>
      </c>
      <c r="BZ348" s="57">
        <f t="shared" si="584"/>
        <v>408104.29333333508</v>
      </c>
      <c r="CA348" s="57">
        <f t="shared" si="584"/>
        <v>400816.72333333507</v>
      </c>
      <c r="CB348" s="57">
        <f t="shared" si="584"/>
        <v>393529.15333333507</v>
      </c>
      <c r="CC348" s="57">
        <f t="shared" si="584"/>
        <v>386241.58333333506</v>
      </c>
      <c r="CD348" s="57">
        <f t="shared" si="584"/>
        <v>378954.01333333505</v>
      </c>
      <c r="CE348" s="57">
        <f t="shared" si="584"/>
        <v>371666.44333333505</v>
      </c>
      <c r="CF348" s="57">
        <f t="shared" si="584"/>
        <v>364378.87333333504</v>
      </c>
      <c r="CG348" s="57">
        <f t="shared" si="584"/>
        <v>357091.30333333503</v>
      </c>
      <c r="CH348" s="57">
        <f t="shared" si="584"/>
        <v>349803.73333333503</v>
      </c>
      <c r="CI348" s="60">
        <v>0</v>
      </c>
      <c r="CJ348" s="57">
        <v>7287.5700000000024</v>
      </c>
      <c r="CK348" s="69">
        <f t="shared" si="560"/>
        <v>87450.840000000026</v>
      </c>
      <c r="CL348" s="57">
        <f t="shared" ref="CL348:CL352" si="585">CH348-CJ348</f>
        <v>342516.16333333502</v>
      </c>
      <c r="CM348" s="57">
        <f t="shared" ref="CM348:CW352" si="586">CL348-$L348</f>
        <v>335228.59333333501</v>
      </c>
      <c r="CN348" s="57">
        <f t="shared" si="586"/>
        <v>327941.023333335</v>
      </c>
      <c r="CO348" s="57">
        <f t="shared" si="586"/>
        <v>320653.453333335</v>
      </c>
      <c r="CP348" s="57">
        <f t="shared" si="586"/>
        <v>313365.88333333499</v>
      </c>
      <c r="CQ348" s="57">
        <f t="shared" si="586"/>
        <v>306078.31333333498</v>
      </c>
      <c r="CR348" s="57">
        <f t="shared" si="586"/>
        <v>298790.74333333498</v>
      </c>
      <c r="CS348" s="57">
        <f t="shared" si="586"/>
        <v>291503.17333333497</v>
      </c>
      <c r="CT348" s="57">
        <f t="shared" si="586"/>
        <v>284215.60333333496</v>
      </c>
      <c r="CU348" s="57">
        <f t="shared" si="586"/>
        <v>276928.03333333496</v>
      </c>
      <c r="CV348" s="57">
        <f t="shared" si="586"/>
        <v>269640.46333333495</v>
      </c>
      <c r="CW348" s="57">
        <f t="shared" si="586"/>
        <v>262352.89333333494</v>
      </c>
      <c r="CX348" s="60">
        <v>0</v>
      </c>
    </row>
    <row r="349" spans="1:102" ht="22.5" x14ac:dyDescent="0.2">
      <c r="A349" s="56" t="s">
        <v>1662</v>
      </c>
      <c r="B349" s="40" t="s">
        <v>2379</v>
      </c>
      <c r="C349" s="40" t="s">
        <v>794</v>
      </c>
      <c r="D349" s="40" t="s">
        <v>835</v>
      </c>
      <c r="E349" s="40" t="s">
        <v>2591</v>
      </c>
      <c r="F349" s="40" t="s">
        <v>853</v>
      </c>
      <c r="G349" s="40">
        <v>300</v>
      </c>
      <c r="H349" s="57">
        <v>1356000</v>
      </c>
      <c r="I349" s="57">
        <v>257640</v>
      </c>
      <c r="J349" s="57">
        <v>1098360</v>
      </c>
      <c r="K349" s="58">
        <v>0</v>
      </c>
      <c r="L349" s="57">
        <v>4520</v>
      </c>
      <c r="M349" s="57"/>
      <c r="N349" s="57">
        <f t="shared" si="482"/>
        <v>54240</v>
      </c>
      <c r="O349" s="57">
        <f t="shared" si="525"/>
        <v>1093840</v>
      </c>
      <c r="P349" s="57">
        <f t="shared" si="563"/>
        <v>1089320</v>
      </c>
      <c r="Q349" s="57">
        <f t="shared" si="563"/>
        <v>1084800</v>
      </c>
      <c r="R349" s="57">
        <f t="shared" si="563"/>
        <v>1080280</v>
      </c>
      <c r="S349" s="57">
        <f t="shared" si="563"/>
        <v>1075760</v>
      </c>
      <c r="T349" s="57">
        <f t="shared" si="563"/>
        <v>1071240</v>
      </c>
      <c r="U349" s="57">
        <f t="shared" si="563"/>
        <v>1066720</v>
      </c>
      <c r="V349" s="57">
        <f t="shared" si="563"/>
        <v>1062200</v>
      </c>
      <c r="W349" s="57">
        <f t="shared" si="563"/>
        <v>1057680</v>
      </c>
      <c r="X349" s="57">
        <f t="shared" si="563"/>
        <v>1053160</v>
      </c>
      <c r="Y349" s="57">
        <f t="shared" si="563"/>
        <v>1048640</v>
      </c>
      <c r="Z349" s="57">
        <f t="shared" si="563"/>
        <v>1044120</v>
      </c>
      <c r="AA349" s="59"/>
      <c r="AB349" s="57"/>
      <c r="AC349" s="57">
        <f t="shared" si="526"/>
        <v>54240</v>
      </c>
      <c r="AD349" s="57">
        <f t="shared" si="527"/>
        <v>1039600</v>
      </c>
      <c r="AE349" s="57">
        <f t="shared" si="578"/>
        <v>1035080</v>
      </c>
      <c r="AF349" s="57">
        <f t="shared" si="578"/>
        <v>1030560</v>
      </c>
      <c r="AG349" s="57">
        <f t="shared" si="578"/>
        <v>1026040</v>
      </c>
      <c r="AH349" s="57">
        <f t="shared" si="578"/>
        <v>1021520</v>
      </c>
      <c r="AI349" s="57">
        <f t="shared" si="578"/>
        <v>1017000</v>
      </c>
      <c r="AJ349" s="57">
        <f t="shared" si="578"/>
        <v>1012480</v>
      </c>
      <c r="AK349" s="57">
        <f t="shared" si="578"/>
        <v>1007960</v>
      </c>
      <c r="AL349" s="57">
        <f t="shared" si="578"/>
        <v>1003440</v>
      </c>
      <c r="AM349" s="57">
        <f t="shared" si="578"/>
        <v>998920</v>
      </c>
      <c r="AN349" s="57">
        <f t="shared" si="578"/>
        <v>994400</v>
      </c>
      <c r="AO349" s="57">
        <f t="shared" si="578"/>
        <v>989880</v>
      </c>
      <c r="AP349" s="59"/>
      <c r="AQ349" s="57">
        <v>4520</v>
      </c>
      <c r="AR349" s="57">
        <f t="shared" si="579"/>
        <v>54240</v>
      </c>
      <c r="AS349" s="57">
        <f t="shared" si="580"/>
        <v>985360</v>
      </c>
      <c r="AT349" s="57">
        <f t="shared" si="581"/>
        <v>980840</v>
      </c>
      <c r="AU349" s="57">
        <f t="shared" si="581"/>
        <v>976320</v>
      </c>
      <c r="AV349" s="57">
        <f t="shared" si="581"/>
        <v>971800</v>
      </c>
      <c r="AW349" s="57">
        <f t="shared" si="581"/>
        <v>967280</v>
      </c>
      <c r="AX349" s="57">
        <f t="shared" si="581"/>
        <v>962760</v>
      </c>
      <c r="AY349" s="57">
        <f t="shared" si="581"/>
        <v>958240</v>
      </c>
      <c r="AZ349" s="57">
        <f t="shared" si="581"/>
        <v>953720</v>
      </c>
      <c r="BA349" s="57">
        <f t="shared" si="581"/>
        <v>949200</v>
      </c>
      <c r="BB349" s="57">
        <f t="shared" si="581"/>
        <v>944680</v>
      </c>
      <c r="BC349" s="57">
        <f t="shared" si="581"/>
        <v>940160</v>
      </c>
      <c r="BD349" s="57">
        <f t="shared" si="581"/>
        <v>935640</v>
      </c>
      <c r="BE349" s="60">
        <f t="shared" si="522"/>
        <v>0</v>
      </c>
      <c r="BF349" s="57">
        <v>4520</v>
      </c>
      <c r="BG349" s="69">
        <f t="shared" si="554"/>
        <v>54240</v>
      </c>
      <c r="BH349" s="57">
        <f t="shared" si="555"/>
        <v>931120</v>
      </c>
      <c r="BI349" s="57">
        <f t="shared" si="582"/>
        <v>926600</v>
      </c>
      <c r="BJ349" s="57">
        <f t="shared" si="582"/>
        <v>922080</v>
      </c>
      <c r="BK349" s="57">
        <f t="shared" si="582"/>
        <v>917560</v>
      </c>
      <c r="BL349" s="57">
        <f t="shared" si="582"/>
        <v>913040</v>
      </c>
      <c r="BM349" s="57">
        <f t="shared" si="582"/>
        <v>908520</v>
      </c>
      <c r="BN349" s="57">
        <f t="shared" si="582"/>
        <v>904000</v>
      </c>
      <c r="BO349" s="57">
        <f t="shared" si="582"/>
        <v>899480</v>
      </c>
      <c r="BP349" s="57">
        <f t="shared" si="582"/>
        <v>894960</v>
      </c>
      <c r="BQ349" s="57">
        <f t="shared" si="582"/>
        <v>890440</v>
      </c>
      <c r="BR349" s="57">
        <f t="shared" si="582"/>
        <v>885920</v>
      </c>
      <c r="BS349" s="57">
        <f t="shared" si="582"/>
        <v>881400</v>
      </c>
      <c r="BT349" s="60">
        <v>0</v>
      </c>
      <c r="BU349" s="57">
        <v>4520</v>
      </c>
      <c r="BV349" s="69">
        <f t="shared" si="557"/>
        <v>54240</v>
      </c>
      <c r="BW349" s="57">
        <f t="shared" si="583"/>
        <v>876880</v>
      </c>
      <c r="BX349" s="57">
        <f t="shared" si="584"/>
        <v>872360</v>
      </c>
      <c r="BY349" s="57">
        <f t="shared" si="584"/>
        <v>867840</v>
      </c>
      <c r="BZ349" s="57">
        <f t="shared" si="584"/>
        <v>863320</v>
      </c>
      <c r="CA349" s="57">
        <f t="shared" si="584"/>
        <v>858800</v>
      </c>
      <c r="CB349" s="57">
        <f t="shared" si="584"/>
        <v>854280</v>
      </c>
      <c r="CC349" s="57">
        <f t="shared" si="584"/>
        <v>849760</v>
      </c>
      <c r="CD349" s="57">
        <f t="shared" si="584"/>
        <v>845240</v>
      </c>
      <c r="CE349" s="57">
        <f t="shared" si="584"/>
        <v>840720</v>
      </c>
      <c r="CF349" s="57">
        <f t="shared" si="584"/>
        <v>836200</v>
      </c>
      <c r="CG349" s="57">
        <f t="shared" si="584"/>
        <v>831680</v>
      </c>
      <c r="CH349" s="57">
        <f t="shared" si="584"/>
        <v>827160</v>
      </c>
      <c r="CI349" s="60">
        <v>0</v>
      </c>
      <c r="CJ349" s="57">
        <v>4520</v>
      </c>
      <c r="CK349" s="69">
        <f t="shared" si="560"/>
        <v>54240</v>
      </c>
      <c r="CL349" s="57">
        <f t="shared" si="585"/>
        <v>822640</v>
      </c>
      <c r="CM349" s="57">
        <f t="shared" si="586"/>
        <v>818120</v>
      </c>
      <c r="CN349" s="57">
        <f t="shared" si="586"/>
        <v>813600</v>
      </c>
      <c r="CO349" s="57">
        <f t="shared" si="586"/>
        <v>809080</v>
      </c>
      <c r="CP349" s="57">
        <f t="shared" si="586"/>
        <v>804560</v>
      </c>
      <c r="CQ349" s="57">
        <f t="shared" si="586"/>
        <v>800040</v>
      </c>
      <c r="CR349" s="57">
        <f t="shared" si="586"/>
        <v>795520</v>
      </c>
      <c r="CS349" s="57">
        <f t="shared" si="586"/>
        <v>791000</v>
      </c>
      <c r="CT349" s="57">
        <f t="shared" si="586"/>
        <v>786480</v>
      </c>
      <c r="CU349" s="57">
        <f t="shared" si="586"/>
        <v>781960</v>
      </c>
      <c r="CV349" s="57">
        <f t="shared" si="586"/>
        <v>777440</v>
      </c>
      <c r="CW349" s="57">
        <f t="shared" si="586"/>
        <v>772920</v>
      </c>
      <c r="CX349" s="60">
        <v>0</v>
      </c>
    </row>
    <row r="350" spans="1:102" ht="22.5" x14ac:dyDescent="0.2">
      <c r="A350" s="56" t="s">
        <v>1663</v>
      </c>
      <c r="B350" s="40" t="s">
        <v>2380</v>
      </c>
      <c r="C350" s="40" t="s">
        <v>794</v>
      </c>
      <c r="D350" s="40" t="s">
        <v>835</v>
      </c>
      <c r="E350" s="40" t="s">
        <v>2591</v>
      </c>
      <c r="F350" s="40" t="s">
        <v>853</v>
      </c>
      <c r="G350" s="40">
        <v>300</v>
      </c>
      <c r="H350" s="57">
        <v>1356000</v>
      </c>
      <c r="I350" s="57">
        <v>257640</v>
      </c>
      <c r="J350" s="57">
        <v>1098360</v>
      </c>
      <c r="K350" s="58">
        <v>0</v>
      </c>
      <c r="L350" s="57">
        <v>4520</v>
      </c>
      <c r="M350" s="57"/>
      <c r="N350" s="57">
        <f t="shared" si="482"/>
        <v>54240</v>
      </c>
      <c r="O350" s="57">
        <f t="shared" si="525"/>
        <v>1093840</v>
      </c>
      <c r="P350" s="57">
        <f t="shared" si="563"/>
        <v>1089320</v>
      </c>
      <c r="Q350" s="57">
        <f t="shared" si="563"/>
        <v>1084800</v>
      </c>
      <c r="R350" s="57">
        <f t="shared" si="563"/>
        <v>1080280</v>
      </c>
      <c r="S350" s="57">
        <f t="shared" si="563"/>
        <v>1075760</v>
      </c>
      <c r="T350" s="57">
        <f t="shared" si="563"/>
        <v>1071240</v>
      </c>
      <c r="U350" s="57">
        <f t="shared" si="563"/>
        <v>1066720</v>
      </c>
      <c r="V350" s="57">
        <f t="shared" si="563"/>
        <v>1062200</v>
      </c>
      <c r="W350" s="57">
        <f t="shared" si="563"/>
        <v>1057680</v>
      </c>
      <c r="X350" s="57">
        <f t="shared" si="563"/>
        <v>1053160</v>
      </c>
      <c r="Y350" s="57">
        <f t="shared" si="563"/>
        <v>1048640</v>
      </c>
      <c r="Z350" s="57">
        <f t="shared" si="563"/>
        <v>1044120</v>
      </c>
      <c r="AA350" s="59"/>
      <c r="AB350" s="57"/>
      <c r="AC350" s="57">
        <f t="shared" si="526"/>
        <v>54240</v>
      </c>
      <c r="AD350" s="57">
        <f t="shared" si="527"/>
        <v>1039600</v>
      </c>
      <c r="AE350" s="57">
        <f t="shared" si="578"/>
        <v>1035080</v>
      </c>
      <c r="AF350" s="57">
        <f t="shared" si="578"/>
        <v>1030560</v>
      </c>
      <c r="AG350" s="57">
        <f t="shared" si="578"/>
        <v>1026040</v>
      </c>
      <c r="AH350" s="57">
        <f t="shared" si="578"/>
        <v>1021520</v>
      </c>
      <c r="AI350" s="57">
        <f t="shared" si="578"/>
        <v>1017000</v>
      </c>
      <c r="AJ350" s="57">
        <f t="shared" si="578"/>
        <v>1012480</v>
      </c>
      <c r="AK350" s="57">
        <f t="shared" si="578"/>
        <v>1007960</v>
      </c>
      <c r="AL350" s="57">
        <f t="shared" si="578"/>
        <v>1003440</v>
      </c>
      <c r="AM350" s="57">
        <f t="shared" si="578"/>
        <v>998920</v>
      </c>
      <c r="AN350" s="57">
        <f t="shared" si="578"/>
        <v>994400</v>
      </c>
      <c r="AO350" s="57">
        <f t="shared" si="578"/>
        <v>989880</v>
      </c>
      <c r="AP350" s="59"/>
      <c r="AQ350" s="57">
        <v>4520</v>
      </c>
      <c r="AR350" s="57">
        <f t="shared" si="579"/>
        <v>54240</v>
      </c>
      <c r="AS350" s="57">
        <f t="shared" si="580"/>
        <v>985360</v>
      </c>
      <c r="AT350" s="57">
        <f t="shared" si="581"/>
        <v>980840</v>
      </c>
      <c r="AU350" s="57">
        <f t="shared" si="581"/>
        <v>976320</v>
      </c>
      <c r="AV350" s="57">
        <f t="shared" si="581"/>
        <v>971800</v>
      </c>
      <c r="AW350" s="57">
        <f t="shared" si="581"/>
        <v>967280</v>
      </c>
      <c r="AX350" s="57">
        <f t="shared" si="581"/>
        <v>962760</v>
      </c>
      <c r="AY350" s="57">
        <f t="shared" si="581"/>
        <v>958240</v>
      </c>
      <c r="AZ350" s="57">
        <f t="shared" si="581"/>
        <v>953720</v>
      </c>
      <c r="BA350" s="57">
        <f t="shared" si="581"/>
        <v>949200</v>
      </c>
      <c r="BB350" s="57">
        <f t="shared" si="581"/>
        <v>944680</v>
      </c>
      <c r="BC350" s="57">
        <f t="shared" si="581"/>
        <v>940160</v>
      </c>
      <c r="BD350" s="57">
        <f t="shared" si="581"/>
        <v>935640</v>
      </c>
      <c r="BE350" s="60">
        <f t="shared" si="522"/>
        <v>0</v>
      </c>
      <c r="BF350" s="57">
        <v>4520</v>
      </c>
      <c r="BG350" s="69">
        <f t="shared" si="554"/>
        <v>54240</v>
      </c>
      <c r="BH350" s="57">
        <f t="shared" si="555"/>
        <v>931120</v>
      </c>
      <c r="BI350" s="57">
        <f t="shared" si="582"/>
        <v>926600</v>
      </c>
      <c r="BJ350" s="57">
        <f t="shared" si="582"/>
        <v>922080</v>
      </c>
      <c r="BK350" s="57">
        <f t="shared" si="582"/>
        <v>917560</v>
      </c>
      <c r="BL350" s="57">
        <f t="shared" si="582"/>
        <v>913040</v>
      </c>
      <c r="BM350" s="57">
        <f t="shared" si="582"/>
        <v>908520</v>
      </c>
      <c r="BN350" s="57">
        <f t="shared" si="582"/>
        <v>904000</v>
      </c>
      <c r="BO350" s="57">
        <f t="shared" si="582"/>
        <v>899480</v>
      </c>
      <c r="BP350" s="57">
        <f t="shared" si="582"/>
        <v>894960</v>
      </c>
      <c r="BQ350" s="57">
        <f t="shared" si="582"/>
        <v>890440</v>
      </c>
      <c r="BR350" s="57">
        <f t="shared" si="582"/>
        <v>885920</v>
      </c>
      <c r="BS350" s="57">
        <f t="shared" si="582"/>
        <v>881400</v>
      </c>
      <c r="BT350" s="60">
        <v>0</v>
      </c>
      <c r="BU350" s="57">
        <v>4520</v>
      </c>
      <c r="BV350" s="69">
        <f t="shared" si="557"/>
        <v>54240</v>
      </c>
      <c r="BW350" s="57">
        <f t="shared" si="583"/>
        <v>876880</v>
      </c>
      <c r="BX350" s="57">
        <f t="shared" si="584"/>
        <v>872360</v>
      </c>
      <c r="BY350" s="57">
        <f t="shared" si="584"/>
        <v>867840</v>
      </c>
      <c r="BZ350" s="57">
        <f t="shared" si="584"/>
        <v>863320</v>
      </c>
      <c r="CA350" s="57">
        <f t="shared" si="584"/>
        <v>858800</v>
      </c>
      <c r="CB350" s="57">
        <f t="shared" si="584"/>
        <v>854280</v>
      </c>
      <c r="CC350" s="57">
        <f t="shared" si="584"/>
        <v>849760</v>
      </c>
      <c r="CD350" s="57">
        <f t="shared" si="584"/>
        <v>845240</v>
      </c>
      <c r="CE350" s="57">
        <f t="shared" si="584"/>
        <v>840720</v>
      </c>
      <c r="CF350" s="57">
        <f t="shared" si="584"/>
        <v>836200</v>
      </c>
      <c r="CG350" s="57">
        <f t="shared" si="584"/>
        <v>831680</v>
      </c>
      <c r="CH350" s="57">
        <f t="shared" si="584"/>
        <v>827160</v>
      </c>
      <c r="CI350" s="60">
        <v>0</v>
      </c>
      <c r="CJ350" s="57">
        <v>4520</v>
      </c>
      <c r="CK350" s="69">
        <f t="shared" si="560"/>
        <v>54240</v>
      </c>
      <c r="CL350" s="57">
        <f t="shared" si="585"/>
        <v>822640</v>
      </c>
      <c r="CM350" s="57">
        <f t="shared" si="586"/>
        <v>818120</v>
      </c>
      <c r="CN350" s="57">
        <f t="shared" si="586"/>
        <v>813600</v>
      </c>
      <c r="CO350" s="57">
        <f t="shared" si="586"/>
        <v>809080</v>
      </c>
      <c r="CP350" s="57">
        <f t="shared" si="586"/>
        <v>804560</v>
      </c>
      <c r="CQ350" s="57">
        <f t="shared" si="586"/>
        <v>800040</v>
      </c>
      <c r="CR350" s="57">
        <f t="shared" si="586"/>
        <v>795520</v>
      </c>
      <c r="CS350" s="57">
        <f t="shared" si="586"/>
        <v>791000</v>
      </c>
      <c r="CT350" s="57">
        <f t="shared" si="586"/>
        <v>786480</v>
      </c>
      <c r="CU350" s="57">
        <f t="shared" si="586"/>
        <v>781960</v>
      </c>
      <c r="CV350" s="57">
        <f t="shared" si="586"/>
        <v>777440</v>
      </c>
      <c r="CW350" s="57">
        <f t="shared" si="586"/>
        <v>772920</v>
      </c>
      <c r="CX350" s="60">
        <v>0</v>
      </c>
    </row>
    <row r="351" spans="1:102" ht="22.5" x14ac:dyDescent="0.2">
      <c r="A351" s="56" t="s">
        <v>1664</v>
      </c>
      <c r="B351" s="40" t="s">
        <v>2381</v>
      </c>
      <c r="C351" s="40" t="s">
        <v>794</v>
      </c>
      <c r="D351" s="40" t="s">
        <v>851</v>
      </c>
      <c r="E351" s="40" t="s">
        <v>2592</v>
      </c>
      <c r="F351" s="40" t="s">
        <v>853</v>
      </c>
      <c r="G351" s="40">
        <v>180</v>
      </c>
      <c r="H351" s="57">
        <v>3985204.78</v>
      </c>
      <c r="I351" s="57">
        <v>1549802.0586666667</v>
      </c>
      <c r="J351" s="57">
        <v>2435402.7213333333</v>
      </c>
      <c r="K351" s="58">
        <v>1</v>
      </c>
      <c r="L351" s="57">
        <v>22140.03</v>
      </c>
      <c r="M351" s="57"/>
      <c r="N351" s="57">
        <f t="shared" si="482"/>
        <v>265680.36</v>
      </c>
      <c r="O351" s="57">
        <f t="shared" si="525"/>
        <v>2413262.6913333335</v>
      </c>
      <c r="P351" s="57">
        <f t="shared" si="563"/>
        <v>2391122.6613333337</v>
      </c>
      <c r="Q351" s="57">
        <f t="shared" si="563"/>
        <v>2368982.6313333339</v>
      </c>
      <c r="R351" s="57">
        <f t="shared" si="563"/>
        <v>2346842.6013333341</v>
      </c>
      <c r="S351" s="57">
        <f t="shared" si="563"/>
        <v>2324702.5713333343</v>
      </c>
      <c r="T351" s="57">
        <f t="shared" si="563"/>
        <v>2302562.5413333345</v>
      </c>
      <c r="U351" s="57">
        <f t="shared" si="563"/>
        <v>2280422.5113333347</v>
      </c>
      <c r="V351" s="57">
        <f t="shared" si="563"/>
        <v>2258282.4813333349</v>
      </c>
      <c r="W351" s="57">
        <f t="shared" si="563"/>
        <v>2236142.4513333351</v>
      </c>
      <c r="X351" s="57">
        <f t="shared" si="563"/>
        <v>2214002.4213333353</v>
      </c>
      <c r="Y351" s="57">
        <f t="shared" si="563"/>
        <v>2191862.3913333355</v>
      </c>
      <c r="Z351" s="57">
        <f t="shared" si="563"/>
        <v>2169722.3613333357</v>
      </c>
      <c r="AA351" s="59">
        <f t="shared" ref="AA351:AA356" si="587">SUM(O351:Z351,J351)/13*$AA$1</f>
        <v>50656.375909333357</v>
      </c>
      <c r="AB351" s="57"/>
      <c r="AC351" s="57">
        <f t="shared" si="526"/>
        <v>265680.36</v>
      </c>
      <c r="AD351" s="57">
        <f t="shared" si="527"/>
        <v>2147582.331333336</v>
      </c>
      <c r="AE351" s="57">
        <f t="shared" si="578"/>
        <v>2125442.3013333362</v>
      </c>
      <c r="AF351" s="57">
        <f t="shared" si="578"/>
        <v>2103302.2713333364</v>
      </c>
      <c r="AG351" s="57">
        <f t="shared" si="578"/>
        <v>2081162.2413333363</v>
      </c>
      <c r="AH351" s="57">
        <f t="shared" si="578"/>
        <v>2059022.2113333363</v>
      </c>
      <c r="AI351" s="57">
        <f t="shared" si="578"/>
        <v>2036882.1813333363</v>
      </c>
      <c r="AJ351" s="57">
        <f t="shared" si="578"/>
        <v>2014742.1513333363</v>
      </c>
      <c r="AK351" s="57">
        <f t="shared" si="578"/>
        <v>1992602.1213333362</v>
      </c>
      <c r="AL351" s="57">
        <f t="shared" si="578"/>
        <v>1970462.0913333362</v>
      </c>
      <c r="AM351" s="57">
        <f t="shared" si="578"/>
        <v>1948322.0613333362</v>
      </c>
      <c r="AN351" s="57">
        <f t="shared" si="578"/>
        <v>1926182.0313333361</v>
      </c>
      <c r="AO351" s="57">
        <f t="shared" si="578"/>
        <v>1904042.0013333361</v>
      </c>
      <c r="AP351" s="59">
        <f t="shared" si="552"/>
        <v>44811.407989333391</v>
      </c>
      <c r="AQ351" s="57">
        <v>22140.03</v>
      </c>
      <c r="AR351" s="57">
        <f t="shared" si="579"/>
        <v>265680.36</v>
      </c>
      <c r="AS351" s="57">
        <f t="shared" si="580"/>
        <v>1881901.9713333361</v>
      </c>
      <c r="AT351" s="57">
        <f t="shared" si="581"/>
        <v>1859761.9413333361</v>
      </c>
      <c r="AU351" s="57">
        <f t="shared" si="581"/>
        <v>1837621.911333336</v>
      </c>
      <c r="AV351" s="57">
        <f t="shared" si="581"/>
        <v>1815481.881333336</v>
      </c>
      <c r="AW351" s="57">
        <f t="shared" si="581"/>
        <v>1793341.851333336</v>
      </c>
      <c r="AX351" s="57">
        <f t="shared" si="581"/>
        <v>1771201.8213333359</v>
      </c>
      <c r="AY351" s="57">
        <f t="shared" si="581"/>
        <v>1749061.7913333359</v>
      </c>
      <c r="AZ351" s="57">
        <f t="shared" si="581"/>
        <v>1726921.7613333359</v>
      </c>
      <c r="BA351" s="57">
        <f t="shared" si="581"/>
        <v>1704781.7313333359</v>
      </c>
      <c r="BB351" s="57">
        <f t="shared" si="581"/>
        <v>1682641.7013333358</v>
      </c>
      <c r="BC351" s="57">
        <f t="shared" si="581"/>
        <v>1660501.6713333358</v>
      </c>
      <c r="BD351" s="57">
        <f t="shared" si="581"/>
        <v>1638361.6413333358</v>
      </c>
      <c r="BE351" s="60">
        <f t="shared" si="522"/>
        <v>38966.440069333388</v>
      </c>
      <c r="BF351" s="57">
        <v>22140.03</v>
      </c>
      <c r="BG351" s="69">
        <f t="shared" si="554"/>
        <v>265680.36</v>
      </c>
      <c r="BH351" s="57">
        <f t="shared" si="555"/>
        <v>1616221.6113333357</v>
      </c>
      <c r="BI351" s="57">
        <f t="shared" si="582"/>
        <v>1594081.5813333357</v>
      </c>
      <c r="BJ351" s="57">
        <f t="shared" si="582"/>
        <v>1571941.5513333357</v>
      </c>
      <c r="BK351" s="57">
        <f t="shared" si="582"/>
        <v>1549801.5213333357</v>
      </c>
      <c r="BL351" s="57">
        <f t="shared" si="582"/>
        <v>1527661.4913333356</v>
      </c>
      <c r="BM351" s="57">
        <f t="shared" si="582"/>
        <v>1505521.4613333356</v>
      </c>
      <c r="BN351" s="57">
        <f t="shared" si="582"/>
        <v>1483381.4313333356</v>
      </c>
      <c r="BO351" s="57">
        <f t="shared" si="582"/>
        <v>1461241.4013333356</v>
      </c>
      <c r="BP351" s="57">
        <f t="shared" si="582"/>
        <v>1439101.3713333355</v>
      </c>
      <c r="BQ351" s="57">
        <f t="shared" si="582"/>
        <v>1416961.3413333355</v>
      </c>
      <c r="BR351" s="57">
        <f t="shared" si="582"/>
        <v>1394821.3113333355</v>
      </c>
      <c r="BS351" s="57">
        <f t="shared" si="582"/>
        <v>1372681.2813333354</v>
      </c>
      <c r="BT351" s="60">
        <f t="shared" si="528"/>
        <v>33121.472149333378</v>
      </c>
      <c r="BU351" s="57">
        <v>22140.03</v>
      </c>
      <c r="BV351" s="69">
        <f t="shared" si="557"/>
        <v>265680.36</v>
      </c>
      <c r="BW351" s="57">
        <f t="shared" si="583"/>
        <v>1350541.2513333354</v>
      </c>
      <c r="BX351" s="57">
        <f t="shared" si="584"/>
        <v>1328401.2213333354</v>
      </c>
      <c r="BY351" s="57">
        <f t="shared" si="584"/>
        <v>1306261.1913333354</v>
      </c>
      <c r="BZ351" s="57">
        <f t="shared" si="584"/>
        <v>1284121.1613333353</v>
      </c>
      <c r="CA351" s="57">
        <f t="shared" si="584"/>
        <v>1261981.1313333353</v>
      </c>
      <c r="CB351" s="57">
        <f t="shared" si="584"/>
        <v>1239841.1013333353</v>
      </c>
      <c r="CC351" s="57">
        <f t="shared" si="584"/>
        <v>1217701.0713333352</v>
      </c>
      <c r="CD351" s="57">
        <f t="shared" si="584"/>
        <v>1195561.0413333352</v>
      </c>
      <c r="CE351" s="57">
        <f t="shared" si="584"/>
        <v>1173421.0113333352</v>
      </c>
      <c r="CF351" s="57">
        <f t="shared" si="584"/>
        <v>1151280.9813333352</v>
      </c>
      <c r="CG351" s="57">
        <f t="shared" si="584"/>
        <v>1129140.9513333351</v>
      </c>
      <c r="CH351" s="57">
        <f t="shared" si="584"/>
        <v>1107000.9213333351</v>
      </c>
      <c r="CI351" s="60">
        <f t="shared" si="529"/>
        <v>27276.504229333375</v>
      </c>
      <c r="CJ351" s="57">
        <v>22140.03</v>
      </c>
      <c r="CK351" s="69">
        <f t="shared" si="560"/>
        <v>265680.36</v>
      </c>
      <c r="CL351" s="57">
        <f t="shared" si="585"/>
        <v>1084860.8913333351</v>
      </c>
      <c r="CM351" s="57">
        <f t="shared" si="586"/>
        <v>1062720.8613333351</v>
      </c>
      <c r="CN351" s="57">
        <f t="shared" si="586"/>
        <v>1040580.831333335</v>
      </c>
      <c r="CO351" s="57">
        <f t="shared" si="586"/>
        <v>1018440.801333335</v>
      </c>
      <c r="CP351" s="57">
        <f t="shared" si="586"/>
        <v>996300.77133333497</v>
      </c>
      <c r="CQ351" s="57">
        <f t="shared" si="586"/>
        <v>974160.74133333494</v>
      </c>
      <c r="CR351" s="57">
        <f t="shared" si="586"/>
        <v>952020.71133333491</v>
      </c>
      <c r="CS351" s="57">
        <f t="shared" si="586"/>
        <v>929880.68133333488</v>
      </c>
      <c r="CT351" s="57">
        <f t="shared" si="586"/>
        <v>907740.65133333486</v>
      </c>
      <c r="CU351" s="57">
        <f t="shared" si="586"/>
        <v>885600.62133333483</v>
      </c>
      <c r="CV351" s="57">
        <f t="shared" si="586"/>
        <v>863460.5913333348</v>
      </c>
      <c r="CW351" s="57">
        <f t="shared" si="586"/>
        <v>841320.56133333477</v>
      </c>
      <c r="CX351" s="60">
        <f t="shared" si="530"/>
        <v>21431.536309333365</v>
      </c>
    </row>
    <row r="352" spans="1:102" ht="22.5" x14ac:dyDescent="0.2">
      <c r="A352" s="56" t="s">
        <v>1665</v>
      </c>
      <c r="B352" s="40" t="s">
        <v>2382</v>
      </c>
      <c r="C352" s="40" t="s">
        <v>794</v>
      </c>
      <c r="D352" s="40" t="s">
        <v>851</v>
      </c>
      <c r="E352" s="40" t="s">
        <v>2592</v>
      </c>
      <c r="F352" s="40" t="s">
        <v>853</v>
      </c>
      <c r="G352" s="40">
        <v>180</v>
      </c>
      <c r="H352" s="57">
        <v>3184874.41</v>
      </c>
      <c r="I352" s="57">
        <v>1238562.4606666667</v>
      </c>
      <c r="J352" s="57">
        <v>1946311.9493333334</v>
      </c>
      <c r="K352" s="58">
        <v>1</v>
      </c>
      <c r="L352" s="57">
        <v>17693.75</v>
      </c>
      <c r="M352" s="57"/>
      <c r="N352" s="57">
        <f t="shared" si="482"/>
        <v>212325</v>
      </c>
      <c r="O352" s="57">
        <f t="shared" si="525"/>
        <v>1928618.1993333334</v>
      </c>
      <c r="P352" s="57">
        <f t="shared" si="563"/>
        <v>1910924.4493333334</v>
      </c>
      <c r="Q352" s="57">
        <f t="shared" si="563"/>
        <v>1893230.6993333334</v>
      </c>
      <c r="R352" s="57">
        <f t="shared" si="563"/>
        <v>1875536.9493333334</v>
      </c>
      <c r="S352" s="57">
        <f t="shared" si="563"/>
        <v>1857843.1993333334</v>
      </c>
      <c r="T352" s="57">
        <f t="shared" si="563"/>
        <v>1840149.4493333334</v>
      </c>
      <c r="U352" s="57">
        <f t="shared" si="563"/>
        <v>1822455.6993333334</v>
      </c>
      <c r="V352" s="57">
        <f t="shared" si="563"/>
        <v>1804761.9493333334</v>
      </c>
      <c r="W352" s="57">
        <f t="shared" si="563"/>
        <v>1787068.1993333334</v>
      </c>
      <c r="X352" s="57">
        <f t="shared" si="563"/>
        <v>1769374.4493333334</v>
      </c>
      <c r="Y352" s="57">
        <f t="shared" si="563"/>
        <v>1751680.6993333334</v>
      </c>
      <c r="Z352" s="57">
        <f t="shared" si="563"/>
        <v>1733986.9493333334</v>
      </c>
      <c r="AA352" s="59">
        <f t="shared" si="587"/>
        <v>40483.287885333317</v>
      </c>
      <c r="AB352" s="57"/>
      <c r="AC352" s="57">
        <f t="shared" si="526"/>
        <v>212325</v>
      </c>
      <c r="AD352" s="57">
        <f t="shared" si="527"/>
        <v>1716293.1993333334</v>
      </c>
      <c r="AE352" s="57">
        <f t="shared" si="578"/>
        <v>1698599.4493333334</v>
      </c>
      <c r="AF352" s="57">
        <f t="shared" si="578"/>
        <v>1680905.6993333334</v>
      </c>
      <c r="AG352" s="57">
        <f t="shared" si="578"/>
        <v>1663211.9493333334</v>
      </c>
      <c r="AH352" s="57">
        <f t="shared" si="578"/>
        <v>1645518.1993333334</v>
      </c>
      <c r="AI352" s="57">
        <f t="shared" si="578"/>
        <v>1627824.4493333334</v>
      </c>
      <c r="AJ352" s="57">
        <f t="shared" si="578"/>
        <v>1610130.6993333334</v>
      </c>
      <c r="AK352" s="57">
        <f t="shared" si="578"/>
        <v>1592436.9493333334</v>
      </c>
      <c r="AL352" s="57">
        <f t="shared" si="578"/>
        <v>1574743.1993333334</v>
      </c>
      <c r="AM352" s="57">
        <f t="shared" si="578"/>
        <v>1557049.4493333334</v>
      </c>
      <c r="AN352" s="57">
        <f t="shared" si="578"/>
        <v>1539355.6993333334</v>
      </c>
      <c r="AO352" s="57">
        <f t="shared" si="578"/>
        <v>1521661.9493333334</v>
      </c>
      <c r="AP352" s="59">
        <f t="shared" si="552"/>
        <v>35812.137885333315</v>
      </c>
      <c r="AQ352" s="57">
        <v>17693.75</v>
      </c>
      <c r="AR352" s="57">
        <f>L352*12</f>
        <v>212325</v>
      </c>
      <c r="AS352" s="57">
        <f t="shared" si="580"/>
        <v>1503968.1993333334</v>
      </c>
      <c r="AT352" s="57">
        <f t="shared" si="581"/>
        <v>1486274.4493333334</v>
      </c>
      <c r="AU352" s="57">
        <f t="shared" si="581"/>
        <v>1468580.6993333334</v>
      </c>
      <c r="AV352" s="57">
        <f t="shared" si="581"/>
        <v>1450886.9493333334</v>
      </c>
      <c r="AW352" s="57">
        <f t="shared" si="581"/>
        <v>1433193.1993333334</v>
      </c>
      <c r="AX352" s="57">
        <f t="shared" si="581"/>
        <v>1415499.4493333334</v>
      </c>
      <c r="AY352" s="57">
        <f t="shared" si="581"/>
        <v>1397805.6993333334</v>
      </c>
      <c r="AZ352" s="57">
        <f t="shared" si="581"/>
        <v>1380111.9493333334</v>
      </c>
      <c r="BA352" s="57">
        <f t="shared" si="581"/>
        <v>1362418.1993333334</v>
      </c>
      <c r="BB352" s="57">
        <f t="shared" si="581"/>
        <v>1344724.4493333334</v>
      </c>
      <c r="BC352" s="57">
        <f t="shared" si="581"/>
        <v>1327030.6993333334</v>
      </c>
      <c r="BD352" s="57">
        <f t="shared" si="581"/>
        <v>1309336.9493333334</v>
      </c>
      <c r="BE352" s="60">
        <f t="shared" si="522"/>
        <v>31140.987885333321</v>
      </c>
      <c r="BF352" s="57">
        <v>17693.75</v>
      </c>
      <c r="BG352" s="69">
        <f t="shared" si="554"/>
        <v>212325</v>
      </c>
      <c r="BH352" s="57">
        <f t="shared" si="555"/>
        <v>1291643.1993333334</v>
      </c>
      <c r="BI352" s="57">
        <f t="shared" si="582"/>
        <v>1273949.4493333334</v>
      </c>
      <c r="BJ352" s="57">
        <f t="shared" si="582"/>
        <v>1256255.6993333334</v>
      </c>
      <c r="BK352" s="57">
        <f t="shared" si="582"/>
        <v>1238561.9493333334</v>
      </c>
      <c r="BL352" s="57">
        <f t="shared" si="582"/>
        <v>1220868.1993333334</v>
      </c>
      <c r="BM352" s="57">
        <f t="shared" si="582"/>
        <v>1203174.4493333334</v>
      </c>
      <c r="BN352" s="57">
        <f t="shared" si="582"/>
        <v>1185480.6993333334</v>
      </c>
      <c r="BO352" s="57">
        <f t="shared" si="582"/>
        <v>1167786.9493333334</v>
      </c>
      <c r="BP352" s="57">
        <f t="shared" si="582"/>
        <v>1150093.1993333334</v>
      </c>
      <c r="BQ352" s="57">
        <f t="shared" si="582"/>
        <v>1132399.4493333334</v>
      </c>
      <c r="BR352" s="57">
        <f t="shared" si="582"/>
        <v>1114705.6993333334</v>
      </c>
      <c r="BS352" s="57">
        <f t="shared" si="582"/>
        <v>1097011.9493333334</v>
      </c>
      <c r="BT352" s="60">
        <f t="shared" si="528"/>
        <v>26469.837885333323</v>
      </c>
      <c r="BU352" s="57">
        <v>17693.75</v>
      </c>
      <c r="BV352" s="69">
        <f t="shared" si="557"/>
        <v>212325</v>
      </c>
      <c r="BW352" s="57">
        <f t="shared" si="583"/>
        <v>1079318.1993333334</v>
      </c>
      <c r="BX352" s="57">
        <f t="shared" si="584"/>
        <v>1061624.4493333334</v>
      </c>
      <c r="BY352" s="57">
        <f t="shared" si="584"/>
        <v>1043930.6993333334</v>
      </c>
      <c r="BZ352" s="57">
        <f t="shared" si="584"/>
        <v>1026236.9493333334</v>
      </c>
      <c r="CA352" s="57">
        <f t="shared" si="584"/>
        <v>1008543.1993333334</v>
      </c>
      <c r="CB352" s="57">
        <f t="shared" si="584"/>
        <v>990849.44933333341</v>
      </c>
      <c r="CC352" s="57">
        <f t="shared" si="584"/>
        <v>973155.69933333341</v>
      </c>
      <c r="CD352" s="57">
        <f t="shared" si="584"/>
        <v>955461.94933333341</v>
      </c>
      <c r="CE352" s="57">
        <f t="shared" si="584"/>
        <v>937768.19933333341</v>
      </c>
      <c r="CF352" s="57">
        <f t="shared" si="584"/>
        <v>920074.44933333341</v>
      </c>
      <c r="CG352" s="57">
        <f t="shared" si="584"/>
        <v>902380.69933333341</v>
      </c>
      <c r="CH352" s="57">
        <f t="shared" si="584"/>
        <v>884686.94933333341</v>
      </c>
      <c r="CI352" s="60">
        <f t="shared" si="529"/>
        <v>21798.687885333326</v>
      </c>
      <c r="CJ352" s="57">
        <v>17693.75</v>
      </c>
      <c r="CK352" s="69">
        <f t="shared" si="560"/>
        <v>212325</v>
      </c>
      <c r="CL352" s="57">
        <f t="shared" si="585"/>
        <v>866993.19933333341</v>
      </c>
      <c r="CM352" s="57">
        <f t="shared" si="586"/>
        <v>849299.44933333341</v>
      </c>
      <c r="CN352" s="57">
        <f t="shared" si="586"/>
        <v>831605.69933333341</v>
      </c>
      <c r="CO352" s="57">
        <f t="shared" si="586"/>
        <v>813911.94933333341</v>
      </c>
      <c r="CP352" s="57">
        <f t="shared" si="586"/>
        <v>796218.19933333341</v>
      </c>
      <c r="CQ352" s="57">
        <f t="shared" si="586"/>
        <v>778524.44933333341</v>
      </c>
      <c r="CR352" s="57">
        <f t="shared" si="586"/>
        <v>760830.69933333341</v>
      </c>
      <c r="CS352" s="57">
        <f t="shared" si="586"/>
        <v>743136.94933333341</v>
      </c>
      <c r="CT352" s="57">
        <f t="shared" si="586"/>
        <v>725443.19933333341</v>
      </c>
      <c r="CU352" s="57">
        <f t="shared" si="586"/>
        <v>707749.44933333341</v>
      </c>
      <c r="CV352" s="57">
        <f t="shared" si="586"/>
        <v>690055.69933333341</v>
      </c>
      <c r="CW352" s="57">
        <f t="shared" si="586"/>
        <v>672361.94933333341</v>
      </c>
      <c r="CX352" s="60">
        <f t="shared" si="530"/>
        <v>17127.537885333331</v>
      </c>
    </row>
    <row r="353" spans="1:102" x14ac:dyDescent="0.2">
      <c r="A353" s="56" t="s">
        <v>1666</v>
      </c>
      <c r="B353" s="40" t="s">
        <v>2383</v>
      </c>
      <c r="C353" s="40" t="s">
        <v>794</v>
      </c>
      <c r="D353" s="40" t="s">
        <v>851</v>
      </c>
      <c r="E353" s="40" t="s">
        <v>2143</v>
      </c>
      <c r="F353" s="40" t="s">
        <v>853</v>
      </c>
      <c r="G353" s="40">
        <v>180</v>
      </c>
      <c r="H353" s="57">
        <v>588018.28</v>
      </c>
      <c r="I353" s="57">
        <v>519416.40866666666</v>
      </c>
      <c r="J353" s="57">
        <v>68601.871333333373</v>
      </c>
      <c r="K353" s="58">
        <v>1</v>
      </c>
      <c r="L353" s="57">
        <v>3266.77</v>
      </c>
      <c r="M353" s="57"/>
      <c r="N353" s="57">
        <f t="shared" si="482"/>
        <v>39201.24</v>
      </c>
      <c r="O353" s="57">
        <f t="shared" si="525"/>
        <v>65335.101333333376</v>
      </c>
      <c r="P353" s="57">
        <f t="shared" si="563"/>
        <v>62068.331333333379</v>
      </c>
      <c r="Q353" s="57">
        <f t="shared" si="563"/>
        <v>58801.561333333382</v>
      </c>
      <c r="R353" s="57">
        <f t="shared" si="563"/>
        <v>55534.791333333385</v>
      </c>
      <c r="S353" s="57">
        <f t="shared" si="563"/>
        <v>52268.021333333389</v>
      </c>
      <c r="T353" s="57">
        <f t="shared" si="563"/>
        <v>49001.251333333392</v>
      </c>
      <c r="U353" s="57">
        <f t="shared" si="563"/>
        <v>45734.481333333395</v>
      </c>
      <c r="V353" s="57">
        <f t="shared" si="563"/>
        <v>42467.711333333398</v>
      </c>
      <c r="W353" s="57">
        <f t="shared" si="563"/>
        <v>39200.941333333401</v>
      </c>
      <c r="X353" s="57">
        <f t="shared" si="563"/>
        <v>35934.171333333405</v>
      </c>
      <c r="Y353" s="57">
        <f t="shared" si="563"/>
        <v>32667.401333333404</v>
      </c>
      <c r="Z353" s="57">
        <f t="shared" si="563"/>
        <v>29400.631333333404</v>
      </c>
      <c r="AA353" s="59">
        <f t="shared" si="587"/>
        <v>1078.0275293333345</v>
      </c>
      <c r="AB353" s="57"/>
      <c r="AC353" s="57">
        <f>L353*9-0.3</f>
        <v>29400.63</v>
      </c>
      <c r="AD353" s="57">
        <f t="shared" si="527"/>
        <v>26133.861333333403</v>
      </c>
      <c r="AE353" s="57">
        <f t="shared" si="578"/>
        <v>22867.091333333403</v>
      </c>
      <c r="AF353" s="57">
        <f t="shared" si="578"/>
        <v>19600.321333333402</v>
      </c>
      <c r="AG353" s="57">
        <f t="shared" si="578"/>
        <v>16333.551333333402</v>
      </c>
      <c r="AH353" s="57">
        <f t="shared" si="578"/>
        <v>13066.781333333402</v>
      </c>
      <c r="AI353" s="57">
        <f t="shared" si="578"/>
        <v>9800.0113333334011</v>
      </c>
      <c r="AJ353" s="57">
        <f t="shared" si="578"/>
        <v>6533.2413333334007</v>
      </c>
      <c r="AK353" s="57">
        <f t="shared" si="578"/>
        <v>3266.4713333334007</v>
      </c>
      <c r="AL353" s="57">
        <f>AK353-$L353+0.3</f>
        <v>1.333333400725667E-3</v>
      </c>
      <c r="AM353" s="57">
        <f>AL353-$L353*0</f>
        <v>1.333333400725667E-3</v>
      </c>
      <c r="AN353" s="57">
        <f t="shared" ref="AN353:AO353" si="588">AM353-$L353*0</f>
        <v>1.333333400725667E-3</v>
      </c>
      <c r="AO353" s="57">
        <f t="shared" si="588"/>
        <v>1.333333400725667E-3</v>
      </c>
      <c r="AP353" s="59">
        <f t="shared" si="552"/>
        <v>248.77256010256562</v>
      </c>
      <c r="AQ353" s="57">
        <v>3266.77</v>
      </c>
      <c r="BE353" s="60">
        <f t="shared" si="522"/>
        <v>2.2564103704588206E-6</v>
      </c>
      <c r="BF353" s="57">
        <v>3266.77</v>
      </c>
      <c r="BT353" s="60">
        <f t="shared" si="528"/>
        <v>0</v>
      </c>
      <c r="BU353" s="57">
        <v>3266.77</v>
      </c>
      <c r="CI353" s="60">
        <f t="shared" si="529"/>
        <v>0</v>
      </c>
      <c r="CJ353" s="57">
        <v>3266.77</v>
      </c>
      <c r="CX353" s="60">
        <f t="shared" si="530"/>
        <v>0</v>
      </c>
    </row>
    <row r="354" spans="1:102" ht="22.5" x14ac:dyDescent="0.2">
      <c r="A354" s="56" t="s">
        <v>1667</v>
      </c>
      <c r="B354" s="40" t="s">
        <v>2384</v>
      </c>
      <c r="C354" s="40" t="s">
        <v>794</v>
      </c>
      <c r="D354" s="40" t="s">
        <v>851</v>
      </c>
      <c r="E354" s="40" t="s">
        <v>2593</v>
      </c>
      <c r="F354" s="40" t="s">
        <v>853</v>
      </c>
      <c r="G354" s="40">
        <v>300</v>
      </c>
      <c r="H354" s="57">
        <v>10871012.09</v>
      </c>
      <c r="I354" s="57">
        <v>1304521.5236000002</v>
      </c>
      <c r="J354" s="57">
        <v>9566490.566399999</v>
      </c>
      <c r="K354" s="58">
        <v>1</v>
      </c>
      <c r="L354" s="57">
        <v>36236.710000000006</v>
      </c>
      <c r="M354" s="57"/>
      <c r="N354" s="57">
        <f t="shared" si="482"/>
        <v>434840.52000000008</v>
      </c>
      <c r="O354" s="57">
        <f t="shared" si="525"/>
        <v>9530253.8563999981</v>
      </c>
      <c r="P354" s="57">
        <f t="shared" si="563"/>
        <v>9494017.1463999972</v>
      </c>
      <c r="Q354" s="57">
        <f t="shared" si="563"/>
        <v>9457780.4363999963</v>
      </c>
      <c r="R354" s="57">
        <f t="shared" si="563"/>
        <v>9421543.7263999954</v>
      </c>
      <c r="S354" s="57">
        <f t="shared" si="563"/>
        <v>9385307.0163999945</v>
      </c>
      <c r="T354" s="57">
        <f t="shared" si="563"/>
        <v>9349070.3063999936</v>
      </c>
      <c r="U354" s="57">
        <f t="shared" si="563"/>
        <v>9312833.5963999927</v>
      </c>
      <c r="V354" s="57">
        <f t="shared" si="563"/>
        <v>9276596.8863999918</v>
      </c>
      <c r="W354" s="57">
        <f t="shared" si="563"/>
        <v>9240360.1763999909</v>
      </c>
      <c r="X354" s="57">
        <f t="shared" si="563"/>
        <v>9204123.46639999</v>
      </c>
      <c r="Y354" s="57">
        <f t="shared" si="563"/>
        <v>9167886.7563999891</v>
      </c>
      <c r="Z354" s="57">
        <f t="shared" si="563"/>
        <v>9131650.0463999882</v>
      </c>
      <c r="AA354" s="59">
        <f t="shared" si="587"/>
        <v>205679.54674079979</v>
      </c>
      <c r="AB354" s="57"/>
      <c r="AC354" s="57">
        <f t="shared" si="526"/>
        <v>434840.52000000008</v>
      </c>
      <c r="AD354" s="57">
        <f t="shared" si="527"/>
        <v>9095413.3363999873</v>
      </c>
      <c r="AE354" s="57">
        <f t="shared" si="578"/>
        <v>9059176.6263999864</v>
      </c>
      <c r="AF354" s="57">
        <f t="shared" si="578"/>
        <v>9022939.9163999856</v>
      </c>
      <c r="AG354" s="57">
        <f t="shared" si="578"/>
        <v>8986703.2063999847</v>
      </c>
      <c r="AH354" s="57">
        <f t="shared" si="578"/>
        <v>8950466.4963999838</v>
      </c>
      <c r="AI354" s="57">
        <f t="shared" si="578"/>
        <v>8914229.7863999829</v>
      </c>
      <c r="AJ354" s="57">
        <f t="shared" si="578"/>
        <v>8877993.076399982</v>
      </c>
      <c r="AK354" s="57">
        <f t="shared" si="578"/>
        <v>8841756.3663999811</v>
      </c>
      <c r="AL354" s="57">
        <f t="shared" si="578"/>
        <v>8805519.6563999802</v>
      </c>
      <c r="AM354" s="57">
        <f t="shared" si="578"/>
        <v>8769282.9463999793</v>
      </c>
      <c r="AN354" s="57">
        <f t="shared" si="578"/>
        <v>8733046.2363999784</v>
      </c>
      <c r="AO354" s="57">
        <f t="shared" si="578"/>
        <v>8696809.5263999775</v>
      </c>
      <c r="AP354" s="59">
        <f t="shared" si="552"/>
        <v>196113.05530079958</v>
      </c>
      <c r="AQ354" s="57">
        <v>36236.710000000006</v>
      </c>
      <c r="AR354" s="57">
        <f t="shared" ref="AR354:AR363" si="589">L354*12</f>
        <v>434840.52000000008</v>
      </c>
      <c r="AS354" s="57">
        <f t="shared" ref="AS354:AS363" si="590">AO354-$L354</f>
        <v>8660572.8163999766</v>
      </c>
      <c r="AT354" s="57">
        <f t="shared" ref="AT354:BD363" si="591">AS354-$L354</f>
        <v>8624336.1063999757</v>
      </c>
      <c r="AU354" s="57">
        <f t="shared" si="591"/>
        <v>8588099.3963999748</v>
      </c>
      <c r="AV354" s="57">
        <f t="shared" si="591"/>
        <v>8551862.6863999739</v>
      </c>
      <c r="AW354" s="57">
        <f t="shared" si="591"/>
        <v>8515625.976399973</v>
      </c>
      <c r="AX354" s="57">
        <f t="shared" si="591"/>
        <v>8479389.2663999721</v>
      </c>
      <c r="AY354" s="57">
        <f t="shared" si="591"/>
        <v>8443152.5563999712</v>
      </c>
      <c r="AZ354" s="57">
        <f t="shared" si="591"/>
        <v>8406915.8463999704</v>
      </c>
      <c r="BA354" s="57">
        <f t="shared" si="591"/>
        <v>8370679.1363999704</v>
      </c>
      <c r="BB354" s="57">
        <f t="shared" si="591"/>
        <v>8334442.4263999704</v>
      </c>
      <c r="BC354" s="57">
        <f t="shared" si="591"/>
        <v>8298205.7163999705</v>
      </c>
      <c r="BD354" s="57">
        <f t="shared" si="591"/>
        <v>8261969.0063999705</v>
      </c>
      <c r="BE354" s="60">
        <f t="shared" si="522"/>
        <v>186546.56386079939</v>
      </c>
      <c r="BF354" s="57">
        <v>36236.710000000006</v>
      </c>
      <c r="BG354" s="69">
        <f t="shared" si="554"/>
        <v>434840.52000000008</v>
      </c>
      <c r="BH354" s="57">
        <f t="shared" si="555"/>
        <v>8225732.2963999705</v>
      </c>
      <c r="BI354" s="57">
        <f t="shared" ref="BI354:BS363" si="592">BH354-$L354</f>
        <v>8189495.5863999706</v>
      </c>
      <c r="BJ354" s="57">
        <f t="shared" si="592"/>
        <v>8153258.8763999706</v>
      </c>
      <c r="BK354" s="57">
        <f t="shared" si="592"/>
        <v>8117022.1663999707</v>
      </c>
      <c r="BL354" s="57">
        <f t="shared" si="592"/>
        <v>8080785.4563999707</v>
      </c>
      <c r="BM354" s="57">
        <f t="shared" si="592"/>
        <v>8044548.7463999707</v>
      </c>
      <c r="BN354" s="57">
        <f t="shared" si="592"/>
        <v>8008312.0363999708</v>
      </c>
      <c r="BO354" s="57">
        <f t="shared" si="592"/>
        <v>7972075.3263999708</v>
      </c>
      <c r="BP354" s="57">
        <f t="shared" si="592"/>
        <v>7935838.6163999708</v>
      </c>
      <c r="BQ354" s="57">
        <f t="shared" si="592"/>
        <v>7899601.9063999709</v>
      </c>
      <c r="BR354" s="57">
        <f t="shared" si="592"/>
        <v>7863365.1963999709</v>
      </c>
      <c r="BS354" s="57">
        <f t="shared" si="592"/>
        <v>7827128.4863999709</v>
      </c>
      <c r="BT354" s="60">
        <f t="shared" si="528"/>
        <v>176980.07242079932</v>
      </c>
      <c r="BU354" s="57">
        <v>36236.710000000006</v>
      </c>
      <c r="BV354" s="69">
        <f t="shared" si="557"/>
        <v>434840.52000000008</v>
      </c>
      <c r="BW354" s="57">
        <f t="shared" ref="BW354:BW363" si="593">BS354-BU354</f>
        <v>7790891.776399971</v>
      </c>
      <c r="BX354" s="57">
        <f t="shared" ref="BX354:CH363" si="594">BW354-$L354</f>
        <v>7754655.066399971</v>
      </c>
      <c r="BY354" s="57">
        <f t="shared" si="594"/>
        <v>7718418.3563999711</v>
      </c>
      <c r="BZ354" s="57">
        <f t="shared" si="594"/>
        <v>7682181.6463999711</v>
      </c>
      <c r="CA354" s="57">
        <f t="shared" si="594"/>
        <v>7645944.9363999711</v>
      </c>
      <c r="CB354" s="57">
        <f t="shared" si="594"/>
        <v>7609708.2263999712</v>
      </c>
      <c r="CC354" s="57">
        <f t="shared" si="594"/>
        <v>7573471.5163999712</v>
      </c>
      <c r="CD354" s="57">
        <f t="shared" si="594"/>
        <v>7537234.8063999712</v>
      </c>
      <c r="CE354" s="57">
        <f t="shared" si="594"/>
        <v>7500998.0963999713</v>
      </c>
      <c r="CF354" s="57">
        <f t="shared" si="594"/>
        <v>7464761.3863999713</v>
      </c>
      <c r="CG354" s="57">
        <f t="shared" si="594"/>
        <v>7428524.6763999714</v>
      </c>
      <c r="CH354" s="57">
        <f t="shared" si="594"/>
        <v>7392287.9663999714</v>
      </c>
      <c r="CI354" s="60">
        <f t="shared" si="529"/>
        <v>167413.58098079936</v>
      </c>
      <c r="CJ354" s="57">
        <v>36236.710000000006</v>
      </c>
      <c r="CK354" s="69">
        <f t="shared" si="560"/>
        <v>434840.52000000008</v>
      </c>
      <c r="CL354" s="57">
        <f t="shared" ref="CL354:CL363" si="595">CH354-CJ354</f>
        <v>7356051.2563999714</v>
      </c>
      <c r="CM354" s="57">
        <f t="shared" ref="CM354:CW363" si="596">CL354-$L354</f>
        <v>7319814.5463999715</v>
      </c>
      <c r="CN354" s="57">
        <f t="shared" si="596"/>
        <v>7283577.8363999715</v>
      </c>
      <c r="CO354" s="57">
        <f t="shared" si="596"/>
        <v>7247341.1263999715</v>
      </c>
      <c r="CP354" s="57">
        <f t="shared" si="596"/>
        <v>7211104.4163999716</v>
      </c>
      <c r="CQ354" s="57">
        <f t="shared" si="596"/>
        <v>7174867.7063999716</v>
      </c>
      <c r="CR354" s="57">
        <f t="shared" si="596"/>
        <v>7138630.9963999717</v>
      </c>
      <c r="CS354" s="57">
        <f t="shared" si="596"/>
        <v>7102394.2863999717</v>
      </c>
      <c r="CT354" s="57">
        <f t="shared" si="596"/>
        <v>7066157.5763999717</v>
      </c>
      <c r="CU354" s="57">
        <f t="shared" si="596"/>
        <v>7029920.8663999718</v>
      </c>
      <c r="CV354" s="57">
        <f t="shared" si="596"/>
        <v>6993684.1563999718</v>
      </c>
      <c r="CW354" s="57">
        <f t="shared" si="596"/>
        <v>6957447.4463999718</v>
      </c>
      <c r="CX354" s="60">
        <f t="shared" si="530"/>
        <v>157847.08954079935</v>
      </c>
    </row>
    <row r="355" spans="1:102" x14ac:dyDescent="0.2">
      <c r="A355" s="56" t="s">
        <v>1668</v>
      </c>
      <c r="B355" s="40" t="s">
        <v>2385</v>
      </c>
      <c r="C355" s="40" t="s">
        <v>794</v>
      </c>
      <c r="D355" s="40" t="s">
        <v>851</v>
      </c>
      <c r="E355" s="40" t="s">
        <v>2577</v>
      </c>
      <c r="F355" s="40" t="s">
        <v>853</v>
      </c>
      <c r="G355" s="40">
        <v>360</v>
      </c>
      <c r="H355" s="57">
        <v>474777</v>
      </c>
      <c r="I355" s="57">
        <v>67260.27</v>
      </c>
      <c r="J355" s="57">
        <v>407516.73</v>
      </c>
      <c r="K355" s="58">
        <v>1</v>
      </c>
      <c r="L355" s="57">
        <v>1318.82</v>
      </c>
      <c r="M355" s="57"/>
      <c r="N355" s="57">
        <f t="shared" si="482"/>
        <v>15825.84</v>
      </c>
      <c r="O355" s="57">
        <f t="shared" si="525"/>
        <v>406197.91</v>
      </c>
      <c r="P355" s="57">
        <f t="shared" si="563"/>
        <v>404879.08999999997</v>
      </c>
      <c r="Q355" s="57">
        <f t="shared" si="563"/>
        <v>403560.26999999996</v>
      </c>
      <c r="R355" s="57">
        <f t="shared" si="563"/>
        <v>402241.44999999995</v>
      </c>
      <c r="S355" s="57">
        <f t="shared" si="563"/>
        <v>400922.62999999995</v>
      </c>
      <c r="T355" s="57">
        <f t="shared" si="563"/>
        <v>399603.80999999994</v>
      </c>
      <c r="U355" s="57">
        <f t="shared" si="563"/>
        <v>398284.98999999993</v>
      </c>
      <c r="V355" s="57">
        <f t="shared" si="563"/>
        <v>396966.16999999993</v>
      </c>
      <c r="W355" s="57">
        <f t="shared" si="563"/>
        <v>395647.34999999992</v>
      </c>
      <c r="X355" s="57">
        <f t="shared" si="563"/>
        <v>394328.52999999991</v>
      </c>
      <c r="Y355" s="57">
        <f t="shared" si="563"/>
        <v>393009.7099999999</v>
      </c>
      <c r="Z355" s="57">
        <f t="shared" si="563"/>
        <v>391690.8899999999</v>
      </c>
      <c r="AA355" s="59">
        <f t="shared" si="587"/>
        <v>8791.2838199999987</v>
      </c>
      <c r="AB355" s="57"/>
      <c r="AC355" s="57">
        <f t="shared" si="526"/>
        <v>15825.84</v>
      </c>
      <c r="AD355" s="57">
        <f t="shared" si="527"/>
        <v>390372.06999999989</v>
      </c>
      <c r="AE355" s="57">
        <f t="shared" si="578"/>
        <v>389053.24999999988</v>
      </c>
      <c r="AF355" s="57">
        <f t="shared" si="578"/>
        <v>387734.42999999988</v>
      </c>
      <c r="AG355" s="57">
        <f t="shared" si="578"/>
        <v>386415.60999999987</v>
      </c>
      <c r="AH355" s="57">
        <f t="shared" si="578"/>
        <v>385096.78999999986</v>
      </c>
      <c r="AI355" s="57">
        <f t="shared" si="578"/>
        <v>383777.96999999986</v>
      </c>
      <c r="AJ355" s="57">
        <f t="shared" si="578"/>
        <v>382459.14999999985</v>
      </c>
      <c r="AK355" s="57">
        <f t="shared" si="578"/>
        <v>381140.32999999984</v>
      </c>
      <c r="AL355" s="57">
        <f t="shared" si="578"/>
        <v>379821.50999999983</v>
      </c>
      <c r="AM355" s="57">
        <f t="shared" si="578"/>
        <v>378502.68999999983</v>
      </c>
      <c r="AN355" s="57">
        <f t="shared" si="578"/>
        <v>377183.86999999982</v>
      </c>
      <c r="AO355" s="57">
        <f t="shared" si="578"/>
        <v>375865.04999999981</v>
      </c>
      <c r="AP355" s="59">
        <f t="shared" si="552"/>
        <v>8443.1153399999948</v>
      </c>
      <c r="AQ355" s="57">
        <v>1318.82</v>
      </c>
      <c r="AR355" s="57">
        <f t="shared" si="589"/>
        <v>15825.84</v>
      </c>
      <c r="AS355" s="57">
        <f t="shared" si="590"/>
        <v>374546.22999999981</v>
      </c>
      <c r="AT355" s="57">
        <f t="shared" si="591"/>
        <v>373227.4099999998</v>
      </c>
      <c r="AU355" s="57">
        <f t="shared" si="591"/>
        <v>371908.58999999979</v>
      </c>
      <c r="AV355" s="57">
        <f t="shared" si="591"/>
        <v>370589.76999999979</v>
      </c>
      <c r="AW355" s="57">
        <f t="shared" si="591"/>
        <v>369270.94999999978</v>
      </c>
      <c r="AX355" s="57">
        <f t="shared" si="591"/>
        <v>367952.12999999977</v>
      </c>
      <c r="AY355" s="57">
        <f t="shared" si="591"/>
        <v>366633.30999999976</v>
      </c>
      <c r="AZ355" s="57">
        <f t="shared" si="591"/>
        <v>365314.48999999976</v>
      </c>
      <c r="BA355" s="57">
        <f t="shared" si="591"/>
        <v>363995.66999999975</v>
      </c>
      <c r="BB355" s="57">
        <f t="shared" si="591"/>
        <v>362676.84999999974</v>
      </c>
      <c r="BC355" s="57">
        <f t="shared" si="591"/>
        <v>361358.02999999974</v>
      </c>
      <c r="BD355" s="57">
        <f t="shared" si="591"/>
        <v>360039.20999999973</v>
      </c>
      <c r="BE355" s="60">
        <f t="shared" si="522"/>
        <v>8094.9468599999946</v>
      </c>
      <c r="BF355" s="57">
        <v>1318.82</v>
      </c>
      <c r="BG355" s="69">
        <f t="shared" si="554"/>
        <v>15825.84</v>
      </c>
      <c r="BH355" s="57">
        <f t="shared" si="555"/>
        <v>358720.38999999972</v>
      </c>
      <c r="BI355" s="57">
        <f t="shared" si="592"/>
        <v>357401.56999999972</v>
      </c>
      <c r="BJ355" s="57">
        <f t="shared" si="592"/>
        <v>356082.74999999971</v>
      </c>
      <c r="BK355" s="57">
        <f t="shared" si="592"/>
        <v>354763.9299999997</v>
      </c>
      <c r="BL355" s="57">
        <f t="shared" si="592"/>
        <v>353445.10999999969</v>
      </c>
      <c r="BM355" s="57">
        <f t="shared" si="592"/>
        <v>352126.28999999969</v>
      </c>
      <c r="BN355" s="57">
        <f t="shared" si="592"/>
        <v>350807.46999999968</v>
      </c>
      <c r="BO355" s="57">
        <f t="shared" si="592"/>
        <v>349488.64999999967</v>
      </c>
      <c r="BP355" s="57">
        <f t="shared" si="592"/>
        <v>348169.82999999967</v>
      </c>
      <c r="BQ355" s="57">
        <f t="shared" si="592"/>
        <v>346851.00999999966</v>
      </c>
      <c r="BR355" s="57">
        <f t="shared" si="592"/>
        <v>345532.18999999965</v>
      </c>
      <c r="BS355" s="57">
        <f t="shared" si="592"/>
        <v>344213.36999999965</v>
      </c>
      <c r="BT355" s="60">
        <f t="shared" si="528"/>
        <v>7746.7783799999925</v>
      </c>
      <c r="BU355" s="57">
        <v>1318.82</v>
      </c>
      <c r="BV355" s="69">
        <f t="shared" si="557"/>
        <v>15825.84</v>
      </c>
      <c r="BW355" s="57">
        <f t="shared" si="593"/>
        <v>342894.54999999964</v>
      </c>
      <c r="BX355" s="57">
        <f t="shared" si="594"/>
        <v>341575.72999999963</v>
      </c>
      <c r="BY355" s="57">
        <f t="shared" si="594"/>
        <v>340256.90999999963</v>
      </c>
      <c r="BZ355" s="57">
        <f t="shared" si="594"/>
        <v>338938.08999999962</v>
      </c>
      <c r="CA355" s="57">
        <f t="shared" si="594"/>
        <v>337619.26999999961</v>
      </c>
      <c r="CB355" s="57">
        <f t="shared" si="594"/>
        <v>336300.4499999996</v>
      </c>
      <c r="CC355" s="57">
        <f t="shared" si="594"/>
        <v>334981.6299999996</v>
      </c>
      <c r="CD355" s="57">
        <f t="shared" si="594"/>
        <v>333662.80999999959</v>
      </c>
      <c r="CE355" s="57">
        <f t="shared" si="594"/>
        <v>332343.98999999958</v>
      </c>
      <c r="CF355" s="57">
        <f t="shared" si="594"/>
        <v>331025.16999999958</v>
      </c>
      <c r="CG355" s="57">
        <f t="shared" si="594"/>
        <v>329706.34999999957</v>
      </c>
      <c r="CH355" s="57">
        <f t="shared" si="594"/>
        <v>328387.52999999956</v>
      </c>
      <c r="CI355" s="60">
        <f t="shared" si="529"/>
        <v>7398.6098999999895</v>
      </c>
      <c r="CJ355" s="57">
        <v>1318.82</v>
      </c>
      <c r="CK355" s="69">
        <f t="shared" si="560"/>
        <v>15825.84</v>
      </c>
      <c r="CL355" s="57">
        <f t="shared" si="595"/>
        <v>327068.70999999956</v>
      </c>
      <c r="CM355" s="57">
        <f t="shared" si="596"/>
        <v>325749.88999999955</v>
      </c>
      <c r="CN355" s="57">
        <f t="shared" si="596"/>
        <v>324431.06999999954</v>
      </c>
      <c r="CO355" s="57">
        <f t="shared" si="596"/>
        <v>323112.24999999953</v>
      </c>
      <c r="CP355" s="57">
        <f t="shared" si="596"/>
        <v>321793.42999999953</v>
      </c>
      <c r="CQ355" s="57">
        <f t="shared" si="596"/>
        <v>320474.60999999952</v>
      </c>
      <c r="CR355" s="57">
        <f t="shared" si="596"/>
        <v>319155.78999999951</v>
      </c>
      <c r="CS355" s="57">
        <f t="shared" si="596"/>
        <v>317836.96999999951</v>
      </c>
      <c r="CT355" s="57">
        <f t="shared" si="596"/>
        <v>316518.1499999995</v>
      </c>
      <c r="CU355" s="57">
        <f t="shared" si="596"/>
        <v>315199.32999999949</v>
      </c>
      <c r="CV355" s="57">
        <f t="shared" si="596"/>
        <v>313880.50999999949</v>
      </c>
      <c r="CW355" s="57">
        <f t="shared" si="596"/>
        <v>312561.68999999948</v>
      </c>
      <c r="CX355" s="60">
        <f t="shared" si="530"/>
        <v>7050.4414199999874</v>
      </c>
    </row>
    <row r="356" spans="1:102" x14ac:dyDescent="0.2">
      <c r="A356" s="56" t="s">
        <v>1669</v>
      </c>
      <c r="B356" s="40" t="s">
        <v>2386</v>
      </c>
      <c r="C356" s="40" t="s">
        <v>794</v>
      </c>
      <c r="D356" s="40" t="s">
        <v>851</v>
      </c>
      <c r="E356" s="40" t="s">
        <v>2594</v>
      </c>
      <c r="F356" s="40" t="s">
        <v>853</v>
      </c>
      <c r="G356" s="40">
        <v>180</v>
      </c>
      <c r="H356" s="57">
        <v>959565.45</v>
      </c>
      <c r="I356" s="57">
        <v>570408.43000000005</v>
      </c>
      <c r="J356" s="57">
        <v>389157.0199999999</v>
      </c>
      <c r="K356" s="58">
        <v>1</v>
      </c>
      <c r="L356" s="57">
        <v>5330.9199999999992</v>
      </c>
      <c r="M356" s="57"/>
      <c r="N356" s="57">
        <f t="shared" si="482"/>
        <v>63971.039999999994</v>
      </c>
      <c r="O356" s="57">
        <f t="shared" si="525"/>
        <v>383826.09999999992</v>
      </c>
      <c r="P356" s="57">
        <f t="shared" si="563"/>
        <v>378495.17999999993</v>
      </c>
      <c r="Q356" s="57">
        <f t="shared" si="563"/>
        <v>373164.25999999995</v>
      </c>
      <c r="R356" s="57">
        <f t="shared" si="563"/>
        <v>367833.33999999997</v>
      </c>
      <c r="S356" s="57">
        <f t="shared" si="563"/>
        <v>362502.42</v>
      </c>
      <c r="T356" s="57">
        <f t="shared" si="563"/>
        <v>357171.5</v>
      </c>
      <c r="U356" s="57">
        <f t="shared" si="563"/>
        <v>351840.58</v>
      </c>
      <c r="V356" s="57">
        <f t="shared" si="563"/>
        <v>346509.66000000003</v>
      </c>
      <c r="W356" s="57">
        <f t="shared" si="563"/>
        <v>341178.74000000005</v>
      </c>
      <c r="X356" s="57">
        <f t="shared" si="563"/>
        <v>335847.82000000007</v>
      </c>
      <c r="Y356" s="57">
        <f t="shared" si="563"/>
        <v>330516.90000000008</v>
      </c>
      <c r="Z356" s="57">
        <f t="shared" si="563"/>
        <v>325185.9800000001</v>
      </c>
      <c r="AA356" s="59">
        <f t="shared" si="587"/>
        <v>7857.7729999999992</v>
      </c>
      <c r="AB356" s="57"/>
      <c r="AC356" s="57">
        <f t="shared" si="526"/>
        <v>63971.039999999994</v>
      </c>
      <c r="AD356" s="57">
        <f t="shared" si="527"/>
        <v>319855.06000000011</v>
      </c>
      <c r="AE356" s="57">
        <f t="shared" si="578"/>
        <v>314524.14000000013</v>
      </c>
      <c r="AF356" s="57">
        <f t="shared" si="578"/>
        <v>309193.22000000015</v>
      </c>
      <c r="AG356" s="57">
        <f t="shared" si="578"/>
        <v>303862.30000000016</v>
      </c>
      <c r="AH356" s="57">
        <f t="shared" si="578"/>
        <v>298531.38000000018</v>
      </c>
      <c r="AI356" s="57">
        <f t="shared" si="578"/>
        <v>293200.4600000002</v>
      </c>
      <c r="AJ356" s="57">
        <f t="shared" si="578"/>
        <v>287869.54000000021</v>
      </c>
      <c r="AK356" s="57">
        <f t="shared" si="578"/>
        <v>282538.62000000023</v>
      </c>
      <c r="AL356" s="57">
        <f t="shared" si="578"/>
        <v>277207.70000000024</v>
      </c>
      <c r="AM356" s="57">
        <f t="shared" si="578"/>
        <v>271876.78000000026</v>
      </c>
      <c r="AN356" s="57">
        <f t="shared" si="578"/>
        <v>266545.86000000028</v>
      </c>
      <c r="AO356" s="57">
        <f t="shared" si="578"/>
        <v>261214.94000000026</v>
      </c>
      <c r="AP356" s="59">
        <f t="shared" si="552"/>
        <v>6450.4101200000041</v>
      </c>
      <c r="AQ356" s="57">
        <v>5330.9199999999992</v>
      </c>
      <c r="AR356" s="57">
        <f t="shared" si="589"/>
        <v>63971.039999999994</v>
      </c>
      <c r="AS356" s="57">
        <f t="shared" si="590"/>
        <v>255884.02000000025</v>
      </c>
      <c r="AT356" s="57">
        <f t="shared" si="591"/>
        <v>250553.10000000024</v>
      </c>
      <c r="AU356" s="57">
        <f t="shared" si="591"/>
        <v>245222.18000000023</v>
      </c>
      <c r="AV356" s="57">
        <f t="shared" si="591"/>
        <v>239891.26000000021</v>
      </c>
      <c r="AW356" s="57">
        <f t="shared" si="591"/>
        <v>234560.3400000002</v>
      </c>
      <c r="AX356" s="57">
        <f t="shared" si="591"/>
        <v>229229.42000000019</v>
      </c>
      <c r="AY356" s="57">
        <f t="shared" si="591"/>
        <v>223898.50000000017</v>
      </c>
      <c r="AZ356" s="57">
        <f t="shared" si="591"/>
        <v>218567.58000000016</v>
      </c>
      <c r="BA356" s="57">
        <f t="shared" si="591"/>
        <v>213236.66000000015</v>
      </c>
      <c r="BB356" s="57">
        <f t="shared" si="591"/>
        <v>207905.74000000014</v>
      </c>
      <c r="BC356" s="57">
        <f t="shared" si="591"/>
        <v>202574.82000000012</v>
      </c>
      <c r="BD356" s="57">
        <f t="shared" si="591"/>
        <v>197243.90000000011</v>
      </c>
      <c r="BE356" s="60">
        <f t="shared" si="522"/>
        <v>5043.0472400000044</v>
      </c>
      <c r="BF356" s="57">
        <v>5330.9199999999992</v>
      </c>
      <c r="BG356" s="69">
        <f t="shared" si="554"/>
        <v>63971.039999999994</v>
      </c>
      <c r="BH356" s="57">
        <f t="shared" si="555"/>
        <v>191912.9800000001</v>
      </c>
      <c r="BI356" s="57">
        <f t="shared" si="592"/>
        <v>186582.06000000008</v>
      </c>
      <c r="BJ356" s="57">
        <f t="shared" si="592"/>
        <v>181251.14000000007</v>
      </c>
      <c r="BK356" s="57">
        <f t="shared" si="592"/>
        <v>175920.22000000006</v>
      </c>
      <c r="BL356" s="57">
        <f t="shared" si="592"/>
        <v>170589.30000000005</v>
      </c>
      <c r="BM356" s="57">
        <f t="shared" si="592"/>
        <v>165258.38000000003</v>
      </c>
      <c r="BN356" s="57">
        <f t="shared" si="592"/>
        <v>159927.46000000002</v>
      </c>
      <c r="BO356" s="57">
        <f t="shared" si="592"/>
        <v>154596.54</v>
      </c>
      <c r="BP356" s="57">
        <f t="shared" si="592"/>
        <v>149265.62</v>
      </c>
      <c r="BQ356" s="57">
        <f t="shared" si="592"/>
        <v>143934.69999999998</v>
      </c>
      <c r="BR356" s="57">
        <f t="shared" si="592"/>
        <v>138603.77999999997</v>
      </c>
      <c r="BS356" s="57">
        <f t="shared" si="592"/>
        <v>133272.85999999996</v>
      </c>
      <c r="BT356" s="60">
        <f t="shared" si="528"/>
        <v>3635.6843599999997</v>
      </c>
      <c r="BU356" s="57">
        <v>5330.9199999999992</v>
      </c>
      <c r="BV356" s="69">
        <f t="shared" si="557"/>
        <v>63971.039999999994</v>
      </c>
      <c r="BW356" s="57">
        <f t="shared" si="593"/>
        <v>127941.93999999996</v>
      </c>
      <c r="BX356" s="57">
        <f t="shared" si="594"/>
        <v>122611.01999999996</v>
      </c>
      <c r="BY356" s="57">
        <f t="shared" si="594"/>
        <v>117280.09999999996</v>
      </c>
      <c r="BZ356" s="57">
        <f t="shared" si="594"/>
        <v>111949.17999999996</v>
      </c>
      <c r="CA356" s="57">
        <f t="shared" si="594"/>
        <v>106618.25999999997</v>
      </c>
      <c r="CB356" s="57">
        <f t="shared" si="594"/>
        <v>101287.33999999997</v>
      </c>
      <c r="CC356" s="57">
        <f t="shared" si="594"/>
        <v>95956.419999999969</v>
      </c>
      <c r="CD356" s="57">
        <f t="shared" si="594"/>
        <v>90625.499999999971</v>
      </c>
      <c r="CE356" s="57">
        <f t="shared" si="594"/>
        <v>85294.579999999973</v>
      </c>
      <c r="CF356" s="57">
        <f t="shared" si="594"/>
        <v>79963.659999999974</v>
      </c>
      <c r="CG356" s="57">
        <f t="shared" si="594"/>
        <v>74632.739999999976</v>
      </c>
      <c r="CH356" s="57">
        <f t="shared" si="594"/>
        <v>69301.819999999978</v>
      </c>
      <c r="CI356" s="60">
        <f t="shared" si="529"/>
        <v>2228.3214799999996</v>
      </c>
      <c r="CJ356" s="57">
        <v>5330.9199999999992</v>
      </c>
      <c r="CK356" s="69">
        <f t="shared" si="560"/>
        <v>63971.039999999994</v>
      </c>
      <c r="CL356" s="57">
        <f t="shared" si="595"/>
        <v>63970.89999999998</v>
      </c>
      <c r="CM356" s="57">
        <f t="shared" si="596"/>
        <v>58639.979999999981</v>
      </c>
      <c r="CN356" s="57">
        <f t="shared" si="596"/>
        <v>53309.059999999983</v>
      </c>
      <c r="CO356" s="57">
        <f t="shared" si="596"/>
        <v>47978.139999999985</v>
      </c>
      <c r="CP356" s="57">
        <f t="shared" si="596"/>
        <v>42647.219999999987</v>
      </c>
      <c r="CQ356" s="57">
        <f t="shared" si="596"/>
        <v>37316.299999999988</v>
      </c>
      <c r="CR356" s="57">
        <f t="shared" si="596"/>
        <v>31985.37999999999</v>
      </c>
      <c r="CS356" s="57">
        <f t="shared" si="596"/>
        <v>26654.459999999992</v>
      </c>
      <c r="CT356" s="57">
        <f t="shared" si="596"/>
        <v>21323.539999999994</v>
      </c>
      <c r="CU356" s="57">
        <f t="shared" si="596"/>
        <v>15992.619999999995</v>
      </c>
      <c r="CV356" s="57">
        <f t="shared" si="596"/>
        <v>10661.699999999997</v>
      </c>
      <c r="CW356" s="57">
        <f t="shared" si="596"/>
        <v>5330.7799999999979</v>
      </c>
      <c r="CX356" s="60">
        <f t="shared" si="530"/>
        <v>820.95859999999982</v>
      </c>
    </row>
    <row r="357" spans="1:102" ht="33.75" x14ac:dyDescent="0.2">
      <c r="A357" s="56" t="s">
        <v>1670</v>
      </c>
      <c r="B357" s="40" t="s">
        <v>2387</v>
      </c>
      <c r="C357" s="40" t="s">
        <v>794</v>
      </c>
      <c r="D357" s="40" t="s">
        <v>835</v>
      </c>
      <c r="E357" s="40" t="s">
        <v>2136</v>
      </c>
      <c r="F357" s="40" t="s">
        <v>853</v>
      </c>
      <c r="G357" s="40">
        <v>180</v>
      </c>
      <c r="H357" s="57">
        <v>105065.86</v>
      </c>
      <c r="I357" s="57">
        <v>25099.090666666671</v>
      </c>
      <c r="J357" s="57">
        <v>79966.76933333333</v>
      </c>
      <c r="K357" s="58">
        <v>0</v>
      </c>
      <c r="L357" s="57">
        <v>583.69999999999993</v>
      </c>
      <c r="M357" s="57"/>
      <c r="N357" s="57">
        <f t="shared" si="482"/>
        <v>7004.4</v>
      </c>
      <c r="O357" s="57">
        <f t="shared" si="525"/>
        <v>79383.069333333333</v>
      </c>
      <c r="P357" s="57">
        <f t="shared" si="563"/>
        <v>78799.369333333336</v>
      </c>
      <c r="Q357" s="57">
        <f t="shared" si="563"/>
        <v>78215.669333333339</v>
      </c>
      <c r="R357" s="57">
        <f t="shared" si="563"/>
        <v>77631.969333333342</v>
      </c>
      <c r="S357" s="57">
        <f t="shared" si="563"/>
        <v>77048.269333333345</v>
      </c>
      <c r="T357" s="57">
        <f t="shared" si="563"/>
        <v>76464.569333333347</v>
      </c>
      <c r="U357" s="57">
        <f t="shared" si="563"/>
        <v>75880.86933333335</v>
      </c>
      <c r="V357" s="57">
        <f t="shared" si="563"/>
        <v>75297.169333333353</v>
      </c>
      <c r="W357" s="57">
        <f t="shared" si="563"/>
        <v>74713.469333333356</v>
      </c>
      <c r="X357" s="57">
        <f t="shared" si="563"/>
        <v>74129.769333333359</v>
      </c>
      <c r="Y357" s="57">
        <f t="shared" si="563"/>
        <v>73546.069333333362</v>
      </c>
      <c r="Z357" s="57">
        <f t="shared" si="563"/>
        <v>72962.369333333365</v>
      </c>
      <c r="AA357" s="59"/>
      <c r="AB357" s="57"/>
      <c r="AC357" s="57">
        <f t="shared" si="526"/>
        <v>7004.4</v>
      </c>
      <c r="AD357" s="57">
        <f t="shared" si="527"/>
        <v>72378.669333333368</v>
      </c>
      <c r="AE357" s="57">
        <f t="shared" si="578"/>
        <v>71794.969333333371</v>
      </c>
      <c r="AF357" s="57">
        <f t="shared" si="578"/>
        <v>71211.269333333374</v>
      </c>
      <c r="AG357" s="57">
        <f t="shared" si="578"/>
        <v>70627.569333333377</v>
      </c>
      <c r="AH357" s="57">
        <f t="shared" si="578"/>
        <v>70043.869333333379</v>
      </c>
      <c r="AI357" s="57">
        <f t="shared" si="578"/>
        <v>69460.169333333382</v>
      </c>
      <c r="AJ357" s="57">
        <f t="shared" si="578"/>
        <v>68876.469333333385</v>
      </c>
      <c r="AK357" s="57">
        <f t="shared" si="578"/>
        <v>68292.769333333388</v>
      </c>
      <c r="AL357" s="57">
        <f t="shared" si="578"/>
        <v>67709.069333333391</v>
      </c>
      <c r="AM357" s="57">
        <f t="shared" si="578"/>
        <v>67125.369333333394</v>
      </c>
      <c r="AN357" s="57">
        <f t="shared" si="578"/>
        <v>66541.669333333397</v>
      </c>
      <c r="AO357" s="57">
        <f t="shared" si="578"/>
        <v>65957.9693333334</v>
      </c>
      <c r="AP357" s="59"/>
      <c r="AQ357" s="57">
        <v>583.69999999999993</v>
      </c>
      <c r="AR357" s="57">
        <f t="shared" si="589"/>
        <v>7004.4</v>
      </c>
      <c r="AS357" s="57">
        <f t="shared" si="590"/>
        <v>65374.269333333403</v>
      </c>
      <c r="AT357" s="57">
        <f t="shared" si="591"/>
        <v>64790.569333333406</v>
      </c>
      <c r="AU357" s="57">
        <f t="shared" si="591"/>
        <v>64206.869333333409</v>
      </c>
      <c r="AV357" s="57">
        <f t="shared" si="591"/>
        <v>63623.169333333411</v>
      </c>
      <c r="AW357" s="57">
        <f t="shared" si="591"/>
        <v>63039.469333333414</v>
      </c>
      <c r="AX357" s="57">
        <f t="shared" si="591"/>
        <v>62455.769333333417</v>
      </c>
      <c r="AY357" s="57">
        <f t="shared" si="591"/>
        <v>61872.06933333342</v>
      </c>
      <c r="AZ357" s="57">
        <f t="shared" si="591"/>
        <v>61288.369333333423</v>
      </c>
      <c r="BA357" s="57">
        <f t="shared" si="591"/>
        <v>60704.669333333426</v>
      </c>
      <c r="BB357" s="57">
        <f t="shared" si="591"/>
        <v>60120.969333333429</v>
      </c>
      <c r="BC357" s="57">
        <f t="shared" si="591"/>
        <v>59537.269333333432</v>
      </c>
      <c r="BD357" s="57">
        <f t="shared" si="591"/>
        <v>58953.569333333435</v>
      </c>
      <c r="BE357" s="60">
        <f t="shared" si="522"/>
        <v>0</v>
      </c>
      <c r="BF357" s="57">
        <v>583.69999999999993</v>
      </c>
      <c r="BG357" s="69">
        <f t="shared" si="554"/>
        <v>7004.4</v>
      </c>
      <c r="BH357" s="57">
        <f t="shared" si="555"/>
        <v>58369.869333333438</v>
      </c>
      <c r="BI357" s="57">
        <f t="shared" si="592"/>
        <v>57786.169333333441</v>
      </c>
      <c r="BJ357" s="57">
        <f t="shared" si="592"/>
        <v>57202.469333333444</v>
      </c>
      <c r="BK357" s="57">
        <f t="shared" si="592"/>
        <v>56618.769333333446</v>
      </c>
      <c r="BL357" s="57">
        <f t="shared" si="592"/>
        <v>56035.069333333449</v>
      </c>
      <c r="BM357" s="57">
        <f t="shared" si="592"/>
        <v>55451.369333333452</v>
      </c>
      <c r="BN357" s="57">
        <f t="shared" si="592"/>
        <v>54867.669333333455</v>
      </c>
      <c r="BO357" s="57">
        <f t="shared" si="592"/>
        <v>54283.969333333458</v>
      </c>
      <c r="BP357" s="57">
        <f t="shared" si="592"/>
        <v>53700.269333333461</v>
      </c>
      <c r="BQ357" s="57">
        <f t="shared" si="592"/>
        <v>53116.569333333464</v>
      </c>
      <c r="BR357" s="57">
        <f t="shared" si="592"/>
        <v>52532.869333333467</v>
      </c>
      <c r="BS357" s="57">
        <f t="shared" si="592"/>
        <v>51949.16933333347</v>
      </c>
      <c r="BT357" s="60">
        <v>0</v>
      </c>
      <c r="BU357" s="57">
        <v>583.69999999999993</v>
      </c>
      <c r="BV357" s="69">
        <f t="shared" si="557"/>
        <v>7004.4</v>
      </c>
      <c r="BW357" s="57">
        <f t="shared" si="593"/>
        <v>51365.469333333473</v>
      </c>
      <c r="BX357" s="57">
        <f t="shared" si="594"/>
        <v>50781.769333333476</v>
      </c>
      <c r="BY357" s="57">
        <f t="shared" si="594"/>
        <v>50198.069333333478</v>
      </c>
      <c r="BZ357" s="57">
        <f t="shared" si="594"/>
        <v>49614.369333333481</v>
      </c>
      <c r="CA357" s="57">
        <f t="shared" si="594"/>
        <v>49030.669333333484</v>
      </c>
      <c r="CB357" s="57">
        <f t="shared" si="594"/>
        <v>48446.969333333487</v>
      </c>
      <c r="CC357" s="57">
        <f t="shared" si="594"/>
        <v>47863.26933333349</v>
      </c>
      <c r="CD357" s="57">
        <f t="shared" si="594"/>
        <v>47279.569333333493</v>
      </c>
      <c r="CE357" s="57">
        <f t="shared" si="594"/>
        <v>46695.869333333496</v>
      </c>
      <c r="CF357" s="57">
        <f t="shared" si="594"/>
        <v>46112.169333333499</v>
      </c>
      <c r="CG357" s="57">
        <f t="shared" si="594"/>
        <v>45528.469333333502</v>
      </c>
      <c r="CH357" s="57">
        <f t="shared" si="594"/>
        <v>44944.769333333505</v>
      </c>
      <c r="CI357" s="60">
        <v>0</v>
      </c>
      <c r="CJ357" s="57">
        <v>583.69999999999993</v>
      </c>
      <c r="CK357" s="69">
        <f t="shared" si="560"/>
        <v>7004.4</v>
      </c>
      <c r="CL357" s="57">
        <f t="shared" si="595"/>
        <v>44361.069333333508</v>
      </c>
      <c r="CM357" s="57">
        <f t="shared" si="596"/>
        <v>43777.36933333351</v>
      </c>
      <c r="CN357" s="57">
        <f t="shared" si="596"/>
        <v>43193.669333333513</v>
      </c>
      <c r="CO357" s="57">
        <f t="shared" si="596"/>
        <v>42609.969333333516</v>
      </c>
      <c r="CP357" s="57">
        <f t="shared" si="596"/>
        <v>42026.269333333519</v>
      </c>
      <c r="CQ357" s="57">
        <f t="shared" si="596"/>
        <v>41442.569333333522</v>
      </c>
      <c r="CR357" s="57">
        <f t="shared" si="596"/>
        <v>40858.869333333525</v>
      </c>
      <c r="CS357" s="57">
        <f t="shared" si="596"/>
        <v>40275.169333333528</v>
      </c>
      <c r="CT357" s="57">
        <f t="shared" si="596"/>
        <v>39691.469333333531</v>
      </c>
      <c r="CU357" s="57">
        <f t="shared" si="596"/>
        <v>39107.769333333534</v>
      </c>
      <c r="CV357" s="57">
        <f t="shared" si="596"/>
        <v>38524.069333333537</v>
      </c>
      <c r="CW357" s="57">
        <f t="shared" si="596"/>
        <v>37940.36933333354</v>
      </c>
      <c r="CX357" s="60">
        <v>0</v>
      </c>
    </row>
    <row r="358" spans="1:102" ht="33.75" x14ac:dyDescent="0.2">
      <c r="A358" s="56" t="s">
        <v>1671</v>
      </c>
      <c r="B358" s="76" t="s">
        <v>2388</v>
      </c>
      <c r="C358" s="40" t="s">
        <v>794</v>
      </c>
      <c r="D358" s="40" t="s">
        <v>835</v>
      </c>
      <c r="E358" s="40" t="s">
        <v>2136</v>
      </c>
      <c r="F358" s="40" t="s">
        <v>795</v>
      </c>
      <c r="G358" s="40">
        <v>180</v>
      </c>
      <c r="H358" s="57">
        <v>115619.89</v>
      </c>
      <c r="I358" s="57">
        <v>27620.222666666668</v>
      </c>
      <c r="J358" s="57">
        <v>87999.667333333331</v>
      </c>
      <c r="K358" s="58">
        <v>0</v>
      </c>
      <c r="L358" s="57">
        <v>642.33000000000004</v>
      </c>
      <c r="M358" s="57"/>
      <c r="N358" s="57">
        <f t="shared" si="482"/>
        <v>7707.9600000000009</v>
      </c>
      <c r="O358" s="57">
        <f t="shared" si="525"/>
        <v>87357.337333333329</v>
      </c>
      <c r="P358" s="57">
        <f t="shared" si="563"/>
        <v>86715.007333333328</v>
      </c>
      <c r="Q358" s="57">
        <f t="shared" si="563"/>
        <v>86072.677333333326</v>
      </c>
      <c r="R358" s="57">
        <f t="shared" si="563"/>
        <v>85430.347333333324</v>
      </c>
      <c r="S358" s="57">
        <f t="shared" si="563"/>
        <v>84788.017333333322</v>
      </c>
      <c r="T358" s="57">
        <f t="shared" si="563"/>
        <v>84145.687333333321</v>
      </c>
      <c r="U358" s="57">
        <f t="shared" si="563"/>
        <v>83503.357333333319</v>
      </c>
      <c r="V358" s="57">
        <f t="shared" si="563"/>
        <v>82861.027333333317</v>
      </c>
      <c r="W358" s="57">
        <f t="shared" si="563"/>
        <v>82218.697333333315</v>
      </c>
      <c r="X358" s="57">
        <f t="shared" si="563"/>
        <v>81576.367333333314</v>
      </c>
      <c r="Y358" s="57">
        <f t="shared" si="563"/>
        <v>80934.037333333312</v>
      </c>
      <c r="Z358" s="57">
        <f t="shared" si="563"/>
        <v>80291.70733333331</v>
      </c>
      <c r="AA358" s="59"/>
      <c r="AB358" s="57"/>
      <c r="AC358" s="57">
        <f t="shared" si="526"/>
        <v>7707.9600000000009</v>
      </c>
      <c r="AD358" s="57">
        <f t="shared" si="527"/>
        <v>79649.377333333308</v>
      </c>
      <c r="AE358" s="57">
        <f t="shared" si="578"/>
        <v>79007.047333333307</v>
      </c>
      <c r="AF358" s="57">
        <f t="shared" si="578"/>
        <v>78364.717333333305</v>
      </c>
      <c r="AG358" s="57">
        <f t="shared" si="578"/>
        <v>77722.387333333303</v>
      </c>
      <c r="AH358" s="57">
        <f t="shared" si="578"/>
        <v>77080.057333333301</v>
      </c>
      <c r="AI358" s="57">
        <f t="shared" si="578"/>
        <v>76437.7273333333</v>
      </c>
      <c r="AJ358" s="57">
        <f t="shared" si="578"/>
        <v>75795.397333333298</v>
      </c>
      <c r="AK358" s="57">
        <f t="shared" si="578"/>
        <v>75153.067333333296</v>
      </c>
      <c r="AL358" s="57">
        <f t="shared" si="578"/>
        <v>74510.737333333294</v>
      </c>
      <c r="AM358" s="57">
        <f t="shared" si="578"/>
        <v>73868.407333333293</v>
      </c>
      <c r="AN358" s="57">
        <f t="shared" si="578"/>
        <v>73226.077333333291</v>
      </c>
      <c r="AO358" s="57">
        <f t="shared" si="578"/>
        <v>72583.747333333289</v>
      </c>
      <c r="AP358" s="59"/>
      <c r="AQ358" s="57">
        <v>642.33000000000004</v>
      </c>
      <c r="AR358" s="57">
        <f t="shared" si="589"/>
        <v>7707.9600000000009</v>
      </c>
      <c r="AS358" s="57">
        <f t="shared" si="590"/>
        <v>71941.417333333287</v>
      </c>
      <c r="AT358" s="57">
        <f t="shared" si="591"/>
        <v>71299.087333333286</v>
      </c>
      <c r="AU358" s="57">
        <f t="shared" si="591"/>
        <v>70656.757333333284</v>
      </c>
      <c r="AV358" s="57">
        <f t="shared" si="591"/>
        <v>70014.427333333282</v>
      </c>
      <c r="AW358" s="57">
        <f t="shared" si="591"/>
        <v>69372.09733333328</v>
      </c>
      <c r="AX358" s="57">
        <f t="shared" si="591"/>
        <v>68729.767333333279</v>
      </c>
      <c r="AY358" s="57">
        <f t="shared" si="591"/>
        <v>68087.437333333277</v>
      </c>
      <c r="AZ358" s="57">
        <f t="shared" si="591"/>
        <v>67445.107333333275</v>
      </c>
      <c r="BA358" s="57">
        <f t="shared" si="591"/>
        <v>66802.777333333273</v>
      </c>
      <c r="BB358" s="57">
        <f t="shared" si="591"/>
        <v>66160.447333333272</v>
      </c>
      <c r="BC358" s="57">
        <f t="shared" si="591"/>
        <v>65518.11733333327</v>
      </c>
      <c r="BD358" s="57">
        <f t="shared" si="591"/>
        <v>64875.787333333268</v>
      </c>
      <c r="BE358" s="60">
        <f t="shared" si="522"/>
        <v>0</v>
      </c>
      <c r="BF358" s="57">
        <v>642.33000000000004</v>
      </c>
      <c r="BG358" s="69">
        <f t="shared" si="554"/>
        <v>7707.9600000000009</v>
      </c>
      <c r="BH358" s="57">
        <f t="shared" si="555"/>
        <v>64233.457333333266</v>
      </c>
      <c r="BI358" s="57">
        <f t="shared" si="592"/>
        <v>63591.127333333265</v>
      </c>
      <c r="BJ358" s="57">
        <f t="shared" si="592"/>
        <v>62948.797333333263</v>
      </c>
      <c r="BK358" s="57">
        <f t="shared" si="592"/>
        <v>62306.467333333261</v>
      </c>
      <c r="BL358" s="57">
        <f t="shared" si="592"/>
        <v>61664.137333333259</v>
      </c>
      <c r="BM358" s="57">
        <f t="shared" si="592"/>
        <v>61021.807333333258</v>
      </c>
      <c r="BN358" s="57">
        <f t="shared" si="592"/>
        <v>60379.477333333256</v>
      </c>
      <c r="BO358" s="57">
        <f t="shared" si="592"/>
        <v>59737.147333333254</v>
      </c>
      <c r="BP358" s="57">
        <f t="shared" si="592"/>
        <v>59094.817333333252</v>
      </c>
      <c r="BQ358" s="57">
        <f t="shared" si="592"/>
        <v>58452.487333333251</v>
      </c>
      <c r="BR358" s="57">
        <f t="shared" si="592"/>
        <v>57810.157333333249</v>
      </c>
      <c r="BS358" s="57">
        <f t="shared" si="592"/>
        <v>57167.827333333247</v>
      </c>
      <c r="BT358" s="60">
        <v>0</v>
      </c>
      <c r="BU358" s="57">
        <v>642.33000000000004</v>
      </c>
      <c r="BV358" s="69">
        <f t="shared" si="557"/>
        <v>7707.9600000000009</v>
      </c>
      <c r="BW358" s="57">
        <f t="shared" si="593"/>
        <v>56525.497333333245</v>
      </c>
      <c r="BX358" s="57">
        <f t="shared" si="594"/>
        <v>55883.167333333244</v>
      </c>
      <c r="BY358" s="57">
        <f t="shared" si="594"/>
        <v>55240.837333333242</v>
      </c>
      <c r="BZ358" s="57">
        <f t="shared" si="594"/>
        <v>54598.50733333324</v>
      </c>
      <c r="CA358" s="57">
        <f t="shared" si="594"/>
        <v>53956.177333333238</v>
      </c>
      <c r="CB358" s="57">
        <f t="shared" si="594"/>
        <v>53313.847333333237</v>
      </c>
      <c r="CC358" s="57">
        <f t="shared" si="594"/>
        <v>52671.517333333235</v>
      </c>
      <c r="CD358" s="57">
        <f t="shared" si="594"/>
        <v>52029.187333333233</v>
      </c>
      <c r="CE358" s="57">
        <f t="shared" si="594"/>
        <v>51386.857333333232</v>
      </c>
      <c r="CF358" s="57">
        <f t="shared" si="594"/>
        <v>50744.52733333323</v>
      </c>
      <c r="CG358" s="57">
        <f t="shared" si="594"/>
        <v>50102.197333333228</v>
      </c>
      <c r="CH358" s="57">
        <f t="shared" si="594"/>
        <v>49459.867333333226</v>
      </c>
      <c r="CI358" s="60">
        <v>0</v>
      </c>
      <c r="CJ358" s="57">
        <v>642.33000000000004</v>
      </c>
      <c r="CK358" s="69">
        <f t="shared" si="560"/>
        <v>7707.9600000000009</v>
      </c>
      <c r="CL358" s="57">
        <f t="shared" si="595"/>
        <v>48817.537333333225</v>
      </c>
      <c r="CM358" s="57">
        <f t="shared" si="596"/>
        <v>48175.207333333223</v>
      </c>
      <c r="CN358" s="57">
        <f t="shared" si="596"/>
        <v>47532.877333333221</v>
      </c>
      <c r="CO358" s="57">
        <f t="shared" si="596"/>
        <v>46890.547333333219</v>
      </c>
      <c r="CP358" s="57">
        <f t="shared" si="596"/>
        <v>46248.217333333218</v>
      </c>
      <c r="CQ358" s="57">
        <f t="shared" si="596"/>
        <v>45605.887333333216</v>
      </c>
      <c r="CR358" s="57">
        <f t="shared" si="596"/>
        <v>44963.557333333214</v>
      </c>
      <c r="CS358" s="57">
        <f t="shared" si="596"/>
        <v>44321.227333333212</v>
      </c>
      <c r="CT358" s="57">
        <f t="shared" si="596"/>
        <v>43678.897333333211</v>
      </c>
      <c r="CU358" s="57">
        <f t="shared" si="596"/>
        <v>43036.567333333209</v>
      </c>
      <c r="CV358" s="57">
        <f t="shared" si="596"/>
        <v>42394.237333333207</v>
      </c>
      <c r="CW358" s="57">
        <f t="shared" si="596"/>
        <v>41751.907333333205</v>
      </c>
      <c r="CX358" s="60">
        <v>0</v>
      </c>
    </row>
    <row r="359" spans="1:102" ht="22.5" x14ac:dyDescent="0.2">
      <c r="A359" s="56" t="s">
        <v>1672</v>
      </c>
      <c r="B359" s="40" t="s">
        <v>2389</v>
      </c>
      <c r="C359" s="40" t="s">
        <v>794</v>
      </c>
      <c r="D359" s="40" t="s">
        <v>851</v>
      </c>
      <c r="E359" s="40" t="s">
        <v>2595</v>
      </c>
      <c r="F359" s="40" t="s">
        <v>853</v>
      </c>
      <c r="G359" s="40">
        <v>360</v>
      </c>
      <c r="H359" s="57">
        <v>7653204.9500000002</v>
      </c>
      <c r="I359" s="57">
        <v>1169239.5316666667</v>
      </c>
      <c r="J359" s="57">
        <v>6483965.418333333</v>
      </c>
      <c r="K359" s="58">
        <v>1</v>
      </c>
      <c r="L359" s="57">
        <v>21258.899999999998</v>
      </c>
      <c r="M359" s="57"/>
      <c r="N359" s="57">
        <f t="shared" ref="N359:N422" si="597">L359*12</f>
        <v>255106.8</v>
      </c>
      <c r="O359" s="57">
        <f t="shared" si="525"/>
        <v>6462706.5183333326</v>
      </c>
      <c r="P359" s="57">
        <f t="shared" ref="P359:Z374" si="598">O359-$L359</f>
        <v>6441447.6183333322</v>
      </c>
      <c r="Q359" s="57">
        <f t="shared" si="598"/>
        <v>6420188.7183333319</v>
      </c>
      <c r="R359" s="57">
        <f t="shared" si="598"/>
        <v>6398929.8183333315</v>
      </c>
      <c r="S359" s="57">
        <f t="shared" si="598"/>
        <v>6377670.9183333311</v>
      </c>
      <c r="T359" s="57">
        <f t="shared" si="598"/>
        <v>6356412.0183333308</v>
      </c>
      <c r="U359" s="57">
        <f t="shared" si="598"/>
        <v>6335153.1183333304</v>
      </c>
      <c r="V359" s="57">
        <f t="shared" si="598"/>
        <v>6313894.21833333</v>
      </c>
      <c r="W359" s="57">
        <f t="shared" si="598"/>
        <v>6292635.3183333296</v>
      </c>
      <c r="X359" s="57">
        <f t="shared" si="598"/>
        <v>6271376.4183333293</v>
      </c>
      <c r="Y359" s="57">
        <f t="shared" si="598"/>
        <v>6250117.5183333289</v>
      </c>
      <c r="Z359" s="57">
        <f t="shared" si="598"/>
        <v>6228858.6183333285</v>
      </c>
      <c r="AA359" s="59">
        <f>SUM(O359:Z359,J359)/13*$AA$1</f>
        <v>139841.06440333326</v>
      </c>
      <c r="AB359" s="57"/>
      <c r="AC359" s="57">
        <f t="shared" si="526"/>
        <v>255106.8</v>
      </c>
      <c r="AD359" s="57">
        <f t="shared" si="527"/>
        <v>6207599.7183333281</v>
      </c>
      <c r="AE359" s="57">
        <f t="shared" si="578"/>
        <v>6186340.8183333278</v>
      </c>
      <c r="AF359" s="57">
        <f t="shared" si="578"/>
        <v>6165081.9183333274</v>
      </c>
      <c r="AG359" s="57">
        <f t="shared" si="578"/>
        <v>6143823.018333327</v>
      </c>
      <c r="AH359" s="57">
        <f t="shared" si="578"/>
        <v>6122564.1183333267</v>
      </c>
      <c r="AI359" s="57">
        <f t="shared" si="578"/>
        <v>6101305.2183333263</v>
      </c>
      <c r="AJ359" s="57">
        <f t="shared" si="578"/>
        <v>6080046.3183333259</v>
      </c>
      <c r="AK359" s="57">
        <f t="shared" si="578"/>
        <v>6058787.4183333255</v>
      </c>
      <c r="AL359" s="57">
        <f t="shared" si="578"/>
        <v>6037528.5183333252</v>
      </c>
      <c r="AM359" s="57">
        <f t="shared" si="578"/>
        <v>6016269.6183333248</v>
      </c>
      <c r="AN359" s="57">
        <f t="shared" si="578"/>
        <v>5995010.7183333244</v>
      </c>
      <c r="AO359" s="57">
        <f t="shared" si="578"/>
        <v>5973751.818333324</v>
      </c>
      <c r="AP359" s="59">
        <f t="shared" si="552"/>
        <v>134228.71480333319</v>
      </c>
      <c r="AQ359" s="57">
        <v>21258.899999999998</v>
      </c>
      <c r="AR359" s="57">
        <f t="shared" si="589"/>
        <v>255106.8</v>
      </c>
      <c r="AS359" s="57">
        <f t="shared" si="590"/>
        <v>5952492.9183333237</v>
      </c>
      <c r="AT359" s="57">
        <f t="shared" si="591"/>
        <v>5931234.0183333233</v>
      </c>
      <c r="AU359" s="57">
        <f t="shared" si="591"/>
        <v>5909975.1183333229</v>
      </c>
      <c r="AV359" s="57">
        <f t="shared" si="591"/>
        <v>5888716.2183333226</v>
      </c>
      <c r="AW359" s="57">
        <f t="shared" si="591"/>
        <v>5867457.3183333222</v>
      </c>
      <c r="AX359" s="57">
        <f t="shared" si="591"/>
        <v>5846198.4183333218</v>
      </c>
      <c r="AY359" s="57">
        <f t="shared" si="591"/>
        <v>5824939.5183333214</v>
      </c>
      <c r="AZ359" s="57">
        <f t="shared" si="591"/>
        <v>5803680.6183333211</v>
      </c>
      <c r="BA359" s="57">
        <f t="shared" si="591"/>
        <v>5782421.7183333207</v>
      </c>
      <c r="BB359" s="57">
        <f t="shared" si="591"/>
        <v>5761162.8183333203</v>
      </c>
      <c r="BC359" s="57">
        <f t="shared" si="591"/>
        <v>5739903.9183333199</v>
      </c>
      <c r="BD359" s="57">
        <f t="shared" si="591"/>
        <v>5718645.0183333196</v>
      </c>
      <c r="BE359" s="60">
        <f t="shared" si="522"/>
        <v>128616.36520333309</v>
      </c>
      <c r="BF359" s="57">
        <v>21258.899999999998</v>
      </c>
      <c r="BG359" s="69">
        <f t="shared" si="554"/>
        <v>255106.8</v>
      </c>
      <c r="BH359" s="57">
        <f t="shared" si="555"/>
        <v>5697386.1183333192</v>
      </c>
      <c r="BI359" s="57">
        <f t="shared" si="592"/>
        <v>5676127.2183333188</v>
      </c>
      <c r="BJ359" s="57">
        <f t="shared" si="592"/>
        <v>5654868.3183333185</v>
      </c>
      <c r="BK359" s="57">
        <f t="shared" si="592"/>
        <v>5633609.4183333181</v>
      </c>
      <c r="BL359" s="57">
        <f t="shared" si="592"/>
        <v>5612350.5183333177</v>
      </c>
      <c r="BM359" s="57">
        <f t="shared" si="592"/>
        <v>5591091.6183333173</v>
      </c>
      <c r="BN359" s="57">
        <f t="shared" si="592"/>
        <v>5569832.718333317</v>
      </c>
      <c r="BO359" s="57">
        <f t="shared" si="592"/>
        <v>5548573.8183333166</v>
      </c>
      <c r="BP359" s="57">
        <f t="shared" si="592"/>
        <v>5527314.9183333162</v>
      </c>
      <c r="BQ359" s="57">
        <f t="shared" si="592"/>
        <v>5506056.0183333158</v>
      </c>
      <c r="BR359" s="57">
        <f t="shared" si="592"/>
        <v>5484797.1183333155</v>
      </c>
      <c r="BS359" s="57">
        <f t="shared" si="592"/>
        <v>5463538.2183333151</v>
      </c>
      <c r="BT359" s="60">
        <f t="shared" si="528"/>
        <v>123004.015603333</v>
      </c>
      <c r="BU359" s="57">
        <v>21258.899999999998</v>
      </c>
      <c r="BV359" s="69">
        <f t="shared" si="557"/>
        <v>255106.8</v>
      </c>
      <c r="BW359" s="57">
        <f t="shared" si="593"/>
        <v>5442279.3183333147</v>
      </c>
      <c r="BX359" s="57">
        <f t="shared" si="594"/>
        <v>5421020.4183333144</v>
      </c>
      <c r="BY359" s="57">
        <f t="shared" si="594"/>
        <v>5399761.518333314</v>
      </c>
      <c r="BZ359" s="57">
        <f t="shared" si="594"/>
        <v>5378502.6183333136</v>
      </c>
      <c r="CA359" s="57">
        <f t="shared" si="594"/>
        <v>5357243.7183333132</v>
      </c>
      <c r="CB359" s="57">
        <f t="shared" si="594"/>
        <v>5335984.8183333129</v>
      </c>
      <c r="CC359" s="57">
        <f t="shared" si="594"/>
        <v>5314725.9183333125</v>
      </c>
      <c r="CD359" s="57">
        <f t="shared" si="594"/>
        <v>5293467.0183333121</v>
      </c>
      <c r="CE359" s="57">
        <f t="shared" si="594"/>
        <v>5272208.1183333118</v>
      </c>
      <c r="CF359" s="57">
        <f t="shared" si="594"/>
        <v>5250949.2183333114</v>
      </c>
      <c r="CG359" s="57">
        <f t="shared" si="594"/>
        <v>5229690.318333311</v>
      </c>
      <c r="CH359" s="57">
        <f t="shared" si="594"/>
        <v>5208431.4183333106</v>
      </c>
      <c r="CI359" s="60">
        <f t="shared" si="529"/>
        <v>117391.6660033329</v>
      </c>
      <c r="CJ359" s="57">
        <v>21258.899999999998</v>
      </c>
      <c r="CK359" s="69">
        <f t="shared" si="560"/>
        <v>255106.8</v>
      </c>
      <c r="CL359" s="57">
        <f t="shared" si="595"/>
        <v>5187172.5183333103</v>
      </c>
      <c r="CM359" s="57">
        <f t="shared" si="596"/>
        <v>5165913.6183333099</v>
      </c>
      <c r="CN359" s="57">
        <f t="shared" si="596"/>
        <v>5144654.7183333095</v>
      </c>
      <c r="CO359" s="57">
        <f t="shared" si="596"/>
        <v>5123395.8183333091</v>
      </c>
      <c r="CP359" s="57">
        <f t="shared" si="596"/>
        <v>5102136.9183333088</v>
      </c>
      <c r="CQ359" s="57">
        <f t="shared" si="596"/>
        <v>5080878.0183333084</v>
      </c>
      <c r="CR359" s="57">
        <f t="shared" si="596"/>
        <v>5059619.118333308</v>
      </c>
      <c r="CS359" s="57">
        <f t="shared" si="596"/>
        <v>5038360.2183333077</v>
      </c>
      <c r="CT359" s="57">
        <f t="shared" si="596"/>
        <v>5017101.3183333073</v>
      </c>
      <c r="CU359" s="57">
        <f t="shared" si="596"/>
        <v>4995842.4183333069</v>
      </c>
      <c r="CV359" s="57">
        <f t="shared" si="596"/>
        <v>4974583.5183333065</v>
      </c>
      <c r="CW359" s="57">
        <f t="shared" si="596"/>
        <v>4953324.6183333062</v>
      </c>
      <c r="CX359" s="60">
        <f t="shared" si="530"/>
        <v>111779.31640333279</v>
      </c>
    </row>
    <row r="360" spans="1:102" x14ac:dyDescent="0.2">
      <c r="A360" s="56" t="s">
        <v>1673</v>
      </c>
      <c r="B360" s="76" t="s">
        <v>2390</v>
      </c>
      <c r="C360" s="40" t="s">
        <v>794</v>
      </c>
      <c r="D360" s="40" t="s">
        <v>828</v>
      </c>
      <c r="E360" s="40" t="s">
        <v>2596</v>
      </c>
      <c r="F360" s="40" t="s">
        <v>795</v>
      </c>
      <c r="G360" s="40">
        <v>120</v>
      </c>
      <c r="H360" s="57">
        <v>5619166.6699999999</v>
      </c>
      <c r="I360" s="57">
        <v>749222.22699999996</v>
      </c>
      <c r="J360" s="57">
        <v>4869944.443</v>
      </c>
      <c r="K360" s="58">
        <v>0</v>
      </c>
      <c r="L360" s="63">
        <v>46826.390000000007</v>
      </c>
      <c r="M360" s="63"/>
      <c r="N360" s="57">
        <f t="shared" si="597"/>
        <v>561916.68000000005</v>
      </c>
      <c r="O360" s="57">
        <f t="shared" si="525"/>
        <v>4823118.0530000003</v>
      </c>
      <c r="P360" s="57">
        <f t="shared" si="598"/>
        <v>4776291.6630000006</v>
      </c>
      <c r="Q360" s="57">
        <f t="shared" si="598"/>
        <v>4729465.273000001</v>
      </c>
      <c r="R360" s="57">
        <f t="shared" si="598"/>
        <v>4682638.8830000013</v>
      </c>
      <c r="S360" s="57">
        <f t="shared" si="598"/>
        <v>4635812.4930000016</v>
      </c>
      <c r="T360" s="57">
        <f t="shared" si="598"/>
        <v>4588986.103000002</v>
      </c>
      <c r="U360" s="57">
        <f t="shared" si="598"/>
        <v>4542159.7130000023</v>
      </c>
      <c r="V360" s="57">
        <f t="shared" si="598"/>
        <v>4495333.3230000027</v>
      </c>
      <c r="W360" s="57">
        <f t="shared" si="598"/>
        <v>4448506.933000003</v>
      </c>
      <c r="X360" s="57">
        <f t="shared" si="598"/>
        <v>4401680.5430000033</v>
      </c>
      <c r="Y360" s="57">
        <f t="shared" si="598"/>
        <v>4354854.1530000037</v>
      </c>
      <c r="Z360" s="57">
        <f t="shared" si="598"/>
        <v>4308027.763000004</v>
      </c>
      <c r="AA360" s="59"/>
      <c r="AB360" s="57"/>
      <c r="AC360" s="57">
        <f t="shared" si="526"/>
        <v>561916.68000000005</v>
      </c>
      <c r="AD360" s="57">
        <f t="shared" si="527"/>
        <v>4261201.3730000043</v>
      </c>
      <c r="AE360" s="57">
        <f t="shared" si="578"/>
        <v>4214374.9830000047</v>
      </c>
      <c r="AF360" s="57">
        <f t="shared" si="578"/>
        <v>4167548.5930000045</v>
      </c>
      <c r="AG360" s="57">
        <f t="shared" si="578"/>
        <v>4120722.2030000044</v>
      </c>
      <c r="AH360" s="57">
        <f t="shared" si="578"/>
        <v>4073895.8130000043</v>
      </c>
      <c r="AI360" s="57">
        <f t="shared" si="578"/>
        <v>4027069.4230000041</v>
      </c>
      <c r="AJ360" s="57">
        <f t="shared" si="578"/>
        <v>3980243.033000004</v>
      </c>
      <c r="AK360" s="57">
        <f t="shared" si="578"/>
        <v>3933416.6430000039</v>
      </c>
      <c r="AL360" s="57">
        <f t="shared" si="578"/>
        <v>3886590.2530000038</v>
      </c>
      <c r="AM360" s="57">
        <f t="shared" si="578"/>
        <v>3839763.8630000036</v>
      </c>
      <c r="AN360" s="57">
        <f t="shared" si="578"/>
        <v>3792937.4730000035</v>
      </c>
      <c r="AO360" s="57">
        <f t="shared" si="578"/>
        <v>3746111.0830000034</v>
      </c>
      <c r="AP360" s="59"/>
      <c r="AQ360" s="57">
        <v>46826.390000000007</v>
      </c>
      <c r="AR360" s="57">
        <f t="shared" si="589"/>
        <v>561916.68000000005</v>
      </c>
      <c r="AS360" s="57">
        <f t="shared" si="590"/>
        <v>3699284.6930000032</v>
      </c>
      <c r="AT360" s="57">
        <f t="shared" si="591"/>
        <v>3652458.3030000031</v>
      </c>
      <c r="AU360" s="57">
        <f t="shared" si="591"/>
        <v>3605631.913000003</v>
      </c>
      <c r="AV360" s="57">
        <f t="shared" si="591"/>
        <v>3558805.5230000028</v>
      </c>
      <c r="AW360" s="57">
        <f t="shared" si="591"/>
        <v>3511979.1330000027</v>
      </c>
      <c r="AX360" s="57">
        <f t="shared" si="591"/>
        <v>3465152.7430000026</v>
      </c>
      <c r="AY360" s="57">
        <f t="shared" si="591"/>
        <v>3418326.3530000024</v>
      </c>
      <c r="AZ360" s="57">
        <f t="shared" si="591"/>
        <v>3371499.9630000023</v>
      </c>
      <c r="BA360" s="57">
        <f t="shared" si="591"/>
        <v>3324673.5730000022</v>
      </c>
      <c r="BB360" s="57">
        <f t="shared" si="591"/>
        <v>3277847.1830000021</v>
      </c>
      <c r="BC360" s="57">
        <f t="shared" si="591"/>
        <v>3231020.7930000019</v>
      </c>
      <c r="BD360" s="57">
        <f t="shared" si="591"/>
        <v>3184194.4030000018</v>
      </c>
      <c r="BE360" s="60">
        <f t="shared" si="522"/>
        <v>0</v>
      </c>
      <c r="BF360" s="57">
        <v>46826.390000000007</v>
      </c>
      <c r="BG360" s="69">
        <f t="shared" si="554"/>
        <v>561916.68000000005</v>
      </c>
      <c r="BH360" s="57">
        <f t="shared" si="555"/>
        <v>3137368.0130000017</v>
      </c>
      <c r="BI360" s="57">
        <f t="shared" si="592"/>
        <v>3090541.6230000015</v>
      </c>
      <c r="BJ360" s="57">
        <f t="shared" si="592"/>
        <v>3043715.2330000014</v>
      </c>
      <c r="BK360" s="57">
        <f t="shared" si="592"/>
        <v>2996888.8430000013</v>
      </c>
      <c r="BL360" s="57">
        <f t="shared" si="592"/>
        <v>2950062.4530000011</v>
      </c>
      <c r="BM360" s="57">
        <f t="shared" si="592"/>
        <v>2903236.063000001</v>
      </c>
      <c r="BN360" s="57">
        <f t="shared" si="592"/>
        <v>2856409.6730000009</v>
      </c>
      <c r="BO360" s="57">
        <f t="shared" si="592"/>
        <v>2809583.2830000008</v>
      </c>
      <c r="BP360" s="57">
        <f t="shared" si="592"/>
        <v>2762756.8930000006</v>
      </c>
      <c r="BQ360" s="57">
        <f t="shared" si="592"/>
        <v>2715930.5030000005</v>
      </c>
      <c r="BR360" s="57">
        <f t="shared" si="592"/>
        <v>2669104.1130000004</v>
      </c>
      <c r="BS360" s="57">
        <f t="shared" si="592"/>
        <v>2622277.7230000002</v>
      </c>
      <c r="BT360" s="60">
        <v>0</v>
      </c>
      <c r="BU360" s="57">
        <v>46826.390000000007</v>
      </c>
      <c r="BV360" s="69">
        <f t="shared" si="557"/>
        <v>561916.68000000005</v>
      </c>
      <c r="BW360" s="57">
        <f t="shared" si="593"/>
        <v>2575451.3330000001</v>
      </c>
      <c r="BX360" s="57">
        <f t="shared" si="594"/>
        <v>2528624.943</v>
      </c>
      <c r="BY360" s="57">
        <f t="shared" si="594"/>
        <v>2481798.5529999998</v>
      </c>
      <c r="BZ360" s="57">
        <f t="shared" si="594"/>
        <v>2434972.1629999997</v>
      </c>
      <c r="CA360" s="57">
        <f t="shared" si="594"/>
        <v>2388145.7729999996</v>
      </c>
      <c r="CB360" s="57">
        <f t="shared" si="594"/>
        <v>2341319.3829999994</v>
      </c>
      <c r="CC360" s="57">
        <f t="shared" si="594"/>
        <v>2294492.9929999993</v>
      </c>
      <c r="CD360" s="57">
        <f t="shared" si="594"/>
        <v>2247666.6029999992</v>
      </c>
      <c r="CE360" s="57">
        <f t="shared" si="594"/>
        <v>2200840.2129999991</v>
      </c>
      <c r="CF360" s="57">
        <f t="shared" si="594"/>
        <v>2154013.8229999989</v>
      </c>
      <c r="CG360" s="57">
        <f t="shared" si="594"/>
        <v>2107187.4329999988</v>
      </c>
      <c r="CH360" s="57">
        <f t="shared" si="594"/>
        <v>2060361.0429999989</v>
      </c>
      <c r="CI360" s="60">
        <v>0</v>
      </c>
      <c r="CJ360" s="57">
        <v>46826.390000000007</v>
      </c>
      <c r="CK360" s="69">
        <f t="shared" si="560"/>
        <v>561916.68000000005</v>
      </c>
      <c r="CL360" s="57">
        <f t="shared" si="595"/>
        <v>2013534.652999999</v>
      </c>
      <c r="CM360" s="57">
        <f t="shared" si="596"/>
        <v>1966708.2629999991</v>
      </c>
      <c r="CN360" s="57">
        <f t="shared" si="596"/>
        <v>1919881.8729999992</v>
      </c>
      <c r="CO360" s="57">
        <f t="shared" si="596"/>
        <v>1873055.4829999993</v>
      </c>
      <c r="CP360" s="57">
        <f t="shared" si="596"/>
        <v>1826229.0929999994</v>
      </c>
      <c r="CQ360" s="57">
        <f t="shared" si="596"/>
        <v>1779402.7029999995</v>
      </c>
      <c r="CR360" s="57">
        <f t="shared" si="596"/>
        <v>1732576.3129999996</v>
      </c>
      <c r="CS360" s="57">
        <f t="shared" si="596"/>
        <v>1685749.9229999997</v>
      </c>
      <c r="CT360" s="57">
        <f t="shared" si="596"/>
        <v>1638923.5329999998</v>
      </c>
      <c r="CU360" s="57">
        <f t="shared" si="596"/>
        <v>1592097.1429999999</v>
      </c>
      <c r="CV360" s="57">
        <f t="shared" si="596"/>
        <v>1545270.753</v>
      </c>
      <c r="CW360" s="57">
        <f t="shared" si="596"/>
        <v>1498444.3630000001</v>
      </c>
      <c r="CX360" s="60">
        <v>0</v>
      </c>
    </row>
    <row r="361" spans="1:102" ht="22.5" x14ac:dyDescent="0.2">
      <c r="A361" s="56" t="s">
        <v>1674</v>
      </c>
      <c r="B361" s="40" t="s">
        <v>2391</v>
      </c>
      <c r="C361" s="40" t="s">
        <v>794</v>
      </c>
      <c r="D361" s="40" t="s">
        <v>851</v>
      </c>
      <c r="E361" s="40" t="s">
        <v>2597</v>
      </c>
      <c r="F361" s="40" t="s">
        <v>853</v>
      </c>
      <c r="G361" s="40">
        <v>480</v>
      </c>
      <c r="H361" s="57">
        <v>4267272.09</v>
      </c>
      <c r="I361" s="57">
        <v>115571.95224999996</v>
      </c>
      <c r="J361" s="57">
        <v>4151700.1377499998</v>
      </c>
      <c r="K361" s="58">
        <v>1</v>
      </c>
      <c r="L361" s="57">
        <v>8890.1499999999978</v>
      </c>
      <c r="M361" s="57"/>
      <c r="N361" s="57">
        <f t="shared" si="597"/>
        <v>106681.79999999997</v>
      </c>
      <c r="O361" s="57">
        <f t="shared" si="525"/>
        <v>4142809.9877499999</v>
      </c>
      <c r="P361" s="57">
        <f t="shared" si="598"/>
        <v>4133919.8377499999</v>
      </c>
      <c r="Q361" s="57">
        <f t="shared" si="598"/>
        <v>4125029.68775</v>
      </c>
      <c r="R361" s="57">
        <f t="shared" si="598"/>
        <v>4116139.5377500001</v>
      </c>
      <c r="S361" s="57">
        <f t="shared" si="598"/>
        <v>4107249.3877500002</v>
      </c>
      <c r="T361" s="57">
        <f t="shared" si="598"/>
        <v>4098359.2377500003</v>
      </c>
      <c r="U361" s="57">
        <f t="shared" si="598"/>
        <v>4089469.0877500004</v>
      </c>
      <c r="V361" s="57">
        <f t="shared" si="598"/>
        <v>4080578.9377500005</v>
      </c>
      <c r="W361" s="57">
        <f t="shared" si="598"/>
        <v>4071688.7877500006</v>
      </c>
      <c r="X361" s="57">
        <f t="shared" si="598"/>
        <v>4062798.6377500007</v>
      </c>
      <c r="Y361" s="57">
        <f t="shared" si="598"/>
        <v>4053908.4877500008</v>
      </c>
      <c r="Z361" s="57">
        <f t="shared" si="598"/>
        <v>4045018.3377500009</v>
      </c>
      <c r="AA361" s="59">
        <f t="shared" ref="AA361:AA363" si="599">SUM(O361:Z361,J361)/13*$AA$1</f>
        <v>90163.903230500015</v>
      </c>
      <c r="AB361" s="57"/>
      <c r="AC361" s="57">
        <f t="shared" si="526"/>
        <v>106681.79999999997</v>
      </c>
      <c r="AD361" s="57">
        <f t="shared" si="527"/>
        <v>4036128.187750001</v>
      </c>
      <c r="AE361" s="57">
        <f t="shared" si="578"/>
        <v>4027238.0377500011</v>
      </c>
      <c r="AF361" s="57">
        <f t="shared" si="578"/>
        <v>4018347.8877500012</v>
      </c>
      <c r="AG361" s="57">
        <f t="shared" si="578"/>
        <v>4009457.7377500013</v>
      </c>
      <c r="AH361" s="57">
        <f t="shared" si="578"/>
        <v>4000567.5877500013</v>
      </c>
      <c r="AI361" s="57">
        <f t="shared" si="578"/>
        <v>3991677.4377500014</v>
      </c>
      <c r="AJ361" s="57">
        <f t="shared" si="578"/>
        <v>3982787.2877500015</v>
      </c>
      <c r="AK361" s="57">
        <f t="shared" si="578"/>
        <v>3973897.1377500016</v>
      </c>
      <c r="AL361" s="57">
        <f t="shared" si="578"/>
        <v>3965006.9877500017</v>
      </c>
      <c r="AM361" s="57">
        <f t="shared" si="578"/>
        <v>3956116.8377500018</v>
      </c>
      <c r="AN361" s="57">
        <f t="shared" si="578"/>
        <v>3947226.6877500019</v>
      </c>
      <c r="AO361" s="57">
        <f t="shared" si="578"/>
        <v>3938336.537750002</v>
      </c>
      <c r="AP361" s="59">
        <f t="shared" si="552"/>
        <v>87816.903630500034</v>
      </c>
      <c r="AQ361" s="57">
        <v>8890.1499999999978</v>
      </c>
      <c r="AR361" s="57">
        <f t="shared" si="589"/>
        <v>106681.79999999997</v>
      </c>
      <c r="AS361" s="57">
        <f t="shared" si="590"/>
        <v>3929446.3877500021</v>
      </c>
      <c r="AT361" s="57">
        <f t="shared" si="591"/>
        <v>3920556.2377500022</v>
      </c>
      <c r="AU361" s="57">
        <f t="shared" si="591"/>
        <v>3911666.0877500023</v>
      </c>
      <c r="AV361" s="57">
        <f t="shared" si="591"/>
        <v>3902775.9377500024</v>
      </c>
      <c r="AW361" s="57">
        <f t="shared" si="591"/>
        <v>3893885.7877500025</v>
      </c>
      <c r="AX361" s="57">
        <f t="shared" si="591"/>
        <v>3884995.6377500026</v>
      </c>
      <c r="AY361" s="57">
        <f t="shared" si="591"/>
        <v>3876105.4877500026</v>
      </c>
      <c r="AZ361" s="57">
        <f t="shared" si="591"/>
        <v>3867215.3377500027</v>
      </c>
      <c r="BA361" s="57">
        <f t="shared" si="591"/>
        <v>3858325.1877500028</v>
      </c>
      <c r="BB361" s="57">
        <f t="shared" si="591"/>
        <v>3849435.0377500029</v>
      </c>
      <c r="BC361" s="57">
        <f t="shared" si="591"/>
        <v>3840544.887750003</v>
      </c>
      <c r="BD361" s="57">
        <f t="shared" si="591"/>
        <v>3831654.7377500031</v>
      </c>
      <c r="BE361" s="60">
        <f t="shared" si="522"/>
        <v>85469.904030500038</v>
      </c>
      <c r="BF361" s="57">
        <v>8890.1499999999978</v>
      </c>
      <c r="BG361" s="69">
        <f t="shared" si="554"/>
        <v>106681.79999999997</v>
      </c>
      <c r="BH361" s="57">
        <f t="shared" si="555"/>
        <v>3822764.5877500032</v>
      </c>
      <c r="BI361" s="57">
        <f t="shared" si="592"/>
        <v>3813874.4377500033</v>
      </c>
      <c r="BJ361" s="57">
        <f t="shared" si="592"/>
        <v>3804984.2877500034</v>
      </c>
      <c r="BK361" s="57">
        <f t="shared" si="592"/>
        <v>3796094.1377500035</v>
      </c>
      <c r="BL361" s="57">
        <f t="shared" si="592"/>
        <v>3787203.9877500036</v>
      </c>
      <c r="BM361" s="57">
        <f t="shared" si="592"/>
        <v>3778313.8377500037</v>
      </c>
      <c r="BN361" s="57">
        <f t="shared" si="592"/>
        <v>3769423.6877500038</v>
      </c>
      <c r="BO361" s="57">
        <f t="shared" si="592"/>
        <v>3760533.5377500039</v>
      </c>
      <c r="BP361" s="57">
        <f t="shared" si="592"/>
        <v>3751643.387750004</v>
      </c>
      <c r="BQ361" s="57">
        <f t="shared" si="592"/>
        <v>3742753.237750004</v>
      </c>
      <c r="BR361" s="57">
        <f t="shared" si="592"/>
        <v>3733863.0877500041</v>
      </c>
      <c r="BS361" s="57">
        <f t="shared" si="592"/>
        <v>3724972.9377500042</v>
      </c>
      <c r="BT361" s="60">
        <f t="shared" si="528"/>
        <v>83122.904430500072</v>
      </c>
      <c r="BU361" s="57">
        <v>8890.1499999999978</v>
      </c>
      <c r="BV361" s="69">
        <f t="shared" si="557"/>
        <v>106681.79999999997</v>
      </c>
      <c r="BW361" s="57">
        <f t="shared" si="593"/>
        <v>3716082.7877500043</v>
      </c>
      <c r="BX361" s="57">
        <f t="shared" si="594"/>
        <v>3707192.6377500044</v>
      </c>
      <c r="BY361" s="57">
        <f t="shared" si="594"/>
        <v>3698302.4877500045</v>
      </c>
      <c r="BZ361" s="57">
        <f t="shared" si="594"/>
        <v>3689412.3377500046</v>
      </c>
      <c r="CA361" s="57">
        <f t="shared" si="594"/>
        <v>3680522.1877500047</v>
      </c>
      <c r="CB361" s="57">
        <f t="shared" si="594"/>
        <v>3671632.0377500048</v>
      </c>
      <c r="CC361" s="57">
        <f t="shared" si="594"/>
        <v>3662741.8877500049</v>
      </c>
      <c r="CD361" s="57">
        <f t="shared" si="594"/>
        <v>3653851.737750005</v>
      </c>
      <c r="CE361" s="57">
        <f t="shared" si="594"/>
        <v>3644961.5877500051</v>
      </c>
      <c r="CF361" s="57">
        <f t="shared" si="594"/>
        <v>3636071.4377500052</v>
      </c>
      <c r="CG361" s="57">
        <f t="shared" si="594"/>
        <v>3627181.2877500053</v>
      </c>
      <c r="CH361" s="57">
        <f t="shared" si="594"/>
        <v>3618291.1377500053</v>
      </c>
      <c r="CI361" s="60">
        <f t="shared" si="529"/>
        <v>80775.904830500105</v>
      </c>
      <c r="CJ361" s="57">
        <v>8890.1499999999978</v>
      </c>
      <c r="CK361" s="69">
        <f t="shared" si="560"/>
        <v>106681.79999999997</v>
      </c>
      <c r="CL361" s="57">
        <f t="shared" si="595"/>
        <v>3609400.9877500054</v>
      </c>
      <c r="CM361" s="57">
        <f t="shared" si="596"/>
        <v>3600510.8377500055</v>
      </c>
      <c r="CN361" s="57">
        <f t="shared" si="596"/>
        <v>3591620.6877500056</v>
      </c>
      <c r="CO361" s="57">
        <f t="shared" si="596"/>
        <v>3582730.5377500057</v>
      </c>
      <c r="CP361" s="57">
        <f t="shared" si="596"/>
        <v>3573840.3877500058</v>
      </c>
      <c r="CQ361" s="57">
        <f t="shared" si="596"/>
        <v>3564950.2377500059</v>
      </c>
      <c r="CR361" s="57">
        <f t="shared" si="596"/>
        <v>3556060.087750006</v>
      </c>
      <c r="CS361" s="57">
        <f t="shared" si="596"/>
        <v>3547169.9377500061</v>
      </c>
      <c r="CT361" s="57">
        <f t="shared" si="596"/>
        <v>3538279.7877500062</v>
      </c>
      <c r="CU361" s="57">
        <f t="shared" si="596"/>
        <v>3529389.6377500063</v>
      </c>
      <c r="CV361" s="57">
        <f t="shared" si="596"/>
        <v>3520499.4877500064</v>
      </c>
      <c r="CW361" s="57">
        <f t="shared" si="596"/>
        <v>3511609.3377500065</v>
      </c>
      <c r="CX361" s="60">
        <f t="shared" si="530"/>
        <v>78428.905230500124</v>
      </c>
    </row>
    <row r="362" spans="1:102" ht="22.5" x14ac:dyDescent="0.2">
      <c r="A362" s="56" t="s">
        <v>1675</v>
      </c>
      <c r="B362" s="40" t="s">
        <v>2392</v>
      </c>
      <c r="C362" s="40" t="s">
        <v>794</v>
      </c>
      <c r="D362" s="40" t="s">
        <v>851</v>
      </c>
      <c r="E362" s="40" t="s">
        <v>2598</v>
      </c>
      <c r="F362" s="40" t="s">
        <v>853</v>
      </c>
      <c r="G362" s="40">
        <v>180</v>
      </c>
      <c r="H362" s="57">
        <v>1849040.59</v>
      </c>
      <c r="I362" s="57">
        <v>657436.77266666666</v>
      </c>
      <c r="J362" s="57">
        <v>1191603.8173333334</v>
      </c>
      <c r="K362" s="58">
        <v>1</v>
      </c>
      <c r="L362" s="57">
        <v>10272.449999999999</v>
      </c>
      <c r="M362" s="57"/>
      <c r="N362" s="57">
        <f t="shared" si="597"/>
        <v>123269.4</v>
      </c>
      <c r="O362" s="57">
        <f t="shared" si="525"/>
        <v>1181331.3673333335</v>
      </c>
      <c r="P362" s="57">
        <f t="shared" si="598"/>
        <v>1171058.9173333335</v>
      </c>
      <c r="Q362" s="57">
        <f t="shared" si="598"/>
        <v>1160786.4673333336</v>
      </c>
      <c r="R362" s="57">
        <f t="shared" si="598"/>
        <v>1150514.0173333336</v>
      </c>
      <c r="S362" s="57">
        <f t="shared" si="598"/>
        <v>1140241.5673333337</v>
      </c>
      <c r="T362" s="57">
        <f t="shared" si="598"/>
        <v>1129969.1173333337</v>
      </c>
      <c r="U362" s="57">
        <f t="shared" si="598"/>
        <v>1119696.6673333338</v>
      </c>
      <c r="V362" s="57">
        <f t="shared" si="598"/>
        <v>1109424.2173333338</v>
      </c>
      <c r="W362" s="57">
        <f t="shared" si="598"/>
        <v>1099151.7673333338</v>
      </c>
      <c r="X362" s="57">
        <f t="shared" si="598"/>
        <v>1088879.3173333339</v>
      </c>
      <c r="Y362" s="57">
        <f t="shared" si="598"/>
        <v>1078606.8673333339</v>
      </c>
      <c r="Z362" s="57">
        <f t="shared" si="598"/>
        <v>1068334.417333334</v>
      </c>
      <c r="AA362" s="59">
        <f t="shared" si="599"/>
        <v>24859.320581333341</v>
      </c>
      <c r="AB362" s="57"/>
      <c r="AC362" s="57">
        <f t="shared" si="526"/>
        <v>123269.4</v>
      </c>
      <c r="AD362" s="57">
        <f t="shared" si="527"/>
        <v>1058061.967333334</v>
      </c>
      <c r="AE362" s="57">
        <f t="shared" si="578"/>
        <v>1047789.5173333341</v>
      </c>
      <c r="AF362" s="57">
        <f t="shared" si="578"/>
        <v>1037517.0673333341</v>
      </c>
      <c r="AG362" s="57">
        <f t="shared" si="578"/>
        <v>1027244.6173333342</v>
      </c>
      <c r="AH362" s="57">
        <f t="shared" si="578"/>
        <v>1016972.1673333342</v>
      </c>
      <c r="AI362" s="57">
        <f t="shared" si="578"/>
        <v>1006699.7173333343</v>
      </c>
      <c r="AJ362" s="57">
        <f t="shared" si="578"/>
        <v>996427.26733333431</v>
      </c>
      <c r="AK362" s="57">
        <f t="shared" si="578"/>
        <v>986154.81733333436</v>
      </c>
      <c r="AL362" s="57">
        <f t="shared" si="578"/>
        <v>975882.3673333344</v>
      </c>
      <c r="AM362" s="57">
        <f t="shared" si="578"/>
        <v>965609.91733333445</v>
      </c>
      <c r="AN362" s="57">
        <f t="shared" si="578"/>
        <v>955337.4673333345</v>
      </c>
      <c r="AO362" s="57">
        <f t="shared" si="578"/>
        <v>945065.01733333454</v>
      </c>
      <c r="AP362" s="59">
        <f t="shared" si="552"/>
        <v>22147.39378133335</v>
      </c>
      <c r="AQ362" s="57">
        <v>10272.449999999999</v>
      </c>
      <c r="AR362" s="57">
        <f t="shared" si="589"/>
        <v>123269.4</v>
      </c>
      <c r="AS362" s="57">
        <f t="shared" si="590"/>
        <v>934792.56733333459</v>
      </c>
      <c r="AT362" s="57">
        <f t="shared" si="591"/>
        <v>924520.11733333464</v>
      </c>
      <c r="AU362" s="57">
        <f t="shared" si="591"/>
        <v>914247.66733333468</v>
      </c>
      <c r="AV362" s="57">
        <f t="shared" si="591"/>
        <v>903975.21733333473</v>
      </c>
      <c r="AW362" s="57">
        <f t="shared" si="591"/>
        <v>893702.76733333478</v>
      </c>
      <c r="AX362" s="57">
        <f t="shared" si="591"/>
        <v>883430.31733333482</v>
      </c>
      <c r="AY362" s="57">
        <f t="shared" si="591"/>
        <v>873157.86733333487</v>
      </c>
      <c r="AZ362" s="57">
        <f t="shared" si="591"/>
        <v>862885.41733333492</v>
      </c>
      <c r="BA362" s="57">
        <f t="shared" si="591"/>
        <v>852612.96733333496</v>
      </c>
      <c r="BB362" s="57">
        <f t="shared" si="591"/>
        <v>842340.51733333501</v>
      </c>
      <c r="BC362" s="57">
        <f t="shared" si="591"/>
        <v>832068.06733333506</v>
      </c>
      <c r="BD362" s="57">
        <f t="shared" si="591"/>
        <v>821795.6173333351</v>
      </c>
      <c r="BE362" s="60">
        <f t="shared" si="522"/>
        <v>19435.466981333364</v>
      </c>
      <c r="BF362" s="57">
        <v>10272.449999999999</v>
      </c>
      <c r="BG362" s="69">
        <f t="shared" si="554"/>
        <v>123269.4</v>
      </c>
      <c r="BH362" s="57">
        <f t="shared" si="555"/>
        <v>811523.16733333515</v>
      </c>
      <c r="BI362" s="57">
        <f t="shared" si="592"/>
        <v>801250.7173333352</v>
      </c>
      <c r="BJ362" s="57">
        <f t="shared" si="592"/>
        <v>790978.26733333524</v>
      </c>
      <c r="BK362" s="57">
        <f t="shared" si="592"/>
        <v>780705.81733333529</v>
      </c>
      <c r="BL362" s="57">
        <f t="shared" si="592"/>
        <v>770433.36733333534</v>
      </c>
      <c r="BM362" s="57">
        <f t="shared" si="592"/>
        <v>760160.91733333538</v>
      </c>
      <c r="BN362" s="57">
        <f t="shared" si="592"/>
        <v>749888.46733333543</v>
      </c>
      <c r="BO362" s="57">
        <f t="shared" si="592"/>
        <v>739616.01733333548</v>
      </c>
      <c r="BP362" s="57">
        <f t="shared" si="592"/>
        <v>729343.56733333552</v>
      </c>
      <c r="BQ362" s="57">
        <f t="shared" si="592"/>
        <v>719071.11733333557</v>
      </c>
      <c r="BR362" s="57">
        <f t="shared" si="592"/>
        <v>708798.66733333562</v>
      </c>
      <c r="BS362" s="57">
        <f t="shared" si="592"/>
        <v>698526.21733333566</v>
      </c>
      <c r="BT362" s="60">
        <f t="shared" si="528"/>
        <v>16723.540181333377</v>
      </c>
      <c r="BU362" s="57">
        <v>10272.449999999999</v>
      </c>
      <c r="BV362" s="69">
        <f t="shared" si="557"/>
        <v>123269.4</v>
      </c>
      <c r="BW362" s="57">
        <f t="shared" si="593"/>
        <v>688253.76733333571</v>
      </c>
      <c r="BX362" s="57">
        <f t="shared" si="594"/>
        <v>677981.31733333576</v>
      </c>
      <c r="BY362" s="57">
        <f t="shared" si="594"/>
        <v>667708.8673333358</v>
      </c>
      <c r="BZ362" s="57">
        <f t="shared" si="594"/>
        <v>657436.41733333585</v>
      </c>
      <c r="CA362" s="57">
        <f t="shared" si="594"/>
        <v>647163.9673333359</v>
      </c>
      <c r="CB362" s="57">
        <f t="shared" si="594"/>
        <v>636891.51733333594</v>
      </c>
      <c r="CC362" s="57">
        <f t="shared" si="594"/>
        <v>626619.06733333599</v>
      </c>
      <c r="CD362" s="57">
        <f t="shared" si="594"/>
        <v>616346.61733333603</v>
      </c>
      <c r="CE362" s="57">
        <f t="shared" si="594"/>
        <v>606074.16733333608</v>
      </c>
      <c r="CF362" s="57">
        <f t="shared" si="594"/>
        <v>595801.71733333613</v>
      </c>
      <c r="CG362" s="57">
        <f t="shared" si="594"/>
        <v>585529.26733333617</v>
      </c>
      <c r="CH362" s="57">
        <f t="shared" si="594"/>
        <v>575256.81733333622</v>
      </c>
      <c r="CI362" s="60">
        <f t="shared" si="529"/>
        <v>14011.613381333389</v>
      </c>
      <c r="CJ362" s="57">
        <v>10272.449999999999</v>
      </c>
      <c r="CK362" s="69">
        <f t="shared" si="560"/>
        <v>123269.4</v>
      </c>
      <c r="CL362" s="57">
        <f t="shared" si="595"/>
        <v>564984.36733333627</v>
      </c>
      <c r="CM362" s="57">
        <f t="shared" si="596"/>
        <v>554711.91733333631</v>
      </c>
      <c r="CN362" s="57">
        <f t="shared" si="596"/>
        <v>544439.46733333636</v>
      </c>
      <c r="CO362" s="57">
        <f t="shared" si="596"/>
        <v>534167.01733333641</v>
      </c>
      <c r="CP362" s="57">
        <f t="shared" si="596"/>
        <v>523894.5673333364</v>
      </c>
      <c r="CQ362" s="57">
        <f t="shared" si="596"/>
        <v>513622.11733333638</v>
      </c>
      <c r="CR362" s="57">
        <f t="shared" si="596"/>
        <v>503349.66733333637</v>
      </c>
      <c r="CS362" s="57">
        <f t="shared" si="596"/>
        <v>493077.21733333636</v>
      </c>
      <c r="CT362" s="57">
        <f t="shared" si="596"/>
        <v>482804.76733333635</v>
      </c>
      <c r="CU362" s="57">
        <f t="shared" si="596"/>
        <v>472532.31733333634</v>
      </c>
      <c r="CV362" s="57">
        <f t="shared" si="596"/>
        <v>462259.86733333633</v>
      </c>
      <c r="CW362" s="57">
        <f t="shared" si="596"/>
        <v>451987.41733333631</v>
      </c>
      <c r="CX362" s="60">
        <f t="shared" si="530"/>
        <v>11299.686581333399</v>
      </c>
    </row>
    <row r="363" spans="1:102" ht="33.75" x14ac:dyDescent="0.2">
      <c r="A363" s="56" t="s">
        <v>1676</v>
      </c>
      <c r="B363" s="40" t="s">
        <v>2393</v>
      </c>
      <c r="C363" s="40" t="s">
        <v>794</v>
      </c>
      <c r="D363" s="40" t="s">
        <v>851</v>
      </c>
      <c r="E363" s="40" t="s">
        <v>2599</v>
      </c>
      <c r="F363" s="40" t="s">
        <v>853</v>
      </c>
      <c r="G363" s="40">
        <v>180</v>
      </c>
      <c r="H363" s="57">
        <v>2516509.21</v>
      </c>
      <c r="I363" s="57">
        <v>838836.56066666672</v>
      </c>
      <c r="J363" s="57">
        <v>1677672.6493333331</v>
      </c>
      <c r="K363" s="58">
        <v>1</v>
      </c>
      <c r="L363" s="57">
        <v>13980.61</v>
      </c>
      <c r="M363" s="57"/>
      <c r="N363" s="57">
        <f t="shared" si="597"/>
        <v>167767.32</v>
      </c>
      <c r="O363" s="57">
        <f t="shared" si="525"/>
        <v>1663692.039333333</v>
      </c>
      <c r="P363" s="57">
        <f t="shared" si="598"/>
        <v>1649711.4293333329</v>
      </c>
      <c r="Q363" s="57">
        <f t="shared" si="598"/>
        <v>1635730.8193333328</v>
      </c>
      <c r="R363" s="57">
        <f t="shared" si="598"/>
        <v>1621750.2093333327</v>
      </c>
      <c r="S363" s="57">
        <f t="shared" si="598"/>
        <v>1607769.5993333326</v>
      </c>
      <c r="T363" s="57">
        <f t="shared" si="598"/>
        <v>1593788.9893333325</v>
      </c>
      <c r="U363" s="57">
        <f t="shared" si="598"/>
        <v>1579808.3793333324</v>
      </c>
      <c r="V363" s="57">
        <f t="shared" si="598"/>
        <v>1565827.7693333323</v>
      </c>
      <c r="W363" s="57">
        <f t="shared" si="598"/>
        <v>1551847.1593333322</v>
      </c>
      <c r="X363" s="57">
        <f t="shared" si="598"/>
        <v>1537866.5493333321</v>
      </c>
      <c r="Y363" s="57">
        <f t="shared" si="598"/>
        <v>1523885.939333332</v>
      </c>
      <c r="Z363" s="57">
        <f t="shared" si="598"/>
        <v>1509905.3293333319</v>
      </c>
      <c r="AA363" s="59">
        <f t="shared" si="599"/>
        <v>35063.357765333305</v>
      </c>
      <c r="AB363" s="57"/>
      <c r="AC363" s="57">
        <f t="shared" si="526"/>
        <v>167767.32</v>
      </c>
      <c r="AD363" s="57">
        <f t="shared" si="527"/>
        <v>1495924.7193333318</v>
      </c>
      <c r="AE363" s="57">
        <f t="shared" si="578"/>
        <v>1481944.1093333317</v>
      </c>
      <c r="AF363" s="57">
        <f t="shared" si="578"/>
        <v>1467963.4993333316</v>
      </c>
      <c r="AG363" s="57">
        <f t="shared" si="578"/>
        <v>1453982.8893333315</v>
      </c>
      <c r="AH363" s="57">
        <f t="shared" si="578"/>
        <v>1440002.2793333314</v>
      </c>
      <c r="AI363" s="57">
        <f t="shared" si="578"/>
        <v>1426021.6693333313</v>
      </c>
      <c r="AJ363" s="57">
        <f t="shared" si="578"/>
        <v>1412041.0593333312</v>
      </c>
      <c r="AK363" s="57">
        <f t="shared" si="578"/>
        <v>1398060.4493333311</v>
      </c>
      <c r="AL363" s="57">
        <f t="shared" si="578"/>
        <v>1384079.839333331</v>
      </c>
      <c r="AM363" s="57">
        <f t="shared" si="578"/>
        <v>1370099.2293333309</v>
      </c>
      <c r="AN363" s="57">
        <f t="shared" si="578"/>
        <v>1356118.6193333308</v>
      </c>
      <c r="AO363" s="57">
        <f t="shared" si="578"/>
        <v>1342138.0093333307</v>
      </c>
      <c r="AP363" s="59">
        <f t="shared" si="552"/>
        <v>31372.476725333287</v>
      </c>
      <c r="AQ363" s="57">
        <v>13980.61</v>
      </c>
      <c r="AR363" s="57">
        <f t="shared" si="589"/>
        <v>167767.32</v>
      </c>
      <c r="AS363" s="57">
        <f t="shared" si="590"/>
        <v>1328157.3993333306</v>
      </c>
      <c r="AT363" s="57">
        <f t="shared" si="591"/>
        <v>1314176.7893333305</v>
      </c>
      <c r="AU363" s="57">
        <f t="shared" si="591"/>
        <v>1300196.1793333304</v>
      </c>
      <c r="AV363" s="57">
        <f t="shared" si="591"/>
        <v>1286215.5693333303</v>
      </c>
      <c r="AW363" s="57">
        <f t="shared" si="591"/>
        <v>1272234.9593333302</v>
      </c>
      <c r="AX363" s="57">
        <f t="shared" si="591"/>
        <v>1258254.3493333301</v>
      </c>
      <c r="AY363" s="57">
        <f t="shared" si="591"/>
        <v>1244273.73933333</v>
      </c>
      <c r="AZ363" s="57">
        <f t="shared" si="591"/>
        <v>1230293.1293333299</v>
      </c>
      <c r="BA363" s="57">
        <f t="shared" si="591"/>
        <v>1216312.5193333298</v>
      </c>
      <c r="BB363" s="57">
        <f t="shared" si="591"/>
        <v>1202331.9093333296</v>
      </c>
      <c r="BC363" s="57">
        <f t="shared" si="591"/>
        <v>1188351.2993333295</v>
      </c>
      <c r="BD363" s="57">
        <f t="shared" si="591"/>
        <v>1174370.6893333294</v>
      </c>
      <c r="BE363" s="60">
        <f t="shared" si="522"/>
        <v>27681.595685333261</v>
      </c>
      <c r="BF363" s="57">
        <v>13980.61</v>
      </c>
      <c r="BG363" s="69">
        <f t="shared" si="554"/>
        <v>167767.32</v>
      </c>
      <c r="BH363" s="57">
        <f t="shared" si="555"/>
        <v>1160390.0793333293</v>
      </c>
      <c r="BI363" s="57">
        <f t="shared" si="592"/>
        <v>1146409.4693333292</v>
      </c>
      <c r="BJ363" s="57">
        <f t="shared" si="592"/>
        <v>1132428.8593333291</v>
      </c>
      <c r="BK363" s="57">
        <f t="shared" si="592"/>
        <v>1118448.249333329</v>
      </c>
      <c r="BL363" s="57">
        <f t="shared" si="592"/>
        <v>1104467.6393333289</v>
      </c>
      <c r="BM363" s="57">
        <f t="shared" si="592"/>
        <v>1090487.0293333288</v>
      </c>
      <c r="BN363" s="57">
        <f t="shared" si="592"/>
        <v>1076506.4193333287</v>
      </c>
      <c r="BO363" s="57">
        <f t="shared" si="592"/>
        <v>1062525.8093333286</v>
      </c>
      <c r="BP363" s="57">
        <f t="shared" si="592"/>
        <v>1048545.1993333286</v>
      </c>
      <c r="BQ363" s="57">
        <f t="shared" si="592"/>
        <v>1034564.5893333287</v>
      </c>
      <c r="BR363" s="57">
        <f t="shared" si="592"/>
        <v>1020583.9793333287</v>
      </c>
      <c r="BS363" s="57">
        <f t="shared" si="592"/>
        <v>1006603.3693333287</v>
      </c>
      <c r="BT363" s="60">
        <f t="shared" si="528"/>
        <v>23990.714645333232</v>
      </c>
      <c r="BU363" s="57">
        <v>13980.61</v>
      </c>
      <c r="BV363" s="69">
        <f t="shared" si="557"/>
        <v>167767.32</v>
      </c>
      <c r="BW363" s="57">
        <f t="shared" si="593"/>
        <v>992622.75933332869</v>
      </c>
      <c r="BX363" s="57">
        <f t="shared" si="594"/>
        <v>978642.14933332871</v>
      </c>
      <c r="BY363" s="57">
        <f t="shared" si="594"/>
        <v>964661.53933332872</v>
      </c>
      <c r="BZ363" s="57">
        <f t="shared" si="594"/>
        <v>950680.92933332874</v>
      </c>
      <c r="CA363" s="57">
        <f t="shared" si="594"/>
        <v>936700.31933332875</v>
      </c>
      <c r="CB363" s="57">
        <f t="shared" si="594"/>
        <v>922719.70933332876</v>
      </c>
      <c r="CC363" s="57">
        <f t="shared" si="594"/>
        <v>908739.09933332878</v>
      </c>
      <c r="CD363" s="57">
        <f t="shared" si="594"/>
        <v>894758.48933332879</v>
      </c>
      <c r="CE363" s="57">
        <f t="shared" si="594"/>
        <v>880777.8793333288</v>
      </c>
      <c r="CF363" s="57">
        <f t="shared" si="594"/>
        <v>866797.26933332882</v>
      </c>
      <c r="CG363" s="57">
        <f t="shared" si="594"/>
        <v>852816.65933332883</v>
      </c>
      <c r="CH363" s="57">
        <f t="shared" si="594"/>
        <v>838836.04933332885</v>
      </c>
      <c r="CI363" s="60">
        <f t="shared" si="529"/>
        <v>20299.833605333231</v>
      </c>
      <c r="CJ363" s="57">
        <v>13980.61</v>
      </c>
      <c r="CK363" s="69">
        <f t="shared" si="560"/>
        <v>167767.32</v>
      </c>
      <c r="CL363" s="57">
        <f t="shared" si="595"/>
        <v>824855.43933332886</v>
      </c>
      <c r="CM363" s="57">
        <f t="shared" si="596"/>
        <v>810874.82933332887</v>
      </c>
      <c r="CN363" s="57">
        <f t="shared" si="596"/>
        <v>796894.21933332889</v>
      </c>
      <c r="CO363" s="57">
        <f t="shared" si="596"/>
        <v>782913.6093333289</v>
      </c>
      <c r="CP363" s="57">
        <f t="shared" si="596"/>
        <v>768932.99933332892</v>
      </c>
      <c r="CQ363" s="57">
        <f t="shared" si="596"/>
        <v>754952.38933332893</v>
      </c>
      <c r="CR363" s="57">
        <f t="shared" si="596"/>
        <v>740971.77933332894</v>
      </c>
      <c r="CS363" s="57">
        <f t="shared" si="596"/>
        <v>726991.16933332896</v>
      </c>
      <c r="CT363" s="57">
        <f t="shared" si="596"/>
        <v>713010.55933332897</v>
      </c>
      <c r="CU363" s="57">
        <f t="shared" si="596"/>
        <v>699029.94933332899</v>
      </c>
      <c r="CV363" s="57">
        <f t="shared" si="596"/>
        <v>685049.339333329</v>
      </c>
      <c r="CW363" s="57">
        <f t="shared" si="596"/>
        <v>671068.72933332901</v>
      </c>
      <c r="CX363" s="60">
        <f t="shared" si="530"/>
        <v>16608.952565333235</v>
      </c>
    </row>
    <row r="364" spans="1:102" x14ac:dyDescent="0.2">
      <c r="A364" s="56" t="s">
        <v>1677</v>
      </c>
      <c r="B364" s="40" t="s">
        <v>2394</v>
      </c>
      <c r="C364" s="40" t="s">
        <v>794</v>
      </c>
      <c r="D364" s="40" t="s">
        <v>835</v>
      </c>
      <c r="E364" s="40" t="s">
        <v>2090</v>
      </c>
      <c r="F364" s="40" t="s">
        <v>853</v>
      </c>
      <c r="G364" s="40">
        <v>60</v>
      </c>
      <c r="H364" s="57">
        <v>138588.07</v>
      </c>
      <c r="I364" s="57">
        <v>92392.01400000001</v>
      </c>
      <c r="J364" s="57">
        <v>46196.055999999997</v>
      </c>
      <c r="K364" s="58">
        <v>0</v>
      </c>
      <c r="L364" s="57">
        <v>2309.7999999999997</v>
      </c>
      <c r="M364" s="57"/>
      <c r="N364" s="57">
        <f t="shared" si="597"/>
        <v>27717.599999999999</v>
      </c>
      <c r="O364" s="57">
        <f t="shared" si="525"/>
        <v>43886.255999999994</v>
      </c>
      <c r="P364" s="57">
        <f t="shared" si="598"/>
        <v>41576.455999999991</v>
      </c>
      <c r="Q364" s="57">
        <f t="shared" si="598"/>
        <v>39266.655999999988</v>
      </c>
      <c r="R364" s="57">
        <f t="shared" si="598"/>
        <v>36956.855999999985</v>
      </c>
      <c r="S364" s="57">
        <f t="shared" si="598"/>
        <v>34647.055999999982</v>
      </c>
      <c r="T364" s="57">
        <f t="shared" si="598"/>
        <v>32337.255999999983</v>
      </c>
      <c r="U364" s="57">
        <f t="shared" si="598"/>
        <v>30027.455999999984</v>
      </c>
      <c r="V364" s="57">
        <f t="shared" si="598"/>
        <v>27717.655999999984</v>
      </c>
      <c r="W364" s="57">
        <f t="shared" si="598"/>
        <v>25407.855999999985</v>
      </c>
      <c r="X364" s="57">
        <f t="shared" si="598"/>
        <v>23098.055999999986</v>
      </c>
      <c r="Y364" s="57">
        <f t="shared" si="598"/>
        <v>20788.255999999987</v>
      </c>
      <c r="Z364" s="57">
        <f t="shared" si="598"/>
        <v>18478.455999999987</v>
      </c>
      <c r="AA364" s="59"/>
      <c r="AB364" s="57"/>
      <c r="AC364" s="57">
        <f>L364*8+0.06</f>
        <v>18478.46</v>
      </c>
      <c r="AD364" s="57">
        <f t="shared" si="527"/>
        <v>16168.655999999988</v>
      </c>
      <c r="AE364" s="57">
        <f t="shared" ref="AE364:AO379" si="600">AD364-$L364</f>
        <v>13858.855999999989</v>
      </c>
      <c r="AF364" s="57">
        <f t="shared" si="600"/>
        <v>11549.05599999999</v>
      </c>
      <c r="AG364" s="57">
        <f t="shared" si="600"/>
        <v>9239.2559999999903</v>
      </c>
      <c r="AH364" s="57">
        <f t="shared" si="600"/>
        <v>6929.455999999991</v>
      </c>
      <c r="AI364" s="57">
        <f t="shared" si="600"/>
        <v>4619.6559999999918</v>
      </c>
      <c r="AJ364" s="57">
        <f t="shared" si="600"/>
        <v>2309.855999999992</v>
      </c>
      <c r="AK364" s="57">
        <f t="shared" si="600"/>
        <v>5.5999999992309313E-2</v>
      </c>
      <c r="AL364" s="57">
        <f>AK364-0.06</f>
        <v>-4.000000007690685E-3</v>
      </c>
      <c r="AM364" s="57">
        <f>AL364-$L364*0</f>
        <v>-4.000000007690685E-3</v>
      </c>
      <c r="AN364" s="57">
        <f t="shared" ref="AN364:AO364" si="601">AM364-$L364*0</f>
        <v>-4.000000007690685E-3</v>
      </c>
      <c r="AO364" s="57">
        <f t="shared" si="601"/>
        <v>-4.000000007690685E-3</v>
      </c>
      <c r="AP364" s="59"/>
      <c r="AQ364" s="57">
        <v>0</v>
      </c>
      <c r="BE364" s="60">
        <f t="shared" si="522"/>
        <v>0</v>
      </c>
      <c r="BF364" s="57">
        <v>0</v>
      </c>
      <c r="BT364" s="60">
        <f t="shared" si="528"/>
        <v>0</v>
      </c>
      <c r="BU364" s="57">
        <v>0</v>
      </c>
      <c r="CI364" s="60">
        <f t="shared" si="529"/>
        <v>0</v>
      </c>
      <c r="CJ364" s="57">
        <v>0</v>
      </c>
      <c r="CX364" s="60">
        <f t="shared" si="530"/>
        <v>0</v>
      </c>
    </row>
    <row r="365" spans="1:102" x14ac:dyDescent="0.2">
      <c r="A365" s="56" t="s">
        <v>1678</v>
      </c>
      <c r="B365" s="40" t="s">
        <v>2395</v>
      </c>
      <c r="C365" s="40" t="s">
        <v>794</v>
      </c>
      <c r="D365" s="40" t="s">
        <v>2079</v>
      </c>
      <c r="E365" s="43">
        <v>44509</v>
      </c>
      <c r="F365" s="40" t="s">
        <v>853</v>
      </c>
      <c r="G365" s="40">
        <v>84</v>
      </c>
      <c r="H365" s="57">
        <v>62904.17</v>
      </c>
      <c r="I365" s="57">
        <v>748.85916666666662</v>
      </c>
      <c r="J365" s="57">
        <v>62155.310833333329</v>
      </c>
      <c r="K365" s="58">
        <v>0</v>
      </c>
      <c r="L365" s="57">
        <v>748.86</v>
      </c>
      <c r="M365" s="57"/>
      <c r="N365" s="57">
        <f t="shared" si="597"/>
        <v>8986.32</v>
      </c>
      <c r="O365" s="57">
        <f t="shared" si="525"/>
        <v>61406.450833333329</v>
      </c>
      <c r="P365" s="57">
        <f t="shared" si="598"/>
        <v>60657.590833333328</v>
      </c>
      <c r="Q365" s="57">
        <f t="shared" si="598"/>
        <v>59908.730833333328</v>
      </c>
      <c r="R365" s="57">
        <f t="shared" si="598"/>
        <v>59159.870833333327</v>
      </c>
      <c r="S365" s="57">
        <f t="shared" si="598"/>
        <v>58411.010833333326</v>
      </c>
      <c r="T365" s="57">
        <f t="shared" si="598"/>
        <v>57662.150833333326</v>
      </c>
      <c r="U365" s="57">
        <f t="shared" si="598"/>
        <v>56913.290833333325</v>
      </c>
      <c r="V365" s="57">
        <f t="shared" si="598"/>
        <v>56164.430833333325</v>
      </c>
      <c r="W365" s="57">
        <f t="shared" si="598"/>
        <v>55415.570833333324</v>
      </c>
      <c r="X365" s="57">
        <f t="shared" si="598"/>
        <v>54666.710833333324</v>
      </c>
      <c r="Y365" s="57">
        <f t="shared" si="598"/>
        <v>53917.850833333323</v>
      </c>
      <c r="Z365" s="57">
        <f t="shared" si="598"/>
        <v>53168.990833333322</v>
      </c>
      <c r="AA365" s="59"/>
      <c r="AB365" s="57"/>
      <c r="AC365" s="57">
        <f t="shared" si="526"/>
        <v>8986.32</v>
      </c>
      <c r="AD365" s="57">
        <f t="shared" si="527"/>
        <v>52420.130833333322</v>
      </c>
      <c r="AE365" s="57">
        <f t="shared" si="600"/>
        <v>51671.270833333321</v>
      </c>
      <c r="AF365" s="57">
        <f t="shared" si="600"/>
        <v>50922.410833333321</v>
      </c>
      <c r="AG365" s="57">
        <f t="shared" si="600"/>
        <v>50173.55083333332</v>
      </c>
      <c r="AH365" s="57">
        <f t="shared" si="600"/>
        <v>49424.690833333319</v>
      </c>
      <c r="AI365" s="57">
        <f t="shared" si="600"/>
        <v>48675.830833333319</v>
      </c>
      <c r="AJ365" s="57">
        <f t="shared" si="600"/>
        <v>47926.970833333318</v>
      </c>
      <c r="AK365" s="57">
        <f t="shared" si="600"/>
        <v>47178.110833333318</v>
      </c>
      <c r="AL365" s="57">
        <f t="shared" si="600"/>
        <v>46429.250833333317</v>
      </c>
      <c r="AM365" s="57">
        <f t="shared" si="600"/>
        <v>45680.390833333317</v>
      </c>
      <c r="AN365" s="57">
        <f t="shared" si="600"/>
        <v>44931.530833333316</v>
      </c>
      <c r="AO365" s="57">
        <f t="shared" si="600"/>
        <v>44182.670833333315</v>
      </c>
      <c r="AP365" s="59"/>
      <c r="AQ365" s="57">
        <v>748.86</v>
      </c>
      <c r="AR365" s="57">
        <f t="shared" ref="AR365:AR366" si="602">L365*12</f>
        <v>8986.32</v>
      </c>
      <c r="AS365" s="57">
        <f t="shared" ref="AS365:AS366" si="603">AO365-$L365</f>
        <v>43433.810833333315</v>
      </c>
      <c r="AT365" s="57">
        <f t="shared" ref="AT365:BD366" si="604">AS365-$L365</f>
        <v>42684.950833333314</v>
      </c>
      <c r="AU365" s="57">
        <f t="shared" si="604"/>
        <v>41936.090833333314</v>
      </c>
      <c r="AV365" s="57">
        <f t="shared" si="604"/>
        <v>41187.230833333313</v>
      </c>
      <c r="AW365" s="57">
        <f t="shared" si="604"/>
        <v>40438.370833333312</v>
      </c>
      <c r="AX365" s="57">
        <f t="shared" si="604"/>
        <v>39689.510833333312</v>
      </c>
      <c r="AY365" s="57">
        <f t="shared" si="604"/>
        <v>38940.650833333311</v>
      </c>
      <c r="AZ365" s="57">
        <f t="shared" si="604"/>
        <v>38191.790833333311</v>
      </c>
      <c r="BA365" s="57">
        <f t="shared" si="604"/>
        <v>37442.93083333331</v>
      </c>
      <c r="BB365" s="57">
        <f t="shared" si="604"/>
        <v>36694.07083333331</v>
      </c>
      <c r="BC365" s="57">
        <f t="shared" si="604"/>
        <v>35945.210833333309</v>
      </c>
      <c r="BD365" s="57">
        <f t="shared" si="604"/>
        <v>35196.350833333308</v>
      </c>
      <c r="BE365" s="60">
        <f t="shared" si="522"/>
        <v>0</v>
      </c>
      <c r="BF365" s="57">
        <v>748.86</v>
      </c>
      <c r="BG365" s="69">
        <f t="shared" si="554"/>
        <v>8986.32</v>
      </c>
      <c r="BH365" s="57">
        <f t="shared" si="555"/>
        <v>34447.490833333308</v>
      </c>
      <c r="BI365" s="57">
        <f t="shared" ref="BI365:BS366" si="605">BH365-$L365</f>
        <v>33698.630833333307</v>
      </c>
      <c r="BJ365" s="57">
        <f t="shared" si="605"/>
        <v>32949.770833333307</v>
      </c>
      <c r="BK365" s="57">
        <f t="shared" si="605"/>
        <v>32200.910833333306</v>
      </c>
      <c r="BL365" s="57">
        <f t="shared" si="605"/>
        <v>31452.050833333305</v>
      </c>
      <c r="BM365" s="57">
        <f t="shared" si="605"/>
        <v>30703.190833333305</v>
      </c>
      <c r="BN365" s="57">
        <f t="shared" si="605"/>
        <v>29954.330833333304</v>
      </c>
      <c r="BO365" s="57">
        <f t="shared" si="605"/>
        <v>29205.470833333304</v>
      </c>
      <c r="BP365" s="57">
        <f t="shared" si="605"/>
        <v>28456.610833333303</v>
      </c>
      <c r="BQ365" s="57">
        <f t="shared" si="605"/>
        <v>27707.750833333303</v>
      </c>
      <c r="BR365" s="57">
        <f t="shared" si="605"/>
        <v>26958.890833333302</v>
      </c>
      <c r="BS365" s="57">
        <f t="shared" si="605"/>
        <v>26210.030833333301</v>
      </c>
      <c r="BT365" s="60">
        <v>0</v>
      </c>
      <c r="BU365" s="57">
        <v>748.86</v>
      </c>
      <c r="BV365" s="69">
        <f t="shared" si="557"/>
        <v>8986.32</v>
      </c>
      <c r="BW365" s="57">
        <f t="shared" ref="BW365:BW366" si="606">BS365-BU365</f>
        <v>25461.170833333301</v>
      </c>
      <c r="BX365" s="57">
        <f t="shared" ref="BX365:CH366" si="607">BW365-$L365</f>
        <v>24712.3108333333</v>
      </c>
      <c r="BY365" s="57">
        <f t="shared" si="607"/>
        <v>23963.4508333333</v>
      </c>
      <c r="BZ365" s="57">
        <f t="shared" si="607"/>
        <v>23214.590833333299</v>
      </c>
      <c r="CA365" s="57">
        <f t="shared" si="607"/>
        <v>22465.730833333299</v>
      </c>
      <c r="CB365" s="57">
        <f t="shared" si="607"/>
        <v>21716.870833333298</v>
      </c>
      <c r="CC365" s="57">
        <f t="shared" si="607"/>
        <v>20968.010833333297</v>
      </c>
      <c r="CD365" s="57">
        <f t="shared" si="607"/>
        <v>20219.150833333297</v>
      </c>
      <c r="CE365" s="57">
        <f t="shared" si="607"/>
        <v>19470.290833333296</v>
      </c>
      <c r="CF365" s="57">
        <f t="shared" si="607"/>
        <v>18721.430833333296</v>
      </c>
      <c r="CG365" s="57">
        <f t="shared" si="607"/>
        <v>17972.570833333295</v>
      </c>
      <c r="CH365" s="57">
        <f t="shared" si="607"/>
        <v>17223.710833333294</v>
      </c>
      <c r="CI365" s="60">
        <v>0</v>
      </c>
      <c r="CJ365" s="57">
        <v>748.86</v>
      </c>
      <c r="CK365" s="69">
        <f t="shared" si="560"/>
        <v>8986.32</v>
      </c>
      <c r="CL365" s="57">
        <f t="shared" ref="CL365:CL366" si="608">CH365-CJ365</f>
        <v>16474.850833333294</v>
      </c>
      <c r="CM365" s="57">
        <f t="shared" ref="CM365:CW366" si="609">CL365-$L365</f>
        <v>15725.990833333293</v>
      </c>
      <c r="CN365" s="57">
        <f t="shared" si="609"/>
        <v>14977.130833333293</v>
      </c>
      <c r="CO365" s="57">
        <f t="shared" si="609"/>
        <v>14228.270833333292</v>
      </c>
      <c r="CP365" s="57">
        <f t="shared" si="609"/>
        <v>13479.410833333292</v>
      </c>
      <c r="CQ365" s="57">
        <f t="shared" si="609"/>
        <v>12730.550833333291</v>
      </c>
      <c r="CR365" s="57">
        <f t="shared" si="609"/>
        <v>11981.69083333329</v>
      </c>
      <c r="CS365" s="57">
        <f t="shared" si="609"/>
        <v>11232.83083333329</v>
      </c>
      <c r="CT365" s="57">
        <f t="shared" si="609"/>
        <v>10483.970833333289</v>
      </c>
      <c r="CU365" s="57">
        <f t="shared" si="609"/>
        <v>9735.1108333332886</v>
      </c>
      <c r="CV365" s="57">
        <f t="shared" si="609"/>
        <v>8986.250833333288</v>
      </c>
      <c r="CW365" s="57">
        <f t="shared" si="609"/>
        <v>8237.3908333332874</v>
      </c>
      <c r="CX365" s="60">
        <v>0</v>
      </c>
    </row>
    <row r="366" spans="1:102" x14ac:dyDescent="0.2">
      <c r="A366" s="56" t="s">
        <v>1679</v>
      </c>
      <c r="B366" s="40" t="s">
        <v>2396</v>
      </c>
      <c r="C366" s="40" t="s">
        <v>794</v>
      </c>
      <c r="D366" s="40" t="s">
        <v>851</v>
      </c>
      <c r="E366" s="40" t="s">
        <v>2160</v>
      </c>
      <c r="F366" s="40" t="s">
        <v>853</v>
      </c>
      <c r="G366" s="40">
        <v>240</v>
      </c>
      <c r="H366" s="57">
        <v>164403.51999999999</v>
      </c>
      <c r="I366" s="57">
        <v>91404.6</v>
      </c>
      <c r="J366" s="57">
        <v>72998.919999999984</v>
      </c>
      <c r="K366" s="58">
        <v>1</v>
      </c>
      <c r="L366" s="57">
        <v>682.2399999999999</v>
      </c>
      <c r="M366" s="57"/>
      <c r="N366" s="57">
        <f t="shared" si="597"/>
        <v>8186.8799999999992</v>
      </c>
      <c r="O366" s="57">
        <f t="shared" si="525"/>
        <v>72316.679999999978</v>
      </c>
      <c r="P366" s="57">
        <f t="shared" si="598"/>
        <v>71634.439999999973</v>
      </c>
      <c r="Q366" s="57">
        <f t="shared" si="598"/>
        <v>70952.199999999968</v>
      </c>
      <c r="R366" s="57">
        <f t="shared" si="598"/>
        <v>70269.959999999963</v>
      </c>
      <c r="S366" s="57">
        <f t="shared" si="598"/>
        <v>69587.719999999958</v>
      </c>
      <c r="T366" s="57">
        <f t="shared" si="598"/>
        <v>68905.479999999952</v>
      </c>
      <c r="U366" s="57">
        <f t="shared" si="598"/>
        <v>68223.239999999947</v>
      </c>
      <c r="V366" s="57">
        <f t="shared" si="598"/>
        <v>67540.999999999942</v>
      </c>
      <c r="W366" s="57">
        <f t="shared" si="598"/>
        <v>66858.759999999937</v>
      </c>
      <c r="X366" s="57">
        <f t="shared" si="598"/>
        <v>66176.519999999931</v>
      </c>
      <c r="Y366" s="57">
        <f t="shared" si="598"/>
        <v>65494.279999999933</v>
      </c>
      <c r="Z366" s="57">
        <f t="shared" si="598"/>
        <v>64812.039999999935</v>
      </c>
      <c r="AA366" s="59">
        <f t="shared" ref="AA366:AA390" si="610">SUM(O366:Z366,J366)/13*$AA$1</f>
        <v>1515.9205599999989</v>
      </c>
      <c r="AB366" s="57"/>
      <c r="AC366" s="57">
        <f t="shared" si="526"/>
        <v>8186.8799999999992</v>
      </c>
      <c r="AD366" s="57">
        <f t="shared" si="527"/>
        <v>64129.799999999937</v>
      </c>
      <c r="AE366" s="57">
        <f t="shared" si="600"/>
        <v>63447.559999999939</v>
      </c>
      <c r="AF366" s="57">
        <f t="shared" si="600"/>
        <v>62765.319999999942</v>
      </c>
      <c r="AG366" s="57">
        <f t="shared" si="600"/>
        <v>62083.079999999944</v>
      </c>
      <c r="AH366" s="57">
        <f t="shared" si="600"/>
        <v>61400.839999999946</v>
      </c>
      <c r="AI366" s="57">
        <f t="shared" si="600"/>
        <v>60718.599999999948</v>
      </c>
      <c r="AJ366" s="57">
        <f t="shared" si="600"/>
        <v>60036.35999999995</v>
      </c>
      <c r="AK366" s="57">
        <f t="shared" si="600"/>
        <v>59354.119999999952</v>
      </c>
      <c r="AL366" s="57">
        <f t="shared" si="600"/>
        <v>58671.879999999954</v>
      </c>
      <c r="AM366" s="57">
        <f t="shared" si="600"/>
        <v>57989.639999999956</v>
      </c>
      <c r="AN366" s="57">
        <f t="shared" si="600"/>
        <v>57307.399999999958</v>
      </c>
      <c r="AO366" s="57">
        <f t="shared" si="600"/>
        <v>56625.15999999996</v>
      </c>
      <c r="AP366" s="59">
        <f t="shared" si="552"/>
        <v>1335.8091999999986</v>
      </c>
      <c r="AQ366" s="57">
        <v>682.2399999999999</v>
      </c>
      <c r="AR366" s="57">
        <f t="shared" si="602"/>
        <v>8186.8799999999992</v>
      </c>
      <c r="AS366" s="57">
        <f t="shared" si="603"/>
        <v>55942.919999999962</v>
      </c>
      <c r="AT366" s="57">
        <f t="shared" si="604"/>
        <v>55260.679999999964</v>
      </c>
      <c r="AU366" s="57">
        <f t="shared" si="604"/>
        <v>54578.439999999966</v>
      </c>
      <c r="AV366" s="57">
        <f t="shared" si="604"/>
        <v>53896.199999999968</v>
      </c>
      <c r="AW366" s="57">
        <f t="shared" si="604"/>
        <v>53213.95999999997</v>
      </c>
      <c r="AX366" s="57">
        <f t="shared" si="604"/>
        <v>52531.719999999972</v>
      </c>
      <c r="AY366" s="57">
        <f t="shared" si="604"/>
        <v>51849.479999999974</v>
      </c>
      <c r="AZ366" s="57">
        <f t="shared" si="604"/>
        <v>51167.239999999976</v>
      </c>
      <c r="BA366" s="57">
        <f t="shared" si="604"/>
        <v>50484.999999999978</v>
      </c>
      <c r="BB366" s="57">
        <f t="shared" si="604"/>
        <v>49802.75999999998</v>
      </c>
      <c r="BC366" s="57">
        <f t="shared" si="604"/>
        <v>49120.519999999982</v>
      </c>
      <c r="BD366" s="57">
        <f t="shared" si="604"/>
        <v>48438.279999999984</v>
      </c>
      <c r="BE366" s="60">
        <f t="shared" si="522"/>
        <v>1155.6978399999996</v>
      </c>
      <c r="BF366" s="57">
        <v>682.2399999999999</v>
      </c>
      <c r="BG366" s="69">
        <f t="shared" si="554"/>
        <v>8186.8799999999992</v>
      </c>
      <c r="BH366" s="57">
        <f t="shared" si="555"/>
        <v>47756.039999999986</v>
      </c>
      <c r="BI366" s="57">
        <f t="shared" si="605"/>
        <v>47073.799999999988</v>
      </c>
      <c r="BJ366" s="57">
        <f t="shared" si="605"/>
        <v>46391.55999999999</v>
      </c>
      <c r="BK366" s="57">
        <f t="shared" si="605"/>
        <v>45709.319999999992</v>
      </c>
      <c r="BL366" s="57">
        <f t="shared" si="605"/>
        <v>45027.079999999994</v>
      </c>
      <c r="BM366" s="57">
        <f t="shared" si="605"/>
        <v>44344.84</v>
      </c>
      <c r="BN366" s="57">
        <f t="shared" si="605"/>
        <v>43662.6</v>
      </c>
      <c r="BO366" s="57">
        <f t="shared" si="605"/>
        <v>42980.36</v>
      </c>
      <c r="BP366" s="57">
        <f t="shared" si="605"/>
        <v>42298.12</v>
      </c>
      <c r="BQ366" s="57">
        <f t="shared" si="605"/>
        <v>41615.880000000005</v>
      </c>
      <c r="BR366" s="57">
        <f t="shared" si="605"/>
        <v>40933.640000000007</v>
      </c>
      <c r="BS366" s="57">
        <f t="shared" si="605"/>
        <v>40251.400000000009</v>
      </c>
      <c r="BT366" s="60">
        <f t="shared" si="528"/>
        <v>975.58647999999982</v>
      </c>
      <c r="BU366" s="57">
        <v>682.2399999999999</v>
      </c>
      <c r="BV366" s="69">
        <f t="shared" si="557"/>
        <v>8186.8799999999992</v>
      </c>
      <c r="BW366" s="57">
        <f t="shared" si="606"/>
        <v>39569.160000000011</v>
      </c>
      <c r="BX366" s="57">
        <f t="shared" si="607"/>
        <v>38886.920000000013</v>
      </c>
      <c r="BY366" s="57">
        <f t="shared" si="607"/>
        <v>38204.680000000015</v>
      </c>
      <c r="BZ366" s="57">
        <f t="shared" si="607"/>
        <v>37522.440000000017</v>
      </c>
      <c r="CA366" s="57">
        <f t="shared" si="607"/>
        <v>36840.200000000019</v>
      </c>
      <c r="CB366" s="57">
        <f t="shared" si="607"/>
        <v>36157.960000000021</v>
      </c>
      <c r="CC366" s="57">
        <f t="shared" si="607"/>
        <v>35475.720000000023</v>
      </c>
      <c r="CD366" s="57">
        <f t="shared" si="607"/>
        <v>34793.480000000025</v>
      </c>
      <c r="CE366" s="57">
        <f t="shared" si="607"/>
        <v>34111.240000000027</v>
      </c>
      <c r="CF366" s="57">
        <f t="shared" si="607"/>
        <v>33429.000000000029</v>
      </c>
      <c r="CG366" s="57">
        <f t="shared" si="607"/>
        <v>32746.760000000028</v>
      </c>
      <c r="CH366" s="57">
        <f t="shared" si="607"/>
        <v>32064.520000000026</v>
      </c>
      <c r="CI366" s="60">
        <f t="shared" si="529"/>
        <v>795.47512000000063</v>
      </c>
      <c r="CJ366" s="57">
        <v>682.2399999999999</v>
      </c>
      <c r="CK366" s="69">
        <f t="shared" si="560"/>
        <v>8186.8799999999992</v>
      </c>
      <c r="CL366" s="57">
        <f t="shared" si="608"/>
        <v>31382.280000000024</v>
      </c>
      <c r="CM366" s="57">
        <f t="shared" si="609"/>
        <v>30700.040000000023</v>
      </c>
      <c r="CN366" s="57">
        <f t="shared" si="609"/>
        <v>30017.800000000021</v>
      </c>
      <c r="CO366" s="57">
        <f t="shared" si="609"/>
        <v>29335.560000000019</v>
      </c>
      <c r="CP366" s="57">
        <f t="shared" si="609"/>
        <v>28653.320000000018</v>
      </c>
      <c r="CQ366" s="57">
        <f t="shared" si="609"/>
        <v>27971.080000000016</v>
      </c>
      <c r="CR366" s="57">
        <f t="shared" si="609"/>
        <v>27288.840000000015</v>
      </c>
      <c r="CS366" s="57">
        <f t="shared" si="609"/>
        <v>26606.600000000013</v>
      </c>
      <c r="CT366" s="57">
        <f t="shared" si="609"/>
        <v>25924.360000000011</v>
      </c>
      <c r="CU366" s="57">
        <f t="shared" si="609"/>
        <v>25242.12000000001</v>
      </c>
      <c r="CV366" s="57">
        <f t="shared" si="609"/>
        <v>24559.880000000008</v>
      </c>
      <c r="CW366" s="57">
        <f t="shared" si="609"/>
        <v>23877.640000000007</v>
      </c>
      <c r="CX366" s="60">
        <f t="shared" si="530"/>
        <v>615.3637600000003</v>
      </c>
    </row>
    <row r="367" spans="1:102" x14ac:dyDescent="0.2">
      <c r="A367" s="56" t="s">
        <v>1680</v>
      </c>
      <c r="B367" s="40" t="s">
        <v>2397</v>
      </c>
      <c r="C367" s="40" t="s">
        <v>794</v>
      </c>
      <c r="D367" s="40" t="s">
        <v>851</v>
      </c>
      <c r="E367" s="40" t="s">
        <v>2600</v>
      </c>
      <c r="F367" s="40" t="s">
        <v>853</v>
      </c>
      <c r="G367" s="40">
        <v>180</v>
      </c>
      <c r="H367" s="57">
        <v>113278.86</v>
      </c>
      <c r="I367" s="57">
        <v>113278.86300000001</v>
      </c>
      <c r="J367" s="57">
        <v>-3.0000000115251169E-3</v>
      </c>
      <c r="K367" s="58">
        <v>1</v>
      </c>
      <c r="L367" s="57">
        <v>0</v>
      </c>
      <c r="M367" s="57"/>
      <c r="N367" s="57">
        <f t="shared" si="597"/>
        <v>0</v>
      </c>
      <c r="O367" s="57">
        <f t="shared" si="525"/>
        <v>-3.0000000115251169E-3</v>
      </c>
      <c r="P367" s="57">
        <f t="shared" si="598"/>
        <v>-3.0000000115251169E-3</v>
      </c>
      <c r="Q367" s="57">
        <f t="shared" si="598"/>
        <v>-3.0000000115251169E-3</v>
      </c>
      <c r="R367" s="57">
        <f t="shared" si="598"/>
        <v>-3.0000000115251169E-3</v>
      </c>
      <c r="S367" s="57">
        <f t="shared" si="598"/>
        <v>-3.0000000115251169E-3</v>
      </c>
      <c r="T367" s="57">
        <f t="shared" si="598"/>
        <v>-3.0000000115251169E-3</v>
      </c>
      <c r="U367" s="57">
        <f t="shared" si="598"/>
        <v>-3.0000000115251169E-3</v>
      </c>
      <c r="V367" s="57">
        <f t="shared" si="598"/>
        <v>-3.0000000115251169E-3</v>
      </c>
      <c r="W367" s="57">
        <f t="shared" si="598"/>
        <v>-3.0000000115251169E-3</v>
      </c>
      <c r="X367" s="57">
        <f t="shared" si="598"/>
        <v>-3.0000000115251169E-3</v>
      </c>
      <c r="Y367" s="57">
        <f t="shared" si="598"/>
        <v>-3.0000000115251169E-3</v>
      </c>
      <c r="Z367" s="57">
        <f t="shared" si="598"/>
        <v>-3.0000000115251169E-3</v>
      </c>
      <c r="AA367" s="59">
        <f t="shared" si="610"/>
        <v>-6.6000000253552569E-5</v>
      </c>
      <c r="AB367" s="57"/>
      <c r="AC367" s="57">
        <f t="shared" si="526"/>
        <v>0</v>
      </c>
      <c r="AD367" s="57">
        <f t="shared" si="527"/>
        <v>-3.0000000115251169E-3</v>
      </c>
      <c r="AE367" s="57">
        <f t="shared" si="600"/>
        <v>-3.0000000115251169E-3</v>
      </c>
      <c r="AF367" s="57">
        <f t="shared" si="600"/>
        <v>-3.0000000115251169E-3</v>
      </c>
      <c r="AG367" s="57">
        <f t="shared" si="600"/>
        <v>-3.0000000115251169E-3</v>
      </c>
      <c r="AH367" s="57">
        <f t="shared" si="600"/>
        <v>-3.0000000115251169E-3</v>
      </c>
      <c r="AI367" s="57">
        <f t="shared" si="600"/>
        <v>-3.0000000115251169E-3</v>
      </c>
      <c r="AJ367" s="57">
        <f t="shared" si="600"/>
        <v>-3.0000000115251169E-3</v>
      </c>
      <c r="AK367" s="57">
        <f t="shared" si="600"/>
        <v>-3.0000000115251169E-3</v>
      </c>
      <c r="AL367" s="57">
        <f t="shared" si="600"/>
        <v>-3.0000000115251169E-3</v>
      </c>
      <c r="AM367" s="57">
        <f t="shared" si="600"/>
        <v>-3.0000000115251169E-3</v>
      </c>
      <c r="AN367" s="57">
        <f t="shared" si="600"/>
        <v>-3.0000000115251169E-3</v>
      </c>
      <c r="AO367" s="57">
        <f t="shared" si="600"/>
        <v>-3.0000000115251169E-3</v>
      </c>
      <c r="AP367" s="59"/>
      <c r="AQ367" s="57">
        <v>0</v>
      </c>
      <c r="BE367" s="60">
        <f t="shared" si="522"/>
        <v>-5.0769230964271201E-6</v>
      </c>
      <c r="BF367" s="57">
        <v>0</v>
      </c>
      <c r="BT367" s="60">
        <f t="shared" si="528"/>
        <v>0</v>
      </c>
      <c r="BU367" s="57">
        <v>0</v>
      </c>
      <c r="CI367" s="60">
        <f t="shared" si="529"/>
        <v>0</v>
      </c>
      <c r="CJ367" s="57">
        <v>0</v>
      </c>
      <c r="CX367" s="60">
        <f t="shared" si="530"/>
        <v>0</v>
      </c>
    </row>
    <row r="368" spans="1:102" x14ac:dyDescent="0.2">
      <c r="A368" s="56" t="s">
        <v>1681</v>
      </c>
      <c r="B368" s="40" t="s">
        <v>2398</v>
      </c>
      <c r="C368" s="40" t="s">
        <v>794</v>
      </c>
      <c r="D368" s="40" t="s">
        <v>913</v>
      </c>
      <c r="E368" s="40" t="s">
        <v>2552</v>
      </c>
      <c r="F368" s="40" t="s">
        <v>853</v>
      </c>
      <c r="G368" s="40">
        <v>708</v>
      </c>
      <c r="H368" s="57">
        <v>283921.7</v>
      </c>
      <c r="I368" s="57">
        <v>96252.002203389828</v>
      </c>
      <c r="J368" s="57">
        <v>187669.69779661018</v>
      </c>
      <c r="K368" s="58">
        <v>1</v>
      </c>
      <c r="L368" s="57">
        <v>401.02</v>
      </c>
      <c r="M368" s="57"/>
      <c r="N368" s="57">
        <f t="shared" si="597"/>
        <v>4812.24</v>
      </c>
      <c r="O368" s="57">
        <f t="shared" si="525"/>
        <v>187268.67779661019</v>
      </c>
      <c r="P368" s="57">
        <f t="shared" si="598"/>
        <v>186867.6577966102</v>
      </c>
      <c r="Q368" s="57">
        <f t="shared" si="598"/>
        <v>186466.63779661022</v>
      </c>
      <c r="R368" s="57">
        <f t="shared" si="598"/>
        <v>186065.61779661023</v>
      </c>
      <c r="S368" s="57">
        <f t="shared" si="598"/>
        <v>185664.59779661024</v>
      </c>
      <c r="T368" s="57">
        <f t="shared" si="598"/>
        <v>185263.57779661025</v>
      </c>
      <c r="U368" s="57">
        <f t="shared" si="598"/>
        <v>184862.55779661026</v>
      </c>
      <c r="V368" s="57">
        <f t="shared" si="598"/>
        <v>184461.53779661027</v>
      </c>
      <c r="W368" s="57">
        <f t="shared" si="598"/>
        <v>184060.51779661028</v>
      </c>
      <c r="X368" s="57">
        <f t="shared" si="598"/>
        <v>183659.49779661029</v>
      </c>
      <c r="Y368" s="57">
        <f t="shared" si="598"/>
        <v>183258.4777966103</v>
      </c>
      <c r="Z368" s="57">
        <f t="shared" si="598"/>
        <v>182857.45779661031</v>
      </c>
      <c r="AA368" s="59">
        <f t="shared" si="610"/>
        <v>4075.798711525425</v>
      </c>
      <c r="AB368" s="57"/>
      <c r="AC368" s="57">
        <f t="shared" si="526"/>
        <v>4812.24</v>
      </c>
      <c r="AD368" s="57">
        <f t="shared" si="527"/>
        <v>182456.43779661032</v>
      </c>
      <c r="AE368" s="57">
        <f t="shared" si="600"/>
        <v>182055.41779661033</v>
      </c>
      <c r="AF368" s="57">
        <f t="shared" si="600"/>
        <v>181654.39779661034</v>
      </c>
      <c r="AG368" s="57">
        <f t="shared" si="600"/>
        <v>181253.37779661035</v>
      </c>
      <c r="AH368" s="57">
        <f t="shared" si="600"/>
        <v>180852.35779661036</v>
      </c>
      <c r="AI368" s="57">
        <f t="shared" si="600"/>
        <v>180451.33779661037</v>
      </c>
      <c r="AJ368" s="57">
        <f t="shared" si="600"/>
        <v>180050.31779661038</v>
      </c>
      <c r="AK368" s="57">
        <f t="shared" si="600"/>
        <v>179649.29779661039</v>
      </c>
      <c r="AL368" s="57">
        <f t="shared" si="600"/>
        <v>179248.2777966104</v>
      </c>
      <c r="AM368" s="57">
        <f t="shared" si="600"/>
        <v>178847.25779661041</v>
      </c>
      <c r="AN368" s="57">
        <f t="shared" si="600"/>
        <v>178446.23779661042</v>
      </c>
      <c r="AO368" s="57">
        <f t="shared" si="600"/>
        <v>178045.21779661044</v>
      </c>
      <c r="AP368" s="59">
        <f t="shared" si="552"/>
        <v>3969.9294315254278</v>
      </c>
      <c r="AQ368" s="57">
        <v>401.02</v>
      </c>
      <c r="AR368" s="57">
        <f t="shared" ref="AR368:AR379" si="611">L368*12</f>
        <v>4812.24</v>
      </c>
      <c r="AS368" s="57">
        <f t="shared" ref="AS368:AS379" si="612">AO368-$L368</f>
        <v>177644.19779661045</v>
      </c>
      <c r="AT368" s="57">
        <f t="shared" ref="AT368:BD379" si="613">AS368-$L368</f>
        <v>177243.17779661046</v>
      </c>
      <c r="AU368" s="57">
        <f t="shared" si="613"/>
        <v>176842.15779661047</v>
      </c>
      <c r="AV368" s="57">
        <f t="shared" si="613"/>
        <v>176441.13779661048</v>
      </c>
      <c r="AW368" s="57">
        <f t="shared" si="613"/>
        <v>176040.11779661049</v>
      </c>
      <c r="AX368" s="57">
        <f t="shared" si="613"/>
        <v>175639.0977966105</v>
      </c>
      <c r="AY368" s="57">
        <f t="shared" si="613"/>
        <v>175238.07779661051</v>
      </c>
      <c r="AZ368" s="57">
        <f t="shared" si="613"/>
        <v>174837.05779661052</v>
      </c>
      <c r="BA368" s="57">
        <f t="shared" si="613"/>
        <v>174436.03779661053</v>
      </c>
      <c r="BB368" s="57">
        <f t="shared" si="613"/>
        <v>174035.01779661054</v>
      </c>
      <c r="BC368" s="57">
        <f t="shared" si="613"/>
        <v>173633.99779661055</v>
      </c>
      <c r="BD368" s="57">
        <f t="shared" si="613"/>
        <v>173232.97779661056</v>
      </c>
      <c r="BE368" s="60">
        <f t="shared" si="522"/>
        <v>3864.0601515254307</v>
      </c>
      <c r="BF368" s="57">
        <v>401.02</v>
      </c>
      <c r="BG368" s="69">
        <f t="shared" si="554"/>
        <v>4812.24</v>
      </c>
      <c r="BH368" s="57">
        <f t="shared" si="555"/>
        <v>172831.95779661057</v>
      </c>
      <c r="BI368" s="57">
        <f t="shared" ref="BI368:BS379" si="614">BH368-$L368</f>
        <v>172430.93779661058</v>
      </c>
      <c r="BJ368" s="57">
        <f t="shared" si="614"/>
        <v>172029.91779661059</v>
      </c>
      <c r="BK368" s="57">
        <f t="shared" si="614"/>
        <v>171628.8977966106</v>
      </c>
      <c r="BL368" s="57">
        <f t="shared" si="614"/>
        <v>171227.87779661061</v>
      </c>
      <c r="BM368" s="57">
        <f t="shared" si="614"/>
        <v>170826.85779661062</v>
      </c>
      <c r="BN368" s="57">
        <f t="shared" si="614"/>
        <v>170425.83779661063</v>
      </c>
      <c r="BO368" s="57">
        <f t="shared" si="614"/>
        <v>170024.81779661065</v>
      </c>
      <c r="BP368" s="57">
        <f t="shared" si="614"/>
        <v>169623.79779661066</v>
      </c>
      <c r="BQ368" s="57">
        <f t="shared" si="614"/>
        <v>169222.77779661067</v>
      </c>
      <c r="BR368" s="57">
        <f t="shared" si="614"/>
        <v>168821.75779661068</v>
      </c>
      <c r="BS368" s="57">
        <f t="shared" si="614"/>
        <v>168420.73779661069</v>
      </c>
      <c r="BT368" s="60">
        <f t="shared" si="528"/>
        <v>3758.1908715254335</v>
      </c>
      <c r="BU368" s="57">
        <v>401.02</v>
      </c>
      <c r="BV368" s="69">
        <f t="shared" si="557"/>
        <v>4812.24</v>
      </c>
      <c r="BW368" s="57">
        <f t="shared" ref="BW368:BW371" si="615">BS368-BU368</f>
        <v>168019.7177966107</v>
      </c>
      <c r="BX368" s="57">
        <f t="shared" ref="BX368:CH371" si="616">BW368-$L368</f>
        <v>167618.69779661071</v>
      </c>
      <c r="BY368" s="57">
        <f t="shared" si="616"/>
        <v>167217.67779661072</v>
      </c>
      <c r="BZ368" s="57">
        <f t="shared" si="616"/>
        <v>166816.65779661073</v>
      </c>
      <c r="CA368" s="57">
        <f t="shared" si="616"/>
        <v>166415.63779661074</v>
      </c>
      <c r="CB368" s="57">
        <f t="shared" si="616"/>
        <v>166014.61779661075</v>
      </c>
      <c r="CC368" s="57">
        <f t="shared" si="616"/>
        <v>165613.59779661076</v>
      </c>
      <c r="CD368" s="57">
        <f t="shared" si="616"/>
        <v>165212.57779661077</v>
      </c>
      <c r="CE368" s="57">
        <f t="shared" si="616"/>
        <v>164811.55779661078</v>
      </c>
      <c r="CF368" s="57">
        <f t="shared" si="616"/>
        <v>164410.53779661079</v>
      </c>
      <c r="CG368" s="57">
        <f t="shared" si="616"/>
        <v>164009.5177966108</v>
      </c>
      <c r="CH368" s="57">
        <f t="shared" si="616"/>
        <v>163608.49779661081</v>
      </c>
      <c r="CI368" s="60">
        <f t="shared" si="529"/>
        <v>3652.3215915254364</v>
      </c>
      <c r="CJ368" s="57">
        <v>401.02</v>
      </c>
      <c r="CK368" s="69">
        <f t="shared" si="560"/>
        <v>4812.24</v>
      </c>
      <c r="CL368" s="57">
        <f t="shared" ref="CL368:CL371" si="617">CH368-CJ368</f>
        <v>163207.47779661082</v>
      </c>
      <c r="CM368" s="57">
        <f t="shared" ref="CM368:CW371" si="618">CL368-$L368</f>
        <v>162806.45779661083</v>
      </c>
      <c r="CN368" s="57">
        <f t="shared" si="618"/>
        <v>162405.43779661084</v>
      </c>
      <c r="CO368" s="57">
        <f t="shared" si="618"/>
        <v>162004.41779661085</v>
      </c>
      <c r="CP368" s="57">
        <f t="shared" si="618"/>
        <v>161603.39779661087</v>
      </c>
      <c r="CQ368" s="57">
        <f t="shared" si="618"/>
        <v>161202.37779661088</v>
      </c>
      <c r="CR368" s="57">
        <f t="shared" si="618"/>
        <v>160801.35779661089</v>
      </c>
      <c r="CS368" s="57">
        <f t="shared" si="618"/>
        <v>160400.3377966109</v>
      </c>
      <c r="CT368" s="57">
        <f t="shared" si="618"/>
        <v>159999.31779661091</v>
      </c>
      <c r="CU368" s="57">
        <f t="shared" si="618"/>
        <v>159598.29779661092</v>
      </c>
      <c r="CV368" s="57">
        <f t="shared" si="618"/>
        <v>159197.27779661093</v>
      </c>
      <c r="CW368" s="57">
        <f t="shared" si="618"/>
        <v>158796.25779661094</v>
      </c>
      <c r="CX368" s="60">
        <f t="shared" si="530"/>
        <v>3546.4523115254392</v>
      </c>
    </row>
    <row r="369" spans="1:102" x14ac:dyDescent="0.2">
      <c r="A369" s="56" t="s">
        <v>1682</v>
      </c>
      <c r="B369" s="40" t="s">
        <v>2399</v>
      </c>
      <c r="C369" s="40" t="s">
        <v>794</v>
      </c>
      <c r="D369" s="40" t="s">
        <v>851</v>
      </c>
      <c r="E369" s="40" t="s">
        <v>2601</v>
      </c>
      <c r="F369" s="40" t="s">
        <v>853</v>
      </c>
      <c r="G369" s="40">
        <v>240</v>
      </c>
      <c r="H369" s="57">
        <v>3012131.78</v>
      </c>
      <c r="I369" s="57">
        <v>1342908.8389999999</v>
      </c>
      <c r="J369" s="57">
        <v>1669222.9409999999</v>
      </c>
      <c r="K369" s="58">
        <v>1</v>
      </c>
      <c r="L369" s="57">
        <v>12550.550000000001</v>
      </c>
      <c r="M369" s="57"/>
      <c r="N369" s="57">
        <f t="shared" si="597"/>
        <v>150606.6</v>
      </c>
      <c r="O369" s="57">
        <f t="shared" si="525"/>
        <v>1656672.3909999998</v>
      </c>
      <c r="P369" s="57">
        <f t="shared" si="598"/>
        <v>1644121.8409999998</v>
      </c>
      <c r="Q369" s="57">
        <f t="shared" si="598"/>
        <v>1631571.2909999997</v>
      </c>
      <c r="R369" s="57">
        <f t="shared" si="598"/>
        <v>1619020.7409999997</v>
      </c>
      <c r="S369" s="57">
        <f t="shared" si="598"/>
        <v>1606470.1909999996</v>
      </c>
      <c r="T369" s="57">
        <f t="shared" si="598"/>
        <v>1593919.6409999996</v>
      </c>
      <c r="U369" s="57">
        <f t="shared" si="598"/>
        <v>1581369.0909999995</v>
      </c>
      <c r="V369" s="57">
        <f t="shared" si="598"/>
        <v>1568818.5409999995</v>
      </c>
      <c r="W369" s="57">
        <f t="shared" si="598"/>
        <v>1556267.9909999995</v>
      </c>
      <c r="X369" s="57">
        <f t="shared" si="598"/>
        <v>1543717.4409999994</v>
      </c>
      <c r="Y369" s="57">
        <f t="shared" si="598"/>
        <v>1531166.8909999994</v>
      </c>
      <c r="Z369" s="57">
        <f t="shared" si="598"/>
        <v>1518616.3409999993</v>
      </c>
      <c r="AA369" s="59">
        <f t="shared" si="610"/>
        <v>35066.232101999987</v>
      </c>
      <c r="AB369" s="57"/>
      <c r="AC369" s="57">
        <f t="shared" si="526"/>
        <v>150606.6</v>
      </c>
      <c r="AD369" s="57">
        <f t="shared" si="527"/>
        <v>1506065.7909999993</v>
      </c>
      <c r="AE369" s="57">
        <f t="shared" si="600"/>
        <v>1493515.2409999992</v>
      </c>
      <c r="AF369" s="57">
        <f t="shared" si="600"/>
        <v>1480964.6909999992</v>
      </c>
      <c r="AG369" s="57">
        <f t="shared" si="600"/>
        <v>1468414.1409999991</v>
      </c>
      <c r="AH369" s="57">
        <f t="shared" si="600"/>
        <v>1455863.5909999991</v>
      </c>
      <c r="AI369" s="57">
        <f t="shared" si="600"/>
        <v>1443313.040999999</v>
      </c>
      <c r="AJ369" s="57">
        <f t="shared" si="600"/>
        <v>1430762.490999999</v>
      </c>
      <c r="AK369" s="57">
        <f t="shared" si="600"/>
        <v>1418211.9409999989</v>
      </c>
      <c r="AL369" s="57">
        <f t="shared" si="600"/>
        <v>1405661.3909999989</v>
      </c>
      <c r="AM369" s="57">
        <f t="shared" si="600"/>
        <v>1393110.8409999989</v>
      </c>
      <c r="AN369" s="57">
        <f t="shared" si="600"/>
        <v>1380560.2909999988</v>
      </c>
      <c r="AO369" s="57">
        <f t="shared" si="600"/>
        <v>1368009.7409999988</v>
      </c>
      <c r="AP369" s="59">
        <f t="shared" si="552"/>
        <v>31752.886901999973</v>
      </c>
      <c r="AQ369" s="57">
        <v>12550.550000000001</v>
      </c>
      <c r="AR369" s="57">
        <f t="shared" si="611"/>
        <v>150606.6</v>
      </c>
      <c r="AS369" s="57">
        <f t="shared" si="612"/>
        <v>1355459.1909999987</v>
      </c>
      <c r="AT369" s="57">
        <f t="shared" si="613"/>
        <v>1342908.6409999987</v>
      </c>
      <c r="AU369" s="57">
        <f t="shared" si="613"/>
        <v>1330358.0909999986</v>
      </c>
      <c r="AV369" s="57">
        <f t="shared" si="613"/>
        <v>1317807.5409999986</v>
      </c>
      <c r="AW369" s="57">
        <f t="shared" si="613"/>
        <v>1305256.9909999985</v>
      </c>
      <c r="AX369" s="57">
        <f t="shared" si="613"/>
        <v>1292706.4409999985</v>
      </c>
      <c r="AY369" s="57">
        <f t="shared" si="613"/>
        <v>1280155.8909999984</v>
      </c>
      <c r="AZ369" s="57">
        <f t="shared" si="613"/>
        <v>1267605.3409999984</v>
      </c>
      <c r="BA369" s="57">
        <f t="shared" si="613"/>
        <v>1255054.7909999983</v>
      </c>
      <c r="BB369" s="57">
        <f t="shared" si="613"/>
        <v>1242504.2409999983</v>
      </c>
      <c r="BC369" s="57">
        <f t="shared" si="613"/>
        <v>1229953.6909999982</v>
      </c>
      <c r="BD369" s="57">
        <f t="shared" si="613"/>
        <v>1217403.1409999982</v>
      </c>
      <c r="BE369" s="60">
        <f t="shared" si="522"/>
        <v>28439.54170199997</v>
      </c>
      <c r="BF369" s="57">
        <v>12550.550000000001</v>
      </c>
      <c r="BG369" s="69">
        <f t="shared" si="554"/>
        <v>150606.6</v>
      </c>
      <c r="BH369" s="57">
        <f t="shared" si="555"/>
        <v>1204852.5909999982</v>
      </c>
      <c r="BI369" s="57">
        <f t="shared" si="614"/>
        <v>1192302.0409999981</v>
      </c>
      <c r="BJ369" s="57">
        <f t="shared" si="614"/>
        <v>1179751.4909999981</v>
      </c>
      <c r="BK369" s="57">
        <f t="shared" si="614"/>
        <v>1167200.940999998</v>
      </c>
      <c r="BL369" s="57">
        <f t="shared" si="614"/>
        <v>1154650.390999998</v>
      </c>
      <c r="BM369" s="57">
        <f t="shared" si="614"/>
        <v>1142099.8409999979</v>
      </c>
      <c r="BN369" s="57">
        <f t="shared" si="614"/>
        <v>1129549.2909999979</v>
      </c>
      <c r="BO369" s="57">
        <f t="shared" si="614"/>
        <v>1116998.7409999978</v>
      </c>
      <c r="BP369" s="57">
        <f t="shared" si="614"/>
        <v>1104448.1909999978</v>
      </c>
      <c r="BQ369" s="57">
        <f t="shared" si="614"/>
        <v>1091897.6409999977</v>
      </c>
      <c r="BR369" s="57">
        <f t="shared" si="614"/>
        <v>1079347.0909999977</v>
      </c>
      <c r="BS369" s="57">
        <f t="shared" si="614"/>
        <v>1066796.5409999976</v>
      </c>
      <c r="BT369" s="60">
        <f t="shared" si="528"/>
        <v>25126.196501999952</v>
      </c>
      <c r="BU369" s="57">
        <v>12550.550000000001</v>
      </c>
      <c r="BV369" s="69">
        <f t="shared" si="557"/>
        <v>150606.6</v>
      </c>
      <c r="BW369" s="57">
        <f t="shared" si="615"/>
        <v>1054245.9909999976</v>
      </c>
      <c r="BX369" s="57">
        <f t="shared" si="616"/>
        <v>1041695.4409999975</v>
      </c>
      <c r="BY369" s="57">
        <f t="shared" si="616"/>
        <v>1029144.8909999975</v>
      </c>
      <c r="BZ369" s="57">
        <f t="shared" si="616"/>
        <v>1016594.3409999975</v>
      </c>
      <c r="CA369" s="57">
        <f t="shared" si="616"/>
        <v>1004043.7909999974</v>
      </c>
      <c r="CB369" s="57">
        <f t="shared" si="616"/>
        <v>991493.24099999736</v>
      </c>
      <c r="CC369" s="57">
        <f t="shared" si="616"/>
        <v>978942.69099999731</v>
      </c>
      <c r="CD369" s="57">
        <f t="shared" si="616"/>
        <v>966392.14099999727</v>
      </c>
      <c r="CE369" s="57">
        <f t="shared" si="616"/>
        <v>953841.59099999722</v>
      </c>
      <c r="CF369" s="57">
        <f t="shared" si="616"/>
        <v>941291.04099999717</v>
      </c>
      <c r="CG369" s="57">
        <f t="shared" si="616"/>
        <v>928740.49099999713</v>
      </c>
      <c r="CH369" s="57">
        <f t="shared" si="616"/>
        <v>916189.94099999708</v>
      </c>
      <c r="CI369" s="60">
        <f t="shared" si="529"/>
        <v>21812.851301999941</v>
      </c>
      <c r="CJ369" s="57">
        <v>12550.550000000001</v>
      </c>
      <c r="CK369" s="69">
        <f t="shared" si="560"/>
        <v>150606.6</v>
      </c>
      <c r="CL369" s="57">
        <f t="shared" si="617"/>
        <v>903639.39099999703</v>
      </c>
      <c r="CM369" s="57">
        <f t="shared" si="618"/>
        <v>891088.84099999699</v>
      </c>
      <c r="CN369" s="57">
        <f t="shared" si="618"/>
        <v>878538.29099999694</v>
      </c>
      <c r="CO369" s="57">
        <f t="shared" si="618"/>
        <v>865987.74099999689</v>
      </c>
      <c r="CP369" s="57">
        <f t="shared" si="618"/>
        <v>853437.19099999685</v>
      </c>
      <c r="CQ369" s="57">
        <f t="shared" si="618"/>
        <v>840886.6409999968</v>
      </c>
      <c r="CR369" s="57">
        <f t="shared" si="618"/>
        <v>828336.09099999676</v>
      </c>
      <c r="CS369" s="57">
        <f t="shared" si="618"/>
        <v>815785.54099999671</v>
      </c>
      <c r="CT369" s="57">
        <f t="shared" si="618"/>
        <v>803234.99099999666</v>
      </c>
      <c r="CU369" s="57">
        <f t="shared" si="618"/>
        <v>790684.44099999662</v>
      </c>
      <c r="CV369" s="57">
        <f t="shared" si="618"/>
        <v>778133.89099999657</v>
      </c>
      <c r="CW369" s="57">
        <f t="shared" si="618"/>
        <v>765583.34099999652</v>
      </c>
      <c r="CX369" s="60">
        <f t="shared" si="530"/>
        <v>18499.50610199993</v>
      </c>
    </row>
    <row r="370" spans="1:102" x14ac:dyDescent="0.2">
      <c r="A370" s="56" t="s">
        <v>1683</v>
      </c>
      <c r="B370" s="40" t="s">
        <v>2400</v>
      </c>
      <c r="C370" s="40" t="s">
        <v>794</v>
      </c>
      <c r="D370" s="40" t="s">
        <v>913</v>
      </c>
      <c r="E370" s="40" t="s">
        <v>2602</v>
      </c>
      <c r="F370" s="40" t="s">
        <v>853</v>
      </c>
      <c r="G370" s="40">
        <v>708</v>
      </c>
      <c r="H370" s="57">
        <v>583613.52</v>
      </c>
      <c r="I370" s="57">
        <v>292274.68</v>
      </c>
      <c r="J370" s="57">
        <v>291338.84000000003</v>
      </c>
      <c r="K370" s="58">
        <v>1</v>
      </c>
      <c r="L370" s="57">
        <v>2673.2900000000004</v>
      </c>
      <c r="M370" s="57"/>
      <c r="N370" s="57">
        <f t="shared" si="597"/>
        <v>32079.480000000003</v>
      </c>
      <c r="O370" s="57">
        <f t="shared" si="525"/>
        <v>288665.55000000005</v>
      </c>
      <c r="P370" s="57">
        <f t="shared" si="598"/>
        <v>285992.26000000007</v>
      </c>
      <c r="Q370" s="57">
        <f t="shared" si="598"/>
        <v>283318.97000000009</v>
      </c>
      <c r="R370" s="57">
        <f t="shared" si="598"/>
        <v>280645.68000000011</v>
      </c>
      <c r="S370" s="57">
        <f t="shared" si="598"/>
        <v>277972.39000000013</v>
      </c>
      <c r="T370" s="57">
        <f t="shared" si="598"/>
        <v>275299.10000000015</v>
      </c>
      <c r="U370" s="57">
        <f t="shared" si="598"/>
        <v>272625.81000000017</v>
      </c>
      <c r="V370" s="57">
        <f t="shared" si="598"/>
        <v>269952.52000000019</v>
      </c>
      <c r="W370" s="57">
        <f t="shared" si="598"/>
        <v>267279.23000000021</v>
      </c>
      <c r="X370" s="57">
        <f t="shared" si="598"/>
        <v>264605.94000000024</v>
      </c>
      <c r="Y370" s="57">
        <f t="shared" si="598"/>
        <v>261932.65000000023</v>
      </c>
      <c r="Z370" s="57">
        <f t="shared" si="598"/>
        <v>259259.36000000022</v>
      </c>
      <c r="AA370" s="59">
        <f t="shared" si="610"/>
        <v>6056.5802000000031</v>
      </c>
      <c r="AB370" s="57"/>
      <c r="AC370" s="57">
        <f t="shared" si="526"/>
        <v>32079.480000000003</v>
      </c>
      <c r="AD370" s="57">
        <f t="shared" si="527"/>
        <v>256586.07000000021</v>
      </c>
      <c r="AE370" s="57">
        <f t="shared" si="600"/>
        <v>253912.7800000002</v>
      </c>
      <c r="AF370" s="57">
        <f t="shared" si="600"/>
        <v>251239.49000000019</v>
      </c>
      <c r="AG370" s="57">
        <f t="shared" si="600"/>
        <v>248566.20000000019</v>
      </c>
      <c r="AH370" s="57">
        <f t="shared" si="600"/>
        <v>245892.91000000018</v>
      </c>
      <c r="AI370" s="57">
        <f t="shared" si="600"/>
        <v>243219.62000000017</v>
      </c>
      <c r="AJ370" s="57">
        <f t="shared" si="600"/>
        <v>240546.33000000016</v>
      </c>
      <c r="AK370" s="57">
        <f t="shared" si="600"/>
        <v>237873.04000000015</v>
      </c>
      <c r="AL370" s="57">
        <f t="shared" si="600"/>
        <v>235199.75000000015</v>
      </c>
      <c r="AM370" s="57">
        <f t="shared" si="600"/>
        <v>232526.46000000014</v>
      </c>
      <c r="AN370" s="57">
        <f t="shared" si="600"/>
        <v>229853.17000000013</v>
      </c>
      <c r="AO370" s="57">
        <f t="shared" si="600"/>
        <v>227179.88000000012</v>
      </c>
      <c r="AP370" s="59">
        <f t="shared" si="552"/>
        <v>5350.8316400000022</v>
      </c>
      <c r="AQ370" s="57">
        <v>2673.2900000000004</v>
      </c>
      <c r="AR370" s="57">
        <f t="shared" si="611"/>
        <v>32079.480000000003</v>
      </c>
      <c r="AS370" s="57">
        <f t="shared" si="612"/>
        <v>224506.59000000011</v>
      </c>
      <c r="AT370" s="57">
        <f t="shared" si="613"/>
        <v>221833.3000000001</v>
      </c>
      <c r="AU370" s="57">
        <f t="shared" si="613"/>
        <v>219160.0100000001</v>
      </c>
      <c r="AV370" s="57">
        <f t="shared" si="613"/>
        <v>216486.72000000009</v>
      </c>
      <c r="AW370" s="57">
        <f t="shared" si="613"/>
        <v>213813.43000000008</v>
      </c>
      <c r="AX370" s="57">
        <f t="shared" si="613"/>
        <v>211140.14000000007</v>
      </c>
      <c r="AY370" s="57">
        <f t="shared" si="613"/>
        <v>208466.85000000006</v>
      </c>
      <c r="AZ370" s="57">
        <f t="shared" si="613"/>
        <v>205793.56000000006</v>
      </c>
      <c r="BA370" s="57">
        <f t="shared" si="613"/>
        <v>203120.27000000005</v>
      </c>
      <c r="BB370" s="57">
        <f t="shared" si="613"/>
        <v>200446.98000000004</v>
      </c>
      <c r="BC370" s="57">
        <f t="shared" si="613"/>
        <v>197773.69000000003</v>
      </c>
      <c r="BD370" s="57">
        <f t="shared" si="613"/>
        <v>195100.40000000002</v>
      </c>
      <c r="BE370" s="60">
        <f t="shared" si="522"/>
        <v>4645.0830800000022</v>
      </c>
      <c r="BF370" s="57">
        <v>2673.2900000000004</v>
      </c>
      <c r="BG370" s="69">
        <f t="shared" si="554"/>
        <v>32079.480000000003</v>
      </c>
      <c r="BH370" s="57">
        <f t="shared" si="555"/>
        <v>192427.11000000002</v>
      </c>
      <c r="BI370" s="57">
        <f t="shared" si="614"/>
        <v>189753.82</v>
      </c>
      <c r="BJ370" s="57">
        <f t="shared" si="614"/>
        <v>187080.53</v>
      </c>
      <c r="BK370" s="57">
        <f t="shared" si="614"/>
        <v>184407.24</v>
      </c>
      <c r="BL370" s="57">
        <f t="shared" si="614"/>
        <v>181733.94999999998</v>
      </c>
      <c r="BM370" s="57">
        <f t="shared" si="614"/>
        <v>179060.65999999997</v>
      </c>
      <c r="BN370" s="57">
        <f t="shared" si="614"/>
        <v>176387.36999999997</v>
      </c>
      <c r="BO370" s="57">
        <f t="shared" si="614"/>
        <v>173714.07999999996</v>
      </c>
      <c r="BP370" s="57">
        <f t="shared" si="614"/>
        <v>171040.78999999995</v>
      </c>
      <c r="BQ370" s="57">
        <f t="shared" si="614"/>
        <v>168367.49999999994</v>
      </c>
      <c r="BR370" s="57">
        <f t="shared" si="614"/>
        <v>165694.20999999993</v>
      </c>
      <c r="BS370" s="57">
        <f t="shared" si="614"/>
        <v>163020.91999999993</v>
      </c>
      <c r="BT370" s="60">
        <f t="shared" si="528"/>
        <v>3939.3345199999994</v>
      </c>
      <c r="BU370" s="57">
        <v>2673.2900000000004</v>
      </c>
      <c r="BV370" s="69">
        <f t="shared" si="557"/>
        <v>32079.480000000003</v>
      </c>
      <c r="BW370" s="57">
        <f t="shared" si="615"/>
        <v>160347.62999999992</v>
      </c>
      <c r="BX370" s="57">
        <f t="shared" si="616"/>
        <v>157674.33999999991</v>
      </c>
      <c r="BY370" s="57">
        <f t="shared" si="616"/>
        <v>155001.0499999999</v>
      </c>
      <c r="BZ370" s="57">
        <f t="shared" si="616"/>
        <v>152327.75999999989</v>
      </c>
      <c r="CA370" s="57">
        <f t="shared" si="616"/>
        <v>149654.46999999988</v>
      </c>
      <c r="CB370" s="57">
        <f t="shared" si="616"/>
        <v>146981.17999999988</v>
      </c>
      <c r="CC370" s="57">
        <f t="shared" si="616"/>
        <v>144307.88999999987</v>
      </c>
      <c r="CD370" s="57">
        <f t="shared" si="616"/>
        <v>141634.59999999986</v>
      </c>
      <c r="CE370" s="57">
        <f t="shared" si="616"/>
        <v>138961.30999999985</v>
      </c>
      <c r="CF370" s="57">
        <f t="shared" si="616"/>
        <v>136288.01999999984</v>
      </c>
      <c r="CG370" s="57">
        <f t="shared" si="616"/>
        <v>133614.72999999984</v>
      </c>
      <c r="CH370" s="57">
        <f t="shared" si="616"/>
        <v>130941.43999999984</v>
      </c>
      <c r="CI370" s="60">
        <f t="shared" si="529"/>
        <v>3233.5859599999972</v>
      </c>
      <c r="CJ370" s="57">
        <v>2673.2900000000004</v>
      </c>
      <c r="CK370" s="69">
        <f t="shared" si="560"/>
        <v>32079.480000000003</v>
      </c>
      <c r="CL370" s="57">
        <f t="shared" si="617"/>
        <v>128268.14999999985</v>
      </c>
      <c r="CM370" s="57">
        <f t="shared" si="618"/>
        <v>125594.85999999986</v>
      </c>
      <c r="CN370" s="57">
        <f t="shared" si="618"/>
        <v>122921.56999999986</v>
      </c>
      <c r="CO370" s="57">
        <f t="shared" si="618"/>
        <v>120248.27999999987</v>
      </c>
      <c r="CP370" s="57">
        <f t="shared" si="618"/>
        <v>117574.98999999987</v>
      </c>
      <c r="CQ370" s="57">
        <f t="shared" si="618"/>
        <v>114901.69999999988</v>
      </c>
      <c r="CR370" s="57">
        <f t="shared" si="618"/>
        <v>112228.40999999989</v>
      </c>
      <c r="CS370" s="57">
        <f t="shared" si="618"/>
        <v>109555.11999999989</v>
      </c>
      <c r="CT370" s="57">
        <f t="shared" si="618"/>
        <v>106881.8299999999</v>
      </c>
      <c r="CU370" s="57">
        <f t="shared" si="618"/>
        <v>104208.53999999991</v>
      </c>
      <c r="CV370" s="57">
        <f t="shared" si="618"/>
        <v>101535.24999999991</v>
      </c>
      <c r="CW370" s="57">
        <f t="shared" si="618"/>
        <v>98861.959999999919</v>
      </c>
      <c r="CX370" s="60">
        <f t="shared" si="530"/>
        <v>2527.8373999999976</v>
      </c>
    </row>
    <row r="371" spans="1:102" x14ac:dyDescent="0.2">
      <c r="A371" s="56" t="s">
        <v>1684</v>
      </c>
      <c r="B371" s="40" t="s">
        <v>2401</v>
      </c>
      <c r="C371" s="40" t="s">
        <v>794</v>
      </c>
      <c r="D371" s="40" t="s">
        <v>851</v>
      </c>
      <c r="E371" s="40" t="s">
        <v>2569</v>
      </c>
      <c r="F371" s="40" t="s">
        <v>853</v>
      </c>
      <c r="G371" s="40">
        <v>240</v>
      </c>
      <c r="H371" s="57">
        <v>687228.88</v>
      </c>
      <c r="I371" s="57">
        <v>383702.34400000004</v>
      </c>
      <c r="J371" s="57">
        <v>303526.53599999996</v>
      </c>
      <c r="K371" s="58">
        <v>1</v>
      </c>
      <c r="L371" s="57">
        <v>2863.4500000000003</v>
      </c>
      <c r="M371" s="57"/>
      <c r="N371" s="57">
        <f t="shared" si="597"/>
        <v>34361.4</v>
      </c>
      <c r="O371" s="57">
        <f t="shared" si="525"/>
        <v>300663.08599999995</v>
      </c>
      <c r="P371" s="57">
        <f t="shared" si="598"/>
        <v>297799.63599999994</v>
      </c>
      <c r="Q371" s="57">
        <f t="shared" si="598"/>
        <v>294936.18599999993</v>
      </c>
      <c r="R371" s="57">
        <f t="shared" si="598"/>
        <v>292072.73599999992</v>
      </c>
      <c r="S371" s="57">
        <f t="shared" si="598"/>
        <v>289209.28599999991</v>
      </c>
      <c r="T371" s="57">
        <f t="shared" si="598"/>
        <v>286345.83599999989</v>
      </c>
      <c r="U371" s="57">
        <f t="shared" si="598"/>
        <v>283482.38599999988</v>
      </c>
      <c r="V371" s="57">
        <f t="shared" si="598"/>
        <v>280618.93599999987</v>
      </c>
      <c r="W371" s="57">
        <f t="shared" si="598"/>
        <v>277755.48599999986</v>
      </c>
      <c r="X371" s="57">
        <f t="shared" si="598"/>
        <v>274892.03599999985</v>
      </c>
      <c r="Y371" s="57">
        <f t="shared" si="598"/>
        <v>272028.58599999984</v>
      </c>
      <c r="Z371" s="57">
        <f t="shared" si="598"/>
        <v>269165.13599999982</v>
      </c>
      <c r="AA371" s="59">
        <f t="shared" si="610"/>
        <v>6299.6083919999974</v>
      </c>
      <c r="AB371" s="57"/>
      <c r="AC371" s="57">
        <f t="shared" si="526"/>
        <v>34361.4</v>
      </c>
      <c r="AD371" s="57">
        <f t="shared" si="527"/>
        <v>266301.68599999981</v>
      </c>
      <c r="AE371" s="57">
        <f t="shared" si="600"/>
        <v>263438.2359999998</v>
      </c>
      <c r="AF371" s="57">
        <f t="shared" si="600"/>
        <v>260574.78599999979</v>
      </c>
      <c r="AG371" s="57">
        <f t="shared" si="600"/>
        <v>257711.33599999978</v>
      </c>
      <c r="AH371" s="57">
        <f t="shared" si="600"/>
        <v>254847.88599999977</v>
      </c>
      <c r="AI371" s="57">
        <f t="shared" si="600"/>
        <v>251984.43599999975</v>
      </c>
      <c r="AJ371" s="57">
        <f t="shared" si="600"/>
        <v>249120.98599999974</v>
      </c>
      <c r="AK371" s="57">
        <f t="shared" si="600"/>
        <v>246257.53599999973</v>
      </c>
      <c r="AL371" s="57">
        <f t="shared" si="600"/>
        <v>243394.08599999972</v>
      </c>
      <c r="AM371" s="57">
        <f t="shared" si="600"/>
        <v>240530.63599999971</v>
      </c>
      <c r="AN371" s="57">
        <f t="shared" si="600"/>
        <v>237667.1859999997</v>
      </c>
      <c r="AO371" s="57">
        <f t="shared" si="600"/>
        <v>234803.73599999968</v>
      </c>
      <c r="AP371" s="59">
        <f t="shared" si="552"/>
        <v>5543.6575919999941</v>
      </c>
      <c r="AQ371" s="57">
        <v>2863.4500000000003</v>
      </c>
      <c r="AR371" s="57">
        <f t="shared" si="611"/>
        <v>34361.4</v>
      </c>
      <c r="AS371" s="57">
        <f t="shared" si="612"/>
        <v>231940.28599999967</v>
      </c>
      <c r="AT371" s="57">
        <f t="shared" si="613"/>
        <v>229076.83599999966</v>
      </c>
      <c r="AU371" s="57">
        <f t="shared" si="613"/>
        <v>226213.38599999965</v>
      </c>
      <c r="AV371" s="57">
        <f t="shared" si="613"/>
        <v>223349.93599999964</v>
      </c>
      <c r="AW371" s="57">
        <f t="shared" si="613"/>
        <v>220486.48599999963</v>
      </c>
      <c r="AX371" s="57">
        <f t="shared" si="613"/>
        <v>217623.03599999961</v>
      </c>
      <c r="AY371" s="57">
        <f t="shared" si="613"/>
        <v>214759.5859999996</v>
      </c>
      <c r="AZ371" s="57">
        <f t="shared" si="613"/>
        <v>211896.13599999959</v>
      </c>
      <c r="BA371" s="57">
        <f t="shared" si="613"/>
        <v>209032.68599999958</v>
      </c>
      <c r="BB371" s="57">
        <f t="shared" si="613"/>
        <v>206169.23599999957</v>
      </c>
      <c r="BC371" s="57">
        <f t="shared" si="613"/>
        <v>203305.78599999956</v>
      </c>
      <c r="BD371" s="57">
        <f t="shared" si="613"/>
        <v>200442.33599999954</v>
      </c>
      <c r="BE371" s="60">
        <f t="shared" si="522"/>
        <v>4787.7067919999918</v>
      </c>
      <c r="BF371" s="57">
        <v>2863.4500000000003</v>
      </c>
      <c r="BG371" s="69">
        <f t="shared" si="554"/>
        <v>34361.4</v>
      </c>
      <c r="BH371" s="57">
        <f t="shared" si="555"/>
        <v>197578.88599999953</v>
      </c>
      <c r="BI371" s="57">
        <f t="shared" si="614"/>
        <v>194715.43599999952</v>
      </c>
      <c r="BJ371" s="57">
        <f t="shared" si="614"/>
        <v>191851.98599999951</v>
      </c>
      <c r="BK371" s="57">
        <f t="shared" si="614"/>
        <v>188988.5359999995</v>
      </c>
      <c r="BL371" s="57">
        <f t="shared" si="614"/>
        <v>186125.08599999949</v>
      </c>
      <c r="BM371" s="57">
        <f t="shared" si="614"/>
        <v>183261.63599999947</v>
      </c>
      <c r="BN371" s="57">
        <f t="shared" si="614"/>
        <v>180398.18599999946</v>
      </c>
      <c r="BO371" s="57">
        <f t="shared" si="614"/>
        <v>177534.73599999945</v>
      </c>
      <c r="BP371" s="57">
        <f t="shared" si="614"/>
        <v>174671.28599999944</v>
      </c>
      <c r="BQ371" s="57">
        <f t="shared" si="614"/>
        <v>171807.83599999943</v>
      </c>
      <c r="BR371" s="57">
        <f t="shared" si="614"/>
        <v>168944.38599999942</v>
      </c>
      <c r="BS371" s="57">
        <f t="shared" si="614"/>
        <v>166080.9359999994</v>
      </c>
      <c r="BT371" s="60">
        <f t="shared" si="528"/>
        <v>4031.755991999989</v>
      </c>
      <c r="BU371" s="57">
        <v>2863.4500000000003</v>
      </c>
      <c r="BV371" s="69">
        <f t="shared" si="557"/>
        <v>34361.4</v>
      </c>
      <c r="BW371" s="57">
        <f t="shared" si="615"/>
        <v>163217.48599999939</v>
      </c>
      <c r="BX371" s="57">
        <f t="shared" si="616"/>
        <v>160354.03599999938</v>
      </c>
      <c r="BY371" s="57">
        <f t="shared" si="616"/>
        <v>157490.58599999937</v>
      </c>
      <c r="BZ371" s="57">
        <f t="shared" si="616"/>
        <v>154627.13599999936</v>
      </c>
      <c r="CA371" s="57">
        <f t="shared" si="616"/>
        <v>151763.68599999935</v>
      </c>
      <c r="CB371" s="57">
        <f t="shared" si="616"/>
        <v>148900.23599999934</v>
      </c>
      <c r="CC371" s="57">
        <f t="shared" si="616"/>
        <v>146036.78599999932</v>
      </c>
      <c r="CD371" s="57">
        <f t="shared" si="616"/>
        <v>143173.33599999931</v>
      </c>
      <c r="CE371" s="57">
        <f t="shared" si="616"/>
        <v>140309.8859999993</v>
      </c>
      <c r="CF371" s="57">
        <f t="shared" si="616"/>
        <v>137446.43599999929</v>
      </c>
      <c r="CG371" s="57">
        <f t="shared" si="616"/>
        <v>134582.98599999928</v>
      </c>
      <c r="CH371" s="57">
        <f t="shared" si="616"/>
        <v>131719.53599999927</v>
      </c>
      <c r="CI371" s="60">
        <f t="shared" si="529"/>
        <v>3275.8051919999857</v>
      </c>
      <c r="CJ371" s="57">
        <v>2863.4500000000003</v>
      </c>
      <c r="CK371" s="69">
        <f t="shared" si="560"/>
        <v>34361.4</v>
      </c>
      <c r="CL371" s="57">
        <f t="shared" si="617"/>
        <v>128856.08599999927</v>
      </c>
      <c r="CM371" s="57">
        <f t="shared" si="618"/>
        <v>125992.63599999927</v>
      </c>
      <c r="CN371" s="57">
        <f t="shared" si="618"/>
        <v>123129.18599999927</v>
      </c>
      <c r="CO371" s="57">
        <f t="shared" si="618"/>
        <v>120265.73599999928</v>
      </c>
      <c r="CP371" s="57">
        <f t="shared" si="618"/>
        <v>117402.28599999928</v>
      </c>
      <c r="CQ371" s="57">
        <f t="shared" si="618"/>
        <v>114538.83599999928</v>
      </c>
      <c r="CR371" s="57">
        <f t="shared" si="618"/>
        <v>111675.38599999929</v>
      </c>
      <c r="CS371" s="57">
        <f t="shared" si="618"/>
        <v>108811.93599999929</v>
      </c>
      <c r="CT371" s="57">
        <f t="shared" si="618"/>
        <v>105948.48599999929</v>
      </c>
      <c r="CU371" s="57">
        <f t="shared" si="618"/>
        <v>103085.03599999929</v>
      </c>
      <c r="CV371" s="57">
        <f t="shared" si="618"/>
        <v>100221.5859999993</v>
      </c>
      <c r="CW371" s="57">
        <f t="shared" si="618"/>
        <v>97358.1359999993</v>
      </c>
      <c r="CX371" s="60">
        <f t="shared" si="530"/>
        <v>2519.8543919999838</v>
      </c>
    </row>
    <row r="372" spans="1:102" x14ac:dyDescent="0.2">
      <c r="A372" s="56" t="s">
        <v>1685</v>
      </c>
      <c r="B372" s="40" t="s">
        <v>2402</v>
      </c>
      <c r="C372" s="40" t="s">
        <v>794</v>
      </c>
      <c r="D372" s="40" t="s">
        <v>851</v>
      </c>
      <c r="E372" s="40" t="s">
        <v>2603</v>
      </c>
      <c r="F372" s="40" t="s">
        <v>853</v>
      </c>
      <c r="G372" s="40">
        <v>113</v>
      </c>
      <c r="H372" s="57">
        <v>696914.55</v>
      </c>
      <c r="I372" s="57">
        <v>581439.78999999992</v>
      </c>
      <c r="J372" s="57">
        <v>115474.76000000013</v>
      </c>
      <c r="K372" s="58">
        <v>1</v>
      </c>
      <c r="L372" s="57">
        <v>4276.8300000000008</v>
      </c>
      <c r="M372" s="57"/>
      <c r="N372" s="57">
        <f t="shared" si="597"/>
        <v>51321.960000000006</v>
      </c>
      <c r="O372" s="57">
        <f t="shared" si="525"/>
        <v>111197.93000000012</v>
      </c>
      <c r="P372" s="57">
        <f t="shared" si="598"/>
        <v>106921.10000000012</v>
      </c>
      <c r="Q372" s="57">
        <f t="shared" si="598"/>
        <v>102644.27000000012</v>
      </c>
      <c r="R372" s="57">
        <f t="shared" si="598"/>
        <v>98367.440000000119</v>
      </c>
      <c r="S372" s="57">
        <f t="shared" si="598"/>
        <v>94090.610000000117</v>
      </c>
      <c r="T372" s="57">
        <f t="shared" si="598"/>
        <v>89813.780000000115</v>
      </c>
      <c r="U372" s="57">
        <f t="shared" si="598"/>
        <v>85536.950000000114</v>
      </c>
      <c r="V372" s="57">
        <f t="shared" si="598"/>
        <v>81260.120000000112</v>
      </c>
      <c r="W372" s="57">
        <f t="shared" si="598"/>
        <v>76983.29000000011</v>
      </c>
      <c r="X372" s="57">
        <f t="shared" si="598"/>
        <v>72706.460000000108</v>
      </c>
      <c r="Y372" s="57">
        <f t="shared" si="598"/>
        <v>68429.630000000107</v>
      </c>
      <c r="Z372" s="57">
        <f t="shared" si="598"/>
        <v>64152.800000000105</v>
      </c>
      <c r="AA372" s="59">
        <f t="shared" si="610"/>
        <v>1975.9031600000023</v>
      </c>
      <c r="AB372" s="57"/>
      <c r="AC372" s="57">
        <f t="shared" si="526"/>
        <v>51321.960000000006</v>
      </c>
      <c r="AD372" s="57">
        <f t="shared" si="527"/>
        <v>59875.970000000103</v>
      </c>
      <c r="AE372" s="57">
        <f t="shared" si="600"/>
        <v>55599.140000000101</v>
      </c>
      <c r="AF372" s="57">
        <f t="shared" si="600"/>
        <v>51322.3100000001</v>
      </c>
      <c r="AG372" s="57">
        <f t="shared" si="600"/>
        <v>47045.480000000098</v>
      </c>
      <c r="AH372" s="57">
        <f t="shared" si="600"/>
        <v>42768.650000000096</v>
      </c>
      <c r="AI372" s="57">
        <f t="shared" si="600"/>
        <v>38491.820000000094</v>
      </c>
      <c r="AJ372" s="57">
        <f t="shared" si="600"/>
        <v>34214.990000000093</v>
      </c>
      <c r="AK372" s="57">
        <f t="shared" si="600"/>
        <v>29938.160000000091</v>
      </c>
      <c r="AL372" s="57">
        <f t="shared" si="600"/>
        <v>25661.330000000089</v>
      </c>
      <c r="AM372" s="57">
        <f t="shared" si="600"/>
        <v>21384.500000000087</v>
      </c>
      <c r="AN372" s="57">
        <f t="shared" si="600"/>
        <v>17107.670000000086</v>
      </c>
      <c r="AO372" s="57">
        <f t="shared" si="600"/>
        <v>12830.840000000084</v>
      </c>
      <c r="AP372" s="59">
        <f t="shared" si="552"/>
        <v>846.820040000002</v>
      </c>
      <c r="AQ372" s="57">
        <v>4276.8300000000008</v>
      </c>
      <c r="AR372" s="57">
        <f>L372*3+0.35</f>
        <v>12830.840000000002</v>
      </c>
      <c r="AS372" s="57">
        <f t="shared" si="612"/>
        <v>8554.0100000000821</v>
      </c>
      <c r="AT372" s="57">
        <f t="shared" si="613"/>
        <v>4277.1800000000812</v>
      </c>
      <c r="AU372" s="57">
        <f t="shared" si="613"/>
        <v>0.35000000008039933</v>
      </c>
      <c r="AV372" s="57">
        <f>AU372-0.35</f>
        <v>8.0399353841187349E-11</v>
      </c>
      <c r="AW372" s="57">
        <f>AV372-$L372*0</f>
        <v>8.0399353841187349E-11</v>
      </c>
      <c r="AX372" s="57">
        <f>AW372-$L372*0</f>
        <v>8.0399353841187349E-11</v>
      </c>
      <c r="AY372" s="57">
        <f t="shared" ref="AY372:BD372" si="619">AX372-$L372*0</f>
        <v>8.0399353841187349E-11</v>
      </c>
      <c r="AZ372" s="57">
        <f t="shared" si="619"/>
        <v>8.0399353841187349E-11</v>
      </c>
      <c r="BA372" s="57">
        <f t="shared" si="619"/>
        <v>8.0399353841187349E-11</v>
      </c>
      <c r="BB372" s="57">
        <f t="shared" si="619"/>
        <v>8.0399353841187349E-11</v>
      </c>
      <c r="BC372" s="57">
        <f t="shared" si="619"/>
        <v>8.0399353841187349E-11</v>
      </c>
      <c r="BD372" s="57">
        <f t="shared" si="619"/>
        <v>8.0399353841187349E-11</v>
      </c>
      <c r="BE372" s="60">
        <f t="shared" si="522"/>
        <v>43.428643076924843</v>
      </c>
      <c r="BF372" s="57">
        <v>4276.8300000000008</v>
      </c>
      <c r="BG372" s="69">
        <v>0</v>
      </c>
      <c r="BH372" s="57"/>
      <c r="BI372" s="57"/>
      <c r="BJ372" s="57"/>
      <c r="BK372" s="57"/>
      <c r="BL372" s="57"/>
      <c r="BM372" s="57"/>
      <c r="BN372" s="57"/>
      <c r="BO372" s="57"/>
      <c r="BP372" s="57"/>
      <c r="BQ372" s="57"/>
      <c r="BR372" s="57"/>
      <c r="BS372" s="57"/>
      <c r="BT372" s="60">
        <f t="shared" si="528"/>
        <v>1.3606044496200936E-13</v>
      </c>
      <c r="BU372" s="57">
        <v>4276.8300000000008</v>
      </c>
      <c r="BV372" s="69">
        <v>0</v>
      </c>
      <c r="BW372" s="57"/>
      <c r="BX372" s="57"/>
      <c r="BY372" s="57"/>
      <c r="BZ372" s="57"/>
      <c r="CA372" s="57"/>
      <c r="CB372" s="57"/>
      <c r="CC372" s="57"/>
      <c r="CD372" s="57"/>
      <c r="CE372" s="57"/>
      <c r="CF372" s="57"/>
      <c r="CG372" s="57"/>
      <c r="CH372" s="57"/>
      <c r="CI372" s="60">
        <f t="shared" si="529"/>
        <v>0</v>
      </c>
      <c r="CJ372" s="57">
        <v>4276.8300000000008</v>
      </c>
      <c r="CK372" s="69">
        <v>0</v>
      </c>
      <c r="CL372" s="57"/>
      <c r="CM372" s="57"/>
      <c r="CN372" s="57"/>
      <c r="CO372" s="57"/>
      <c r="CP372" s="57"/>
      <c r="CQ372" s="57"/>
      <c r="CR372" s="57"/>
      <c r="CS372" s="57"/>
      <c r="CT372" s="57"/>
      <c r="CU372" s="57"/>
      <c r="CV372" s="57"/>
      <c r="CW372" s="57"/>
      <c r="CX372" s="60">
        <f t="shared" si="530"/>
        <v>0</v>
      </c>
    </row>
    <row r="373" spans="1:102" x14ac:dyDescent="0.2">
      <c r="A373" s="56" t="s">
        <v>1686</v>
      </c>
      <c r="B373" s="40" t="s">
        <v>2403</v>
      </c>
      <c r="C373" s="40" t="s">
        <v>794</v>
      </c>
      <c r="D373" s="40" t="s">
        <v>913</v>
      </c>
      <c r="E373" s="40" t="s">
        <v>2604</v>
      </c>
      <c r="F373" s="40" t="s">
        <v>853</v>
      </c>
      <c r="G373" s="40">
        <v>708</v>
      </c>
      <c r="H373" s="57">
        <v>403347</v>
      </c>
      <c r="I373" s="57">
        <v>149392.18</v>
      </c>
      <c r="J373" s="57">
        <v>253954.82</v>
      </c>
      <c r="K373" s="58">
        <v>1</v>
      </c>
      <c r="L373" s="57">
        <v>1909.43</v>
      </c>
      <c r="M373" s="57"/>
      <c r="N373" s="57">
        <f t="shared" si="597"/>
        <v>22913.16</v>
      </c>
      <c r="O373" s="57">
        <f t="shared" si="525"/>
        <v>252045.39</v>
      </c>
      <c r="P373" s="57">
        <f t="shared" si="598"/>
        <v>250135.96000000002</v>
      </c>
      <c r="Q373" s="57">
        <f t="shared" si="598"/>
        <v>248226.53000000003</v>
      </c>
      <c r="R373" s="57">
        <f t="shared" si="598"/>
        <v>246317.10000000003</v>
      </c>
      <c r="S373" s="57">
        <f t="shared" si="598"/>
        <v>244407.67000000004</v>
      </c>
      <c r="T373" s="57">
        <f t="shared" si="598"/>
        <v>242498.24000000005</v>
      </c>
      <c r="U373" s="57">
        <f t="shared" si="598"/>
        <v>240588.81000000006</v>
      </c>
      <c r="V373" s="57">
        <f t="shared" si="598"/>
        <v>238679.38000000006</v>
      </c>
      <c r="W373" s="57">
        <f t="shared" si="598"/>
        <v>236769.95000000007</v>
      </c>
      <c r="X373" s="57">
        <f t="shared" si="598"/>
        <v>234860.52000000008</v>
      </c>
      <c r="Y373" s="57">
        <f t="shared" si="598"/>
        <v>232951.09000000008</v>
      </c>
      <c r="Z373" s="57">
        <f t="shared" si="598"/>
        <v>231041.66000000009</v>
      </c>
      <c r="AA373" s="59">
        <f t="shared" si="610"/>
        <v>5334.9612800000004</v>
      </c>
      <c r="AB373" s="57"/>
      <c r="AC373" s="57">
        <f t="shared" si="526"/>
        <v>22913.16</v>
      </c>
      <c r="AD373" s="57">
        <f t="shared" si="527"/>
        <v>229132.2300000001</v>
      </c>
      <c r="AE373" s="57">
        <f t="shared" si="600"/>
        <v>227222.8000000001</v>
      </c>
      <c r="AF373" s="57">
        <f t="shared" si="600"/>
        <v>225313.37000000011</v>
      </c>
      <c r="AG373" s="57">
        <f t="shared" si="600"/>
        <v>223403.94000000012</v>
      </c>
      <c r="AH373" s="57">
        <f t="shared" si="600"/>
        <v>221494.51000000013</v>
      </c>
      <c r="AI373" s="57">
        <f t="shared" si="600"/>
        <v>219585.08000000013</v>
      </c>
      <c r="AJ373" s="57">
        <f t="shared" si="600"/>
        <v>217675.65000000014</v>
      </c>
      <c r="AK373" s="57">
        <f t="shared" si="600"/>
        <v>215766.22000000015</v>
      </c>
      <c r="AL373" s="57">
        <f t="shared" si="600"/>
        <v>213856.79000000015</v>
      </c>
      <c r="AM373" s="57">
        <f t="shared" si="600"/>
        <v>211947.36000000016</v>
      </c>
      <c r="AN373" s="57">
        <f t="shared" si="600"/>
        <v>210037.93000000017</v>
      </c>
      <c r="AO373" s="57">
        <f t="shared" si="600"/>
        <v>208128.50000000017</v>
      </c>
      <c r="AP373" s="59">
        <f t="shared" si="552"/>
        <v>4830.8717600000027</v>
      </c>
      <c r="AQ373" s="57">
        <v>1909.43</v>
      </c>
      <c r="AR373" s="57">
        <f t="shared" si="611"/>
        <v>22913.16</v>
      </c>
      <c r="AS373" s="57">
        <f t="shared" si="612"/>
        <v>206219.07000000018</v>
      </c>
      <c r="AT373" s="57">
        <f t="shared" si="613"/>
        <v>204309.64000000019</v>
      </c>
      <c r="AU373" s="57">
        <f t="shared" si="613"/>
        <v>202400.2100000002</v>
      </c>
      <c r="AV373" s="57">
        <f t="shared" si="613"/>
        <v>200490.7800000002</v>
      </c>
      <c r="AW373" s="57">
        <f t="shared" si="613"/>
        <v>198581.35000000021</v>
      </c>
      <c r="AX373" s="57">
        <f t="shared" si="613"/>
        <v>196671.92000000022</v>
      </c>
      <c r="AY373" s="57">
        <f t="shared" si="613"/>
        <v>194762.49000000022</v>
      </c>
      <c r="AZ373" s="57">
        <f t="shared" si="613"/>
        <v>192853.06000000023</v>
      </c>
      <c r="BA373" s="57">
        <f t="shared" si="613"/>
        <v>190943.63000000024</v>
      </c>
      <c r="BB373" s="57">
        <f t="shared" si="613"/>
        <v>189034.20000000024</v>
      </c>
      <c r="BC373" s="57">
        <f t="shared" si="613"/>
        <v>187124.77000000025</v>
      </c>
      <c r="BD373" s="57">
        <f t="shared" si="613"/>
        <v>185215.34000000026</v>
      </c>
      <c r="BE373" s="60">
        <f t="shared" si="522"/>
        <v>4326.782240000005</v>
      </c>
      <c r="BF373" s="57">
        <v>1909.43</v>
      </c>
      <c r="BG373" s="69">
        <f t="shared" si="554"/>
        <v>22913.16</v>
      </c>
      <c r="BH373" s="57">
        <f t="shared" si="555"/>
        <v>183305.91000000027</v>
      </c>
      <c r="BI373" s="57">
        <f t="shared" si="614"/>
        <v>181396.48000000027</v>
      </c>
      <c r="BJ373" s="57">
        <f t="shared" si="614"/>
        <v>179487.05000000028</v>
      </c>
      <c r="BK373" s="57">
        <f t="shared" si="614"/>
        <v>177577.62000000029</v>
      </c>
      <c r="BL373" s="57">
        <f t="shared" si="614"/>
        <v>175668.19000000029</v>
      </c>
      <c r="BM373" s="57">
        <f t="shared" si="614"/>
        <v>173758.7600000003</v>
      </c>
      <c r="BN373" s="57">
        <f t="shared" si="614"/>
        <v>171849.33000000031</v>
      </c>
      <c r="BO373" s="57">
        <f t="shared" si="614"/>
        <v>169939.90000000031</v>
      </c>
      <c r="BP373" s="57">
        <f t="shared" si="614"/>
        <v>168030.47000000032</v>
      </c>
      <c r="BQ373" s="57">
        <f t="shared" si="614"/>
        <v>166121.04000000033</v>
      </c>
      <c r="BR373" s="57">
        <f t="shared" si="614"/>
        <v>164211.61000000034</v>
      </c>
      <c r="BS373" s="57">
        <f t="shared" si="614"/>
        <v>162302.18000000034</v>
      </c>
      <c r="BT373" s="60">
        <f t="shared" si="528"/>
        <v>3822.6927200000064</v>
      </c>
      <c r="BU373" s="57">
        <v>1909.43</v>
      </c>
      <c r="BV373" s="69">
        <f t="shared" si="557"/>
        <v>22913.16</v>
      </c>
      <c r="BW373" s="57">
        <f t="shared" ref="BW373:BW379" si="620">BS373-BU373</f>
        <v>160392.75000000035</v>
      </c>
      <c r="BX373" s="57">
        <f t="shared" ref="BX373:CH379" si="621">BW373-$L373</f>
        <v>158483.32000000036</v>
      </c>
      <c r="BY373" s="57">
        <f t="shared" si="621"/>
        <v>156573.89000000036</v>
      </c>
      <c r="BZ373" s="57">
        <f t="shared" si="621"/>
        <v>154664.46000000037</v>
      </c>
      <c r="CA373" s="57">
        <f t="shared" si="621"/>
        <v>152755.03000000038</v>
      </c>
      <c r="CB373" s="57">
        <f t="shared" si="621"/>
        <v>150845.60000000038</v>
      </c>
      <c r="CC373" s="57">
        <f t="shared" si="621"/>
        <v>148936.17000000039</v>
      </c>
      <c r="CD373" s="57">
        <f t="shared" si="621"/>
        <v>147026.7400000004</v>
      </c>
      <c r="CE373" s="57">
        <f t="shared" si="621"/>
        <v>145117.31000000041</v>
      </c>
      <c r="CF373" s="57">
        <f t="shared" si="621"/>
        <v>143207.88000000041</v>
      </c>
      <c r="CG373" s="57">
        <f t="shared" si="621"/>
        <v>141298.45000000042</v>
      </c>
      <c r="CH373" s="57">
        <f t="shared" si="621"/>
        <v>139389.02000000043</v>
      </c>
      <c r="CI373" s="60">
        <f t="shared" si="529"/>
        <v>3318.6032000000082</v>
      </c>
      <c r="CJ373" s="57">
        <v>1909.43</v>
      </c>
      <c r="CK373" s="69">
        <f t="shared" si="560"/>
        <v>22913.16</v>
      </c>
      <c r="CL373" s="57">
        <f t="shared" ref="CL373:CL379" si="622">CH373-CJ373</f>
        <v>137479.59000000043</v>
      </c>
      <c r="CM373" s="57">
        <f t="shared" ref="CM373:CW377" si="623">CL373-$L373</f>
        <v>135570.16000000044</v>
      </c>
      <c r="CN373" s="57">
        <f t="shared" si="623"/>
        <v>133660.73000000045</v>
      </c>
      <c r="CO373" s="57">
        <f t="shared" si="623"/>
        <v>131751.30000000045</v>
      </c>
      <c r="CP373" s="57">
        <f t="shared" si="623"/>
        <v>129841.87000000046</v>
      </c>
      <c r="CQ373" s="57">
        <f t="shared" si="623"/>
        <v>127932.44000000047</v>
      </c>
      <c r="CR373" s="57">
        <f t="shared" si="623"/>
        <v>126023.01000000047</v>
      </c>
      <c r="CS373" s="57">
        <f t="shared" si="623"/>
        <v>124113.58000000048</v>
      </c>
      <c r="CT373" s="57">
        <f t="shared" si="623"/>
        <v>122204.15000000049</v>
      </c>
      <c r="CU373" s="57">
        <f t="shared" si="623"/>
        <v>120294.7200000005</v>
      </c>
      <c r="CV373" s="57">
        <f t="shared" si="623"/>
        <v>118385.2900000005</v>
      </c>
      <c r="CW373" s="57">
        <f t="shared" si="623"/>
        <v>116475.86000000051</v>
      </c>
      <c r="CX373" s="60">
        <f t="shared" si="530"/>
        <v>2814.5136800000105</v>
      </c>
    </row>
    <row r="374" spans="1:102" x14ac:dyDescent="0.2">
      <c r="A374" s="56" t="s">
        <v>1687</v>
      </c>
      <c r="B374" s="40" t="s">
        <v>2404</v>
      </c>
      <c r="C374" s="40" t="s">
        <v>794</v>
      </c>
      <c r="D374" s="40" t="s">
        <v>913</v>
      </c>
      <c r="E374" s="40" t="s">
        <v>2605</v>
      </c>
      <c r="F374" s="40" t="s">
        <v>853</v>
      </c>
      <c r="G374" s="40">
        <v>708</v>
      </c>
      <c r="H374" s="57">
        <v>35347</v>
      </c>
      <c r="I374" s="57">
        <v>25990.621694915255</v>
      </c>
      <c r="J374" s="57">
        <v>9356.3783050847451</v>
      </c>
      <c r="K374" s="58">
        <v>1</v>
      </c>
      <c r="L374" s="57">
        <v>49.91</v>
      </c>
      <c r="M374" s="57"/>
      <c r="N374" s="57">
        <f t="shared" si="597"/>
        <v>598.91999999999996</v>
      </c>
      <c r="O374" s="57">
        <f t="shared" si="525"/>
        <v>9306.4683050847452</v>
      </c>
      <c r="P374" s="57">
        <f t="shared" si="598"/>
        <v>9256.5583050847454</v>
      </c>
      <c r="Q374" s="57">
        <f t="shared" si="598"/>
        <v>9206.6483050847455</v>
      </c>
      <c r="R374" s="57">
        <f t="shared" si="598"/>
        <v>9156.7383050847457</v>
      </c>
      <c r="S374" s="57">
        <f t="shared" si="598"/>
        <v>9106.8283050847458</v>
      </c>
      <c r="T374" s="57">
        <f t="shared" si="598"/>
        <v>9056.918305084746</v>
      </c>
      <c r="U374" s="57">
        <f t="shared" si="598"/>
        <v>9007.0083050847461</v>
      </c>
      <c r="V374" s="57">
        <f t="shared" si="598"/>
        <v>8957.0983050847462</v>
      </c>
      <c r="W374" s="57">
        <f t="shared" si="598"/>
        <v>8907.1883050847464</v>
      </c>
      <c r="X374" s="57">
        <f t="shared" si="598"/>
        <v>8857.2783050847465</v>
      </c>
      <c r="Y374" s="57">
        <f t="shared" si="598"/>
        <v>8807.3683050847467</v>
      </c>
      <c r="Z374" s="57">
        <f t="shared" si="598"/>
        <v>8757.4583050847468</v>
      </c>
      <c r="AA374" s="59">
        <f t="shared" si="610"/>
        <v>199.25220271186441</v>
      </c>
      <c r="AB374" s="57"/>
      <c r="AC374" s="57">
        <f t="shared" si="526"/>
        <v>598.91999999999996</v>
      </c>
      <c r="AD374" s="57">
        <f t="shared" si="527"/>
        <v>8707.548305084747</v>
      </c>
      <c r="AE374" s="57">
        <f t="shared" si="600"/>
        <v>8657.6383050847471</v>
      </c>
      <c r="AF374" s="57">
        <f t="shared" si="600"/>
        <v>8607.7283050847473</v>
      </c>
      <c r="AG374" s="57">
        <f t="shared" si="600"/>
        <v>8557.8183050847474</v>
      </c>
      <c r="AH374" s="57">
        <f t="shared" si="600"/>
        <v>8507.9083050847476</v>
      </c>
      <c r="AI374" s="57">
        <f t="shared" si="600"/>
        <v>8457.9983050847477</v>
      </c>
      <c r="AJ374" s="57">
        <f t="shared" si="600"/>
        <v>8408.0883050847478</v>
      </c>
      <c r="AK374" s="57">
        <f t="shared" si="600"/>
        <v>8358.178305084748</v>
      </c>
      <c r="AL374" s="57">
        <f t="shared" si="600"/>
        <v>8308.2683050847481</v>
      </c>
      <c r="AM374" s="57">
        <f t="shared" si="600"/>
        <v>8258.3583050847483</v>
      </c>
      <c r="AN374" s="57">
        <f t="shared" si="600"/>
        <v>8208.4483050847484</v>
      </c>
      <c r="AO374" s="57">
        <f t="shared" si="600"/>
        <v>8158.5383050847486</v>
      </c>
      <c r="AP374" s="59">
        <f t="shared" si="552"/>
        <v>186.07596271186443</v>
      </c>
      <c r="AQ374" s="57">
        <v>49.91</v>
      </c>
      <c r="AR374" s="57">
        <f t="shared" si="611"/>
        <v>598.91999999999996</v>
      </c>
      <c r="AS374" s="57">
        <f t="shared" si="612"/>
        <v>8108.6283050847487</v>
      </c>
      <c r="AT374" s="57">
        <f t="shared" si="613"/>
        <v>8058.7183050847489</v>
      </c>
      <c r="AU374" s="57">
        <f t="shared" si="613"/>
        <v>8008.808305084749</v>
      </c>
      <c r="AV374" s="57">
        <f t="shared" si="613"/>
        <v>7958.8983050847492</v>
      </c>
      <c r="AW374" s="57">
        <f t="shared" si="613"/>
        <v>7908.9883050847493</v>
      </c>
      <c r="AX374" s="57">
        <f t="shared" si="613"/>
        <v>7859.0783050847494</v>
      </c>
      <c r="AY374" s="57">
        <f t="shared" si="613"/>
        <v>7809.1683050847496</v>
      </c>
      <c r="AZ374" s="57">
        <f t="shared" si="613"/>
        <v>7759.2583050847497</v>
      </c>
      <c r="BA374" s="57">
        <f t="shared" si="613"/>
        <v>7709.3483050847499</v>
      </c>
      <c r="BB374" s="57">
        <f t="shared" si="613"/>
        <v>7659.43830508475</v>
      </c>
      <c r="BC374" s="57">
        <f t="shared" si="613"/>
        <v>7609.5283050847502</v>
      </c>
      <c r="BD374" s="57">
        <f t="shared" si="613"/>
        <v>7559.6183050847503</v>
      </c>
      <c r="BE374" s="60">
        <f t="shared" si="522"/>
        <v>172.89972271186448</v>
      </c>
      <c r="BF374" s="57">
        <v>49.91</v>
      </c>
      <c r="BG374" s="69">
        <f t="shared" si="554"/>
        <v>598.91999999999996</v>
      </c>
      <c r="BH374" s="57">
        <f t="shared" si="555"/>
        <v>7509.7083050847505</v>
      </c>
      <c r="BI374" s="57">
        <f t="shared" si="614"/>
        <v>7459.7983050847506</v>
      </c>
      <c r="BJ374" s="57">
        <f t="shared" si="614"/>
        <v>7409.8883050847508</v>
      </c>
      <c r="BK374" s="57">
        <f t="shared" si="614"/>
        <v>7359.9783050847509</v>
      </c>
      <c r="BL374" s="57">
        <f t="shared" si="614"/>
        <v>7310.068305084751</v>
      </c>
      <c r="BM374" s="57">
        <f t="shared" si="614"/>
        <v>7260.1583050847512</v>
      </c>
      <c r="BN374" s="57">
        <f t="shared" si="614"/>
        <v>7210.2483050847513</v>
      </c>
      <c r="BO374" s="57">
        <f t="shared" si="614"/>
        <v>7160.3383050847515</v>
      </c>
      <c r="BP374" s="57">
        <f t="shared" si="614"/>
        <v>7110.4283050847516</v>
      </c>
      <c r="BQ374" s="57">
        <f t="shared" si="614"/>
        <v>7060.5183050847518</v>
      </c>
      <c r="BR374" s="57">
        <f t="shared" si="614"/>
        <v>7010.6083050847519</v>
      </c>
      <c r="BS374" s="57">
        <f t="shared" si="614"/>
        <v>6960.6983050847521</v>
      </c>
      <c r="BT374" s="60">
        <f t="shared" si="528"/>
        <v>159.72348271186451</v>
      </c>
      <c r="BU374" s="57">
        <v>49.91</v>
      </c>
      <c r="BV374" s="69">
        <f t="shared" si="557"/>
        <v>598.91999999999996</v>
      </c>
      <c r="BW374" s="57">
        <f t="shared" si="620"/>
        <v>6910.7883050847522</v>
      </c>
      <c r="BX374" s="57">
        <f t="shared" si="621"/>
        <v>6860.8783050847524</v>
      </c>
      <c r="BY374" s="57">
        <f t="shared" si="621"/>
        <v>6810.9683050847525</v>
      </c>
      <c r="BZ374" s="57">
        <f t="shared" si="621"/>
        <v>6761.0583050847526</v>
      </c>
      <c r="CA374" s="57">
        <f t="shared" si="621"/>
        <v>6711.1483050847528</v>
      </c>
      <c r="CB374" s="57">
        <f t="shared" si="621"/>
        <v>6661.2383050847529</v>
      </c>
      <c r="CC374" s="57">
        <f t="shared" si="621"/>
        <v>6611.3283050847531</v>
      </c>
      <c r="CD374" s="57">
        <f t="shared" si="621"/>
        <v>6561.4183050847532</v>
      </c>
      <c r="CE374" s="57">
        <f t="shared" si="621"/>
        <v>6511.5083050847534</v>
      </c>
      <c r="CF374" s="57">
        <f t="shared" si="621"/>
        <v>6461.5983050847535</v>
      </c>
      <c r="CG374" s="57">
        <f t="shared" si="621"/>
        <v>6411.6883050847537</v>
      </c>
      <c r="CH374" s="57">
        <f t="shared" si="621"/>
        <v>6361.7783050847538</v>
      </c>
      <c r="CI374" s="60">
        <f t="shared" si="529"/>
        <v>146.54724271186453</v>
      </c>
      <c r="CJ374" s="57">
        <v>49.91</v>
      </c>
      <c r="CK374" s="69">
        <f t="shared" si="560"/>
        <v>598.91999999999996</v>
      </c>
      <c r="CL374" s="57">
        <f t="shared" si="622"/>
        <v>6311.868305084754</v>
      </c>
      <c r="CM374" s="57">
        <f t="shared" si="623"/>
        <v>6261.9583050847541</v>
      </c>
      <c r="CN374" s="57">
        <f t="shared" si="623"/>
        <v>6212.0483050847542</v>
      </c>
      <c r="CO374" s="57">
        <f t="shared" si="623"/>
        <v>6162.1383050847544</v>
      </c>
      <c r="CP374" s="57">
        <f t="shared" si="623"/>
        <v>6112.2283050847545</v>
      </c>
      <c r="CQ374" s="57">
        <f t="shared" si="623"/>
        <v>6062.3183050847547</v>
      </c>
      <c r="CR374" s="57">
        <f t="shared" si="623"/>
        <v>6012.4083050847548</v>
      </c>
      <c r="CS374" s="57">
        <f t="shared" si="623"/>
        <v>5962.498305084755</v>
      </c>
      <c r="CT374" s="57">
        <f t="shared" si="623"/>
        <v>5912.5883050847551</v>
      </c>
      <c r="CU374" s="57">
        <f t="shared" si="623"/>
        <v>5862.6783050847553</v>
      </c>
      <c r="CV374" s="57">
        <f t="shared" si="623"/>
        <v>5812.7683050847554</v>
      </c>
      <c r="CW374" s="57">
        <f t="shared" si="623"/>
        <v>5762.8583050847556</v>
      </c>
      <c r="CX374" s="60">
        <f t="shared" si="530"/>
        <v>133.37100271186458</v>
      </c>
    </row>
    <row r="375" spans="1:102" x14ac:dyDescent="0.2">
      <c r="A375" s="56" t="s">
        <v>1688</v>
      </c>
      <c r="B375" s="40" t="s">
        <v>2405</v>
      </c>
      <c r="C375" s="40" t="s">
        <v>794</v>
      </c>
      <c r="D375" s="40" t="s">
        <v>913</v>
      </c>
      <c r="E375" s="40" t="s">
        <v>2606</v>
      </c>
      <c r="F375" s="40" t="s">
        <v>853</v>
      </c>
      <c r="G375" s="40">
        <v>708</v>
      </c>
      <c r="H375" s="57">
        <v>35347</v>
      </c>
      <c r="I375" s="57">
        <v>24282.621694915255</v>
      </c>
      <c r="J375" s="57">
        <v>11064.378305084745</v>
      </c>
      <c r="K375" s="58">
        <v>1</v>
      </c>
      <c r="L375" s="57">
        <v>49.91</v>
      </c>
      <c r="M375" s="57"/>
      <c r="N375" s="57">
        <f t="shared" si="597"/>
        <v>598.91999999999996</v>
      </c>
      <c r="O375" s="57">
        <f t="shared" si="525"/>
        <v>11014.468305084745</v>
      </c>
      <c r="P375" s="57">
        <f t="shared" ref="P375:Z390" si="624">O375-$L375</f>
        <v>10964.558305084745</v>
      </c>
      <c r="Q375" s="57">
        <f t="shared" si="624"/>
        <v>10914.648305084746</v>
      </c>
      <c r="R375" s="57">
        <f t="shared" si="624"/>
        <v>10864.738305084746</v>
      </c>
      <c r="S375" s="57">
        <f t="shared" si="624"/>
        <v>10814.828305084746</v>
      </c>
      <c r="T375" s="57">
        <f t="shared" si="624"/>
        <v>10764.918305084746</v>
      </c>
      <c r="U375" s="57">
        <f t="shared" si="624"/>
        <v>10715.008305084746</v>
      </c>
      <c r="V375" s="57">
        <f t="shared" si="624"/>
        <v>10665.098305084746</v>
      </c>
      <c r="W375" s="57">
        <f t="shared" si="624"/>
        <v>10615.188305084746</v>
      </c>
      <c r="X375" s="57">
        <f t="shared" si="624"/>
        <v>10565.278305084747</v>
      </c>
      <c r="Y375" s="57">
        <f t="shared" si="624"/>
        <v>10515.368305084747</v>
      </c>
      <c r="Z375" s="57">
        <f t="shared" si="624"/>
        <v>10465.458305084747</v>
      </c>
      <c r="AA375" s="59">
        <f t="shared" si="610"/>
        <v>236.82820271186441</v>
      </c>
      <c r="AB375" s="57"/>
      <c r="AC375" s="57">
        <f t="shared" si="526"/>
        <v>598.91999999999996</v>
      </c>
      <c r="AD375" s="57">
        <f t="shared" si="527"/>
        <v>10415.548305084747</v>
      </c>
      <c r="AE375" s="57">
        <f t="shared" si="600"/>
        <v>10365.638305084747</v>
      </c>
      <c r="AF375" s="57">
        <f t="shared" si="600"/>
        <v>10315.728305084747</v>
      </c>
      <c r="AG375" s="57">
        <f t="shared" si="600"/>
        <v>10265.818305084747</v>
      </c>
      <c r="AH375" s="57">
        <f t="shared" si="600"/>
        <v>10215.908305084748</v>
      </c>
      <c r="AI375" s="57">
        <f t="shared" si="600"/>
        <v>10165.998305084748</v>
      </c>
      <c r="AJ375" s="57">
        <f t="shared" si="600"/>
        <v>10116.088305084748</v>
      </c>
      <c r="AK375" s="57">
        <f t="shared" si="600"/>
        <v>10066.178305084748</v>
      </c>
      <c r="AL375" s="57">
        <f t="shared" si="600"/>
        <v>10016.268305084748</v>
      </c>
      <c r="AM375" s="57">
        <f t="shared" si="600"/>
        <v>9966.3583050847483</v>
      </c>
      <c r="AN375" s="57">
        <f t="shared" si="600"/>
        <v>9916.4483050847484</v>
      </c>
      <c r="AO375" s="57">
        <f t="shared" si="600"/>
        <v>9866.5383050847486</v>
      </c>
      <c r="AP375" s="59">
        <f t="shared" si="552"/>
        <v>223.65196271186443</v>
      </c>
      <c r="AQ375" s="57">
        <v>49.91</v>
      </c>
      <c r="AR375" s="57">
        <f t="shared" si="611"/>
        <v>598.91999999999996</v>
      </c>
      <c r="AS375" s="57">
        <f t="shared" si="612"/>
        <v>9816.6283050847487</v>
      </c>
      <c r="AT375" s="57">
        <f t="shared" si="613"/>
        <v>9766.7183050847489</v>
      </c>
      <c r="AU375" s="57">
        <f t="shared" si="613"/>
        <v>9716.808305084749</v>
      </c>
      <c r="AV375" s="57">
        <f t="shared" si="613"/>
        <v>9666.8983050847492</v>
      </c>
      <c r="AW375" s="57">
        <f t="shared" si="613"/>
        <v>9616.9883050847493</v>
      </c>
      <c r="AX375" s="57">
        <f t="shared" si="613"/>
        <v>9567.0783050847494</v>
      </c>
      <c r="AY375" s="57">
        <f t="shared" si="613"/>
        <v>9517.1683050847496</v>
      </c>
      <c r="AZ375" s="57">
        <f t="shared" si="613"/>
        <v>9467.2583050847497</v>
      </c>
      <c r="BA375" s="57">
        <f t="shared" si="613"/>
        <v>9417.3483050847499</v>
      </c>
      <c r="BB375" s="57">
        <f t="shared" si="613"/>
        <v>9367.43830508475</v>
      </c>
      <c r="BC375" s="57">
        <f t="shared" si="613"/>
        <v>9317.5283050847502</v>
      </c>
      <c r="BD375" s="57">
        <f t="shared" si="613"/>
        <v>9267.6183050847503</v>
      </c>
      <c r="BE375" s="60">
        <f t="shared" si="522"/>
        <v>210.47572271186448</v>
      </c>
      <c r="BF375" s="57">
        <v>49.91</v>
      </c>
      <c r="BG375" s="69">
        <f t="shared" si="554"/>
        <v>598.91999999999996</v>
      </c>
      <c r="BH375" s="57">
        <f t="shared" si="555"/>
        <v>9217.7083050847505</v>
      </c>
      <c r="BI375" s="57">
        <f t="shared" si="614"/>
        <v>9167.7983050847506</v>
      </c>
      <c r="BJ375" s="57">
        <f t="shared" si="614"/>
        <v>9117.8883050847508</v>
      </c>
      <c r="BK375" s="57">
        <f t="shared" si="614"/>
        <v>9067.9783050847509</v>
      </c>
      <c r="BL375" s="57">
        <f t="shared" si="614"/>
        <v>9018.068305084751</v>
      </c>
      <c r="BM375" s="57">
        <f t="shared" si="614"/>
        <v>8968.1583050847512</v>
      </c>
      <c r="BN375" s="57">
        <f t="shared" si="614"/>
        <v>8918.2483050847513</v>
      </c>
      <c r="BO375" s="57">
        <f t="shared" si="614"/>
        <v>8868.3383050847515</v>
      </c>
      <c r="BP375" s="57">
        <f t="shared" si="614"/>
        <v>8818.4283050847516</v>
      </c>
      <c r="BQ375" s="57">
        <f t="shared" si="614"/>
        <v>8768.5183050847518</v>
      </c>
      <c r="BR375" s="57">
        <f t="shared" si="614"/>
        <v>8718.6083050847519</v>
      </c>
      <c r="BS375" s="57">
        <f t="shared" si="614"/>
        <v>8668.6983050847521</v>
      </c>
      <c r="BT375" s="60">
        <f t="shared" si="528"/>
        <v>197.29948271186453</v>
      </c>
      <c r="BU375" s="57">
        <v>49.91</v>
      </c>
      <c r="BV375" s="69">
        <f t="shared" si="557"/>
        <v>598.91999999999996</v>
      </c>
      <c r="BW375" s="57">
        <f t="shared" si="620"/>
        <v>8618.7883050847522</v>
      </c>
      <c r="BX375" s="57">
        <f t="shared" si="621"/>
        <v>8568.8783050847524</v>
      </c>
      <c r="BY375" s="57">
        <f t="shared" si="621"/>
        <v>8518.9683050847525</v>
      </c>
      <c r="BZ375" s="57">
        <f t="shared" si="621"/>
        <v>8469.0583050847526</v>
      </c>
      <c r="CA375" s="57">
        <f t="shared" si="621"/>
        <v>8419.1483050847528</v>
      </c>
      <c r="CB375" s="57">
        <f t="shared" si="621"/>
        <v>8369.2383050847529</v>
      </c>
      <c r="CC375" s="57">
        <f t="shared" si="621"/>
        <v>8319.3283050847531</v>
      </c>
      <c r="CD375" s="57">
        <f t="shared" si="621"/>
        <v>8269.4183050847532</v>
      </c>
      <c r="CE375" s="57">
        <f t="shared" si="621"/>
        <v>8219.5083050847534</v>
      </c>
      <c r="CF375" s="57">
        <f t="shared" si="621"/>
        <v>8169.5983050847535</v>
      </c>
      <c r="CG375" s="57">
        <f t="shared" si="621"/>
        <v>8119.6883050847537</v>
      </c>
      <c r="CH375" s="57">
        <f t="shared" si="621"/>
        <v>8069.7783050847538</v>
      </c>
      <c r="CI375" s="60">
        <f t="shared" si="529"/>
        <v>184.12324271186455</v>
      </c>
      <c r="CJ375" s="57">
        <v>49.91</v>
      </c>
      <c r="CK375" s="69">
        <f t="shared" si="560"/>
        <v>598.91999999999996</v>
      </c>
      <c r="CL375" s="57">
        <f t="shared" si="622"/>
        <v>8019.868305084754</v>
      </c>
      <c r="CM375" s="57">
        <f t="shared" si="623"/>
        <v>7969.9583050847541</v>
      </c>
      <c r="CN375" s="57">
        <f t="shared" si="623"/>
        <v>7920.0483050847542</v>
      </c>
      <c r="CO375" s="57">
        <f t="shared" si="623"/>
        <v>7870.1383050847544</v>
      </c>
      <c r="CP375" s="57">
        <f t="shared" si="623"/>
        <v>7820.2283050847545</v>
      </c>
      <c r="CQ375" s="57">
        <f t="shared" si="623"/>
        <v>7770.3183050847547</v>
      </c>
      <c r="CR375" s="57">
        <f t="shared" si="623"/>
        <v>7720.4083050847548</v>
      </c>
      <c r="CS375" s="57">
        <f t="shared" si="623"/>
        <v>7670.498305084755</v>
      </c>
      <c r="CT375" s="57">
        <f t="shared" si="623"/>
        <v>7620.5883050847551</v>
      </c>
      <c r="CU375" s="57">
        <f t="shared" si="623"/>
        <v>7570.6783050847553</v>
      </c>
      <c r="CV375" s="57">
        <f t="shared" si="623"/>
        <v>7520.7683050847554</v>
      </c>
      <c r="CW375" s="57">
        <f t="shared" si="623"/>
        <v>7470.8583050847556</v>
      </c>
      <c r="CX375" s="60">
        <f t="shared" si="530"/>
        <v>170.94700271186457</v>
      </c>
    </row>
    <row r="376" spans="1:102" x14ac:dyDescent="0.2">
      <c r="A376" s="56" t="s">
        <v>1689</v>
      </c>
      <c r="B376" s="40" t="s">
        <v>2406</v>
      </c>
      <c r="C376" s="40" t="s">
        <v>794</v>
      </c>
      <c r="D376" s="40" t="s">
        <v>913</v>
      </c>
      <c r="E376" s="40" t="s">
        <v>2607</v>
      </c>
      <c r="F376" s="40" t="s">
        <v>853</v>
      </c>
      <c r="G376" s="40">
        <v>708</v>
      </c>
      <c r="H376" s="57">
        <v>374452</v>
      </c>
      <c r="I376" s="57">
        <v>200448.88999999998</v>
      </c>
      <c r="J376" s="57">
        <v>174003.11000000002</v>
      </c>
      <c r="K376" s="58">
        <v>1</v>
      </c>
      <c r="L376" s="57">
        <v>2852.52</v>
      </c>
      <c r="M376" s="57"/>
      <c r="N376" s="57">
        <f t="shared" si="597"/>
        <v>34230.239999999998</v>
      </c>
      <c r="O376" s="57">
        <f t="shared" si="525"/>
        <v>171150.59000000003</v>
      </c>
      <c r="P376" s="57">
        <f t="shared" si="624"/>
        <v>168298.07000000004</v>
      </c>
      <c r="Q376" s="57">
        <f t="shared" si="624"/>
        <v>165445.55000000005</v>
      </c>
      <c r="R376" s="57">
        <f t="shared" si="624"/>
        <v>162593.03000000006</v>
      </c>
      <c r="S376" s="57">
        <f t="shared" si="624"/>
        <v>159740.51000000007</v>
      </c>
      <c r="T376" s="57">
        <f t="shared" si="624"/>
        <v>156887.99000000008</v>
      </c>
      <c r="U376" s="57">
        <f t="shared" si="624"/>
        <v>154035.47000000009</v>
      </c>
      <c r="V376" s="57">
        <f t="shared" si="624"/>
        <v>151182.9500000001</v>
      </c>
      <c r="W376" s="57">
        <f t="shared" si="624"/>
        <v>148330.43000000011</v>
      </c>
      <c r="X376" s="57">
        <f t="shared" si="624"/>
        <v>145477.91000000012</v>
      </c>
      <c r="Y376" s="57">
        <f t="shared" si="624"/>
        <v>142625.39000000013</v>
      </c>
      <c r="Z376" s="57">
        <f t="shared" si="624"/>
        <v>139772.87000000014</v>
      </c>
      <c r="AA376" s="59">
        <f t="shared" si="610"/>
        <v>3451.535780000002</v>
      </c>
      <c r="AB376" s="57"/>
      <c r="AC376" s="57">
        <f t="shared" si="526"/>
        <v>34230.239999999998</v>
      </c>
      <c r="AD376" s="57">
        <f t="shared" si="527"/>
        <v>136920.35000000015</v>
      </c>
      <c r="AE376" s="57">
        <f t="shared" si="600"/>
        <v>134067.83000000016</v>
      </c>
      <c r="AF376" s="57">
        <f t="shared" si="600"/>
        <v>131215.31000000017</v>
      </c>
      <c r="AG376" s="57">
        <f t="shared" si="600"/>
        <v>128362.79000000017</v>
      </c>
      <c r="AH376" s="57">
        <f t="shared" si="600"/>
        <v>125510.27000000016</v>
      </c>
      <c r="AI376" s="57">
        <f t="shared" si="600"/>
        <v>122657.75000000016</v>
      </c>
      <c r="AJ376" s="57">
        <f t="shared" si="600"/>
        <v>119805.23000000016</v>
      </c>
      <c r="AK376" s="57">
        <f t="shared" si="600"/>
        <v>116952.71000000015</v>
      </c>
      <c r="AL376" s="57">
        <f t="shared" si="600"/>
        <v>114100.19000000015</v>
      </c>
      <c r="AM376" s="57">
        <f t="shared" si="600"/>
        <v>111247.67000000014</v>
      </c>
      <c r="AN376" s="57">
        <f t="shared" si="600"/>
        <v>108395.15000000014</v>
      </c>
      <c r="AO376" s="57">
        <f t="shared" si="600"/>
        <v>105542.63000000014</v>
      </c>
      <c r="AP376" s="59">
        <f t="shared" si="552"/>
        <v>2698.4705000000031</v>
      </c>
      <c r="AQ376" s="57">
        <v>2852.52</v>
      </c>
      <c r="AR376" s="57">
        <f t="shared" si="611"/>
        <v>34230.239999999998</v>
      </c>
      <c r="AS376" s="57">
        <f t="shared" si="612"/>
        <v>102690.11000000013</v>
      </c>
      <c r="AT376" s="57">
        <f t="shared" si="613"/>
        <v>99837.590000000127</v>
      </c>
      <c r="AU376" s="57">
        <f t="shared" si="613"/>
        <v>96985.070000000123</v>
      </c>
      <c r="AV376" s="57">
        <f t="shared" si="613"/>
        <v>94132.550000000119</v>
      </c>
      <c r="AW376" s="57">
        <f t="shared" si="613"/>
        <v>91280.030000000115</v>
      </c>
      <c r="AX376" s="57">
        <f t="shared" si="613"/>
        <v>88427.510000000111</v>
      </c>
      <c r="AY376" s="57">
        <f t="shared" si="613"/>
        <v>85574.990000000107</v>
      </c>
      <c r="AZ376" s="57">
        <f t="shared" si="613"/>
        <v>82722.470000000103</v>
      </c>
      <c r="BA376" s="57">
        <f t="shared" si="613"/>
        <v>79869.950000000099</v>
      </c>
      <c r="BB376" s="57">
        <f t="shared" si="613"/>
        <v>77017.430000000095</v>
      </c>
      <c r="BC376" s="57">
        <f t="shared" si="613"/>
        <v>74164.910000000091</v>
      </c>
      <c r="BD376" s="57">
        <f t="shared" si="613"/>
        <v>71312.390000000087</v>
      </c>
      <c r="BE376" s="60">
        <f t="shared" si="522"/>
        <v>1945.4052200000019</v>
      </c>
      <c r="BF376" s="57">
        <v>2852.52</v>
      </c>
      <c r="BG376" s="69">
        <f t="shared" si="554"/>
        <v>34230.239999999998</v>
      </c>
      <c r="BH376" s="57">
        <f t="shared" si="555"/>
        <v>68459.870000000083</v>
      </c>
      <c r="BI376" s="57">
        <f t="shared" si="614"/>
        <v>65607.350000000079</v>
      </c>
      <c r="BJ376" s="57">
        <f t="shared" si="614"/>
        <v>62754.830000000082</v>
      </c>
      <c r="BK376" s="57">
        <f t="shared" si="614"/>
        <v>59902.310000000085</v>
      </c>
      <c r="BL376" s="57">
        <f t="shared" si="614"/>
        <v>57049.790000000088</v>
      </c>
      <c r="BM376" s="57">
        <f t="shared" si="614"/>
        <v>54197.270000000091</v>
      </c>
      <c r="BN376" s="57">
        <f t="shared" si="614"/>
        <v>51344.750000000095</v>
      </c>
      <c r="BO376" s="57">
        <f t="shared" si="614"/>
        <v>48492.230000000098</v>
      </c>
      <c r="BP376" s="57">
        <f t="shared" si="614"/>
        <v>45639.710000000101</v>
      </c>
      <c r="BQ376" s="57">
        <f t="shared" si="614"/>
        <v>42787.190000000104</v>
      </c>
      <c r="BR376" s="57">
        <f t="shared" si="614"/>
        <v>39934.670000000107</v>
      </c>
      <c r="BS376" s="57">
        <f t="shared" si="614"/>
        <v>37082.150000000111</v>
      </c>
      <c r="BT376" s="60">
        <f t="shared" si="528"/>
        <v>1192.3399400000021</v>
      </c>
      <c r="BU376" s="57">
        <v>2852.52</v>
      </c>
      <c r="BV376" s="69">
        <f t="shared" si="557"/>
        <v>34230.239999999998</v>
      </c>
      <c r="BW376" s="57">
        <f t="shared" si="620"/>
        <v>34229.630000000114</v>
      </c>
      <c r="BX376" s="57">
        <f t="shared" si="621"/>
        <v>31377.110000000113</v>
      </c>
      <c r="BY376" s="57">
        <f t="shared" si="621"/>
        <v>28524.590000000113</v>
      </c>
      <c r="BZ376" s="57">
        <f t="shared" si="621"/>
        <v>25672.070000000112</v>
      </c>
      <c r="CA376" s="57">
        <f t="shared" si="621"/>
        <v>22819.550000000112</v>
      </c>
      <c r="CB376" s="57">
        <f t="shared" si="621"/>
        <v>19967.030000000112</v>
      </c>
      <c r="CC376" s="57">
        <f t="shared" si="621"/>
        <v>17114.510000000111</v>
      </c>
      <c r="CD376" s="57">
        <f t="shared" si="621"/>
        <v>14261.990000000111</v>
      </c>
      <c r="CE376" s="57">
        <f t="shared" si="621"/>
        <v>11409.47000000011</v>
      </c>
      <c r="CF376" s="57">
        <f t="shared" si="621"/>
        <v>8556.9500000001099</v>
      </c>
      <c r="CG376" s="57">
        <f t="shared" si="621"/>
        <v>5704.4300000001094</v>
      </c>
      <c r="CH376" s="57">
        <f t="shared" si="621"/>
        <v>2851.9100000001094</v>
      </c>
      <c r="CI376" s="60">
        <f t="shared" si="529"/>
        <v>439.27466000000243</v>
      </c>
      <c r="CJ376" s="57">
        <v>2852.52</v>
      </c>
      <c r="CK376" s="69">
        <v>2851.91</v>
      </c>
      <c r="CL376" s="57"/>
      <c r="CM376" s="57"/>
      <c r="CN376" s="57"/>
      <c r="CO376" s="57"/>
      <c r="CP376" s="57"/>
      <c r="CQ376" s="57"/>
      <c r="CR376" s="57"/>
      <c r="CS376" s="57"/>
      <c r="CT376" s="57"/>
      <c r="CU376" s="57"/>
      <c r="CV376" s="57"/>
      <c r="CW376" s="57"/>
      <c r="CX376" s="60">
        <f t="shared" si="530"/>
        <v>4.8263092307694153</v>
      </c>
    </row>
    <row r="377" spans="1:102" x14ac:dyDescent="0.2">
      <c r="A377" s="56" t="s">
        <v>1690</v>
      </c>
      <c r="B377" s="40" t="s">
        <v>2407</v>
      </c>
      <c r="C377" s="40" t="s">
        <v>794</v>
      </c>
      <c r="D377" s="40" t="s">
        <v>913</v>
      </c>
      <c r="E377" s="40" t="s">
        <v>2608</v>
      </c>
      <c r="F377" s="40" t="s">
        <v>853</v>
      </c>
      <c r="G377" s="40">
        <v>708</v>
      </c>
      <c r="H377" s="57">
        <v>28452</v>
      </c>
      <c r="I377" s="57">
        <v>24945.387288135596</v>
      </c>
      <c r="J377" s="57">
        <v>3506.6127118644035</v>
      </c>
      <c r="K377" s="58">
        <v>1</v>
      </c>
      <c r="L377" s="57">
        <v>40.159999999999997</v>
      </c>
      <c r="M377" s="57"/>
      <c r="N377" s="57">
        <f t="shared" si="597"/>
        <v>481.91999999999996</v>
      </c>
      <c r="O377" s="57">
        <f t="shared" si="525"/>
        <v>3466.4527118644037</v>
      </c>
      <c r="P377" s="57">
        <f t="shared" si="624"/>
        <v>3426.2927118644038</v>
      </c>
      <c r="Q377" s="57">
        <f t="shared" si="624"/>
        <v>3386.132711864404</v>
      </c>
      <c r="R377" s="57">
        <f t="shared" si="624"/>
        <v>3345.9727118644041</v>
      </c>
      <c r="S377" s="57">
        <f t="shared" si="624"/>
        <v>3305.8127118644043</v>
      </c>
      <c r="T377" s="57">
        <f t="shared" si="624"/>
        <v>3265.6527118644044</v>
      </c>
      <c r="U377" s="57">
        <f t="shared" si="624"/>
        <v>3225.4927118644046</v>
      </c>
      <c r="V377" s="57">
        <f t="shared" si="624"/>
        <v>3185.3327118644047</v>
      </c>
      <c r="W377" s="57">
        <f t="shared" si="624"/>
        <v>3145.1727118644048</v>
      </c>
      <c r="X377" s="57">
        <f t="shared" si="624"/>
        <v>3105.012711864405</v>
      </c>
      <c r="Y377" s="57">
        <f t="shared" si="624"/>
        <v>3064.8527118644051</v>
      </c>
      <c r="Z377" s="57">
        <f t="shared" si="624"/>
        <v>3024.6927118644053</v>
      </c>
      <c r="AA377" s="59">
        <f t="shared" si="610"/>
        <v>71.844359661016881</v>
      </c>
      <c r="AB377" s="57"/>
      <c r="AC377" s="57">
        <f t="shared" si="526"/>
        <v>481.91999999999996</v>
      </c>
      <c r="AD377" s="57">
        <f t="shared" si="527"/>
        <v>2984.5327118644054</v>
      </c>
      <c r="AE377" s="57">
        <f t="shared" si="600"/>
        <v>2944.3727118644056</v>
      </c>
      <c r="AF377" s="57">
        <f t="shared" si="600"/>
        <v>2904.2127118644057</v>
      </c>
      <c r="AG377" s="57">
        <f t="shared" si="600"/>
        <v>2864.0527118644059</v>
      </c>
      <c r="AH377" s="57">
        <f t="shared" si="600"/>
        <v>2823.892711864406</v>
      </c>
      <c r="AI377" s="57">
        <f t="shared" si="600"/>
        <v>2783.7327118644062</v>
      </c>
      <c r="AJ377" s="57">
        <f t="shared" si="600"/>
        <v>2743.5727118644063</v>
      </c>
      <c r="AK377" s="57">
        <f t="shared" si="600"/>
        <v>2703.4127118644064</v>
      </c>
      <c r="AL377" s="57">
        <f t="shared" si="600"/>
        <v>2663.2527118644066</v>
      </c>
      <c r="AM377" s="57">
        <f t="shared" si="600"/>
        <v>2623.0927118644067</v>
      </c>
      <c r="AN377" s="57">
        <f t="shared" si="600"/>
        <v>2582.9327118644069</v>
      </c>
      <c r="AO377" s="57">
        <f t="shared" si="600"/>
        <v>2542.772711864407</v>
      </c>
      <c r="AP377" s="59">
        <f t="shared" si="552"/>
        <v>61.242119661016922</v>
      </c>
      <c r="AQ377" s="57">
        <v>40.159999999999997</v>
      </c>
      <c r="AR377" s="57">
        <f t="shared" si="611"/>
        <v>481.91999999999996</v>
      </c>
      <c r="AS377" s="57">
        <f t="shared" si="612"/>
        <v>2502.6127118644072</v>
      </c>
      <c r="AT377" s="57">
        <f t="shared" si="613"/>
        <v>2462.4527118644073</v>
      </c>
      <c r="AU377" s="57">
        <f t="shared" si="613"/>
        <v>2422.2927118644075</v>
      </c>
      <c r="AV377" s="57">
        <f t="shared" si="613"/>
        <v>2382.1327118644076</v>
      </c>
      <c r="AW377" s="57">
        <f t="shared" si="613"/>
        <v>2341.9727118644078</v>
      </c>
      <c r="AX377" s="57">
        <f t="shared" si="613"/>
        <v>2301.8127118644079</v>
      </c>
      <c r="AY377" s="57">
        <f t="shared" si="613"/>
        <v>2261.652711864408</v>
      </c>
      <c r="AZ377" s="57">
        <f t="shared" si="613"/>
        <v>2221.4927118644082</v>
      </c>
      <c r="BA377" s="57">
        <f t="shared" si="613"/>
        <v>2181.3327118644083</v>
      </c>
      <c r="BB377" s="57">
        <f t="shared" si="613"/>
        <v>2141.1727118644085</v>
      </c>
      <c r="BC377" s="57">
        <f t="shared" si="613"/>
        <v>2101.0127118644086</v>
      </c>
      <c r="BD377" s="57">
        <f t="shared" si="613"/>
        <v>2060.8527118644088</v>
      </c>
      <c r="BE377" s="60">
        <f t="shared" si="522"/>
        <v>50.63987966101697</v>
      </c>
      <c r="BF377" s="57">
        <v>40.159999999999997</v>
      </c>
      <c r="BG377" s="69">
        <f t="shared" si="554"/>
        <v>481.91999999999996</v>
      </c>
      <c r="BH377" s="57">
        <f t="shared" si="555"/>
        <v>2020.6927118644087</v>
      </c>
      <c r="BI377" s="57">
        <f t="shared" si="614"/>
        <v>1980.5327118644086</v>
      </c>
      <c r="BJ377" s="57">
        <f t="shared" si="614"/>
        <v>1940.3727118644085</v>
      </c>
      <c r="BK377" s="57">
        <f t="shared" si="614"/>
        <v>1900.2127118644084</v>
      </c>
      <c r="BL377" s="57">
        <f t="shared" si="614"/>
        <v>1860.0527118644084</v>
      </c>
      <c r="BM377" s="57">
        <f t="shared" si="614"/>
        <v>1819.8927118644083</v>
      </c>
      <c r="BN377" s="57">
        <f t="shared" si="614"/>
        <v>1779.7327118644082</v>
      </c>
      <c r="BO377" s="57">
        <f t="shared" si="614"/>
        <v>1739.5727118644081</v>
      </c>
      <c r="BP377" s="57">
        <f t="shared" si="614"/>
        <v>1699.412711864408</v>
      </c>
      <c r="BQ377" s="57">
        <f t="shared" si="614"/>
        <v>1659.252711864408</v>
      </c>
      <c r="BR377" s="57">
        <f t="shared" si="614"/>
        <v>1619.0927118644079</v>
      </c>
      <c r="BS377" s="57">
        <f t="shared" si="614"/>
        <v>1578.9327118644078</v>
      </c>
      <c r="BT377" s="60">
        <f t="shared" si="528"/>
        <v>40.037639661016975</v>
      </c>
      <c r="BU377" s="57">
        <v>40.159999999999997</v>
      </c>
      <c r="BV377" s="69">
        <f t="shared" si="557"/>
        <v>481.91999999999996</v>
      </c>
      <c r="BW377" s="57">
        <f t="shared" si="620"/>
        <v>1538.7727118644077</v>
      </c>
      <c r="BX377" s="57">
        <f t="shared" si="621"/>
        <v>1498.6127118644076</v>
      </c>
      <c r="BY377" s="57">
        <f t="shared" si="621"/>
        <v>1458.4527118644075</v>
      </c>
      <c r="BZ377" s="57">
        <f t="shared" si="621"/>
        <v>1418.2927118644075</v>
      </c>
      <c r="CA377" s="57">
        <f t="shared" si="621"/>
        <v>1378.1327118644074</v>
      </c>
      <c r="CB377" s="57">
        <f t="shared" si="621"/>
        <v>1337.9727118644073</v>
      </c>
      <c r="CC377" s="57">
        <f t="shared" si="621"/>
        <v>1297.8127118644072</v>
      </c>
      <c r="CD377" s="57">
        <f t="shared" si="621"/>
        <v>1257.6527118644071</v>
      </c>
      <c r="CE377" s="57">
        <f t="shared" si="621"/>
        <v>1217.4927118644071</v>
      </c>
      <c r="CF377" s="57">
        <f t="shared" si="621"/>
        <v>1177.332711864407</v>
      </c>
      <c r="CG377" s="57">
        <f t="shared" si="621"/>
        <v>1137.1727118644069</v>
      </c>
      <c r="CH377" s="57">
        <f t="shared" si="621"/>
        <v>1097.0127118644068</v>
      </c>
      <c r="CI377" s="60">
        <f t="shared" si="529"/>
        <v>29.435399661016959</v>
      </c>
      <c r="CJ377" s="57">
        <v>40.159999999999997</v>
      </c>
      <c r="CK377" s="69">
        <f t="shared" si="560"/>
        <v>481.91999999999996</v>
      </c>
      <c r="CL377" s="57">
        <f t="shared" si="622"/>
        <v>1056.8527118644067</v>
      </c>
      <c r="CM377" s="57">
        <f t="shared" si="623"/>
        <v>1016.6927118644068</v>
      </c>
      <c r="CN377" s="57">
        <f t="shared" si="623"/>
        <v>976.53271186440679</v>
      </c>
      <c r="CO377" s="57">
        <f t="shared" si="623"/>
        <v>936.37271186440682</v>
      </c>
      <c r="CP377" s="57">
        <f t="shared" si="623"/>
        <v>896.21271186440686</v>
      </c>
      <c r="CQ377" s="57">
        <f t="shared" si="623"/>
        <v>856.05271186440689</v>
      </c>
      <c r="CR377" s="57">
        <f t="shared" si="623"/>
        <v>815.89271186440692</v>
      </c>
      <c r="CS377" s="57">
        <f t="shared" si="623"/>
        <v>775.73271186440695</v>
      </c>
      <c r="CT377" s="57">
        <f t="shared" si="623"/>
        <v>735.57271186440698</v>
      </c>
      <c r="CU377" s="57">
        <f t="shared" si="623"/>
        <v>695.41271186440702</v>
      </c>
      <c r="CV377" s="57">
        <f t="shared" si="623"/>
        <v>655.25271186440705</v>
      </c>
      <c r="CW377" s="57">
        <f t="shared" si="623"/>
        <v>615.09271186440708</v>
      </c>
      <c r="CX377" s="60">
        <f t="shared" si="530"/>
        <v>18.83315966101695</v>
      </c>
    </row>
    <row r="378" spans="1:102" x14ac:dyDescent="0.2">
      <c r="A378" s="56" t="s">
        <v>1691</v>
      </c>
      <c r="B378" s="40" t="s">
        <v>2408</v>
      </c>
      <c r="C378" s="40" t="s">
        <v>794</v>
      </c>
      <c r="D378" s="40" t="s">
        <v>913</v>
      </c>
      <c r="E378" s="40" t="s">
        <v>2609</v>
      </c>
      <c r="F378" s="40" t="s">
        <v>853</v>
      </c>
      <c r="G378" s="40">
        <v>708</v>
      </c>
      <c r="H378" s="57">
        <v>110115</v>
      </c>
      <c r="I378" s="57">
        <v>81608.569999999992</v>
      </c>
      <c r="J378" s="57">
        <v>28506.430000000008</v>
      </c>
      <c r="K378" s="58">
        <v>1</v>
      </c>
      <c r="L378" s="57">
        <v>581.7600000000001</v>
      </c>
      <c r="M378" s="57"/>
      <c r="N378" s="57">
        <f t="shared" si="597"/>
        <v>6981.1200000000008</v>
      </c>
      <c r="O378" s="57">
        <f t="shared" si="525"/>
        <v>27924.670000000009</v>
      </c>
      <c r="P378" s="57">
        <f t="shared" si="624"/>
        <v>27342.910000000011</v>
      </c>
      <c r="Q378" s="57">
        <f t="shared" si="624"/>
        <v>26761.150000000012</v>
      </c>
      <c r="R378" s="57">
        <f t="shared" si="624"/>
        <v>26179.390000000014</v>
      </c>
      <c r="S378" s="57">
        <f t="shared" si="624"/>
        <v>25597.630000000016</v>
      </c>
      <c r="T378" s="57">
        <f t="shared" si="624"/>
        <v>25015.870000000017</v>
      </c>
      <c r="U378" s="57">
        <f t="shared" si="624"/>
        <v>24434.110000000019</v>
      </c>
      <c r="V378" s="57">
        <f t="shared" si="624"/>
        <v>23852.35000000002</v>
      </c>
      <c r="W378" s="57">
        <f t="shared" si="624"/>
        <v>23270.590000000022</v>
      </c>
      <c r="X378" s="57">
        <f t="shared" si="624"/>
        <v>22688.830000000024</v>
      </c>
      <c r="Y378" s="57">
        <f t="shared" si="624"/>
        <v>22107.070000000025</v>
      </c>
      <c r="Z378" s="57">
        <f t="shared" si="624"/>
        <v>21525.310000000027</v>
      </c>
      <c r="AA378" s="59">
        <f t="shared" si="610"/>
        <v>550.34914000000038</v>
      </c>
      <c r="AB378" s="57"/>
      <c r="AC378" s="57">
        <f t="shared" si="526"/>
        <v>6981.1200000000008</v>
      </c>
      <c r="AD378" s="57">
        <f t="shared" si="527"/>
        <v>20943.550000000028</v>
      </c>
      <c r="AE378" s="57">
        <f t="shared" si="600"/>
        <v>20361.79000000003</v>
      </c>
      <c r="AF378" s="57">
        <f t="shared" si="600"/>
        <v>19780.030000000032</v>
      </c>
      <c r="AG378" s="57">
        <f t="shared" si="600"/>
        <v>19198.270000000033</v>
      </c>
      <c r="AH378" s="57">
        <f t="shared" si="600"/>
        <v>18616.510000000035</v>
      </c>
      <c r="AI378" s="57">
        <f t="shared" si="600"/>
        <v>18034.750000000036</v>
      </c>
      <c r="AJ378" s="57">
        <f t="shared" si="600"/>
        <v>17452.990000000038</v>
      </c>
      <c r="AK378" s="57">
        <f t="shared" si="600"/>
        <v>16871.23000000004</v>
      </c>
      <c r="AL378" s="57">
        <f t="shared" si="600"/>
        <v>16289.470000000039</v>
      </c>
      <c r="AM378" s="57">
        <f t="shared" si="600"/>
        <v>15707.710000000039</v>
      </c>
      <c r="AN378" s="57">
        <f t="shared" si="600"/>
        <v>15125.950000000039</v>
      </c>
      <c r="AO378" s="57">
        <f t="shared" si="600"/>
        <v>14544.190000000039</v>
      </c>
      <c r="AP378" s="59">
        <f t="shared" si="552"/>
        <v>396.76450000000079</v>
      </c>
      <c r="AQ378" s="57">
        <v>581.7600000000001</v>
      </c>
      <c r="AR378" s="57">
        <f t="shared" si="611"/>
        <v>6981.1200000000008</v>
      </c>
      <c r="AS378" s="57">
        <f t="shared" si="612"/>
        <v>13962.430000000038</v>
      </c>
      <c r="AT378" s="57">
        <f t="shared" si="613"/>
        <v>13380.670000000038</v>
      </c>
      <c r="AU378" s="57">
        <f t="shared" si="613"/>
        <v>12798.910000000038</v>
      </c>
      <c r="AV378" s="57">
        <f t="shared" si="613"/>
        <v>12217.150000000038</v>
      </c>
      <c r="AW378" s="57">
        <f t="shared" si="613"/>
        <v>11635.390000000038</v>
      </c>
      <c r="AX378" s="57">
        <f t="shared" si="613"/>
        <v>11053.630000000037</v>
      </c>
      <c r="AY378" s="57">
        <f t="shared" si="613"/>
        <v>10471.870000000037</v>
      </c>
      <c r="AZ378" s="57">
        <f t="shared" si="613"/>
        <v>9890.110000000037</v>
      </c>
      <c r="BA378" s="57">
        <f t="shared" si="613"/>
        <v>9308.3500000000367</v>
      </c>
      <c r="BB378" s="57">
        <f t="shared" si="613"/>
        <v>8726.5900000000365</v>
      </c>
      <c r="BC378" s="57">
        <f t="shared" si="613"/>
        <v>8144.8300000000363</v>
      </c>
      <c r="BD378" s="57">
        <f t="shared" si="613"/>
        <v>7563.0700000000361</v>
      </c>
      <c r="BE378" s="60">
        <f t="shared" si="522"/>
        <v>243.17986000000076</v>
      </c>
      <c r="BF378" s="57">
        <v>581.7600000000001</v>
      </c>
      <c r="BG378" s="69">
        <f t="shared" si="554"/>
        <v>6981.1200000000008</v>
      </c>
      <c r="BH378" s="57">
        <f t="shared" si="555"/>
        <v>6981.3100000000359</v>
      </c>
      <c r="BI378" s="57">
        <f t="shared" si="614"/>
        <v>6399.5500000000357</v>
      </c>
      <c r="BJ378" s="57">
        <f t="shared" si="614"/>
        <v>5817.7900000000354</v>
      </c>
      <c r="BK378" s="57">
        <f t="shared" si="614"/>
        <v>5236.0300000000352</v>
      </c>
      <c r="BL378" s="57">
        <f t="shared" si="614"/>
        <v>4654.270000000035</v>
      </c>
      <c r="BM378" s="57">
        <f t="shared" si="614"/>
        <v>4072.5100000000348</v>
      </c>
      <c r="BN378" s="57">
        <f t="shared" si="614"/>
        <v>3490.7500000000346</v>
      </c>
      <c r="BO378" s="57">
        <f t="shared" si="614"/>
        <v>2908.9900000000343</v>
      </c>
      <c r="BP378" s="57">
        <f t="shared" si="614"/>
        <v>2327.2300000000341</v>
      </c>
      <c r="BQ378" s="57">
        <f t="shared" si="614"/>
        <v>1745.4700000000339</v>
      </c>
      <c r="BR378" s="57">
        <f t="shared" si="614"/>
        <v>1163.7100000000337</v>
      </c>
      <c r="BS378" s="57">
        <f t="shared" si="614"/>
        <v>581.95000000003358</v>
      </c>
      <c r="BT378" s="60">
        <f t="shared" si="528"/>
        <v>89.595220000000751</v>
      </c>
      <c r="BU378" s="57">
        <v>581.7600000000001</v>
      </c>
      <c r="BV378" s="69">
        <v>581.95000000000005</v>
      </c>
      <c r="BW378" s="57">
        <f t="shared" si="620"/>
        <v>0.1900000000334785</v>
      </c>
      <c r="BX378" s="57">
        <v>0</v>
      </c>
      <c r="BY378" s="57">
        <v>0</v>
      </c>
      <c r="BZ378" s="57">
        <v>0</v>
      </c>
      <c r="CA378" s="57">
        <v>0</v>
      </c>
      <c r="CB378" s="57">
        <v>0</v>
      </c>
      <c r="CC378" s="57">
        <v>0</v>
      </c>
      <c r="CD378" s="57">
        <v>0</v>
      </c>
      <c r="CE378" s="57">
        <v>0</v>
      </c>
      <c r="CF378" s="57">
        <v>0</v>
      </c>
      <c r="CG378" s="57">
        <v>0</v>
      </c>
      <c r="CH378" s="57">
        <v>0</v>
      </c>
      <c r="CI378" s="60">
        <f t="shared" si="529"/>
        <v>0.9851600000001135</v>
      </c>
      <c r="CJ378" s="57">
        <v>581.7600000000001</v>
      </c>
      <c r="CK378" s="69"/>
      <c r="CL378" s="57"/>
      <c r="CM378" s="57"/>
      <c r="CN378" s="57"/>
      <c r="CO378" s="57"/>
      <c r="CP378" s="57"/>
      <c r="CQ378" s="57"/>
      <c r="CR378" s="57"/>
      <c r="CS378" s="57"/>
      <c r="CT378" s="57"/>
      <c r="CU378" s="57"/>
      <c r="CV378" s="57"/>
      <c r="CW378" s="57"/>
      <c r="CX378" s="60">
        <f t="shared" si="530"/>
        <v>0</v>
      </c>
    </row>
    <row r="379" spans="1:102" x14ac:dyDescent="0.2">
      <c r="A379" s="56" t="s">
        <v>1692</v>
      </c>
      <c r="B379" s="40" t="s">
        <v>2409</v>
      </c>
      <c r="C379" s="40" t="s">
        <v>794</v>
      </c>
      <c r="D379" s="40" t="s">
        <v>913</v>
      </c>
      <c r="E379" s="40" t="s">
        <v>2610</v>
      </c>
      <c r="F379" s="40" t="s">
        <v>853</v>
      </c>
      <c r="G379" s="40">
        <v>708</v>
      </c>
      <c r="H379" s="57">
        <v>58630</v>
      </c>
      <c r="I379" s="57">
        <v>29138.278813559322</v>
      </c>
      <c r="J379" s="57">
        <v>29491.721186440678</v>
      </c>
      <c r="K379" s="58">
        <v>1</v>
      </c>
      <c r="L379" s="57">
        <v>82.809999999999988</v>
      </c>
      <c r="M379" s="57"/>
      <c r="N379" s="57">
        <f t="shared" si="597"/>
        <v>993.7199999999998</v>
      </c>
      <c r="O379" s="57">
        <f t="shared" si="525"/>
        <v>29408.911186440677</v>
      </c>
      <c r="P379" s="57">
        <f t="shared" si="624"/>
        <v>29326.101186440676</v>
      </c>
      <c r="Q379" s="57">
        <f t="shared" si="624"/>
        <v>29243.291186440674</v>
      </c>
      <c r="R379" s="57">
        <f t="shared" si="624"/>
        <v>29160.481186440673</v>
      </c>
      <c r="S379" s="57">
        <f t="shared" si="624"/>
        <v>29077.671186440672</v>
      </c>
      <c r="T379" s="57">
        <f t="shared" si="624"/>
        <v>28994.86118644067</v>
      </c>
      <c r="U379" s="57">
        <f t="shared" si="624"/>
        <v>28912.051186440669</v>
      </c>
      <c r="V379" s="57">
        <f t="shared" si="624"/>
        <v>28829.241186440668</v>
      </c>
      <c r="W379" s="57">
        <f t="shared" si="624"/>
        <v>28746.431186440666</v>
      </c>
      <c r="X379" s="57">
        <f t="shared" si="624"/>
        <v>28663.621186440665</v>
      </c>
      <c r="Y379" s="57">
        <f t="shared" si="624"/>
        <v>28580.811186440664</v>
      </c>
      <c r="Z379" s="57">
        <f t="shared" si="624"/>
        <v>28498.001186440662</v>
      </c>
      <c r="AA379" s="59">
        <f t="shared" si="610"/>
        <v>637.88694610169466</v>
      </c>
      <c r="AB379" s="57"/>
      <c r="AC379" s="57">
        <f t="shared" si="526"/>
        <v>993.7199999999998</v>
      </c>
      <c r="AD379" s="57">
        <f t="shared" si="527"/>
        <v>28415.191186440661</v>
      </c>
      <c r="AE379" s="57">
        <f t="shared" si="600"/>
        <v>28332.38118644066</v>
      </c>
      <c r="AF379" s="57">
        <f t="shared" si="600"/>
        <v>28249.571186440658</v>
      </c>
      <c r="AG379" s="57">
        <f t="shared" si="600"/>
        <v>28166.761186440657</v>
      </c>
      <c r="AH379" s="57">
        <f t="shared" si="600"/>
        <v>28083.951186440656</v>
      </c>
      <c r="AI379" s="57">
        <f t="shared" si="600"/>
        <v>28001.141186440655</v>
      </c>
      <c r="AJ379" s="57">
        <f t="shared" si="600"/>
        <v>27918.331186440653</v>
      </c>
      <c r="AK379" s="57">
        <f t="shared" si="600"/>
        <v>27835.521186440652</v>
      </c>
      <c r="AL379" s="57">
        <f t="shared" si="600"/>
        <v>27752.711186440651</v>
      </c>
      <c r="AM379" s="57">
        <f t="shared" si="600"/>
        <v>27669.901186440649</v>
      </c>
      <c r="AN379" s="57">
        <f t="shared" si="600"/>
        <v>27587.091186440648</v>
      </c>
      <c r="AO379" s="57">
        <f t="shared" si="600"/>
        <v>27504.281186440647</v>
      </c>
      <c r="AP379" s="59">
        <f t="shared" si="552"/>
        <v>616.0251061016944</v>
      </c>
      <c r="AQ379" s="57">
        <v>82.809999999999988</v>
      </c>
      <c r="AR379" s="57">
        <f t="shared" si="611"/>
        <v>993.7199999999998</v>
      </c>
      <c r="AS379" s="57">
        <f t="shared" si="612"/>
        <v>27421.471186440645</v>
      </c>
      <c r="AT379" s="57">
        <f t="shared" si="613"/>
        <v>27338.661186440644</v>
      </c>
      <c r="AU379" s="57">
        <f t="shared" si="613"/>
        <v>27255.851186440643</v>
      </c>
      <c r="AV379" s="57">
        <f t="shared" si="613"/>
        <v>27173.041186440641</v>
      </c>
      <c r="AW379" s="57">
        <f t="shared" si="613"/>
        <v>27090.23118644064</v>
      </c>
      <c r="AX379" s="57">
        <f t="shared" si="613"/>
        <v>27007.421186440639</v>
      </c>
      <c r="AY379" s="57">
        <f t="shared" si="613"/>
        <v>26924.611186440638</v>
      </c>
      <c r="AZ379" s="57">
        <f t="shared" si="613"/>
        <v>26841.801186440636</v>
      </c>
      <c r="BA379" s="57">
        <f t="shared" si="613"/>
        <v>26758.991186440635</v>
      </c>
      <c r="BB379" s="57">
        <f t="shared" si="613"/>
        <v>26676.181186440634</v>
      </c>
      <c r="BC379" s="57">
        <f t="shared" si="613"/>
        <v>26593.371186440632</v>
      </c>
      <c r="BD379" s="57">
        <f t="shared" si="613"/>
        <v>26510.561186440631</v>
      </c>
      <c r="BE379" s="60">
        <f t="shared" si="522"/>
        <v>594.16326610169415</v>
      </c>
      <c r="BF379" s="57">
        <v>82.809999999999988</v>
      </c>
      <c r="BG379" s="69">
        <f t="shared" si="554"/>
        <v>993.7199999999998</v>
      </c>
      <c r="BH379" s="57">
        <f t="shared" si="555"/>
        <v>26427.75118644063</v>
      </c>
      <c r="BI379" s="57">
        <f t="shared" si="614"/>
        <v>26344.941186440628</v>
      </c>
      <c r="BJ379" s="57">
        <f t="shared" si="614"/>
        <v>26262.131186440627</v>
      </c>
      <c r="BK379" s="57">
        <f t="shared" si="614"/>
        <v>26179.321186440626</v>
      </c>
      <c r="BL379" s="57">
        <f t="shared" si="614"/>
        <v>26096.511186440624</v>
      </c>
      <c r="BM379" s="57">
        <f t="shared" si="614"/>
        <v>26013.701186440623</v>
      </c>
      <c r="BN379" s="57">
        <f t="shared" si="614"/>
        <v>25930.891186440622</v>
      </c>
      <c r="BO379" s="57">
        <f t="shared" si="614"/>
        <v>25848.081186440621</v>
      </c>
      <c r="BP379" s="57">
        <f t="shared" si="614"/>
        <v>25765.271186440619</v>
      </c>
      <c r="BQ379" s="57">
        <f t="shared" si="614"/>
        <v>25682.461186440618</v>
      </c>
      <c r="BR379" s="57">
        <f t="shared" si="614"/>
        <v>25599.651186440617</v>
      </c>
      <c r="BS379" s="57">
        <f t="shared" si="614"/>
        <v>25516.841186440615</v>
      </c>
      <c r="BT379" s="60">
        <f t="shared" si="528"/>
        <v>572.30142610169378</v>
      </c>
      <c r="BU379" s="57">
        <v>82.809999999999988</v>
      </c>
      <c r="BV379" s="69">
        <f t="shared" si="557"/>
        <v>993.7199999999998</v>
      </c>
      <c r="BW379" s="57">
        <f t="shared" si="620"/>
        <v>25434.031186440614</v>
      </c>
      <c r="BX379" s="57">
        <f t="shared" si="621"/>
        <v>25351.221186440613</v>
      </c>
      <c r="BY379" s="57">
        <f t="shared" si="621"/>
        <v>25268.411186440611</v>
      </c>
      <c r="BZ379" s="57">
        <f t="shared" si="621"/>
        <v>25185.60118644061</v>
      </c>
      <c r="CA379" s="57">
        <f t="shared" si="621"/>
        <v>25102.791186440609</v>
      </c>
      <c r="CB379" s="57">
        <f t="shared" si="621"/>
        <v>25019.981186440607</v>
      </c>
      <c r="CC379" s="57">
        <f t="shared" si="621"/>
        <v>24937.171186440606</v>
      </c>
      <c r="CD379" s="57">
        <f t="shared" si="621"/>
        <v>24854.361186440605</v>
      </c>
      <c r="CE379" s="57">
        <f t="shared" si="621"/>
        <v>24771.551186440603</v>
      </c>
      <c r="CF379" s="57">
        <f t="shared" si="621"/>
        <v>24688.741186440602</v>
      </c>
      <c r="CG379" s="57">
        <f t="shared" si="621"/>
        <v>24605.931186440601</v>
      </c>
      <c r="CH379" s="57">
        <f t="shared" si="621"/>
        <v>24523.1211864406</v>
      </c>
      <c r="CI379" s="60">
        <f t="shared" si="529"/>
        <v>550.43958610169329</v>
      </c>
      <c r="CJ379" s="57">
        <v>82.809999999999988</v>
      </c>
      <c r="CK379" s="69">
        <f t="shared" si="560"/>
        <v>993.7199999999998</v>
      </c>
      <c r="CL379" s="57">
        <f t="shared" si="622"/>
        <v>24440.311186440598</v>
      </c>
      <c r="CM379" s="57">
        <f t="shared" ref="CM379:CW379" si="625">CL379-$L379</f>
        <v>24357.501186440597</v>
      </c>
      <c r="CN379" s="57">
        <f t="shared" si="625"/>
        <v>24274.691186440596</v>
      </c>
      <c r="CO379" s="57">
        <f t="shared" si="625"/>
        <v>24191.881186440594</v>
      </c>
      <c r="CP379" s="57">
        <f t="shared" si="625"/>
        <v>24109.071186440593</v>
      </c>
      <c r="CQ379" s="57">
        <f t="shared" si="625"/>
        <v>24026.261186440592</v>
      </c>
      <c r="CR379" s="57">
        <f t="shared" si="625"/>
        <v>23943.45118644059</v>
      </c>
      <c r="CS379" s="57">
        <f t="shared" si="625"/>
        <v>23860.641186440589</v>
      </c>
      <c r="CT379" s="57">
        <f t="shared" si="625"/>
        <v>23777.831186440588</v>
      </c>
      <c r="CU379" s="57">
        <f t="shared" si="625"/>
        <v>23695.021186440586</v>
      </c>
      <c r="CV379" s="57">
        <f t="shared" si="625"/>
        <v>23612.211186440585</v>
      </c>
      <c r="CW379" s="57">
        <f t="shared" si="625"/>
        <v>23529.401186440584</v>
      </c>
      <c r="CX379" s="60">
        <f t="shared" si="530"/>
        <v>528.57774610169304</v>
      </c>
    </row>
    <row r="380" spans="1:102" x14ac:dyDescent="0.2">
      <c r="A380" s="56" t="s">
        <v>1693</v>
      </c>
      <c r="B380" s="40" t="s">
        <v>2410</v>
      </c>
      <c r="C380" s="40" t="s">
        <v>794</v>
      </c>
      <c r="D380" s="40" t="s">
        <v>851</v>
      </c>
      <c r="E380" s="40" t="s">
        <v>2143</v>
      </c>
      <c r="F380" s="40" t="s">
        <v>853</v>
      </c>
      <c r="G380" s="40">
        <v>180</v>
      </c>
      <c r="H380" s="57">
        <v>365828.44</v>
      </c>
      <c r="I380" s="57">
        <v>323148.42266666668</v>
      </c>
      <c r="J380" s="57">
        <v>42680.017333333322</v>
      </c>
      <c r="K380" s="58">
        <v>1</v>
      </c>
      <c r="L380" s="57">
        <v>2032.3800000000008</v>
      </c>
      <c r="M380" s="57"/>
      <c r="N380" s="57">
        <f t="shared" si="597"/>
        <v>24388.560000000009</v>
      </c>
      <c r="O380" s="57">
        <f t="shared" si="525"/>
        <v>40647.637333333325</v>
      </c>
      <c r="P380" s="57">
        <f t="shared" si="624"/>
        <v>38615.257333333328</v>
      </c>
      <c r="Q380" s="57">
        <f t="shared" si="624"/>
        <v>36582.87733333333</v>
      </c>
      <c r="R380" s="57">
        <f t="shared" si="624"/>
        <v>34550.497333333333</v>
      </c>
      <c r="S380" s="57">
        <f t="shared" si="624"/>
        <v>32518.117333333332</v>
      </c>
      <c r="T380" s="57">
        <f t="shared" si="624"/>
        <v>30485.737333333331</v>
      </c>
      <c r="U380" s="57">
        <f t="shared" si="624"/>
        <v>28453.35733333333</v>
      </c>
      <c r="V380" s="57">
        <f t="shared" si="624"/>
        <v>26420.977333333329</v>
      </c>
      <c r="W380" s="57">
        <f t="shared" si="624"/>
        <v>24388.597333333328</v>
      </c>
      <c r="X380" s="57">
        <f t="shared" si="624"/>
        <v>22356.217333333327</v>
      </c>
      <c r="Y380" s="57">
        <f t="shared" si="624"/>
        <v>20323.837333333326</v>
      </c>
      <c r="Z380" s="57">
        <f t="shared" si="624"/>
        <v>18291.457333333325</v>
      </c>
      <c r="AA380" s="59">
        <f t="shared" si="610"/>
        <v>670.68622133333326</v>
      </c>
      <c r="AB380" s="57"/>
      <c r="AC380" s="57">
        <f>L380*9+0.04</f>
        <v>18291.460000000006</v>
      </c>
      <c r="AD380" s="57">
        <f t="shared" si="527"/>
        <v>16259.077333333324</v>
      </c>
      <c r="AE380" s="57">
        <f t="shared" ref="AE380:AO395" si="626">AD380-$L380</f>
        <v>14226.697333333323</v>
      </c>
      <c r="AF380" s="57">
        <f t="shared" si="626"/>
        <v>12194.317333333322</v>
      </c>
      <c r="AG380" s="57">
        <f t="shared" si="626"/>
        <v>10161.937333333321</v>
      </c>
      <c r="AH380" s="57">
        <f t="shared" si="626"/>
        <v>8129.5573333333195</v>
      </c>
      <c r="AI380" s="57">
        <f t="shared" si="626"/>
        <v>6097.1773333333185</v>
      </c>
      <c r="AJ380" s="57">
        <f t="shared" si="626"/>
        <v>4064.7973333333175</v>
      </c>
      <c r="AK380" s="57">
        <f t="shared" si="626"/>
        <v>2032.4173333333167</v>
      </c>
      <c r="AL380" s="57">
        <f t="shared" si="626"/>
        <v>3.733333331592803E-2</v>
      </c>
      <c r="AM380" s="57">
        <f>AL380-0.04</f>
        <v>-2.6666666840719708E-3</v>
      </c>
      <c r="AN380" s="57">
        <f t="shared" ref="AN380:AO380" si="627">AM380-$L380*0</f>
        <v>-2.6666666840719708E-3</v>
      </c>
      <c r="AO380" s="57">
        <f t="shared" si="627"/>
        <v>-2.6666666840719708E-3</v>
      </c>
      <c r="AP380" s="59">
        <f t="shared" si="552"/>
        <v>154.77417210256382</v>
      </c>
      <c r="AQ380" s="57">
        <v>0</v>
      </c>
      <c r="BE380" s="60">
        <f t="shared" si="522"/>
        <v>-4.5128205422756427E-6</v>
      </c>
      <c r="BF380" s="57">
        <v>0</v>
      </c>
      <c r="BT380" s="60">
        <f t="shared" si="528"/>
        <v>0</v>
      </c>
      <c r="BU380" s="57">
        <v>0</v>
      </c>
      <c r="CI380" s="60">
        <f t="shared" si="529"/>
        <v>0</v>
      </c>
      <c r="CJ380" s="57">
        <v>0</v>
      </c>
      <c r="CX380" s="60">
        <f t="shared" si="530"/>
        <v>0</v>
      </c>
    </row>
    <row r="381" spans="1:102" x14ac:dyDescent="0.2">
      <c r="A381" s="56" t="s">
        <v>1694</v>
      </c>
      <c r="B381" s="40" t="s">
        <v>2411</v>
      </c>
      <c r="C381" s="40" t="s">
        <v>794</v>
      </c>
      <c r="D381" s="40" t="s">
        <v>913</v>
      </c>
      <c r="E381" s="40" t="s">
        <v>2611</v>
      </c>
      <c r="F381" s="40" t="s">
        <v>853</v>
      </c>
      <c r="G381" s="40">
        <v>708</v>
      </c>
      <c r="H381" s="57">
        <v>57954.52</v>
      </c>
      <c r="I381" s="57">
        <v>37170.68</v>
      </c>
      <c r="J381" s="57">
        <v>20783.839999999997</v>
      </c>
      <c r="K381" s="58">
        <v>1</v>
      </c>
      <c r="L381" s="57">
        <v>143.68000000000004</v>
      </c>
      <c r="M381" s="57"/>
      <c r="N381" s="57">
        <f t="shared" si="597"/>
        <v>1724.1600000000003</v>
      </c>
      <c r="O381" s="57">
        <f t="shared" si="525"/>
        <v>20640.159999999996</v>
      </c>
      <c r="P381" s="57">
        <f t="shared" si="624"/>
        <v>20496.479999999996</v>
      </c>
      <c r="Q381" s="57">
        <f t="shared" si="624"/>
        <v>20352.799999999996</v>
      </c>
      <c r="R381" s="57">
        <f t="shared" si="624"/>
        <v>20209.119999999995</v>
      </c>
      <c r="S381" s="57">
        <f t="shared" si="624"/>
        <v>20065.439999999995</v>
      </c>
      <c r="T381" s="57">
        <f t="shared" si="624"/>
        <v>19921.759999999995</v>
      </c>
      <c r="U381" s="57">
        <f t="shared" si="624"/>
        <v>19778.079999999994</v>
      </c>
      <c r="V381" s="57">
        <f t="shared" si="624"/>
        <v>19634.399999999994</v>
      </c>
      <c r="W381" s="57">
        <f t="shared" si="624"/>
        <v>19490.719999999994</v>
      </c>
      <c r="X381" s="57">
        <f t="shared" si="624"/>
        <v>19347.039999999994</v>
      </c>
      <c r="Y381" s="57">
        <f t="shared" si="624"/>
        <v>19203.359999999993</v>
      </c>
      <c r="Z381" s="57">
        <f t="shared" si="624"/>
        <v>19059.679999999993</v>
      </c>
      <c r="AA381" s="59">
        <f t="shared" si="610"/>
        <v>438.27871999999985</v>
      </c>
      <c r="AB381" s="57"/>
      <c r="AC381" s="57">
        <f t="shared" si="526"/>
        <v>1724.1600000000003</v>
      </c>
      <c r="AD381" s="57">
        <f t="shared" si="527"/>
        <v>18915.999999999993</v>
      </c>
      <c r="AE381" s="57">
        <f t="shared" si="626"/>
        <v>18772.319999999992</v>
      </c>
      <c r="AF381" s="57">
        <f t="shared" si="626"/>
        <v>18628.639999999992</v>
      </c>
      <c r="AG381" s="57">
        <f t="shared" si="626"/>
        <v>18484.959999999992</v>
      </c>
      <c r="AH381" s="57">
        <f t="shared" si="626"/>
        <v>18341.279999999992</v>
      </c>
      <c r="AI381" s="57">
        <f t="shared" si="626"/>
        <v>18197.599999999991</v>
      </c>
      <c r="AJ381" s="57">
        <f t="shared" si="626"/>
        <v>18053.919999999991</v>
      </c>
      <c r="AK381" s="57">
        <f t="shared" si="626"/>
        <v>17910.239999999991</v>
      </c>
      <c r="AL381" s="57">
        <f t="shared" si="626"/>
        <v>17766.55999999999</v>
      </c>
      <c r="AM381" s="57">
        <f t="shared" si="626"/>
        <v>17622.87999999999</v>
      </c>
      <c r="AN381" s="57">
        <f t="shared" si="626"/>
        <v>17479.19999999999</v>
      </c>
      <c r="AO381" s="57">
        <f t="shared" si="626"/>
        <v>17335.51999999999</v>
      </c>
      <c r="AP381" s="59">
        <f t="shared" si="552"/>
        <v>400.34719999999976</v>
      </c>
      <c r="AQ381" s="57">
        <v>143.68000000000004</v>
      </c>
      <c r="AR381" s="57">
        <f t="shared" ref="AR381:AR399" si="628">L381*12</f>
        <v>1724.1600000000003</v>
      </c>
      <c r="AS381" s="57">
        <f t="shared" ref="AS381:AS399" si="629">AO381-$L381</f>
        <v>17191.839999999989</v>
      </c>
      <c r="AT381" s="57">
        <f t="shared" ref="AT381:BD396" si="630">AS381-$L381</f>
        <v>17048.159999999989</v>
      </c>
      <c r="AU381" s="57">
        <f t="shared" si="630"/>
        <v>16904.479999999989</v>
      </c>
      <c r="AV381" s="57">
        <f t="shared" si="630"/>
        <v>16760.799999999988</v>
      </c>
      <c r="AW381" s="57">
        <f t="shared" si="630"/>
        <v>16617.119999999988</v>
      </c>
      <c r="AX381" s="57">
        <f t="shared" si="630"/>
        <v>16473.439999999988</v>
      </c>
      <c r="AY381" s="57">
        <f t="shared" si="630"/>
        <v>16329.759999999987</v>
      </c>
      <c r="AZ381" s="57">
        <f t="shared" si="630"/>
        <v>16186.079999999987</v>
      </c>
      <c r="BA381" s="57">
        <f t="shared" si="630"/>
        <v>16042.399999999987</v>
      </c>
      <c r="BB381" s="57">
        <f t="shared" si="630"/>
        <v>15898.719999999987</v>
      </c>
      <c r="BC381" s="57">
        <f t="shared" si="630"/>
        <v>15755.039999999986</v>
      </c>
      <c r="BD381" s="57">
        <f t="shared" si="630"/>
        <v>15611.359999999986</v>
      </c>
      <c r="BE381" s="60">
        <f t="shared" si="522"/>
        <v>362.41567999999972</v>
      </c>
      <c r="BF381" s="57">
        <v>143.68000000000004</v>
      </c>
      <c r="BG381" s="69">
        <f t="shared" si="554"/>
        <v>1724.1600000000003</v>
      </c>
      <c r="BH381" s="57">
        <f t="shared" si="555"/>
        <v>15467.679999999986</v>
      </c>
      <c r="BI381" s="57">
        <f t="shared" ref="BI381:BS399" si="631">BH381-$L381</f>
        <v>15323.999999999985</v>
      </c>
      <c r="BJ381" s="57">
        <f t="shared" si="631"/>
        <v>15180.319999999985</v>
      </c>
      <c r="BK381" s="57">
        <f t="shared" si="631"/>
        <v>15036.639999999985</v>
      </c>
      <c r="BL381" s="57">
        <f t="shared" si="631"/>
        <v>14892.959999999985</v>
      </c>
      <c r="BM381" s="57">
        <f t="shared" si="631"/>
        <v>14749.279999999984</v>
      </c>
      <c r="BN381" s="57">
        <f t="shared" si="631"/>
        <v>14605.599999999984</v>
      </c>
      <c r="BO381" s="57">
        <f t="shared" si="631"/>
        <v>14461.919999999984</v>
      </c>
      <c r="BP381" s="57">
        <f t="shared" si="631"/>
        <v>14318.239999999983</v>
      </c>
      <c r="BQ381" s="57">
        <f t="shared" si="631"/>
        <v>14174.559999999983</v>
      </c>
      <c r="BR381" s="57">
        <f t="shared" si="631"/>
        <v>14030.879999999983</v>
      </c>
      <c r="BS381" s="57">
        <f t="shared" si="631"/>
        <v>13887.199999999983</v>
      </c>
      <c r="BT381" s="60">
        <f t="shared" si="528"/>
        <v>324.48415999999958</v>
      </c>
      <c r="BU381" s="57">
        <v>143.68000000000004</v>
      </c>
      <c r="BV381" s="69">
        <f t="shared" si="557"/>
        <v>1724.1600000000003</v>
      </c>
      <c r="BW381" s="57">
        <f t="shared" ref="BW381:BW388" si="632">BS381-BU381</f>
        <v>13743.519999999982</v>
      </c>
      <c r="BX381" s="57">
        <f t="shared" ref="BX381:CH388" si="633">BW381-$L381</f>
        <v>13599.839999999982</v>
      </c>
      <c r="BY381" s="57">
        <f t="shared" si="633"/>
        <v>13456.159999999982</v>
      </c>
      <c r="BZ381" s="57">
        <f t="shared" si="633"/>
        <v>13312.479999999981</v>
      </c>
      <c r="CA381" s="57">
        <f t="shared" si="633"/>
        <v>13168.799999999981</v>
      </c>
      <c r="CB381" s="57">
        <f t="shared" si="633"/>
        <v>13025.119999999981</v>
      </c>
      <c r="CC381" s="57">
        <f t="shared" si="633"/>
        <v>12881.439999999981</v>
      </c>
      <c r="CD381" s="57">
        <f t="shared" si="633"/>
        <v>12737.75999999998</v>
      </c>
      <c r="CE381" s="57">
        <f t="shared" si="633"/>
        <v>12594.07999999998</v>
      </c>
      <c r="CF381" s="57">
        <f t="shared" si="633"/>
        <v>12450.39999999998</v>
      </c>
      <c r="CG381" s="57">
        <f t="shared" si="633"/>
        <v>12306.719999999979</v>
      </c>
      <c r="CH381" s="57">
        <f t="shared" si="633"/>
        <v>12163.039999999979</v>
      </c>
      <c r="CI381" s="60">
        <f t="shared" si="529"/>
        <v>286.5526399999996</v>
      </c>
      <c r="CJ381" s="57">
        <v>143.68000000000004</v>
      </c>
      <c r="CK381" s="69">
        <f t="shared" si="560"/>
        <v>1724.1600000000003</v>
      </c>
      <c r="CL381" s="57">
        <f t="shared" ref="CL381:CL388" si="634">CH381-CJ381</f>
        <v>12019.359999999979</v>
      </c>
      <c r="CM381" s="57">
        <f t="shared" ref="CM381:CW388" si="635">CL381-$L381</f>
        <v>11875.679999999978</v>
      </c>
      <c r="CN381" s="57">
        <f t="shared" si="635"/>
        <v>11731.999999999978</v>
      </c>
      <c r="CO381" s="57">
        <f t="shared" si="635"/>
        <v>11588.319999999978</v>
      </c>
      <c r="CP381" s="57">
        <f t="shared" si="635"/>
        <v>11444.639999999978</v>
      </c>
      <c r="CQ381" s="57">
        <f t="shared" si="635"/>
        <v>11300.959999999977</v>
      </c>
      <c r="CR381" s="57">
        <f t="shared" si="635"/>
        <v>11157.279999999977</v>
      </c>
      <c r="CS381" s="57">
        <f t="shared" si="635"/>
        <v>11013.599999999977</v>
      </c>
      <c r="CT381" s="57">
        <f t="shared" si="635"/>
        <v>10869.919999999976</v>
      </c>
      <c r="CU381" s="57">
        <f t="shared" si="635"/>
        <v>10726.239999999976</v>
      </c>
      <c r="CV381" s="57">
        <f t="shared" si="635"/>
        <v>10582.559999999976</v>
      </c>
      <c r="CW381" s="57">
        <f t="shared" si="635"/>
        <v>10438.879999999976</v>
      </c>
      <c r="CX381" s="60">
        <f t="shared" si="530"/>
        <v>248.62111999999954</v>
      </c>
    </row>
    <row r="382" spans="1:102" x14ac:dyDescent="0.2">
      <c r="A382" s="56" t="s">
        <v>1695</v>
      </c>
      <c r="B382" s="40" t="s">
        <v>2412</v>
      </c>
      <c r="C382" s="40" t="s">
        <v>794</v>
      </c>
      <c r="D382" s="40" t="s">
        <v>913</v>
      </c>
      <c r="E382" s="40" t="s">
        <v>2605</v>
      </c>
      <c r="F382" s="40" t="s">
        <v>853</v>
      </c>
      <c r="G382" s="40">
        <v>708</v>
      </c>
      <c r="H382" s="57">
        <v>28452</v>
      </c>
      <c r="I382" s="57">
        <v>20962.387288135596</v>
      </c>
      <c r="J382" s="57">
        <v>7489.6127118644035</v>
      </c>
      <c r="K382" s="58">
        <v>1</v>
      </c>
      <c r="L382" s="57">
        <v>40.18</v>
      </c>
      <c r="M382" s="57"/>
      <c r="N382" s="57">
        <f t="shared" si="597"/>
        <v>482.15999999999997</v>
      </c>
      <c r="O382" s="57">
        <f t="shared" si="525"/>
        <v>7449.4327118644032</v>
      </c>
      <c r="P382" s="57">
        <f t="shared" si="624"/>
        <v>7409.252711864403</v>
      </c>
      <c r="Q382" s="57">
        <f t="shared" si="624"/>
        <v>7369.0727118644027</v>
      </c>
      <c r="R382" s="57">
        <f t="shared" si="624"/>
        <v>7328.8927118644024</v>
      </c>
      <c r="S382" s="57">
        <f t="shared" si="624"/>
        <v>7288.7127118644021</v>
      </c>
      <c r="T382" s="57">
        <f t="shared" si="624"/>
        <v>7248.5327118644018</v>
      </c>
      <c r="U382" s="57">
        <f t="shared" si="624"/>
        <v>7208.3527118644015</v>
      </c>
      <c r="V382" s="57">
        <f t="shared" si="624"/>
        <v>7168.1727118644012</v>
      </c>
      <c r="W382" s="57">
        <f t="shared" si="624"/>
        <v>7127.9927118644009</v>
      </c>
      <c r="X382" s="57">
        <f t="shared" si="624"/>
        <v>7087.8127118644006</v>
      </c>
      <c r="Y382" s="57">
        <f t="shared" si="624"/>
        <v>7047.6327118644003</v>
      </c>
      <c r="Z382" s="57">
        <f t="shared" si="624"/>
        <v>7007.4527118644</v>
      </c>
      <c r="AA382" s="59">
        <f t="shared" si="610"/>
        <v>159.46771966101684</v>
      </c>
      <c r="AB382" s="57"/>
      <c r="AC382" s="57">
        <f t="shared" si="526"/>
        <v>482.15999999999997</v>
      </c>
      <c r="AD382" s="57">
        <f t="shared" si="527"/>
        <v>6967.2727118643998</v>
      </c>
      <c r="AE382" s="57">
        <f t="shared" si="626"/>
        <v>6927.0927118643995</v>
      </c>
      <c r="AF382" s="57">
        <f t="shared" si="626"/>
        <v>6886.9127118643992</v>
      </c>
      <c r="AG382" s="57">
        <f t="shared" si="626"/>
        <v>6846.7327118643989</v>
      </c>
      <c r="AH382" s="57">
        <f t="shared" si="626"/>
        <v>6806.5527118643986</v>
      </c>
      <c r="AI382" s="57">
        <f t="shared" si="626"/>
        <v>6766.3727118643983</v>
      </c>
      <c r="AJ382" s="57">
        <f t="shared" si="626"/>
        <v>6726.192711864398</v>
      </c>
      <c r="AK382" s="57">
        <f t="shared" si="626"/>
        <v>6686.0127118643977</v>
      </c>
      <c r="AL382" s="57">
        <f t="shared" si="626"/>
        <v>6645.8327118643974</v>
      </c>
      <c r="AM382" s="57">
        <f t="shared" si="626"/>
        <v>6605.6527118643971</v>
      </c>
      <c r="AN382" s="57">
        <f t="shared" si="626"/>
        <v>6565.4727118643968</v>
      </c>
      <c r="AO382" s="57">
        <f t="shared" si="626"/>
        <v>6525.2927118643966</v>
      </c>
      <c r="AP382" s="59">
        <f t="shared" si="552"/>
        <v>148.86019966101676</v>
      </c>
      <c r="AQ382" s="57">
        <v>40.18</v>
      </c>
      <c r="AR382" s="57">
        <f t="shared" si="628"/>
        <v>482.15999999999997</v>
      </c>
      <c r="AS382" s="57">
        <f t="shared" si="629"/>
        <v>6485.1127118643963</v>
      </c>
      <c r="AT382" s="57">
        <f t="shared" si="630"/>
        <v>6444.932711864396</v>
      </c>
      <c r="AU382" s="57">
        <f t="shared" si="630"/>
        <v>6404.7527118643957</v>
      </c>
      <c r="AV382" s="57">
        <f t="shared" si="630"/>
        <v>6364.5727118643954</v>
      </c>
      <c r="AW382" s="57">
        <f t="shared" si="630"/>
        <v>6324.3927118643951</v>
      </c>
      <c r="AX382" s="57">
        <f t="shared" si="630"/>
        <v>6284.2127118643948</v>
      </c>
      <c r="AY382" s="57">
        <f t="shared" si="630"/>
        <v>6244.0327118643945</v>
      </c>
      <c r="AZ382" s="57">
        <f t="shared" si="630"/>
        <v>6203.8527118643942</v>
      </c>
      <c r="BA382" s="57">
        <f t="shared" si="630"/>
        <v>6163.6727118643939</v>
      </c>
      <c r="BB382" s="57">
        <f t="shared" si="630"/>
        <v>6123.4927118643936</v>
      </c>
      <c r="BC382" s="57">
        <f t="shared" si="630"/>
        <v>6083.3127118643933</v>
      </c>
      <c r="BD382" s="57">
        <f t="shared" si="630"/>
        <v>6043.1327118643931</v>
      </c>
      <c r="BE382" s="60">
        <f t="shared" si="522"/>
        <v>138.25267966101669</v>
      </c>
      <c r="BF382" s="57">
        <v>40.18</v>
      </c>
      <c r="BG382" s="69">
        <f t="shared" si="554"/>
        <v>482.15999999999997</v>
      </c>
      <c r="BH382" s="57">
        <f t="shared" si="555"/>
        <v>6002.9527118643928</v>
      </c>
      <c r="BI382" s="57">
        <f t="shared" si="631"/>
        <v>5962.7727118643925</v>
      </c>
      <c r="BJ382" s="57">
        <f t="shared" si="631"/>
        <v>5922.5927118643922</v>
      </c>
      <c r="BK382" s="57">
        <f t="shared" si="631"/>
        <v>5882.4127118643919</v>
      </c>
      <c r="BL382" s="57">
        <f t="shared" si="631"/>
        <v>5842.2327118643916</v>
      </c>
      <c r="BM382" s="57">
        <f t="shared" si="631"/>
        <v>5802.0527118643913</v>
      </c>
      <c r="BN382" s="57">
        <f t="shared" si="631"/>
        <v>5761.872711864391</v>
      </c>
      <c r="BO382" s="57">
        <f t="shared" si="631"/>
        <v>5721.6927118643907</v>
      </c>
      <c r="BP382" s="57">
        <f t="shared" si="631"/>
        <v>5681.5127118643904</v>
      </c>
      <c r="BQ382" s="57">
        <f t="shared" si="631"/>
        <v>5641.3327118643901</v>
      </c>
      <c r="BR382" s="57">
        <f t="shared" si="631"/>
        <v>5601.1527118643899</v>
      </c>
      <c r="BS382" s="57">
        <f t="shared" si="631"/>
        <v>5560.9727118643896</v>
      </c>
      <c r="BT382" s="60">
        <f t="shared" si="528"/>
        <v>127.64515966101661</v>
      </c>
      <c r="BU382" s="57">
        <v>40.18</v>
      </c>
      <c r="BV382" s="69">
        <f t="shared" si="557"/>
        <v>482.15999999999997</v>
      </c>
      <c r="BW382" s="57">
        <f t="shared" si="632"/>
        <v>5520.7927118643893</v>
      </c>
      <c r="BX382" s="57">
        <f t="shared" si="633"/>
        <v>5480.612711864389</v>
      </c>
      <c r="BY382" s="57">
        <f t="shared" si="633"/>
        <v>5440.4327118643887</v>
      </c>
      <c r="BZ382" s="57">
        <f t="shared" si="633"/>
        <v>5400.2527118643884</v>
      </c>
      <c r="CA382" s="57">
        <f t="shared" si="633"/>
        <v>5360.0727118643881</v>
      </c>
      <c r="CB382" s="57">
        <f t="shared" si="633"/>
        <v>5319.8927118643878</v>
      </c>
      <c r="CC382" s="57">
        <f t="shared" si="633"/>
        <v>5279.7127118643875</v>
      </c>
      <c r="CD382" s="57">
        <f t="shared" si="633"/>
        <v>5239.5327118643872</v>
      </c>
      <c r="CE382" s="57">
        <f t="shared" si="633"/>
        <v>5199.3527118643869</v>
      </c>
      <c r="CF382" s="57">
        <f t="shared" si="633"/>
        <v>5159.1727118643867</v>
      </c>
      <c r="CG382" s="57">
        <f t="shared" si="633"/>
        <v>5118.9927118643864</v>
      </c>
      <c r="CH382" s="57">
        <f t="shared" si="633"/>
        <v>5078.8127118643861</v>
      </c>
      <c r="CI382" s="60">
        <f t="shared" si="529"/>
        <v>117.03763966101653</v>
      </c>
      <c r="CJ382" s="57">
        <v>40.18</v>
      </c>
      <c r="CK382" s="69">
        <f t="shared" si="560"/>
        <v>482.15999999999997</v>
      </c>
      <c r="CL382" s="57">
        <f t="shared" si="634"/>
        <v>5038.6327118643858</v>
      </c>
      <c r="CM382" s="57">
        <f t="shared" si="635"/>
        <v>4998.4527118643855</v>
      </c>
      <c r="CN382" s="57">
        <f t="shared" si="635"/>
        <v>4958.2727118643852</v>
      </c>
      <c r="CO382" s="57">
        <f t="shared" si="635"/>
        <v>4918.0927118643849</v>
      </c>
      <c r="CP382" s="57">
        <f t="shared" si="635"/>
        <v>4877.9127118643846</v>
      </c>
      <c r="CQ382" s="57">
        <f t="shared" si="635"/>
        <v>4837.7327118643843</v>
      </c>
      <c r="CR382" s="57">
        <f t="shared" si="635"/>
        <v>4797.552711864384</v>
      </c>
      <c r="CS382" s="57">
        <f t="shared" si="635"/>
        <v>4757.3727118643837</v>
      </c>
      <c r="CT382" s="57">
        <f t="shared" si="635"/>
        <v>4717.1927118643835</v>
      </c>
      <c r="CU382" s="57">
        <f t="shared" si="635"/>
        <v>4677.0127118643832</v>
      </c>
      <c r="CV382" s="57">
        <f t="shared" si="635"/>
        <v>4636.8327118643829</v>
      </c>
      <c r="CW382" s="57">
        <f t="shared" si="635"/>
        <v>4596.6527118643826</v>
      </c>
      <c r="CX382" s="60">
        <f t="shared" si="530"/>
        <v>106.43011966101645</v>
      </c>
    </row>
    <row r="383" spans="1:102" x14ac:dyDescent="0.2">
      <c r="A383" s="56" t="s">
        <v>1696</v>
      </c>
      <c r="B383" s="40" t="s">
        <v>2413</v>
      </c>
      <c r="C383" s="40" t="s">
        <v>794</v>
      </c>
      <c r="D383" s="40" t="s">
        <v>851</v>
      </c>
      <c r="E383" s="40" t="s">
        <v>2612</v>
      </c>
      <c r="F383" s="40" t="s">
        <v>853</v>
      </c>
      <c r="G383" s="40">
        <v>240</v>
      </c>
      <c r="H383" s="57">
        <v>1621695.9</v>
      </c>
      <c r="I383" s="57">
        <v>567593.83499999996</v>
      </c>
      <c r="J383" s="57">
        <v>1054102.0649999999</v>
      </c>
      <c r="K383" s="58">
        <v>1</v>
      </c>
      <c r="L383" s="57">
        <v>6757.07</v>
      </c>
      <c r="M383" s="57"/>
      <c r="N383" s="57">
        <f t="shared" si="597"/>
        <v>81084.84</v>
      </c>
      <c r="O383" s="57">
        <f t="shared" si="525"/>
        <v>1047344.995</v>
      </c>
      <c r="P383" s="57">
        <f t="shared" si="624"/>
        <v>1040587.925</v>
      </c>
      <c r="Q383" s="57">
        <f t="shared" si="624"/>
        <v>1033830.8550000001</v>
      </c>
      <c r="R383" s="57">
        <f t="shared" si="624"/>
        <v>1027073.7850000001</v>
      </c>
      <c r="S383" s="57">
        <f t="shared" si="624"/>
        <v>1020316.7150000002</v>
      </c>
      <c r="T383" s="57">
        <f t="shared" si="624"/>
        <v>1013559.6450000003</v>
      </c>
      <c r="U383" s="57">
        <f t="shared" si="624"/>
        <v>1006802.5750000003</v>
      </c>
      <c r="V383" s="57">
        <f t="shared" si="624"/>
        <v>1000045.5050000004</v>
      </c>
      <c r="W383" s="57">
        <f t="shared" si="624"/>
        <v>993288.43500000041</v>
      </c>
      <c r="X383" s="57">
        <f t="shared" si="624"/>
        <v>986531.36500000046</v>
      </c>
      <c r="Y383" s="57">
        <f t="shared" si="624"/>
        <v>979774.29500000051</v>
      </c>
      <c r="Z383" s="57">
        <f t="shared" si="624"/>
        <v>973017.22500000056</v>
      </c>
      <c r="AA383" s="59">
        <f t="shared" si="610"/>
        <v>22298.312190000004</v>
      </c>
      <c r="AB383" s="57"/>
      <c r="AC383" s="57">
        <f t="shared" si="526"/>
        <v>81084.84</v>
      </c>
      <c r="AD383" s="57">
        <f t="shared" si="527"/>
        <v>966260.15500000061</v>
      </c>
      <c r="AE383" s="57">
        <f t="shared" si="626"/>
        <v>959503.08500000066</v>
      </c>
      <c r="AF383" s="57">
        <f t="shared" si="626"/>
        <v>952746.01500000071</v>
      </c>
      <c r="AG383" s="57">
        <f t="shared" si="626"/>
        <v>945988.94500000076</v>
      </c>
      <c r="AH383" s="57">
        <f t="shared" si="626"/>
        <v>939231.87500000081</v>
      </c>
      <c r="AI383" s="57">
        <f t="shared" si="626"/>
        <v>932474.80500000087</v>
      </c>
      <c r="AJ383" s="57">
        <f t="shared" si="626"/>
        <v>925717.73500000092</v>
      </c>
      <c r="AK383" s="57">
        <f t="shared" si="626"/>
        <v>918960.66500000097</v>
      </c>
      <c r="AL383" s="57">
        <f t="shared" si="626"/>
        <v>912203.59500000102</v>
      </c>
      <c r="AM383" s="57">
        <f t="shared" si="626"/>
        <v>905446.52500000107</v>
      </c>
      <c r="AN383" s="57">
        <f t="shared" si="626"/>
        <v>898689.45500000112</v>
      </c>
      <c r="AO383" s="57">
        <f t="shared" si="626"/>
        <v>891932.38500000117</v>
      </c>
      <c r="AP383" s="59">
        <f t="shared" si="552"/>
        <v>20514.445710000018</v>
      </c>
      <c r="AQ383" s="57">
        <v>6757.07</v>
      </c>
      <c r="AR383" s="57">
        <f t="shared" si="628"/>
        <v>81084.84</v>
      </c>
      <c r="AS383" s="57">
        <f t="shared" si="629"/>
        <v>885175.31500000122</v>
      </c>
      <c r="AT383" s="57">
        <f t="shared" si="630"/>
        <v>878418.24500000128</v>
      </c>
      <c r="AU383" s="57">
        <f t="shared" si="630"/>
        <v>871661.17500000133</v>
      </c>
      <c r="AV383" s="57">
        <f t="shared" si="630"/>
        <v>864904.10500000138</v>
      </c>
      <c r="AW383" s="57">
        <f t="shared" si="630"/>
        <v>858147.03500000143</v>
      </c>
      <c r="AX383" s="57">
        <f t="shared" si="630"/>
        <v>851389.96500000148</v>
      </c>
      <c r="AY383" s="57">
        <f t="shared" si="630"/>
        <v>844632.89500000153</v>
      </c>
      <c r="AZ383" s="57">
        <f t="shared" si="630"/>
        <v>837875.82500000158</v>
      </c>
      <c r="BA383" s="57">
        <f t="shared" si="630"/>
        <v>831118.75500000163</v>
      </c>
      <c r="BB383" s="57">
        <f t="shared" si="630"/>
        <v>824361.68500000169</v>
      </c>
      <c r="BC383" s="57">
        <f t="shared" si="630"/>
        <v>817604.61500000174</v>
      </c>
      <c r="BD383" s="57">
        <f t="shared" si="630"/>
        <v>810847.54500000179</v>
      </c>
      <c r="BE383" s="60">
        <f t="shared" si="522"/>
        <v>18730.579230000036</v>
      </c>
      <c r="BF383" s="57">
        <v>6757.07</v>
      </c>
      <c r="BG383" s="69">
        <f t="shared" si="554"/>
        <v>81084.84</v>
      </c>
      <c r="BH383" s="57">
        <f t="shared" si="555"/>
        <v>804090.47500000184</v>
      </c>
      <c r="BI383" s="57">
        <f t="shared" si="631"/>
        <v>797333.40500000189</v>
      </c>
      <c r="BJ383" s="57">
        <f t="shared" si="631"/>
        <v>790576.33500000194</v>
      </c>
      <c r="BK383" s="57">
        <f t="shared" si="631"/>
        <v>783819.26500000199</v>
      </c>
      <c r="BL383" s="57">
        <f t="shared" si="631"/>
        <v>777062.19500000204</v>
      </c>
      <c r="BM383" s="57">
        <f t="shared" si="631"/>
        <v>770305.1250000021</v>
      </c>
      <c r="BN383" s="57">
        <f t="shared" si="631"/>
        <v>763548.05500000215</v>
      </c>
      <c r="BO383" s="57">
        <f t="shared" si="631"/>
        <v>756790.9850000022</v>
      </c>
      <c r="BP383" s="57">
        <f t="shared" si="631"/>
        <v>750033.91500000225</v>
      </c>
      <c r="BQ383" s="57">
        <f t="shared" si="631"/>
        <v>743276.8450000023</v>
      </c>
      <c r="BR383" s="57">
        <f t="shared" si="631"/>
        <v>736519.77500000235</v>
      </c>
      <c r="BS383" s="57">
        <f t="shared" si="631"/>
        <v>729762.7050000024</v>
      </c>
      <c r="BT383" s="60">
        <f t="shared" si="528"/>
        <v>16946.712750000046</v>
      </c>
      <c r="BU383" s="57">
        <v>6757.07</v>
      </c>
      <c r="BV383" s="69">
        <f t="shared" si="557"/>
        <v>81084.84</v>
      </c>
      <c r="BW383" s="57">
        <f t="shared" si="632"/>
        <v>723005.63500000245</v>
      </c>
      <c r="BX383" s="57">
        <f t="shared" si="633"/>
        <v>716248.56500000251</v>
      </c>
      <c r="BY383" s="57">
        <f t="shared" si="633"/>
        <v>709491.49500000256</v>
      </c>
      <c r="BZ383" s="57">
        <f t="shared" si="633"/>
        <v>702734.42500000261</v>
      </c>
      <c r="CA383" s="57">
        <f t="shared" si="633"/>
        <v>695977.35500000266</v>
      </c>
      <c r="CB383" s="57">
        <f t="shared" si="633"/>
        <v>689220.28500000271</v>
      </c>
      <c r="CC383" s="57">
        <f t="shared" si="633"/>
        <v>682463.21500000276</v>
      </c>
      <c r="CD383" s="57">
        <f t="shared" si="633"/>
        <v>675706.14500000281</v>
      </c>
      <c r="CE383" s="57">
        <f t="shared" si="633"/>
        <v>668949.07500000286</v>
      </c>
      <c r="CF383" s="57">
        <f t="shared" si="633"/>
        <v>662192.00500000292</v>
      </c>
      <c r="CG383" s="57">
        <f t="shared" si="633"/>
        <v>655434.93500000297</v>
      </c>
      <c r="CH383" s="57">
        <f t="shared" si="633"/>
        <v>648677.86500000302</v>
      </c>
      <c r="CI383" s="60">
        <f t="shared" si="529"/>
        <v>15162.846270000058</v>
      </c>
      <c r="CJ383" s="57">
        <v>6757.07</v>
      </c>
      <c r="CK383" s="69">
        <f t="shared" si="560"/>
        <v>81084.84</v>
      </c>
      <c r="CL383" s="57">
        <f t="shared" si="634"/>
        <v>641920.79500000307</v>
      </c>
      <c r="CM383" s="57">
        <f t="shared" si="635"/>
        <v>635163.72500000312</v>
      </c>
      <c r="CN383" s="57">
        <f t="shared" si="635"/>
        <v>628406.65500000317</v>
      </c>
      <c r="CO383" s="57">
        <f t="shared" si="635"/>
        <v>621649.58500000322</v>
      </c>
      <c r="CP383" s="57">
        <f t="shared" si="635"/>
        <v>614892.51500000327</v>
      </c>
      <c r="CQ383" s="57">
        <f t="shared" si="635"/>
        <v>608135.44500000332</v>
      </c>
      <c r="CR383" s="57">
        <f t="shared" si="635"/>
        <v>601378.37500000338</v>
      </c>
      <c r="CS383" s="57">
        <f t="shared" si="635"/>
        <v>594621.30500000343</v>
      </c>
      <c r="CT383" s="57">
        <f t="shared" si="635"/>
        <v>587864.23500000348</v>
      </c>
      <c r="CU383" s="57">
        <f t="shared" si="635"/>
        <v>581107.16500000353</v>
      </c>
      <c r="CV383" s="57">
        <f t="shared" si="635"/>
        <v>574350.09500000358</v>
      </c>
      <c r="CW383" s="57">
        <f t="shared" si="635"/>
        <v>567593.02500000363</v>
      </c>
      <c r="CX383" s="60">
        <f t="shared" si="530"/>
        <v>13378.979790000072</v>
      </c>
    </row>
    <row r="384" spans="1:102" x14ac:dyDescent="0.2">
      <c r="A384" s="56" t="s">
        <v>1697</v>
      </c>
      <c r="B384" s="40" t="s">
        <v>2414</v>
      </c>
      <c r="C384" s="40" t="s">
        <v>794</v>
      </c>
      <c r="D384" s="40" t="s">
        <v>913</v>
      </c>
      <c r="E384" s="40" t="s">
        <v>2613</v>
      </c>
      <c r="F384" s="40" t="s">
        <v>853</v>
      </c>
      <c r="G384" s="40">
        <v>708</v>
      </c>
      <c r="H384" s="57">
        <v>81054</v>
      </c>
      <c r="I384" s="57">
        <v>54878.406610169492</v>
      </c>
      <c r="J384" s="57">
        <v>26175.593389830508</v>
      </c>
      <c r="K384" s="58">
        <v>1</v>
      </c>
      <c r="L384" s="57">
        <v>114.49</v>
      </c>
      <c r="M384" s="57"/>
      <c r="N384" s="57">
        <f t="shared" si="597"/>
        <v>1373.8799999999999</v>
      </c>
      <c r="O384" s="57">
        <f t="shared" si="525"/>
        <v>26061.103389830507</v>
      </c>
      <c r="P384" s="57">
        <f t="shared" si="624"/>
        <v>25946.613389830505</v>
      </c>
      <c r="Q384" s="57">
        <f t="shared" si="624"/>
        <v>25832.123389830504</v>
      </c>
      <c r="R384" s="57">
        <f t="shared" si="624"/>
        <v>25717.633389830502</v>
      </c>
      <c r="S384" s="57">
        <f t="shared" si="624"/>
        <v>25603.1433898305</v>
      </c>
      <c r="T384" s="57">
        <f t="shared" si="624"/>
        <v>25488.653389830499</v>
      </c>
      <c r="U384" s="57">
        <f t="shared" si="624"/>
        <v>25374.163389830497</v>
      </c>
      <c r="V384" s="57">
        <f t="shared" si="624"/>
        <v>25259.673389830496</v>
      </c>
      <c r="W384" s="57">
        <f t="shared" si="624"/>
        <v>25145.183389830494</v>
      </c>
      <c r="X384" s="57">
        <f t="shared" si="624"/>
        <v>25030.693389830492</v>
      </c>
      <c r="Y384" s="57">
        <f t="shared" si="624"/>
        <v>24916.203389830491</v>
      </c>
      <c r="Z384" s="57">
        <f t="shared" si="624"/>
        <v>24801.713389830489</v>
      </c>
      <c r="AA384" s="59">
        <f t="shared" si="610"/>
        <v>560.75037457627081</v>
      </c>
      <c r="AB384" s="57"/>
      <c r="AC384" s="57">
        <f t="shared" si="526"/>
        <v>1373.8799999999999</v>
      </c>
      <c r="AD384" s="57">
        <f t="shared" si="527"/>
        <v>24687.223389830488</v>
      </c>
      <c r="AE384" s="57">
        <f t="shared" si="626"/>
        <v>24572.733389830486</v>
      </c>
      <c r="AF384" s="57">
        <f t="shared" si="626"/>
        <v>24458.243389830484</v>
      </c>
      <c r="AG384" s="57">
        <f t="shared" si="626"/>
        <v>24343.753389830483</v>
      </c>
      <c r="AH384" s="57">
        <f t="shared" si="626"/>
        <v>24229.263389830481</v>
      </c>
      <c r="AI384" s="57">
        <f t="shared" si="626"/>
        <v>24114.77338983048</v>
      </c>
      <c r="AJ384" s="57">
        <f t="shared" si="626"/>
        <v>24000.283389830478</v>
      </c>
      <c r="AK384" s="57">
        <f t="shared" si="626"/>
        <v>23885.793389830476</v>
      </c>
      <c r="AL384" s="57">
        <f t="shared" si="626"/>
        <v>23771.303389830475</v>
      </c>
      <c r="AM384" s="57">
        <f t="shared" si="626"/>
        <v>23656.813389830473</v>
      </c>
      <c r="AN384" s="57">
        <f t="shared" si="626"/>
        <v>23542.323389830472</v>
      </c>
      <c r="AO384" s="57">
        <f t="shared" si="626"/>
        <v>23427.83338983047</v>
      </c>
      <c r="AP384" s="59">
        <f t="shared" si="552"/>
        <v>530.52501457627056</v>
      </c>
      <c r="AQ384" s="57">
        <v>114.49</v>
      </c>
      <c r="AR384" s="57">
        <f t="shared" si="628"/>
        <v>1373.8799999999999</v>
      </c>
      <c r="AS384" s="57">
        <f t="shared" si="629"/>
        <v>23313.343389830468</v>
      </c>
      <c r="AT384" s="57">
        <f t="shared" si="630"/>
        <v>23198.853389830467</v>
      </c>
      <c r="AU384" s="57">
        <f t="shared" si="630"/>
        <v>23084.363389830465</v>
      </c>
      <c r="AV384" s="57">
        <f t="shared" si="630"/>
        <v>22969.873389830464</v>
      </c>
      <c r="AW384" s="57">
        <f t="shared" si="630"/>
        <v>22855.383389830462</v>
      </c>
      <c r="AX384" s="57">
        <f t="shared" si="630"/>
        <v>22740.89338983046</v>
      </c>
      <c r="AY384" s="57">
        <f t="shared" si="630"/>
        <v>22626.403389830459</v>
      </c>
      <c r="AZ384" s="57">
        <f t="shared" si="630"/>
        <v>22511.913389830457</v>
      </c>
      <c r="BA384" s="57">
        <f t="shared" si="630"/>
        <v>22397.423389830456</v>
      </c>
      <c r="BB384" s="57">
        <f t="shared" si="630"/>
        <v>22282.933389830454</v>
      </c>
      <c r="BC384" s="57">
        <f t="shared" si="630"/>
        <v>22168.443389830452</v>
      </c>
      <c r="BD384" s="57">
        <f t="shared" si="630"/>
        <v>22053.953389830451</v>
      </c>
      <c r="BE384" s="60">
        <f t="shared" si="522"/>
        <v>500.29965457627009</v>
      </c>
      <c r="BF384" s="57">
        <v>114.49</v>
      </c>
      <c r="BG384" s="69">
        <f t="shared" si="554"/>
        <v>1373.8799999999999</v>
      </c>
      <c r="BH384" s="57">
        <f t="shared" si="555"/>
        <v>21939.463389830449</v>
      </c>
      <c r="BI384" s="57">
        <f t="shared" si="631"/>
        <v>21824.973389830448</v>
      </c>
      <c r="BJ384" s="57">
        <f t="shared" si="631"/>
        <v>21710.483389830446</v>
      </c>
      <c r="BK384" s="57">
        <f t="shared" si="631"/>
        <v>21595.993389830444</v>
      </c>
      <c r="BL384" s="57">
        <f t="shared" si="631"/>
        <v>21481.503389830443</v>
      </c>
      <c r="BM384" s="57">
        <f t="shared" si="631"/>
        <v>21367.013389830441</v>
      </c>
      <c r="BN384" s="57">
        <f t="shared" si="631"/>
        <v>21252.52338983044</v>
      </c>
      <c r="BO384" s="57">
        <f t="shared" si="631"/>
        <v>21138.033389830438</v>
      </c>
      <c r="BP384" s="57">
        <f t="shared" si="631"/>
        <v>21023.543389830436</v>
      </c>
      <c r="BQ384" s="57">
        <f t="shared" si="631"/>
        <v>20909.053389830435</v>
      </c>
      <c r="BR384" s="57">
        <f t="shared" si="631"/>
        <v>20794.563389830433</v>
      </c>
      <c r="BS384" s="57">
        <f t="shared" si="631"/>
        <v>20680.073389830432</v>
      </c>
      <c r="BT384" s="60">
        <f t="shared" si="528"/>
        <v>470.07429457626966</v>
      </c>
      <c r="BU384" s="57">
        <v>114.49</v>
      </c>
      <c r="BV384" s="69">
        <f t="shared" si="557"/>
        <v>1373.8799999999999</v>
      </c>
      <c r="BW384" s="57">
        <f t="shared" si="632"/>
        <v>20565.58338983043</v>
      </c>
      <c r="BX384" s="57">
        <f t="shared" si="633"/>
        <v>20451.093389830428</v>
      </c>
      <c r="BY384" s="57">
        <f t="shared" si="633"/>
        <v>20336.603389830427</v>
      </c>
      <c r="BZ384" s="57">
        <f t="shared" si="633"/>
        <v>20222.113389830425</v>
      </c>
      <c r="CA384" s="57">
        <f t="shared" si="633"/>
        <v>20107.623389830424</v>
      </c>
      <c r="CB384" s="57">
        <f t="shared" si="633"/>
        <v>19993.133389830422</v>
      </c>
      <c r="CC384" s="57">
        <f t="shared" si="633"/>
        <v>19878.64338983042</v>
      </c>
      <c r="CD384" s="57">
        <f t="shared" si="633"/>
        <v>19764.153389830419</v>
      </c>
      <c r="CE384" s="57">
        <f t="shared" si="633"/>
        <v>19649.663389830417</v>
      </c>
      <c r="CF384" s="57">
        <f t="shared" si="633"/>
        <v>19535.173389830416</v>
      </c>
      <c r="CG384" s="57">
        <f t="shared" si="633"/>
        <v>19420.683389830414</v>
      </c>
      <c r="CH384" s="57">
        <f t="shared" si="633"/>
        <v>19306.193389830412</v>
      </c>
      <c r="CI384" s="60">
        <f t="shared" si="529"/>
        <v>439.84893457626919</v>
      </c>
      <c r="CJ384" s="57">
        <v>114.49</v>
      </c>
      <c r="CK384" s="69">
        <f t="shared" si="560"/>
        <v>1373.8799999999999</v>
      </c>
      <c r="CL384" s="57">
        <f t="shared" si="634"/>
        <v>19191.703389830411</v>
      </c>
      <c r="CM384" s="57">
        <f t="shared" si="635"/>
        <v>19077.213389830409</v>
      </c>
      <c r="CN384" s="57">
        <f t="shared" si="635"/>
        <v>18962.723389830408</v>
      </c>
      <c r="CO384" s="57">
        <f t="shared" si="635"/>
        <v>18848.233389830406</v>
      </c>
      <c r="CP384" s="57">
        <f t="shared" si="635"/>
        <v>18733.743389830404</v>
      </c>
      <c r="CQ384" s="57">
        <f t="shared" si="635"/>
        <v>18619.253389830403</v>
      </c>
      <c r="CR384" s="57">
        <f t="shared" si="635"/>
        <v>18504.763389830401</v>
      </c>
      <c r="CS384" s="57">
        <f t="shared" si="635"/>
        <v>18390.2733898304</v>
      </c>
      <c r="CT384" s="57">
        <f t="shared" si="635"/>
        <v>18275.783389830398</v>
      </c>
      <c r="CU384" s="57">
        <f t="shared" si="635"/>
        <v>18161.293389830396</v>
      </c>
      <c r="CV384" s="57">
        <f t="shared" si="635"/>
        <v>18046.803389830395</v>
      </c>
      <c r="CW384" s="57">
        <f t="shared" si="635"/>
        <v>17932.313389830393</v>
      </c>
      <c r="CX384" s="60">
        <f t="shared" si="530"/>
        <v>409.62357457626882</v>
      </c>
    </row>
    <row r="385" spans="1:102" x14ac:dyDescent="0.2">
      <c r="A385" s="56" t="s">
        <v>1698</v>
      </c>
      <c r="B385" s="40" t="s">
        <v>2415</v>
      </c>
      <c r="C385" s="40" t="s">
        <v>794</v>
      </c>
      <c r="D385" s="40" t="s">
        <v>851</v>
      </c>
      <c r="E385" s="40" t="s">
        <v>2108</v>
      </c>
      <c r="F385" s="40" t="s">
        <v>853</v>
      </c>
      <c r="G385" s="40">
        <v>240</v>
      </c>
      <c r="H385" s="57">
        <v>1622740.26</v>
      </c>
      <c r="I385" s="57">
        <v>567959.25300000003</v>
      </c>
      <c r="J385" s="57">
        <v>1054781.007</v>
      </c>
      <c r="K385" s="58">
        <v>1</v>
      </c>
      <c r="L385" s="57">
        <v>6761.4199999999992</v>
      </c>
      <c r="M385" s="57"/>
      <c r="N385" s="57">
        <f t="shared" si="597"/>
        <v>81137.039999999994</v>
      </c>
      <c r="O385" s="57">
        <f t="shared" si="525"/>
        <v>1048019.5869999999</v>
      </c>
      <c r="P385" s="57">
        <f t="shared" si="624"/>
        <v>1041258.1669999999</v>
      </c>
      <c r="Q385" s="57">
        <f t="shared" si="624"/>
        <v>1034496.7469999999</v>
      </c>
      <c r="R385" s="57">
        <f t="shared" si="624"/>
        <v>1027735.3269999998</v>
      </c>
      <c r="S385" s="57">
        <f t="shared" si="624"/>
        <v>1020973.9069999998</v>
      </c>
      <c r="T385" s="57">
        <f t="shared" si="624"/>
        <v>1014212.4869999997</v>
      </c>
      <c r="U385" s="57">
        <f t="shared" si="624"/>
        <v>1007451.0669999997</v>
      </c>
      <c r="V385" s="57">
        <f t="shared" si="624"/>
        <v>1000689.6469999996</v>
      </c>
      <c r="W385" s="57">
        <f t="shared" si="624"/>
        <v>993928.22699999961</v>
      </c>
      <c r="X385" s="57">
        <f t="shared" si="624"/>
        <v>987166.80699999956</v>
      </c>
      <c r="Y385" s="57">
        <f t="shared" si="624"/>
        <v>980405.38699999952</v>
      </c>
      <c r="Z385" s="57">
        <f t="shared" si="624"/>
        <v>973643.96699999948</v>
      </c>
      <c r="AA385" s="59">
        <f t="shared" si="610"/>
        <v>22312.674713999997</v>
      </c>
      <c r="AB385" s="57"/>
      <c r="AC385" s="57">
        <f t="shared" si="526"/>
        <v>81137.039999999994</v>
      </c>
      <c r="AD385" s="57">
        <f t="shared" si="527"/>
        <v>966882.54699999944</v>
      </c>
      <c r="AE385" s="57">
        <f t="shared" si="626"/>
        <v>960121.1269999994</v>
      </c>
      <c r="AF385" s="57">
        <f t="shared" si="626"/>
        <v>953359.70699999935</v>
      </c>
      <c r="AG385" s="57">
        <f t="shared" si="626"/>
        <v>946598.28699999931</v>
      </c>
      <c r="AH385" s="57">
        <f t="shared" si="626"/>
        <v>939836.86699999927</v>
      </c>
      <c r="AI385" s="57">
        <f t="shared" si="626"/>
        <v>933075.44699999923</v>
      </c>
      <c r="AJ385" s="57">
        <f t="shared" si="626"/>
        <v>926314.02699999919</v>
      </c>
      <c r="AK385" s="57">
        <f t="shared" si="626"/>
        <v>919552.60699999915</v>
      </c>
      <c r="AL385" s="57">
        <f t="shared" si="626"/>
        <v>912791.1869999991</v>
      </c>
      <c r="AM385" s="57">
        <f t="shared" si="626"/>
        <v>906029.76699999906</v>
      </c>
      <c r="AN385" s="57">
        <f t="shared" si="626"/>
        <v>899268.34699999902</v>
      </c>
      <c r="AO385" s="57">
        <f t="shared" si="626"/>
        <v>892506.92699999898</v>
      </c>
      <c r="AP385" s="59">
        <f t="shared" si="552"/>
        <v>20527.659833999984</v>
      </c>
      <c r="AQ385" s="57">
        <v>6761.4199999999992</v>
      </c>
      <c r="AR385" s="57">
        <f t="shared" si="628"/>
        <v>81137.039999999994</v>
      </c>
      <c r="AS385" s="57">
        <f t="shared" si="629"/>
        <v>885745.50699999894</v>
      </c>
      <c r="AT385" s="57">
        <f t="shared" si="630"/>
        <v>878984.08699999889</v>
      </c>
      <c r="AU385" s="57">
        <f t="shared" si="630"/>
        <v>872222.66699999885</v>
      </c>
      <c r="AV385" s="57">
        <f t="shared" si="630"/>
        <v>865461.24699999881</v>
      </c>
      <c r="AW385" s="57">
        <f t="shared" si="630"/>
        <v>858699.82699999877</v>
      </c>
      <c r="AX385" s="57">
        <f t="shared" si="630"/>
        <v>851938.40699999873</v>
      </c>
      <c r="AY385" s="57">
        <f t="shared" si="630"/>
        <v>845176.98699999868</v>
      </c>
      <c r="AZ385" s="57">
        <f t="shared" si="630"/>
        <v>838415.56699999864</v>
      </c>
      <c r="BA385" s="57">
        <f t="shared" si="630"/>
        <v>831654.1469999986</v>
      </c>
      <c r="BB385" s="57">
        <f t="shared" si="630"/>
        <v>824892.72699999856</v>
      </c>
      <c r="BC385" s="57">
        <f t="shared" si="630"/>
        <v>818131.30699999852</v>
      </c>
      <c r="BD385" s="57">
        <f t="shared" si="630"/>
        <v>811369.88699999847</v>
      </c>
      <c r="BE385" s="60">
        <f t="shared" si="522"/>
        <v>18742.644953999974</v>
      </c>
      <c r="BF385" s="57">
        <v>6761.4199999999992</v>
      </c>
      <c r="BG385" s="69">
        <f t="shared" si="554"/>
        <v>81137.039999999994</v>
      </c>
      <c r="BH385" s="57">
        <f t="shared" si="555"/>
        <v>804608.46699999843</v>
      </c>
      <c r="BI385" s="57">
        <f t="shared" si="631"/>
        <v>797847.04699999839</v>
      </c>
      <c r="BJ385" s="57">
        <f t="shared" si="631"/>
        <v>791085.62699999835</v>
      </c>
      <c r="BK385" s="57">
        <f t="shared" si="631"/>
        <v>784324.20699999831</v>
      </c>
      <c r="BL385" s="57">
        <f t="shared" si="631"/>
        <v>777562.78699999826</v>
      </c>
      <c r="BM385" s="57">
        <f t="shared" si="631"/>
        <v>770801.36699999822</v>
      </c>
      <c r="BN385" s="57">
        <f t="shared" si="631"/>
        <v>764039.94699999818</v>
      </c>
      <c r="BO385" s="57">
        <f t="shared" si="631"/>
        <v>757278.52699999814</v>
      </c>
      <c r="BP385" s="57">
        <f t="shared" si="631"/>
        <v>750517.1069999981</v>
      </c>
      <c r="BQ385" s="57">
        <f t="shared" si="631"/>
        <v>743755.68699999806</v>
      </c>
      <c r="BR385" s="57">
        <f t="shared" si="631"/>
        <v>736994.26699999801</v>
      </c>
      <c r="BS385" s="57">
        <f t="shared" si="631"/>
        <v>730232.84699999797</v>
      </c>
      <c r="BT385" s="60">
        <f t="shared" si="528"/>
        <v>16957.630073999957</v>
      </c>
      <c r="BU385" s="57">
        <v>6761.4199999999992</v>
      </c>
      <c r="BV385" s="69">
        <f t="shared" si="557"/>
        <v>81137.039999999994</v>
      </c>
      <c r="BW385" s="57">
        <f t="shared" si="632"/>
        <v>723471.42699999793</v>
      </c>
      <c r="BX385" s="57">
        <f t="shared" si="633"/>
        <v>716710.00699999789</v>
      </c>
      <c r="BY385" s="57">
        <f t="shared" si="633"/>
        <v>709948.58699999785</v>
      </c>
      <c r="BZ385" s="57">
        <f t="shared" si="633"/>
        <v>703187.1669999978</v>
      </c>
      <c r="CA385" s="57">
        <f t="shared" si="633"/>
        <v>696425.74699999776</v>
      </c>
      <c r="CB385" s="57">
        <f t="shared" si="633"/>
        <v>689664.32699999772</v>
      </c>
      <c r="CC385" s="57">
        <f t="shared" si="633"/>
        <v>682902.90699999768</v>
      </c>
      <c r="CD385" s="57">
        <f t="shared" si="633"/>
        <v>676141.48699999764</v>
      </c>
      <c r="CE385" s="57">
        <f t="shared" si="633"/>
        <v>669380.06699999759</v>
      </c>
      <c r="CF385" s="57">
        <f t="shared" si="633"/>
        <v>662618.64699999755</v>
      </c>
      <c r="CG385" s="57">
        <f t="shared" si="633"/>
        <v>655857.22699999751</v>
      </c>
      <c r="CH385" s="57">
        <f t="shared" si="633"/>
        <v>649095.80699999747</v>
      </c>
      <c r="CI385" s="60">
        <f t="shared" si="529"/>
        <v>15172.615193999949</v>
      </c>
      <c r="CJ385" s="57">
        <v>6761.4199999999992</v>
      </c>
      <c r="CK385" s="69">
        <f t="shared" si="560"/>
        <v>81137.039999999994</v>
      </c>
      <c r="CL385" s="57">
        <f t="shared" si="634"/>
        <v>642334.38699999743</v>
      </c>
      <c r="CM385" s="57">
        <f t="shared" si="635"/>
        <v>635572.96699999738</v>
      </c>
      <c r="CN385" s="57">
        <f t="shared" si="635"/>
        <v>628811.54699999734</v>
      </c>
      <c r="CO385" s="57">
        <f t="shared" si="635"/>
        <v>622050.1269999973</v>
      </c>
      <c r="CP385" s="57">
        <f t="shared" si="635"/>
        <v>615288.70699999726</v>
      </c>
      <c r="CQ385" s="57">
        <f t="shared" si="635"/>
        <v>608527.28699999722</v>
      </c>
      <c r="CR385" s="57">
        <f t="shared" si="635"/>
        <v>601765.86699999718</v>
      </c>
      <c r="CS385" s="57">
        <f t="shared" si="635"/>
        <v>595004.44699999713</v>
      </c>
      <c r="CT385" s="57">
        <f t="shared" si="635"/>
        <v>588243.02699999709</v>
      </c>
      <c r="CU385" s="57">
        <f t="shared" si="635"/>
        <v>581481.60699999705</v>
      </c>
      <c r="CV385" s="57">
        <f t="shared" si="635"/>
        <v>574720.18699999701</v>
      </c>
      <c r="CW385" s="57">
        <f t="shared" si="635"/>
        <v>567958.76699999697</v>
      </c>
      <c r="CX385" s="60">
        <f t="shared" si="530"/>
        <v>13387.600313999937</v>
      </c>
    </row>
    <row r="386" spans="1:102" x14ac:dyDescent="0.2">
      <c r="A386" s="56" t="s">
        <v>1699</v>
      </c>
      <c r="B386" s="40" t="s">
        <v>2416</v>
      </c>
      <c r="C386" s="40" t="s">
        <v>794</v>
      </c>
      <c r="D386" s="40" t="s">
        <v>913</v>
      </c>
      <c r="E386" s="40" t="s">
        <v>2614</v>
      </c>
      <c r="F386" s="40" t="s">
        <v>853</v>
      </c>
      <c r="G386" s="40">
        <v>708</v>
      </c>
      <c r="H386" s="57">
        <v>139755</v>
      </c>
      <c r="I386" s="57">
        <v>79241.99881355933</v>
      </c>
      <c r="J386" s="57">
        <v>60513.00118644067</v>
      </c>
      <c r="K386" s="58">
        <v>1</v>
      </c>
      <c r="L386" s="57">
        <v>197.4</v>
      </c>
      <c r="M386" s="57"/>
      <c r="N386" s="57">
        <f t="shared" si="597"/>
        <v>2368.8000000000002</v>
      </c>
      <c r="O386" s="57">
        <f t="shared" si="525"/>
        <v>60315.601186440668</v>
      </c>
      <c r="P386" s="57">
        <f t="shared" si="624"/>
        <v>60118.201186440667</v>
      </c>
      <c r="Q386" s="57">
        <f t="shared" si="624"/>
        <v>59920.801186440665</v>
      </c>
      <c r="R386" s="57">
        <f t="shared" si="624"/>
        <v>59723.401186440664</v>
      </c>
      <c r="S386" s="57">
        <f t="shared" si="624"/>
        <v>59526.001186440662</v>
      </c>
      <c r="T386" s="57">
        <f t="shared" si="624"/>
        <v>59328.601186440661</v>
      </c>
      <c r="U386" s="57">
        <f t="shared" si="624"/>
        <v>59131.20118644066</v>
      </c>
      <c r="V386" s="57">
        <f t="shared" si="624"/>
        <v>58933.801186440658</v>
      </c>
      <c r="W386" s="57">
        <f t="shared" si="624"/>
        <v>58736.401186440657</v>
      </c>
      <c r="X386" s="57">
        <f t="shared" si="624"/>
        <v>58539.001186440655</v>
      </c>
      <c r="Y386" s="57">
        <f t="shared" si="624"/>
        <v>58341.601186440654</v>
      </c>
      <c r="Z386" s="57">
        <f t="shared" si="624"/>
        <v>58144.201186440652</v>
      </c>
      <c r="AA386" s="59">
        <f t="shared" si="610"/>
        <v>1305.2292261016946</v>
      </c>
      <c r="AB386" s="57"/>
      <c r="AC386" s="57">
        <f t="shared" si="526"/>
        <v>2368.8000000000002</v>
      </c>
      <c r="AD386" s="57">
        <f t="shared" si="527"/>
        <v>57946.801186440651</v>
      </c>
      <c r="AE386" s="57">
        <f t="shared" si="626"/>
        <v>57749.401186440649</v>
      </c>
      <c r="AF386" s="57">
        <f t="shared" si="626"/>
        <v>57552.001186440648</v>
      </c>
      <c r="AG386" s="57">
        <f t="shared" si="626"/>
        <v>57354.601186440646</v>
      </c>
      <c r="AH386" s="57">
        <f t="shared" si="626"/>
        <v>57157.201186440645</v>
      </c>
      <c r="AI386" s="57">
        <f t="shared" si="626"/>
        <v>56959.801186440644</v>
      </c>
      <c r="AJ386" s="57">
        <f t="shared" si="626"/>
        <v>56762.401186440642</v>
      </c>
      <c r="AK386" s="57">
        <f t="shared" si="626"/>
        <v>56565.001186440641</v>
      </c>
      <c r="AL386" s="57">
        <f t="shared" si="626"/>
        <v>56367.601186440639</v>
      </c>
      <c r="AM386" s="57">
        <f t="shared" si="626"/>
        <v>56170.201186440638</v>
      </c>
      <c r="AN386" s="57">
        <f t="shared" si="626"/>
        <v>55972.801186440636</v>
      </c>
      <c r="AO386" s="57">
        <f t="shared" si="626"/>
        <v>55775.401186440635</v>
      </c>
      <c r="AP386" s="59">
        <f t="shared" si="552"/>
        <v>1253.115626101694</v>
      </c>
      <c r="AQ386" s="57">
        <v>197.4</v>
      </c>
      <c r="AR386" s="57">
        <f t="shared" si="628"/>
        <v>2368.8000000000002</v>
      </c>
      <c r="AS386" s="57">
        <f t="shared" si="629"/>
        <v>55578.001186440633</v>
      </c>
      <c r="AT386" s="57">
        <f t="shared" si="630"/>
        <v>55380.601186440632</v>
      </c>
      <c r="AU386" s="57">
        <f t="shared" si="630"/>
        <v>55183.20118644063</v>
      </c>
      <c r="AV386" s="57">
        <f t="shared" si="630"/>
        <v>54985.801186440629</v>
      </c>
      <c r="AW386" s="57">
        <f t="shared" si="630"/>
        <v>54788.401186440627</v>
      </c>
      <c r="AX386" s="57">
        <f t="shared" si="630"/>
        <v>54591.001186440626</v>
      </c>
      <c r="AY386" s="57">
        <f t="shared" si="630"/>
        <v>54393.601186440625</v>
      </c>
      <c r="AZ386" s="57">
        <f t="shared" si="630"/>
        <v>54196.201186440623</v>
      </c>
      <c r="BA386" s="57">
        <f t="shared" si="630"/>
        <v>53998.801186440622</v>
      </c>
      <c r="BB386" s="57">
        <f t="shared" si="630"/>
        <v>53801.40118644062</v>
      </c>
      <c r="BC386" s="57">
        <f t="shared" si="630"/>
        <v>53604.001186440619</v>
      </c>
      <c r="BD386" s="57">
        <f t="shared" si="630"/>
        <v>53406.601186440617</v>
      </c>
      <c r="BE386" s="60">
        <f t="shared" si="522"/>
        <v>1201.0020261016937</v>
      </c>
      <c r="BF386" s="57">
        <v>197.4</v>
      </c>
      <c r="BG386" s="69">
        <f t="shared" si="554"/>
        <v>2368.8000000000002</v>
      </c>
      <c r="BH386" s="57">
        <f t="shared" si="555"/>
        <v>53209.201186440616</v>
      </c>
      <c r="BI386" s="57">
        <f t="shared" si="631"/>
        <v>53011.801186440614</v>
      </c>
      <c r="BJ386" s="57">
        <f t="shared" si="631"/>
        <v>52814.401186440613</v>
      </c>
      <c r="BK386" s="57">
        <f t="shared" si="631"/>
        <v>52617.001186440611</v>
      </c>
      <c r="BL386" s="57">
        <f t="shared" si="631"/>
        <v>52419.60118644061</v>
      </c>
      <c r="BM386" s="57">
        <f t="shared" si="631"/>
        <v>52222.201186440609</v>
      </c>
      <c r="BN386" s="57">
        <f t="shared" si="631"/>
        <v>52024.801186440607</v>
      </c>
      <c r="BO386" s="57">
        <f t="shared" si="631"/>
        <v>51827.401186440606</v>
      </c>
      <c r="BP386" s="57">
        <f t="shared" si="631"/>
        <v>51630.001186440604</v>
      </c>
      <c r="BQ386" s="57">
        <f t="shared" si="631"/>
        <v>51432.601186440603</v>
      </c>
      <c r="BR386" s="57">
        <f t="shared" si="631"/>
        <v>51235.201186440601</v>
      </c>
      <c r="BS386" s="57">
        <f t="shared" si="631"/>
        <v>51037.8011864406</v>
      </c>
      <c r="BT386" s="60">
        <f t="shared" si="528"/>
        <v>1148.8884261016935</v>
      </c>
      <c r="BU386" s="57">
        <v>197.4</v>
      </c>
      <c r="BV386" s="69">
        <f t="shared" si="557"/>
        <v>2368.8000000000002</v>
      </c>
      <c r="BW386" s="57">
        <f t="shared" si="632"/>
        <v>50840.401186440598</v>
      </c>
      <c r="BX386" s="57">
        <f t="shared" si="633"/>
        <v>50643.001186440597</v>
      </c>
      <c r="BY386" s="57">
        <f t="shared" si="633"/>
        <v>50445.601186440595</v>
      </c>
      <c r="BZ386" s="57">
        <f t="shared" si="633"/>
        <v>50248.201186440594</v>
      </c>
      <c r="CA386" s="57">
        <f t="shared" si="633"/>
        <v>50050.801186440593</v>
      </c>
      <c r="CB386" s="57">
        <f t="shared" si="633"/>
        <v>49853.401186440591</v>
      </c>
      <c r="CC386" s="57">
        <f t="shared" si="633"/>
        <v>49656.00118644059</v>
      </c>
      <c r="CD386" s="57">
        <f t="shared" si="633"/>
        <v>49458.601186440588</v>
      </c>
      <c r="CE386" s="57">
        <f t="shared" si="633"/>
        <v>49261.201186440587</v>
      </c>
      <c r="CF386" s="57">
        <f t="shared" si="633"/>
        <v>49063.801186440585</v>
      </c>
      <c r="CG386" s="57">
        <f t="shared" si="633"/>
        <v>48866.401186440584</v>
      </c>
      <c r="CH386" s="57">
        <f t="shared" si="633"/>
        <v>48669.001186440582</v>
      </c>
      <c r="CI386" s="60">
        <f t="shared" si="529"/>
        <v>1096.7748261016932</v>
      </c>
      <c r="CJ386" s="57">
        <v>197.4</v>
      </c>
      <c r="CK386" s="69">
        <f t="shared" si="560"/>
        <v>2368.8000000000002</v>
      </c>
      <c r="CL386" s="57">
        <f t="shared" si="634"/>
        <v>48471.601186440581</v>
      </c>
      <c r="CM386" s="57">
        <f t="shared" si="635"/>
        <v>48274.201186440579</v>
      </c>
      <c r="CN386" s="57">
        <f t="shared" si="635"/>
        <v>48076.801186440578</v>
      </c>
      <c r="CO386" s="57">
        <f t="shared" si="635"/>
        <v>47879.401186440577</v>
      </c>
      <c r="CP386" s="57">
        <f t="shared" si="635"/>
        <v>47682.001186440575</v>
      </c>
      <c r="CQ386" s="57">
        <f t="shared" si="635"/>
        <v>47484.601186440574</v>
      </c>
      <c r="CR386" s="57">
        <f t="shared" si="635"/>
        <v>47287.201186440572</v>
      </c>
      <c r="CS386" s="57">
        <f t="shared" si="635"/>
        <v>47089.801186440571</v>
      </c>
      <c r="CT386" s="57">
        <f t="shared" si="635"/>
        <v>46892.401186440569</v>
      </c>
      <c r="CU386" s="57">
        <f t="shared" si="635"/>
        <v>46695.001186440568</v>
      </c>
      <c r="CV386" s="57">
        <f t="shared" si="635"/>
        <v>46497.601186440566</v>
      </c>
      <c r="CW386" s="57">
        <f t="shared" si="635"/>
        <v>46300.201186440565</v>
      </c>
      <c r="CX386" s="60">
        <f t="shared" si="530"/>
        <v>1044.6612261016926</v>
      </c>
    </row>
    <row r="387" spans="1:102" x14ac:dyDescent="0.2">
      <c r="A387" s="56" t="s">
        <v>1700</v>
      </c>
      <c r="B387" s="40" t="s">
        <v>2417</v>
      </c>
      <c r="C387" s="40" t="s">
        <v>794</v>
      </c>
      <c r="D387" s="40" t="s">
        <v>913</v>
      </c>
      <c r="E387" s="40" t="s">
        <v>2590</v>
      </c>
      <c r="F387" s="40" t="s">
        <v>853</v>
      </c>
      <c r="G387" s="40">
        <v>708</v>
      </c>
      <c r="H387" s="57">
        <v>138425</v>
      </c>
      <c r="I387" s="57">
        <v>82639.53644067797</v>
      </c>
      <c r="J387" s="57">
        <v>55785.46355932203</v>
      </c>
      <c r="K387" s="58">
        <v>1</v>
      </c>
      <c r="L387" s="57">
        <v>195.51</v>
      </c>
      <c r="M387" s="57"/>
      <c r="N387" s="57">
        <f t="shared" si="597"/>
        <v>2346.12</v>
      </c>
      <c r="O387" s="57">
        <f t="shared" si="525"/>
        <v>55589.953559322028</v>
      </c>
      <c r="P387" s="57">
        <f t="shared" si="624"/>
        <v>55394.443559322026</v>
      </c>
      <c r="Q387" s="57">
        <f t="shared" si="624"/>
        <v>55198.933559322024</v>
      </c>
      <c r="R387" s="57">
        <f t="shared" si="624"/>
        <v>55003.423559322022</v>
      </c>
      <c r="S387" s="57">
        <f t="shared" si="624"/>
        <v>54807.91355932202</v>
      </c>
      <c r="T387" s="57">
        <f t="shared" si="624"/>
        <v>54612.403559322018</v>
      </c>
      <c r="U387" s="57">
        <f t="shared" si="624"/>
        <v>54416.893559322016</v>
      </c>
      <c r="V387" s="57">
        <f t="shared" si="624"/>
        <v>54221.383559322014</v>
      </c>
      <c r="W387" s="57">
        <f t="shared" si="624"/>
        <v>54025.873559322012</v>
      </c>
      <c r="X387" s="57">
        <f t="shared" si="624"/>
        <v>53830.36355932201</v>
      </c>
      <c r="Y387" s="57">
        <f t="shared" si="624"/>
        <v>53634.853559322008</v>
      </c>
      <c r="Z387" s="57">
        <f t="shared" si="624"/>
        <v>53439.343559322006</v>
      </c>
      <c r="AA387" s="59">
        <f t="shared" si="610"/>
        <v>1201.4728783050844</v>
      </c>
      <c r="AB387" s="57"/>
      <c r="AC387" s="57">
        <f t="shared" si="526"/>
        <v>2346.12</v>
      </c>
      <c r="AD387" s="57">
        <f t="shared" si="527"/>
        <v>53243.833559322004</v>
      </c>
      <c r="AE387" s="57">
        <f t="shared" si="626"/>
        <v>53048.323559322002</v>
      </c>
      <c r="AF387" s="57">
        <f t="shared" si="626"/>
        <v>52852.813559321999</v>
      </c>
      <c r="AG387" s="57">
        <f t="shared" si="626"/>
        <v>52657.303559321997</v>
      </c>
      <c r="AH387" s="57">
        <f t="shared" si="626"/>
        <v>52461.793559321995</v>
      </c>
      <c r="AI387" s="57">
        <f t="shared" si="626"/>
        <v>52266.283559321993</v>
      </c>
      <c r="AJ387" s="57">
        <f t="shared" si="626"/>
        <v>52070.773559321991</v>
      </c>
      <c r="AK387" s="57">
        <f t="shared" si="626"/>
        <v>51875.263559321989</v>
      </c>
      <c r="AL387" s="57">
        <f t="shared" si="626"/>
        <v>51679.753559321987</v>
      </c>
      <c r="AM387" s="57">
        <f t="shared" si="626"/>
        <v>51484.243559321985</v>
      </c>
      <c r="AN387" s="57">
        <f t="shared" si="626"/>
        <v>51288.733559321983</v>
      </c>
      <c r="AO387" s="57">
        <f t="shared" si="626"/>
        <v>51093.223559321981</v>
      </c>
      <c r="AP387" s="59">
        <f t="shared" si="552"/>
        <v>1149.8582383050839</v>
      </c>
      <c r="AQ387" s="57">
        <v>195.51</v>
      </c>
      <c r="AR387" s="57">
        <f t="shared" si="628"/>
        <v>2346.12</v>
      </c>
      <c r="AS387" s="57">
        <f t="shared" si="629"/>
        <v>50897.713559321979</v>
      </c>
      <c r="AT387" s="57">
        <f t="shared" si="630"/>
        <v>50702.203559321977</v>
      </c>
      <c r="AU387" s="57">
        <f t="shared" si="630"/>
        <v>50506.693559321975</v>
      </c>
      <c r="AV387" s="57">
        <f t="shared" si="630"/>
        <v>50311.183559321973</v>
      </c>
      <c r="AW387" s="57">
        <f t="shared" si="630"/>
        <v>50115.673559321971</v>
      </c>
      <c r="AX387" s="57">
        <f t="shared" si="630"/>
        <v>49920.163559321969</v>
      </c>
      <c r="AY387" s="57">
        <f t="shared" si="630"/>
        <v>49724.653559321967</v>
      </c>
      <c r="AZ387" s="57">
        <f t="shared" si="630"/>
        <v>49529.143559321965</v>
      </c>
      <c r="BA387" s="57">
        <f t="shared" si="630"/>
        <v>49333.633559321963</v>
      </c>
      <c r="BB387" s="57">
        <f t="shared" si="630"/>
        <v>49138.123559321961</v>
      </c>
      <c r="BC387" s="57">
        <f t="shared" si="630"/>
        <v>48942.613559321959</v>
      </c>
      <c r="BD387" s="57">
        <f t="shared" si="630"/>
        <v>48747.103559321957</v>
      </c>
      <c r="BE387" s="60">
        <f t="shared" si="522"/>
        <v>1098.2435983050832</v>
      </c>
      <c r="BF387" s="57">
        <v>195.51</v>
      </c>
      <c r="BG387" s="69">
        <f t="shared" si="554"/>
        <v>2346.12</v>
      </c>
      <c r="BH387" s="57">
        <f t="shared" si="555"/>
        <v>48551.593559321955</v>
      </c>
      <c r="BI387" s="57">
        <f t="shared" si="631"/>
        <v>48356.083559321953</v>
      </c>
      <c r="BJ387" s="57">
        <f t="shared" si="631"/>
        <v>48160.573559321951</v>
      </c>
      <c r="BK387" s="57">
        <f t="shared" si="631"/>
        <v>47965.063559321949</v>
      </c>
      <c r="BL387" s="57">
        <f t="shared" si="631"/>
        <v>47769.553559321947</v>
      </c>
      <c r="BM387" s="57">
        <f t="shared" si="631"/>
        <v>47574.043559321944</v>
      </c>
      <c r="BN387" s="57">
        <f t="shared" si="631"/>
        <v>47378.533559321942</v>
      </c>
      <c r="BO387" s="57">
        <f t="shared" si="631"/>
        <v>47183.02355932194</v>
      </c>
      <c r="BP387" s="57">
        <f t="shared" si="631"/>
        <v>46987.513559321938</v>
      </c>
      <c r="BQ387" s="57">
        <f t="shared" si="631"/>
        <v>46792.003559321936</v>
      </c>
      <c r="BR387" s="57">
        <f t="shared" si="631"/>
        <v>46596.493559321934</v>
      </c>
      <c r="BS387" s="57">
        <f t="shared" si="631"/>
        <v>46400.983559321932</v>
      </c>
      <c r="BT387" s="60">
        <f t="shared" si="528"/>
        <v>1046.6289583050827</v>
      </c>
      <c r="BU387" s="57">
        <v>195.51</v>
      </c>
      <c r="BV387" s="69">
        <f t="shared" si="557"/>
        <v>2346.12</v>
      </c>
      <c r="BW387" s="57">
        <f t="shared" si="632"/>
        <v>46205.47355932193</v>
      </c>
      <c r="BX387" s="57">
        <f t="shared" si="633"/>
        <v>46009.963559321928</v>
      </c>
      <c r="BY387" s="57">
        <f t="shared" si="633"/>
        <v>45814.453559321926</v>
      </c>
      <c r="BZ387" s="57">
        <f t="shared" si="633"/>
        <v>45618.943559321924</v>
      </c>
      <c r="CA387" s="57">
        <f t="shared" si="633"/>
        <v>45423.433559321922</v>
      </c>
      <c r="CB387" s="57">
        <f t="shared" si="633"/>
        <v>45227.92355932192</v>
      </c>
      <c r="CC387" s="57">
        <f t="shared" si="633"/>
        <v>45032.413559321918</v>
      </c>
      <c r="CD387" s="57">
        <f t="shared" si="633"/>
        <v>44836.903559321916</v>
      </c>
      <c r="CE387" s="57">
        <f t="shared" si="633"/>
        <v>44641.393559321914</v>
      </c>
      <c r="CF387" s="57">
        <f t="shared" si="633"/>
        <v>44445.883559321912</v>
      </c>
      <c r="CG387" s="57">
        <f t="shared" si="633"/>
        <v>44250.37355932191</v>
      </c>
      <c r="CH387" s="57">
        <f t="shared" si="633"/>
        <v>44054.863559321908</v>
      </c>
      <c r="CI387" s="60">
        <f t="shared" si="529"/>
        <v>995.01431830508216</v>
      </c>
      <c r="CJ387" s="57">
        <v>195.51</v>
      </c>
      <c r="CK387" s="69">
        <f t="shared" si="560"/>
        <v>2346.12</v>
      </c>
      <c r="CL387" s="57">
        <f t="shared" si="634"/>
        <v>43859.353559321906</v>
      </c>
      <c r="CM387" s="57">
        <f t="shared" si="635"/>
        <v>43663.843559321904</v>
      </c>
      <c r="CN387" s="57">
        <f t="shared" si="635"/>
        <v>43468.333559321902</v>
      </c>
      <c r="CO387" s="57">
        <f t="shared" si="635"/>
        <v>43272.8235593219</v>
      </c>
      <c r="CP387" s="57">
        <f t="shared" si="635"/>
        <v>43077.313559321898</v>
      </c>
      <c r="CQ387" s="57">
        <f t="shared" si="635"/>
        <v>42881.803559321896</v>
      </c>
      <c r="CR387" s="57">
        <f t="shared" si="635"/>
        <v>42686.293559321894</v>
      </c>
      <c r="CS387" s="57">
        <f t="shared" si="635"/>
        <v>42490.783559321892</v>
      </c>
      <c r="CT387" s="57">
        <f t="shared" si="635"/>
        <v>42295.273559321889</v>
      </c>
      <c r="CU387" s="57">
        <f t="shared" si="635"/>
        <v>42099.763559321887</v>
      </c>
      <c r="CV387" s="57">
        <f t="shared" si="635"/>
        <v>41904.253559321885</v>
      </c>
      <c r="CW387" s="57">
        <f t="shared" si="635"/>
        <v>41708.743559321883</v>
      </c>
      <c r="CX387" s="60">
        <f t="shared" si="530"/>
        <v>943.39967830508169</v>
      </c>
    </row>
    <row r="388" spans="1:102" x14ac:dyDescent="0.2">
      <c r="A388" s="56" t="s">
        <v>1701</v>
      </c>
      <c r="B388" s="40" t="s">
        <v>2418</v>
      </c>
      <c r="C388" s="40" t="s">
        <v>794</v>
      </c>
      <c r="D388" s="40" t="s">
        <v>913</v>
      </c>
      <c r="E388" s="40" t="s">
        <v>2615</v>
      </c>
      <c r="F388" s="40" t="s">
        <v>853</v>
      </c>
      <c r="G388" s="40">
        <v>708</v>
      </c>
      <c r="H388" s="57">
        <v>104326</v>
      </c>
      <c r="I388" s="57">
        <v>64374.107288135594</v>
      </c>
      <c r="J388" s="57">
        <v>39951.892711864406</v>
      </c>
      <c r="K388" s="58">
        <v>1</v>
      </c>
      <c r="L388" s="57">
        <v>147.36000000000001</v>
      </c>
      <c r="M388" s="57"/>
      <c r="N388" s="57">
        <f t="shared" si="597"/>
        <v>1768.3200000000002</v>
      </c>
      <c r="O388" s="57">
        <f t="shared" si="525"/>
        <v>39804.532711864405</v>
      </c>
      <c r="P388" s="57">
        <f t="shared" si="624"/>
        <v>39657.172711864405</v>
      </c>
      <c r="Q388" s="57">
        <f t="shared" si="624"/>
        <v>39509.812711864404</v>
      </c>
      <c r="R388" s="57">
        <f t="shared" si="624"/>
        <v>39362.452711864404</v>
      </c>
      <c r="S388" s="57">
        <f t="shared" si="624"/>
        <v>39215.092711864403</v>
      </c>
      <c r="T388" s="57">
        <f t="shared" si="624"/>
        <v>39067.732711864403</v>
      </c>
      <c r="U388" s="57">
        <f t="shared" si="624"/>
        <v>38920.372711864402</v>
      </c>
      <c r="V388" s="57">
        <f t="shared" si="624"/>
        <v>38773.012711864401</v>
      </c>
      <c r="W388" s="57">
        <f t="shared" si="624"/>
        <v>38625.652711864401</v>
      </c>
      <c r="X388" s="57">
        <f t="shared" si="624"/>
        <v>38478.2927118644</v>
      </c>
      <c r="Y388" s="57">
        <f t="shared" si="624"/>
        <v>38330.9327118644</v>
      </c>
      <c r="Z388" s="57">
        <f t="shared" si="624"/>
        <v>38183.572711864399</v>
      </c>
      <c r="AA388" s="59">
        <f t="shared" si="610"/>
        <v>859.49011966101693</v>
      </c>
      <c r="AB388" s="57"/>
      <c r="AC388" s="57">
        <f t="shared" si="526"/>
        <v>1768.3200000000002</v>
      </c>
      <c r="AD388" s="57">
        <f t="shared" si="527"/>
        <v>38036.212711864398</v>
      </c>
      <c r="AE388" s="57">
        <f t="shared" si="626"/>
        <v>37888.852711864398</v>
      </c>
      <c r="AF388" s="57">
        <f t="shared" si="626"/>
        <v>37741.492711864397</v>
      </c>
      <c r="AG388" s="57">
        <f t="shared" si="626"/>
        <v>37594.132711864397</v>
      </c>
      <c r="AH388" s="57">
        <f t="shared" si="626"/>
        <v>37446.772711864396</v>
      </c>
      <c r="AI388" s="57">
        <f t="shared" si="626"/>
        <v>37299.412711864396</v>
      </c>
      <c r="AJ388" s="57">
        <f t="shared" si="626"/>
        <v>37152.052711864395</v>
      </c>
      <c r="AK388" s="57">
        <f t="shared" si="626"/>
        <v>37004.692711864394</v>
      </c>
      <c r="AL388" s="57">
        <f t="shared" si="626"/>
        <v>36857.332711864394</v>
      </c>
      <c r="AM388" s="57">
        <f t="shared" si="626"/>
        <v>36709.972711864393</v>
      </c>
      <c r="AN388" s="57">
        <f t="shared" si="626"/>
        <v>36562.612711864393</v>
      </c>
      <c r="AO388" s="57">
        <f t="shared" si="626"/>
        <v>36415.252711864392</v>
      </c>
      <c r="AP388" s="59">
        <f t="shared" si="552"/>
        <v>820.58707966101679</v>
      </c>
      <c r="AQ388" s="57">
        <v>147.36000000000001</v>
      </c>
      <c r="AR388" s="57">
        <f t="shared" si="628"/>
        <v>1768.3200000000002</v>
      </c>
      <c r="AS388" s="57">
        <f t="shared" si="629"/>
        <v>36267.892711864391</v>
      </c>
      <c r="AT388" s="57">
        <f t="shared" si="630"/>
        <v>36120.532711864391</v>
      </c>
      <c r="AU388" s="57">
        <f t="shared" si="630"/>
        <v>35973.17271186439</v>
      </c>
      <c r="AV388" s="57">
        <f t="shared" si="630"/>
        <v>35825.81271186439</v>
      </c>
      <c r="AW388" s="57">
        <f t="shared" si="630"/>
        <v>35678.452711864389</v>
      </c>
      <c r="AX388" s="57">
        <f t="shared" si="630"/>
        <v>35531.092711864389</v>
      </c>
      <c r="AY388" s="57">
        <f t="shared" si="630"/>
        <v>35383.732711864388</v>
      </c>
      <c r="AZ388" s="57">
        <f t="shared" si="630"/>
        <v>35236.372711864387</v>
      </c>
      <c r="BA388" s="57">
        <f t="shared" si="630"/>
        <v>35089.012711864387</v>
      </c>
      <c r="BB388" s="57">
        <f t="shared" si="630"/>
        <v>34941.652711864386</v>
      </c>
      <c r="BC388" s="57">
        <f t="shared" si="630"/>
        <v>34794.292711864386</v>
      </c>
      <c r="BD388" s="57">
        <f t="shared" si="630"/>
        <v>34646.932711864385</v>
      </c>
      <c r="BE388" s="60">
        <f t="shared" ref="BE388:BE451" si="636">IF(K388&lt;1,0,SUM(AS388:BD388,AO388)/13*$BE$1)</f>
        <v>781.68403966101664</v>
      </c>
      <c r="BF388" s="57">
        <v>147.36000000000001</v>
      </c>
      <c r="BG388" s="69">
        <f t="shared" si="554"/>
        <v>1768.3200000000002</v>
      </c>
      <c r="BH388" s="57">
        <f t="shared" si="555"/>
        <v>34499.572711864384</v>
      </c>
      <c r="BI388" s="57">
        <f t="shared" si="631"/>
        <v>34352.212711864384</v>
      </c>
      <c r="BJ388" s="57">
        <f t="shared" si="631"/>
        <v>34204.852711864383</v>
      </c>
      <c r="BK388" s="57">
        <f t="shared" si="631"/>
        <v>34057.492711864383</v>
      </c>
      <c r="BL388" s="57">
        <f t="shared" si="631"/>
        <v>33910.132711864382</v>
      </c>
      <c r="BM388" s="57">
        <f t="shared" si="631"/>
        <v>33762.772711864382</v>
      </c>
      <c r="BN388" s="57">
        <f t="shared" si="631"/>
        <v>33615.412711864381</v>
      </c>
      <c r="BO388" s="57">
        <f t="shared" si="631"/>
        <v>33468.05271186438</v>
      </c>
      <c r="BP388" s="57">
        <f t="shared" si="631"/>
        <v>33320.69271186438</v>
      </c>
      <c r="BQ388" s="57">
        <f t="shared" si="631"/>
        <v>33173.332711864379</v>
      </c>
      <c r="BR388" s="57">
        <f t="shared" si="631"/>
        <v>33025.972711864379</v>
      </c>
      <c r="BS388" s="57">
        <f t="shared" si="631"/>
        <v>32878.612711864378</v>
      </c>
      <c r="BT388" s="60">
        <f t="shared" si="528"/>
        <v>742.78099966101649</v>
      </c>
      <c r="BU388" s="57">
        <v>147.36000000000001</v>
      </c>
      <c r="BV388" s="69">
        <f t="shared" si="557"/>
        <v>1768.3200000000002</v>
      </c>
      <c r="BW388" s="57">
        <f t="shared" si="632"/>
        <v>32731.252711864377</v>
      </c>
      <c r="BX388" s="57">
        <f t="shared" si="633"/>
        <v>32583.892711864377</v>
      </c>
      <c r="BY388" s="57">
        <f t="shared" si="633"/>
        <v>32436.532711864376</v>
      </c>
      <c r="BZ388" s="57">
        <f t="shared" si="633"/>
        <v>32289.172711864376</v>
      </c>
      <c r="CA388" s="57">
        <f t="shared" si="633"/>
        <v>32141.812711864375</v>
      </c>
      <c r="CB388" s="57">
        <f t="shared" si="633"/>
        <v>31994.452711864375</v>
      </c>
      <c r="CC388" s="57">
        <f t="shared" si="633"/>
        <v>31847.092711864374</v>
      </c>
      <c r="CD388" s="57">
        <f t="shared" si="633"/>
        <v>31699.732711864373</v>
      </c>
      <c r="CE388" s="57">
        <f t="shared" si="633"/>
        <v>31552.372711864373</v>
      </c>
      <c r="CF388" s="57">
        <f t="shared" si="633"/>
        <v>31405.012711864372</v>
      </c>
      <c r="CG388" s="57">
        <f t="shared" si="633"/>
        <v>31257.652711864372</v>
      </c>
      <c r="CH388" s="57">
        <f t="shared" si="633"/>
        <v>31110.292711864371</v>
      </c>
      <c r="CI388" s="60">
        <f t="shared" si="529"/>
        <v>703.87795966101635</v>
      </c>
      <c r="CJ388" s="57">
        <v>147.36000000000001</v>
      </c>
      <c r="CK388" s="69">
        <f t="shared" si="560"/>
        <v>1768.3200000000002</v>
      </c>
      <c r="CL388" s="57">
        <f t="shared" si="634"/>
        <v>30962.932711864371</v>
      </c>
      <c r="CM388" s="57">
        <f t="shared" si="635"/>
        <v>30815.57271186437</v>
      </c>
      <c r="CN388" s="57">
        <f t="shared" si="635"/>
        <v>30668.212711864369</v>
      </c>
      <c r="CO388" s="57">
        <f t="shared" si="635"/>
        <v>30520.852711864369</v>
      </c>
      <c r="CP388" s="57">
        <f t="shared" si="635"/>
        <v>30373.492711864368</v>
      </c>
      <c r="CQ388" s="57">
        <f t="shared" si="635"/>
        <v>30226.132711864368</v>
      </c>
      <c r="CR388" s="57">
        <f t="shared" si="635"/>
        <v>30078.772711864367</v>
      </c>
      <c r="CS388" s="57">
        <f t="shared" si="635"/>
        <v>29931.412711864366</v>
      </c>
      <c r="CT388" s="57">
        <f t="shared" si="635"/>
        <v>29784.052711864366</v>
      </c>
      <c r="CU388" s="57">
        <f t="shared" si="635"/>
        <v>29636.692711864365</v>
      </c>
      <c r="CV388" s="57">
        <f t="shared" si="635"/>
        <v>29489.332711864365</v>
      </c>
      <c r="CW388" s="57">
        <f t="shared" si="635"/>
        <v>29341.972711864364</v>
      </c>
      <c r="CX388" s="60">
        <f t="shared" si="530"/>
        <v>664.97491966101609</v>
      </c>
    </row>
    <row r="389" spans="1:102" x14ac:dyDescent="0.2">
      <c r="A389" s="56" t="s">
        <v>1702</v>
      </c>
      <c r="B389" s="40" t="s">
        <v>2419</v>
      </c>
      <c r="C389" s="40" t="s">
        <v>794</v>
      </c>
      <c r="D389" s="40" t="s">
        <v>913</v>
      </c>
      <c r="E389" s="40" t="s">
        <v>2616</v>
      </c>
      <c r="F389" s="40" t="s">
        <v>853</v>
      </c>
      <c r="G389" s="40">
        <v>0</v>
      </c>
      <c r="H389" s="57">
        <v>340105.33</v>
      </c>
      <c r="I389" s="57">
        <v>268938.81</v>
      </c>
      <c r="J389" s="57">
        <v>71166.520000000019</v>
      </c>
      <c r="K389" s="58">
        <v>1</v>
      </c>
      <c r="L389" s="57">
        <v>2093.14</v>
      </c>
      <c r="M389" s="57"/>
      <c r="N389" s="57">
        <f t="shared" si="597"/>
        <v>25117.68</v>
      </c>
      <c r="O389" s="57">
        <f t="shared" ref="O389:O452" si="637">J389-$L389</f>
        <v>69073.380000000019</v>
      </c>
      <c r="P389" s="57">
        <f t="shared" si="624"/>
        <v>66980.24000000002</v>
      </c>
      <c r="Q389" s="57">
        <f t="shared" si="624"/>
        <v>64887.10000000002</v>
      </c>
      <c r="R389" s="57">
        <f t="shared" si="624"/>
        <v>62793.960000000021</v>
      </c>
      <c r="S389" s="57">
        <f t="shared" si="624"/>
        <v>60700.820000000022</v>
      </c>
      <c r="T389" s="57">
        <f t="shared" si="624"/>
        <v>58607.680000000022</v>
      </c>
      <c r="U389" s="57">
        <f t="shared" si="624"/>
        <v>56514.540000000023</v>
      </c>
      <c r="V389" s="57">
        <f t="shared" si="624"/>
        <v>54421.400000000023</v>
      </c>
      <c r="W389" s="57">
        <f t="shared" si="624"/>
        <v>52328.260000000024</v>
      </c>
      <c r="X389" s="57">
        <f t="shared" si="624"/>
        <v>50235.120000000024</v>
      </c>
      <c r="Y389" s="57">
        <f t="shared" si="624"/>
        <v>48141.980000000025</v>
      </c>
      <c r="Z389" s="57">
        <f t="shared" si="624"/>
        <v>46048.840000000026</v>
      </c>
      <c r="AA389" s="59">
        <f t="shared" si="610"/>
        <v>1289.3689600000005</v>
      </c>
      <c r="AB389" s="57"/>
      <c r="AC389" s="57">
        <f t="shared" ref="AC389:AC452" si="638">L389*12</f>
        <v>25117.68</v>
      </c>
      <c r="AD389" s="57">
        <f t="shared" ref="AD389:AD452" si="639">Z389-$L389</f>
        <v>43955.700000000026</v>
      </c>
      <c r="AE389" s="57">
        <f t="shared" si="626"/>
        <v>41862.560000000027</v>
      </c>
      <c r="AF389" s="57">
        <f t="shared" si="626"/>
        <v>39769.420000000027</v>
      </c>
      <c r="AG389" s="57">
        <f t="shared" si="626"/>
        <v>37676.280000000028</v>
      </c>
      <c r="AH389" s="57">
        <f t="shared" si="626"/>
        <v>35583.140000000029</v>
      </c>
      <c r="AI389" s="57">
        <f t="shared" si="626"/>
        <v>33490.000000000029</v>
      </c>
      <c r="AJ389" s="57">
        <f t="shared" si="626"/>
        <v>31396.86000000003</v>
      </c>
      <c r="AK389" s="57">
        <f t="shared" si="626"/>
        <v>29303.72000000003</v>
      </c>
      <c r="AL389" s="57">
        <f t="shared" si="626"/>
        <v>27210.580000000031</v>
      </c>
      <c r="AM389" s="57">
        <f t="shared" si="626"/>
        <v>25117.440000000031</v>
      </c>
      <c r="AN389" s="57">
        <f t="shared" si="626"/>
        <v>23024.300000000032</v>
      </c>
      <c r="AO389" s="57">
        <f t="shared" si="626"/>
        <v>20931.160000000033</v>
      </c>
      <c r="AP389" s="59">
        <f t="shared" si="552"/>
        <v>736.78000000000054</v>
      </c>
      <c r="AQ389" s="57">
        <v>2093.14</v>
      </c>
      <c r="AR389" s="57">
        <f>L389*10-0.24</f>
        <v>20931.159999999996</v>
      </c>
      <c r="AS389" s="57">
        <f t="shared" si="629"/>
        <v>18838.020000000033</v>
      </c>
      <c r="AT389" s="57">
        <f t="shared" si="630"/>
        <v>16744.880000000034</v>
      </c>
      <c r="AU389" s="57">
        <f t="shared" si="630"/>
        <v>14651.740000000034</v>
      </c>
      <c r="AV389" s="57">
        <f t="shared" si="630"/>
        <v>12558.600000000035</v>
      </c>
      <c r="AW389" s="57">
        <f t="shared" si="630"/>
        <v>10465.460000000036</v>
      </c>
      <c r="AX389" s="57">
        <f t="shared" si="630"/>
        <v>8372.3200000000361</v>
      </c>
      <c r="AY389" s="57">
        <f t="shared" si="630"/>
        <v>6279.1800000000367</v>
      </c>
      <c r="AZ389" s="57">
        <f t="shared" si="630"/>
        <v>4186.0400000000373</v>
      </c>
      <c r="BA389" s="57">
        <f t="shared" si="630"/>
        <v>2092.9000000000374</v>
      </c>
      <c r="BB389" s="57">
        <f>BA389-$L389+0.24</f>
        <v>3.7507552619331364E-11</v>
      </c>
      <c r="BC389" s="57">
        <f t="shared" ref="BC389:BD389" si="640">BB389-$L389*0</f>
        <v>3.7507552619331364E-11</v>
      </c>
      <c r="BD389" s="57">
        <f t="shared" si="640"/>
        <v>3.7507552619331364E-11</v>
      </c>
      <c r="BE389" s="60">
        <f t="shared" si="636"/>
        <v>194.81896923077005</v>
      </c>
      <c r="BF389" s="57">
        <v>2093.14</v>
      </c>
      <c r="BG389" s="69">
        <v>0</v>
      </c>
      <c r="BH389" s="57"/>
      <c r="BI389" s="57"/>
      <c r="BJ389" s="57"/>
      <c r="BK389" s="57"/>
      <c r="BL389" s="57"/>
      <c r="BM389" s="57"/>
      <c r="BN389" s="57"/>
      <c r="BO389" s="57"/>
      <c r="BP389" s="57"/>
      <c r="BQ389" s="57"/>
      <c r="BR389" s="57"/>
      <c r="BS389" s="57"/>
      <c r="BT389" s="60">
        <f t="shared" ref="BT389:BT448" si="641">IF(Z389&lt;1,0,SUM(BH389:BS389,BD389)/13*$BE$1)</f>
        <v>6.3474319817329991E-14</v>
      </c>
      <c r="BU389" s="57">
        <v>2093.14</v>
      </c>
      <c r="BV389" s="69">
        <v>0</v>
      </c>
      <c r="BW389" s="57"/>
      <c r="BX389" s="57"/>
      <c r="BY389" s="57"/>
      <c r="BZ389" s="57"/>
      <c r="CA389" s="57"/>
      <c r="CB389" s="57"/>
      <c r="CC389" s="57"/>
      <c r="CD389" s="57"/>
      <c r="CE389" s="57"/>
      <c r="CF389" s="57"/>
      <c r="CG389" s="57"/>
      <c r="CH389" s="57"/>
      <c r="CI389" s="60">
        <f t="shared" ref="CI389:CI448" si="642">IF(AO389&lt;1,0,SUM(BW389:CH389,BS389)/13*$BE$1)</f>
        <v>0</v>
      </c>
      <c r="CJ389" s="57">
        <v>2093.14</v>
      </c>
      <c r="CK389" s="69">
        <v>0</v>
      </c>
      <c r="CL389" s="57"/>
      <c r="CM389" s="57"/>
      <c r="CN389" s="57"/>
      <c r="CO389" s="57"/>
      <c r="CP389" s="57"/>
      <c r="CQ389" s="57"/>
      <c r="CR389" s="57"/>
      <c r="CS389" s="57"/>
      <c r="CT389" s="57"/>
      <c r="CU389" s="57"/>
      <c r="CV389" s="57"/>
      <c r="CW389" s="57"/>
      <c r="CX389" s="60">
        <f t="shared" ref="CX389:CX448" si="643">IF(BD389&lt;1,0,SUM(CL389:CW389,CH389)/13*$BE$1)</f>
        <v>0</v>
      </c>
    </row>
    <row r="390" spans="1:102" x14ac:dyDescent="0.2">
      <c r="A390" s="56" t="s">
        <v>1703</v>
      </c>
      <c r="B390" s="40" t="s">
        <v>2420</v>
      </c>
      <c r="C390" s="40" t="s">
        <v>794</v>
      </c>
      <c r="D390" s="40" t="s">
        <v>913</v>
      </c>
      <c r="E390" s="40" t="s">
        <v>2617</v>
      </c>
      <c r="F390" s="40" t="s">
        <v>853</v>
      </c>
      <c r="G390" s="40">
        <v>708</v>
      </c>
      <c r="H390" s="57">
        <v>2184</v>
      </c>
      <c r="I390" s="57">
        <v>1016.4069491525423</v>
      </c>
      <c r="J390" s="57">
        <v>1167.5930508474576</v>
      </c>
      <c r="K390" s="58">
        <v>1</v>
      </c>
      <c r="L390" s="57">
        <v>3.09</v>
      </c>
      <c r="M390" s="57"/>
      <c r="N390" s="57">
        <f t="shared" si="597"/>
        <v>37.08</v>
      </c>
      <c r="O390" s="57">
        <f t="shared" si="637"/>
        <v>1164.5030508474576</v>
      </c>
      <c r="P390" s="57">
        <f t="shared" si="624"/>
        <v>1161.4130508474577</v>
      </c>
      <c r="Q390" s="57">
        <f t="shared" si="624"/>
        <v>1158.3230508474578</v>
      </c>
      <c r="R390" s="57">
        <f t="shared" si="624"/>
        <v>1155.2330508474579</v>
      </c>
      <c r="S390" s="57">
        <f t="shared" si="624"/>
        <v>1152.143050847458</v>
      </c>
      <c r="T390" s="57">
        <f t="shared" si="624"/>
        <v>1149.0530508474581</v>
      </c>
      <c r="U390" s="57">
        <f t="shared" si="624"/>
        <v>1145.9630508474581</v>
      </c>
      <c r="V390" s="57">
        <f t="shared" si="624"/>
        <v>1142.8730508474582</v>
      </c>
      <c r="W390" s="57">
        <f t="shared" si="624"/>
        <v>1139.7830508474583</v>
      </c>
      <c r="X390" s="57">
        <f t="shared" si="624"/>
        <v>1136.6930508474584</v>
      </c>
      <c r="Y390" s="57">
        <f t="shared" si="624"/>
        <v>1133.6030508474585</v>
      </c>
      <c r="Z390" s="57">
        <f t="shared" si="624"/>
        <v>1130.5130508474585</v>
      </c>
      <c r="AA390" s="59">
        <f t="shared" si="610"/>
        <v>25.279167118644075</v>
      </c>
      <c r="AB390" s="57"/>
      <c r="AC390" s="57">
        <f t="shared" si="638"/>
        <v>37.08</v>
      </c>
      <c r="AD390" s="57">
        <f t="shared" si="639"/>
        <v>1127.4230508474586</v>
      </c>
      <c r="AE390" s="57">
        <f t="shared" si="626"/>
        <v>1124.3330508474587</v>
      </c>
      <c r="AF390" s="57">
        <f t="shared" si="626"/>
        <v>1121.2430508474588</v>
      </c>
      <c r="AG390" s="57">
        <f t="shared" si="626"/>
        <v>1118.1530508474589</v>
      </c>
      <c r="AH390" s="57">
        <f t="shared" si="626"/>
        <v>1115.063050847459</v>
      </c>
      <c r="AI390" s="57">
        <f t="shared" si="626"/>
        <v>1111.973050847459</v>
      </c>
      <c r="AJ390" s="57">
        <f t="shared" si="626"/>
        <v>1108.8830508474591</v>
      </c>
      <c r="AK390" s="57">
        <f t="shared" si="626"/>
        <v>1105.7930508474592</v>
      </c>
      <c r="AL390" s="57">
        <f t="shared" si="626"/>
        <v>1102.7030508474593</v>
      </c>
      <c r="AM390" s="57">
        <f t="shared" si="626"/>
        <v>1099.6130508474594</v>
      </c>
      <c r="AN390" s="57">
        <f t="shared" si="626"/>
        <v>1096.5230508474594</v>
      </c>
      <c r="AO390" s="57">
        <f t="shared" si="626"/>
        <v>1093.4330508474595</v>
      </c>
      <c r="AP390" s="59">
        <f t="shared" si="552"/>
        <v>24.463407118644103</v>
      </c>
      <c r="AQ390" s="57">
        <v>3.09</v>
      </c>
      <c r="AR390" s="57">
        <f t="shared" si="628"/>
        <v>37.08</v>
      </c>
      <c r="AS390" s="57">
        <f t="shared" si="629"/>
        <v>1090.3430508474596</v>
      </c>
      <c r="AT390" s="57">
        <f t="shared" si="630"/>
        <v>1087.2530508474597</v>
      </c>
      <c r="AU390" s="57">
        <f t="shared" si="630"/>
        <v>1084.1630508474598</v>
      </c>
      <c r="AV390" s="57">
        <f t="shared" si="630"/>
        <v>1081.0730508474599</v>
      </c>
      <c r="AW390" s="57">
        <f t="shared" si="630"/>
        <v>1077.9830508474599</v>
      </c>
      <c r="AX390" s="57">
        <f t="shared" si="630"/>
        <v>1074.89305084746</v>
      </c>
      <c r="AY390" s="57">
        <f t="shared" si="630"/>
        <v>1071.8030508474601</v>
      </c>
      <c r="AZ390" s="57">
        <f t="shared" si="630"/>
        <v>1068.7130508474602</v>
      </c>
      <c r="BA390" s="57">
        <f t="shared" si="630"/>
        <v>1065.6230508474603</v>
      </c>
      <c r="BB390" s="57">
        <f t="shared" si="630"/>
        <v>1062.5330508474603</v>
      </c>
      <c r="BC390" s="57">
        <f t="shared" si="630"/>
        <v>1059.4430508474604</v>
      </c>
      <c r="BD390" s="57">
        <f t="shared" si="630"/>
        <v>1056.3530508474605</v>
      </c>
      <c r="BE390" s="60">
        <f t="shared" si="636"/>
        <v>23.64764711864412</v>
      </c>
      <c r="BF390" s="57">
        <v>3.09</v>
      </c>
      <c r="BG390" s="69">
        <f t="shared" si="554"/>
        <v>37.08</v>
      </c>
      <c r="BH390" s="57">
        <f t="shared" si="555"/>
        <v>1053.2630508474606</v>
      </c>
      <c r="BI390" s="57">
        <f t="shared" si="631"/>
        <v>1050.1730508474607</v>
      </c>
      <c r="BJ390" s="57">
        <f t="shared" si="631"/>
        <v>1047.0830508474608</v>
      </c>
      <c r="BK390" s="57">
        <f t="shared" si="631"/>
        <v>1043.9930508474608</v>
      </c>
      <c r="BL390" s="57">
        <f t="shared" si="631"/>
        <v>1040.9030508474609</v>
      </c>
      <c r="BM390" s="57">
        <f t="shared" si="631"/>
        <v>1037.813050847461</v>
      </c>
      <c r="BN390" s="57">
        <f t="shared" si="631"/>
        <v>1034.7230508474611</v>
      </c>
      <c r="BO390" s="57">
        <f t="shared" si="631"/>
        <v>1031.6330508474612</v>
      </c>
      <c r="BP390" s="57">
        <f t="shared" si="631"/>
        <v>1028.5430508474612</v>
      </c>
      <c r="BQ390" s="57">
        <f t="shared" si="631"/>
        <v>1025.4530508474613</v>
      </c>
      <c r="BR390" s="57">
        <f t="shared" si="631"/>
        <v>1022.3630508474613</v>
      </c>
      <c r="BS390" s="57">
        <f t="shared" si="631"/>
        <v>1019.2730508474613</v>
      </c>
      <c r="BT390" s="60">
        <f t="shared" si="641"/>
        <v>22.83188711864414</v>
      </c>
      <c r="BU390" s="57">
        <v>3.09</v>
      </c>
      <c r="BV390" s="69">
        <f t="shared" si="557"/>
        <v>37.08</v>
      </c>
      <c r="BW390" s="57">
        <f t="shared" ref="BW390:BW391" si="644">BS390-BU390</f>
        <v>1016.1830508474612</v>
      </c>
      <c r="BX390" s="57">
        <f t="shared" ref="BX390:CH391" si="645">BW390-$L390</f>
        <v>1013.0930508474612</v>
      </c>
      <c r="BY390" s="57">
        <f t="shared" si="645"/>
        <v>1010.0030508474612</v>
      </c>
      <c r="BZ390" s="57">
        <f t="shared" si="645"/>
        <v>1006.9130508474611</v>
      </c>
      <c r="CA390" s="57">
        <f t="shared" si="645"/>
        <v>1003.8230508474611</v>
      </c>
      <c r="CB390" s="57">
        <f t="shared" si="645"/>
        <v>1000.7330508474611</v>
      </c>
      <c r="CC390" s="57">
        <f t="shared" si="645"/>
        <v>997.64305084746104</v>
      </c>
      <c r="CD390" s="57">
        <f t="shared" si="645"/>
        <v>994.55305084746101</v>
      </c>
      <c r="CE390" s="57">
        <f t="shared" si="645"/>
        <v>991.46305084746098</v>
      </c>
      <c r="CF390" s="57">
        <f t="shared" si="645"/>
        <v>988.37305084746095</v>
      </c>
      <c r="CG390" s="57">
        <f t="shared" si="645"/>
        <v>985.28305084746091</v>
      </c>
      <c r="CH390" s="57">
        <f t="shared" si="645"/>
        <v>982.19305084746088</v>
      </c>
      <c r="CI390" s="60">
        <f t="shared" si="642"/>
        <v>22.016127118644146</v>
      </c>
      <c r="CJ390" s="57">
        <v>3.09</v>
      </c>
      <c r="CK390" s="69">
        <f t="shared" si="560"/>
        <v>37.08</v>
      </c>
      <c r="CL390" s="57">
        <f t="shared" ref="CL390:CL391" si="646">CH390-CJ390</f>
        <v>979.10305084746085</v>
      </c>
      <c r="CM390" s="57">
        <f t="shared" ref="CM390:CW391" si="647">CL390-$L390</f>
        <v>976.01305084746082</v>
      </c>
      <c r="CN390" s="57">
        <f t="shared" si="647"/>
        <v>972.92305084746079</v>
      </c>
      <c r="CO390" s="57">
        <f t="shared" si="647"/>
        <v>969.83305084746075</v>
      </c>
      <c r="CP390" s="57">
        <f t="shared" si="647"/>
        <v>966.74305084746072</v>
      </c>
      <c r="CQ390" s="57">
        <f t="shared" si="647"/>
        <v>963.65305084746069</v>
      </c>
      <c r="CR390" s="57">
        <f t="shared" si="647"/>
        <v>960.56305084746066</v>
      </c>
      <c r="CS390" s="57">
        <f t="shared" si="647"/>
        <v>957.47305084746063</v>
      </c>
      <c r="CT390" s="57">
        <f t="shared" si="647"/>
        <v>954.38305084746059</v>
      </c>
      <c r="CU390" s="57">
        <f t="shared" si="647"/>
        <v>951.29305084746056</v>
      </c>
      <c r="CV390" s="57">
        <f t="shared" si="647"/>
        <v>948.20305084746053</v>
      </c>
      <c r="CW390" s="57">
        <f t="shared" si="647"/>
        <v>945.1130508474605</v>
      </c>
      <c r="CX390" s="60">
        <f t="shared" si="643"/>
        <v>21.200367118644131</v>
      </c>
    </row>
    <row r="391" spans="1:102" x14ac:dyDescent="0.2">
      <c r="A391" s="56" t="s">
        <v>1704</v>
      </c>
      <c r="B391" s="40" t="s">
        <v>2421</v>
      </c>
      <c r="C391" s="40" t="s">
        <v>794</v>
      </c>
      <c r="D391" s="40" t="s">
        <v>835</v>
      </c>
      <c r="E391" s="40" t="s">
        <v>2143</v>
      </c>
      <c r="F391" s="40" t="s">
        <v>853</v>
      </c>
      <c r="G391" s="40">
        <v>315</v>
      </c>
      <c r="H391" s="57">
        <v>603015.09</v>
      </c>
      <c r="I391" s="57">
        <v>209953.68</v>
      </c>
      <c r="J391" s="57">
        <v>393061.41</v>
      </c>
      <c r="K391" s="58">
        <v>0</v>
      </c>
      <c r="L391" s="57">
        <v>2519.6199999999994</v>
      </c>
      <c r="M391" s="57"/>
      <c r="N391" s="57">
        <f t="shared" si="597"/>
        <v>30235.439999999995</v>
      </c>
      <c r="O391" s="57">
        <f t="shared" si="637"/>
        <v>390541.79</v>
      </c>
      <c r="P391" s="57">
        <f t="shared" ref="P391:Z406" si="648">O391-$L391</f>
        <v>388022.17</v>
      </c>
      <c r="Q391" s="57">
        <f t="shared" si="648"/>
        <v>385502.55</v>
      </c>
      <c r="R391" s="57">
        <f t="shared" si="648"/>
        <v>382982.93</v>
      </c>
      <c r="S391" s="57">
        <f t="shared" si="648"/>
        <v>380463.31</v>
      </c>
      <c r="T391" s="57">
        <f t="shared" si="648"/>
        <v>377943.69</v>
      </c>
      <c r="U391" s="57">
        <f t="shared" si="648"/>
        <v>375424.07</v>
      </c>
      <c r="V391" s="57">
        <f t="shared" si="648"/>
        <v>372904.45</v>
      </c>
      <c r="W391" s="57">
        <f t="shared" si="648"/>
        <v>370384.83</v>
      </c>
      <c r="X391" s="57">
        <f t="shared" si="648"/>
        <v>367865.21</v>
      </c>
      <c r="Y391" s="57">
        <f t="shared" si="648"/>
        <v>365345.59</v>
      </c>
      <c r="Z391" s="57">
        <f t="shared" si="648"/>
        <v>362825.97000000003</v>
      </c>
      <c r="AA391" s="59"/>
      <c r="AB391" s="57"/>
      <c r="AC391" s="57">
        <f t="shared" si="638"/>
        <v>30235.439999999995</v>
      </c>
      <c r="AD391" s="57">
        <f t="shared" si="639"/>
        <v>360306.35000000003</v>
      </c>
      <c r="AE391" s="57">
        <f t="shared" si="626"/>
        <v>357786.73000000004</v>
      </c>
      <c r="AF391" s="57">
        <f t="shared" si="626"/>
        <v>355267.11000000004</v>
      </c>
      <c r="AG391" s="57">
        <f t="shared" si="626"/>
        <v>352747.49000000005</v>
      </c>
      <c r="AH391" s="57">
        <f t="shared" si="626"/>
        <v>350227.87000000005</v>
      </c>
      <c r="AI391" s="57">
        <f t="shared" si="626"/>
        <v>347708.25000000006</v>
      </c>
      <c r="AJ391" s="57">
        <f t="shared" si="626"/>
        <v>345188.63000000006</v>
      </c>
      <c r="AK391" s="57">
        <f t="shared" si="626"/>
        <v>342669.01000000007</v>
      </c>
      <c r="AL391" s="57">
        <f t="shared" si="626"/>
        <v>340149.39000000007</v>
      </c>
      <c r="AM391" s="57">
        <f t="shared" si="626"/>
        <v>337629.77000000008</v>
      </c>
      <c r="AN391" s="57">
        <f t="shared" si="626"/>
        <v>335110.15000000008</v>
      </c>
      <c r="AO391" s="57">
        <f t="shared" si="626"/>
        <v>332590.53000000009</v>
      </c>
      <c r="AP391" s="59"/>
      <c r="AQ391" s="57">
        <v>2519.6199999999994</v>
      </c>
      <c r="AR391" s="57">
        <f t="shared" si="628"/>
        <v>30235.439999999995</v>
      </c>
      <c r="AS391" s="57">
        <f t="shared" si="629"/>
        <v>330070.91000000009</v>
      </c>
      <c r="AT391" s="57">
        <f t="shared" si="630"/>
        <v>327551.2900000001</v>
      </c>
      <c r="AU391" s="57">
        <f t="shared" si="630"/>
        <v>325031.6700000001</v>
      </c>
      <c r="AV391" s="57">
        <f t="shared" si="630"/>
        <v>322512.0500000001</v>
      </c>
      <c r="AW391" s="57">
        <f t="shared" si="630"/>
        <v>319992.43000000011</v>
      </c>
      <c r="AX391" s="57">
        <f t="shared" si="630"/>
        <v>317472.81000000011</v>
      </c>
      <c r="AY391" s="57">
        <f t="shared" si="630"/>
        <v>314953.19000000012</v>
      </c>
      <c r="AZ391" s="57">
        <f t="shared" si="630"/>
        <v>312433.57000000012</v>
      </c>
      <c r="BA391" s="57">
        <f t="shared" si="630"/>
        <v>309913.95000000013</v>
      </c>
      <c r="BB391" s="57">
        <f t="shared" si="630"/>
        <v>307394.33000000013</v>
      </c>
      <c r="BC391" s="57">
        <f t="shared" si="630"/>
        <v>304874.71000000014</v>
      </c>
      <c r="BD391" s="57">
        <f t="shared" si="630"/>
        <v>302355.09000000014</v>
      </c>
      <c r="BE391" s="60">
        <f t="shared" si="636"/>
        <v>0</v>
      </c>
      <c r="BF391" s="57">
        <v>2519.6199999999994</v>
      </c>
      <c r="BG391" s="69">
        <f t="shared" si="554"/>
        <v>30235.439999999995</v>
      </c>
      <c r="BH391" s="57">
        <f t="shared" si="555"/>
        <v>299835.47000000015</v>
      </c>
      <c r="BI391" s="57">
        <f t="shared" si="631"/>
        <v>297315.85000000015</v>
      </c>
      <c r="BJ391" s="57">
        <f t="shared" si="631"/>
        <v>294796.23000000016</v>
      </c>
      <c r="BK391" s="57">
        <f t="shared" si="631"/>
        <v>292276.61000000016</v>
      </c>
      <c r="BL391" s="57">
        <f t="shared" si="631"/>
        <v>289756.99000000017</v>
      </c>
      <c r="BM391" s="57">
        <f t="shared" si="631"/>
        <v>287237.37000000017</v>
      </c>
      <c r="BN391" s="57">
        <f t="shared" si="631"/>
        <v>284717.75000000017</v>
      </c>
      <c r="BO391" s="57">
        <f t="shared" si="631"/>
        <v>282198.13000000018</v>
      </c>
      <c r="BP391" s="57">
        <f t="shared" si="631"/>
        <v>279678.51000000018</v>
      </c>
      <c r="BQ391" s="57">
        <f t="shared" si="631"/>
        <v>277158.89000000019</v>
      </c>
      <c r="BR391" s="57">
        <f t="shared" si="631"/>
        <v>274639.27000000019</v>
      </c>
      <c r="BS391" s="57">
        <f t="shared" si="631"/>
        <v>272119.6500000002</v>
      </c>
      <c r="BT391" s="60">
        <v>0</v>
      </c>
      <c r="BU391" s="57">
        <v>2519.6199999999994</v>
      </c>
      <c r="BV391" s="69">
        <f t="shared" si="557"/>
        <v>30235.439999999995</v>
      </c>
      <c r="BW391" s="57">
        <f t="shared" si="644"/>
        <v>269600.0300000002</v>
      </c>
      <c r="BX391" s="57">
        <f t="shared" si="645"/>
        <v>267080.41000000021</v>
      </c>
      <c r="BY391" s="57">
        <f t="shared" si="645"/>
        <v>264560.79000000021</v>
      </c>
      <c r="BZ391" s="57">
        <f t="shared" si="645"/>
        <v>262041.17000000022</v>
      </c>
      <c r="CA391" s="57">
        <f t="shared" si="645"/>
        <v>259521.55000000022</v>
      </c>
      <c r="CB391" s="57">
        <f t="shared" si="645"/>
        <v>257001.93000000023</v>
      </c>
      <c r="CC391" s="57">
        <f t="shared" si="645"/>
        <v>254482.31000000023</v>
      </c>
      <c r="CD391" s="57">
        <f t="shared" si="645"/>
        <v>251962.69000000024</v>
      </c>
      <c r="CE391" s="57">
        <f t="shared" si="645"/>
        <v>249443.07000000024</v>
      </c>
      <c r="CF391" s="57">
        <f t="shared" si="645"/>
        <v>246923.45000000024</v>
      </c>
      <c r="CG391" s="57">
        <f t="shared" si="645"/>
        <v>244403.83000000025</v>
      </c>
      <c r="CH391" s="57">
        <f t="shared" si="645"/>
        <v>241884.21000000025</v>
      </c>
      <c r="CI391" s="60">
        <v>0</v>
      </c>
      <c r="CJ391" s="57">
        <v>2519.6199999999994</v>
      </c>
      <c r="CK391" s="69">
        <f t="shared" si="560"/>
        <v>30235.439999999995</v>
      </c>
      <c r="CL391" s="57">
        <f t="shared" si="646"/>
        <v>239364.59000000026</v>
      </c>
      <c r="CM391" s="57">
        <f t="shared" si="647"/>
        <v>236844.97000000026</v>
      </c>
      <c r="CN391" s="57">
        <f t="shared" si="647"/>
        <v>234325.35000000027</v>
      </c>
      <c r="CO391" s="57">
        <f t="shared" si="647"/>
        <v>231805.73000000027</v>
      </c>
      <c r="CP391" s="57">
        <f t="shared" si="647"/>
        <v>229286.11000000028</v>
      </c>
      <c r="CQ391" s="57">
        <f t="shared" si="647"/>
        <v>226766.49000000028</v>
      </c>
      <c r="CR391" s="57">
        <f t="shared" si="647"/>
        <v>224246.87000000029</v>
      </c>
      <c r="CS391" s="57">
        <f t="shared" si="647"/>
        <v>221727.25000000029</v>
      </c>
      <c r="CT391" s="57">
        <f t="shared" si="647"/>
        <v>219207.6300000003</v>
      </c>
      <c r="CU391" s="57">
        <f t="shared" si="647"/>
        <v>216688.0100000003</v>
      </c>
      <c r="CV391" s="57">
        <f t="shared" si="647"/>
        <v>214168.39000000031</v>
      </c>
      <c r="CW391" s="57">
        <f t="shared" si="647"/>
        <v>211648.77000000031</v>
      </c>
      <c r="CX391" s="60">
        <v>0</v>
      </c>
    </row>
    <row r="392" spans="1:102" x14ac:dyDescent="0.2">
      <c r="A392" s="56" t="s">
        <v>1705</v>
      </c>
      <c r="B392" s="40" t="s">
        <v>2422</v>
      </c>
      <c r="C392" s="40" t="s">
        <v>794</v>
      </c>
      <c r="D392" s="40" t="s">
        <v>913</v>
      </c>
      <c r="E392" s="40" t="s">
        <v>2617</v>
      </c>
      <c r="F392" s="40" t="s">
        <v>853</v>
      </c>
      <c r="G392" s="40">
        <v>384</v>
      </c>
      <c r="H392" s="57">
        <v>401728.31</v>
      </c>
      <c r="I392" s="57">
        <v>322684.40000000002</v>
      </c>
      <c r="J392" s="57">
        <v>79043.909999999974</v>
      </c>
      <c r="K392" s="58">
        <v>1</v>
      </c>
      <c r="L392" s="57">
        <v>2136.3300000000004</v>
      </c>
      <c r="M392" s="57"/>
      <c r="N392" s="57">
        <f t="shared" si="597"/>
        <v>25635.960000000006</v>
      </c>
      <c r="O392" s="57">
        <f t="shared" si="637"/>
        <v>76907.579999999973</v>
      </c>
      <c r="P392" s="57">
        <f t="shared" si="648"/>
        <v>74771.249999999971</v>
      </c>
      <c r="Q392" s="57">
        <f t="shared" si="648"/>
        <v>72634.919999999969</v>
      </c>
      <c r="R392" s="57">
        <f t="shared" si="648"/>
        <v>70498.589999999967</v>
      </c>
      <c r="S392" s="57">
        <f t="shared" si="648"/>
        <v>68362.259999999966</v>
      </c>
      <c r="T392" s="57">
        <f t="shared" si="648"/>
        <v>66225.929999999964</v>
      </c>
      <c r="U392" s="57">
        <f t="shared" si="648"/>
        <v>64089.599999999962</v>
      </c>
      <c r="V392" s="57">
        <f t="shared" si="648"/>
        <v>61953.26999999996</v>
      </c>
      <c r="W392" s="57">
        <f t="shared" si="648"/>
        <v>59816.939999999959</v>
      </c>
      <c r="X392" s="57">
        <f t="shared" si="648"/>
        <v>57680.609999999957</v>
      </c>
      <c r="Y392" s="57">
        <f t="shared" si="648"/>
        <v>55544.279999999955</v>
      </c>
      <c r="Z392" s="57">
        <f t="shared" si="648"/>
        <v>53407.949999999953</v>
      </c>
      <c r="AA392" s="59">
        <f t="shared" ref="AA392:AA393" si="649">SUM(O392:Z392,J392)/13*$AA$1</f>
        <v>1456.9704599999989</v>
      </c>
      <c r="AB392" s="57"/>
      <c r="AC392" s="57">
        <f t="shared" si="638"/>
        <v>25635.960000000006</v>
      </c>
      <c r="AD392" s="57">
        <f t="shared" si="639"/>
        <v>51271.619999999952</v>
      </c>
      <c r="AE392" s="57">
        <f t="shared" si="626"/>
        <v>49135.28999999995</v>
      </c>
      <c r="AF392" s="57">
        <f t="shared" si="626"/>
        <v>46998.959999999948</v>
      </c>
      <c r="AG392" s="57">
        <f t="shared" si="626"/>
        <v>44862.629999999946</v>
      </c>
      <c r="AH392" s="57">
        <f t="shared" si="626"/>
        <v>42726.299999999945</v>
      </c>
      <c r="AI392" s="57">
        <f t="shared" si="626"/>
        <v>40589.969999999943</v>
      </c>
      <c r="AJ392" s="57">
        <f t="shared" si="626"/>
        <v>38453.639999999941</v>
      </c>
      <c r="AK392" s="57">
        <f t="shared" si="626"/>
        <v>36317.309999999939</v>
      </c>
      <c r="AL392" s="57">
        <f t="shared" si="626"/>
        <v>34180.979999999938</v>
      </c>
      <c r="AM392" s="57">
        <f t="shared" si="626"/>
        <v>32044.649999999936</v>
      </c>
      <c r="AN392" s="57">
        <f t="shared" si="626"/>
        <v>29908.319999999934</v>
      </c>
      <c r="AO392" s="57">
        <f t="shared" si="626"/>
        <v>27771.989999999932</v>
      </c>
      <c r="AP392" s="59">
        <f t="shared" si="552"/>
        <v>892.9793399999985</v>
      </c>
      <c r="AQ392" s="57">
        <v>2136.3300000000004</v>
      </c>
      <c r="AR392" s="57">
        <f t="shared" si="628"/>
        <v>25635.960000000006</v>
      </c>
      <c r="AS392" s="57">
        <f t="shared" si="629"/>
        <v>25635.659999999931</v>
      </c>
      <c r="AT392" s="57">
        <f t="shared" si="630"/>
        <v>23499.329999999929</v>
      </c>
      <c r="AU392" s="57">
        <f t="shared" si="630"/>
        <v>21362.999999999927</v>
      </c>
      <c r="AV392" s="57">
        <f t="shared" si="630"/>
        <v>19226.669999999925</v>
      </c>
      <c r="AW392" s="57">
        <f t="shared" si="630"/>
        <v>17090.339999999924</v>
      </c>
      <c r="AX392" s="57">
        <f t="shared" si="630"/>
        <v>14954.009999999924</v>
      </c>
      <c r="AY392" s="57">
        <f t="shared" si="630"/>
        <v>12817.679999999924</v>
      </c>
      <c r="AZ392" s="57">
        <f t="shared" si="630"/>
        <v>10681.349999999924</v>
      </c>
      <c r="BA392" s="57">
        <f t="shared" si="630"/>
        <v>8545.019999999924</v>
      </c>
      <c r="BB392" s="57">
        <f t="shared" si="630"/>
        <v>6408.6899999999241</v>
      </c>
      <c r="BC392" s="57">
        <f t="shared" si="630"/>
        <v>4272.3599999999242</v>
      </c>
      <c r="BD392" s="57">
        <f t="shared" si="630"/>
        <v>2136.0299999999238</v>
      </c>
      <c r="BE392" s="60">
        <f t="shared" si="636"/>
        <v>328.98821999999831</v>
      </c>
      <c r="BF392" s="57">
        <v>2136.3300000000004</v>
      </c>
      <c r="BG392" s="69">
        <v>2136.0300000000002</v>
      </c>
      <c r="BH392" s="57"/>
      <c r="BI392" s="57"/>
      <c r="BJ392" s="57"/>
      <c r="BK392" s="57"/>
      <c r="BL392" s="57"/>
      <c r="BM392" s="57"/>
      <c r="BN392" s="57"/>
      <c r="BO392" s="57"/>
      <c r="BP392" s="57"/>
      <c r="BQ392" s="57"/>
      <c r="BR392" s="57"/>
      <c r="BS392" s="57"/>
      <c r="BT392" s="60">
        <f t="shared" si="641"/>
        <v>3.6148199999998711</v>
      </c>
      <c r="BU392" s="57">
        <v>2136.3300000000004</v>
      </c>
      <c r="BV392" s="69">
        <v>0</v>
      </c>
      <c r="BW392" s="57"/>
      <c r="BX392" s="57"/>
      <c r="BY392" s="57"/>
      <c r="BZ392" s="57"/>
      <c r="CA392" s="57"/>
      <c r="CB392" s="57"/>
      <c r="CC392" s="57"/>
      <c r="CD392" s="57"/>
      <c r="CE392" s="57"/>
      <c r="CF392" s="57"/>
      <c r="CG392" s="57"/>
      <c r="CH392" s="57"/>
      <c r="CI392" s="60">
        <f t="shared" si="642"/>
        <v>0</v>
      </c>
      <c r="CJ392" s="57">
        <v>2136.3300000000004</v>
      </c>
      <c r="CK392" s="69">
        <v>0</v>
      </c>
      <c r="CL392" s="57"/>
      <c r="CM392" s="57"/>
      <c r="CN392" s="57"/>
      <c r="CO392" s="57"/>
      <c r="CP392" s="57"/>
      <c r="CQ392" s="57"/>
      <c r="CR392" s="57"/>
      <c r="CS392" s="57"/>
      <c r="CT392" s="57"/>
      <c r="CU392" s="57"/>
      <c r="CV392" s="57"/>
      <c r="CW392" s="57"/>
      <c r="CX392" s="60">
        <f t="shared" si="643"/>
        <v>0</v>
      </c>
    </row>
    <row r="393" spans="1:102" x14ac:dyDescent="0.2">
      <c r="A393" s="56" t="s">
        <v>1706</v>
      </c>
      <c r="B393" s="40" t="s">
        <v>2423</v>
      </c>
      <c r="C393" s="40" t="s">
        <v>794</v>
      </c>
      <c r="D393" s="40" t="s">
        <v>913</v>
      </c>
      <c r="E393" s="40" t="s">
        <v>2618</v>
      </c>
      <c r="F393" s="40" t="s">
        <v>853</v>
      </c>
      <c r="G393" s="40">
        <v>708</v>
      </c>
      <c r="H393" s="57">
        <v>490429.34</v>
      </c>
      <c r="I393" s="57">
        <v>135458.97999999998</v>
      </c>
      <c r="J393" s="57">
        <v>354970.36000000004</v>
      </c>
      <c r="K393" s="58">
        <v>1</v>
      </c>
      <c r="L393" s="57">
        <v>952.62999999999977</v>
      </c>
      <c r="M393" s="57"/>
      <c r="N393" s="57">
        <f t="shared" si="597"/>
        <v>11431.559999999998</v>
      </c>
      <c r="O393" s="57">
        <f t="shared" si="637"/>
        <v>354017.73000000004</v>
      </c>
      <c r="P393" s="57">
        <f t="shared" si="648"/>
        <v>353065.10000000003</v>
      </c>
      <c r="Q393" s="57">
        <f t="shared" si="648"/>
        <v>352112.47000000003</v>
      </c>
      <c r="R393" s="57">
        <f t="shared" si="648"/>
        <v>351159.84</v>
      </c>
      <c r="S393" s="57">
        <f t="shared" si="648"/>
        <v>350207.21</v>
      </c>
      <c r="T393" s="57">
        <f t="shared" si="648"/>
        <v>349254.58</v>
      </c>
      <c r="U393" s="57">
        <f t="shared" si="648"/>
        <v>348301.95</v>
      </c>
      <c r="V393" s="57">
        <f t="shared" si="648"/>
        <v>347349.32</v>
      </c>
      <c r="W393" s="57">
        <f t="shared" si="648"/>
        <v>346396.69</v>
      </c>
      <c r="X393" s="57">
        <f t="shared" si="648"/>
        <v>345444.06</v>
      </c>
      <c r="Y393" s="57">
        <f t="shared" si="648"/>
        <v>344491.43</v>
      </c>
      <c r="Z393" s="57">
        <f t="shared" si="648"/>
        <v>343538.8</v>
      </c>
      <c r="AA393" s="59">
        <f t="shared" si="649"/>
        <v>7683.6007600000003</v>
      </c>
      <c r="AB393" s="57"/>
      <c r="AC393" s="57">
        <f t="shared" si="638"/>
        <v>11431.559999999998</v>
      </c>
      <c r="AD393" s="57">
        <f t="shared" si="639"/>
        <v>342586.17</v>
      </c>
      <c r="AE393" s="57">
        <f t="shared" si="626"/>
        <v>341633.54</v>
      </c>
      <c r="AF393" s="57">
        <f t="shared" si="626"/>
        <v>340680.91</v>
      </c>
      <c r="AG393" s="57">
        <f t="shared" si="626"/>
        <v>339728.27999999997</v>
      </c>
      <c r="AH393" s="57">
        <f t="shared" si="626"/>
        <v>338775.64999999997</v>
      </c>
      <c r="AI393" s="57">
        <f t="shared" si="626"/>
        <v>337823.01999999996</v>
      </c>
      <c r="AJ393" s="57">
        <f t="shared" si="626"/>
        <v>336870.38999999996</v>
      </c>
      <c r="AK393" s="57">
        <f t="shared" si="626"/>
        <v>335917.75999999995</v>
      </c>
      <c r="AL393" s="57">
        <f t="shared" si="626"/>
        <v>334965.12999999995</v>
      </c>
      <c r="AM393" s="57">
        <f t="shared" si="626"/>
        <v>334012.49999999994</v>
      </c>
      <c r="AN393" s="57">
        <f t="shared" si="626"/>
        <v>333059.86999999994</v>
      </c>
      <c r="AO393" s="57">
        <f t="shared" si="626"/>
        <v>332107.23999999993</v>
      </c>
      <c r="AP393" s="59">
        <f t="shared" si="552"/>
        <v>7432.1064399999987</v>
      </c>
      <c r="AQ393" s="57">
        <v>952.62999999999977</v>
      </c>
      <c r="AR393" s="57">
        <f t="shared" si="628"/>
        <v>11431.559999999998</v>
      </c>
      <c r="AS393" s="57">
        <f t="shared" si="629"/>
        <v>331154.60999999993</v>
      </c>
      <c r="AT393" s="57">
        <f t="shared" si="630"/>
        <v>330201.97999999992</v>
      </c>
      <c r="AU393" s="57">
        <f t="shared" si="630"/>
        <v>329249.34999999992</v>
      </c>
      <c r="AV393" s="57">
        <f t="shared" si="630"/>
        <v>328296.71999999991</v>
      </c>
      <c r="AW393" s="57">
        <f t="shared" si="630"/>
        <v>327344.08999999991</v>
      </c>
      <c r="AX393" s="57">
        <f t="shared" si="630"/>
        <v>326391.4599999999</v>
      </c>
      <c r="AY393" s="57">
        <f t="shared" si="630"/>
        <v>325438.8299999999</v>
      </c>
      <c r="AZ393" s="57">
        <f t="shared" si="630"/>
        <v>324486.1999999999</v>
      </c>
      <c r="BA393" s="57">
        <f t="shared" si="630"/>
        <v>323533.56999999989</v>
      </c>
      <c r="BB393" s="57">
        <f t="shared" si="630"/>
        <v>322580.93999999989</v>
      </c>
      <c r="BC393" s="57">
        <f t="shared" si="630"/>
        <v>321628.30999999988</v>
      </c>
      <c r="BD393" s="57">
        <f t="shared" si="630"/>
        <v>320675.67999999988</v>
      </c>
      <c r="BE393" s="60">
        <f t="shared" si="636"/>
        <v>7180.612119999997</v>
      </c>
      <c r="BF393" s="57">
        <v>952.62999999999977</v>
      </c>
      <c r="BG393" s="69">
        <f t="shared" si="554"/>
        <v>11431.559999999998</v>
      </c>
      <c r="BH393" s="57">
        <f t="shared" si="555"/>
        <v>319723.04999999987</v>
      </c>
      <c r="BI393" s="57">
        <f t="shared" si="631"/>
        <v>318770.41999999987</v>
      </c>
      <c r="BJ393" s="57">
        <f t="shared" si="631"/>
        <v>317817.78999999986</v>
      </c>
      <c r="BK393" s="57">
        <f t="shared" si="631"/>
        <v>316865.15999999986</v>
      </c>
      <c r="BL393" s="57">
        <f t="shared" si="631"/>
        <v>315912.52999999985</v>
      </c>
      <c r="BM393" s="57">
        <f t="shared" si="631"/>
        <v>314959.89999999985</v>
      </c>
      <c r="BN393" s="57">
        <f t="shared" si="631"/>
        <v>314007.26999999984</v>
      </c>
      <c r="BO393" s="57">
        <f t="shared" si="631"/>
        <v>313054.63999999984</v>
      </c>
      <c r="BP393" s="57">
        <f t="shared" si="631"/>
        <v>312102.00999999983</v>
      </c>
      <c r="BQ393" s="57">
        <f t="shared" si="631"/>
        <v>311149.37999999983</v>
      </c>
      <c r="BR393" s="57">
        <f t="shared" si="631"/>
        <v>310196.74999999983</v>
      </c>
      <c r="BS393" s="57">
        <f t="shared" si="631"/>
        <v>309244.11999999982</v>
      </c>
      <c r="BT393" s="60">
        <f t="shared" si="641"/>
        <v>6929.1177999999964</v>
      </c>
      <c r="BU393" s="57">
        <v>952.62999999999977</v>
      </c>
      <c r="BV393" s="69">
        <f t="shared" si="557"/>
        <v>11431.559999999998</v>
      </c>
      <c r="BW393" s="57">
        <f t="shared" ref="BW393:BW399" si="650">BS393-BU393</f>
        <v>308291.48999999982</v>
      </c>
      <c r="BX393" s="57">
        <f t="shared" ref="BX393:CH399" si="651">BW393-$L393</f>
        <v>307338.85999999981</v>
      </c>
      <c r="BY393" s="57">
        <f t="shared" si="651"/>
        <v>306386.22999999981</v>
      </c>
      <c r="BZ393" s="57">
        <f t="shared" si="651"/>
        <v>305433.5999999998</v>
      </c>
      <c r="CA393" s="57">
        <f t="shared" si="651"/>
        <v>304480.9699999998</v>
      </c>
      <c r="CB393" s="57">
        <f t="shared" si="651"/>
        <v>303528.33999999979</v>
      </c>
      <c r="CC393" s="57">
        <f t="shared" si="651"/>
        <v>302575.70999999979</v>
      </c>
      <c r="CD393" s="57">
        <f t="shared" si="651"/>
        <v>301623.07999999978</v>
      </c>
      <c r="CE393" s="57">
        <f t="shared" si="651"/>
        <v>300670.44999999978</v>
      </c>
      <c r="CF393" s="57">
        <f t="shared" si="651"/>
        <v>299717.81999999977</v>
      </c>
      <c r="CG393" s="57">
        <f t="shared" si="651"/>
        <v>298765.18999999977</v>
      </c>
      <c r="CH393" s="57">
        <f t="shared" si="651"/>
        <v>297812.55999999976</v>
      </c>
      <c r="CI393" s="60">
        <f t="shared" si="642"/>
        <v>6677.6234799999947</v>
      </c>
      <c r="CJ393" s="57">
        <v>952.62999999999977</v>
      </c>
      <c r="CK393" s="69">
        <f t="shared" si="560"/>
        <v>11431.559999999998</v>
      </c>
      <c r="CL393" s="57">
        <f t="shared" ref="CL393:CL399" si="652">CH393-CJ393</f>
        <v>296859.92999999976</v>
      </c>
      <c r="CM393" s="57">
        <f t="shared" ref="CM393:CW399" si="653">CL393-$L393</f>
        <v>295907.29999999976</v>
      </c>
      <c r="CN393" s="57">
        <f t="shared" si="653"/>
        <v>294954.66999999975</v>
      </c>
      <c r="CO393" s="57">
        <f t="shared" si="653"/>
        <v>294002.03999999975</v>
      </c>
      <c r="CP393" s="57">
        <f t="shared" si="653"/>
        <v>293049.40999999974</v>
      </c>
      <c r="CQ393" s="57">
        <f t="shared" si="653"/>
        <v>292096.77999999974</v>
      </c>
      <c r="CR393" s="57">
        <f t="shared" si="653"/>
        <v>291144.14999999973</v>
      </c>
      <c r="CS393" s="57">
        <f t="shared" si="653"/>
        <v>290191.51999999973</v>
      </c>
      <c r="CT393" s="57">
        <f t="shared" si="653"/>
        <v>289238.88999999972</v>
      </c>
      <c r="CU393" s="57">
        <f t="shared" si="653"/>
        <v>288286.25999999972</v>
      </c>
      <c r="CV393" s="57">
        <f t="shared" si="653"/>
        <v>287333.62999999971</v>
      </c>
      <c r="CW393" s="57">
        <f t="shared" si="653"/>
        <v>286380.99999999971</v>
      </c>
      <c r="CX393" s="60">
        <f t="shared" si="643"/>
        <v>6426.129159999994</v>
      </c>
    </row>
    <row r="394" spans="1:102" x14ac:dyDescent="0.2">
      <c r="A394" s="56" t="s">
        <v>1707</v>
      </c>
      <c r="B394" s="40" t="s">
        <v>2424</v>
      </c>
      <c r="C394" s="40" t="s">
        <v>794</v>
      </c>
      <c r="D394" s="40" t="s">
        <v>835</v>
      </c>
      <c r="E394" s="40" t="s">
        <v>2132</v>
      </c>
      <c r="F394" s="40" t="s">
        <v>853</v>
      </c>
      <c r="G394" s="40">
        <v>708</v>
      </c>
      <c r="H394" s="57">
        <v>153796.03</v>
      </c>
      <c r="I394" s="57">
        <v>32673.98</v>
      </c>
      <c r="J394" s="57">
        <v>121122.05</v>
      </c>
      <c r="K394" s="58">
        <v>0</v>
      </c>
      <c r="L394" s="57">
        <v>205.99</v>
      </c>
      <c r="M394" s="57"/>
      <c r="N394" s="57">
        <f t="shared" si="597"/>
        <v>2471.88</v>
      </c>
      <c r="O394" s="57">
        <f t="shared" si="637"/>
        <v>120916.06</v>
      </c>
      <c r="P394" s="57">
        <f t="shared" si="648"/>
        <v>120710.06999999999</v>
      </c>
      <c r="Q394" s="57">
        <f t="shared" si="648"/>
        <v>120504.07999999999</v>
      </c>
      <c r="R394" s="57">
        <f t="shared" si="648"/>
        <v>120298.08999999998</v>
      </c>
      <c r="S394" s="57">
        <f t="shared" si="648"/>
        <v>120092.09999999998</v>
      </c>
      <c r="T394" s="57">
        <f t="shared" si="648"/>
        <v>119886.10999999997</v>
      </c>
      <c r="U394" s="57">
        <f t="shared" si="648"/>
        <v>119680.11999999997</v>
      </c>
      <c r="V394" s="57">
        <f t="shared" si="648"/>
        <v>119474.12999999996</v>
      </c>
      <c r="W394" s="57">
        <f t="shared" si="648"/>
        <v>119268.13999999996</v>
      </c>
      <c r="X394" s="57">
        <f t="shared" si="648"/>
        <v>119062.14999999995</v>
      </c>
      <c r="Y394" s="57">
        <f t="shared" si="648"/>
        <v>118856.15999999995</v>
      </c>
      <c r="Z394" s="57">
        <f t="shared" si="648"/>
        <v>118650.16999999994</v>
      </c>
      <c r="AA394" s="59"/>
      <c r="AB394" s="57"/>
      <c r="AC394" s="57">
        <f t="shared" si="638"/>
        <v>2471.88</v>
      </c>
      <c r="AD394" s="57">
        <f t="shared" si="639"/>
        <v>118444.17999999993</v>
      </c>
      <c r="AE394" s="57">
        <f t="shared" si="626"/>
        <v>118238.18999999993</v>
      </c>
      <c r="AF394" s="57">
        <f t="shared" si="626"/>
        <v>118032.19999999992</v>
      </c>
      <c r="AG394" s="57">
        <f t="shared" si="626"/>
        <v>117826.20999999992</v>
      </c>
      <c r="AH394" s="57">
        <f t="shared" si="626"/>
        <v>117620.21999999991</v>
      </c>
      <c r="AI394" s="57">
        <f t="shared" si="626"/>
        <v>117414.22999999991</v>
      </c>
      <c r="AJ394" s="57">
        <f t="shared" si="626"/>
        <v>117208.2399999999</v>
      </c>
      <c r="AK394" s="57">
        <f t="shared" si="626"/>
        <v>117002.2499999999</v>
      </c>
      <c r="AL394" s="57">
        <f t="shared" si="626"/>
        <v>116796.25999999989</v>
      </c>
      <c r="AM394" s="57">
        <f t="shared" si="626"/>
        <v>116590.26999999989</v>
      </c>
      <c r="AN394" s="57">
        <f t="shared" si="626"/>
        <v>116384.27999999988</v>
      </c>
      <c r="AO394" s="57">
        <f t="shared" si="626"/>
        <v>116178.28999999988</v>
      </c>
      <c r="AP394" s="59"/>
      <c r="AQ394" s="57">
        <v>205.99</v>
      </c>
      <c r="AR394" s="57">
        <f t="shared" si="628"/>
        <v>2471.88</v>
      </c>
      <c r="AS394" s="57">
        <f t="shared" si="629"/>
        <v>115972.29999999987</v>
      </c>
      <c r="AT394" s="57">
        <f t="shared" si="630"/>
        <v>115766.30999999987</v>
      </c>
      <c r="AU394" s="57">
        <f t="shared" si="630"/>
        <v>115560.31999999986</v>
      </c>
      <c r="AV394" s="57">
        <f t="shared" si="630"/>
        <v>115354.32999999986</v>
      </c>
      <c r="AW394" s="57">
        <f t="shared" si="630"/>
        <v>115148.33999999985</v>
      </c>
      <c r="AX394" s="57">
        <f t="shared" si="630"/>
        <v>114942.34999999985</v>
      </c>
      <c r="AY394" s="57">
        <f t="shared" si="630"/>
        <v>114736.35999999984</v>
      </c>
      <c r="AZ394" s="57">
        <f t="shared" si="630"/>
        <v>114530.36999999984</v>
      </c>
      <c r="BA394" s="57">
        <f t="shared" si="630"/>
        <v>114324.37999999983</v>
      </c>
      <c r="BB394" s="57">
        <f t="shared" si="630"/>
        <v>114118.38999999982</v>
      </c>
      <c r="BC394" s="57">
        <f t="shared" si="630"/>
        <v>113912.39999999982</v>
      </c>
      <c r="BD394" s="57">
        <f t="shared" si="630"/>
        <v>113706.40999999981</v>
      </c>
      <c r="BE394" s="60">
        <f t="shared" si="636"/>
        <v>0</v>
      </c>
      <c r="BF394" s="57">
        <v>205.99</v>
      </c>
      <c r="BG394" s="69">
        <f t="shared" si="554"/>
        <v>2471.88</v>
      </c>
      <c r="BH394" s="57">
        <f t="shared" si="555"/>
        <v>113500.41999999981</v>
      </c>
      <c r="BI394" s="57">
        <f t="shared" si="631"/>
        <v>113294.4299999998</v>
      </c>
      <c r="BJ394" s="57">
        <f t="shared" si="631"/>
        <v>113088.4399999998</v>
      </c>
      <c r="BK394" s="57">
        <f t="shared" si="631"/>
        <v>112882.44999999979</v>
      </c>
      <c r="BL394" s="57">
        <f t="shared" si="631"/>
        <v>112676.45999999979</v>
      </c>
      <c r="BM394" s="57">
        <f t="shared" si="631"/>
        <v>112470.46999999978</v>
      </c>
      <c r="BN394" s="57">
        <f t="shared" si="631"/>
        <v>112264.47999999978</v>
      </c>
      <c r="BO394" s="57">
        <f t="shared" si="631"/>
        <v>112058.48999999977</v>
      </c>
      <c r="BP394" s="57">
        <f t="shared" si="631"/>
        <v>111852.49999999977</v>
      </c>
      <c r="BQ394" s="57">
        <f t="shared" si="631"/>
        <v>111646.50999999976</v>
      </c>
      <c r="BR394" s="57">
        <f t="shared" si="631"/>
        <v>111440.51999999976</v>
      </c>
      <c r="BS394" s="57">
        <f t="shared" si="631"/>
        <v>111234.52999999975</v>
      </c>
      <c r="BT394" s="60">
        <v>0</v>
      </c>
      <c r="BU394" s="57">
        <v>205.99</v>
      </c>
      <c r="BV394" s="69">
        <f t="shared" si="557"/>
        <v>2471.88</v>
      </c>
      <c r="BW394" s="57">
        <f t="shared" si="650"/>
        <v>111028.53999999975</v>
      </c>
      <c r="BX394" s="57">
        <f t="shared" si="651"/>
        <v>110822.54999999974</v>
      </c>
      <c r="BY394" s="57">
        <f t="shared" si="651"/>
        <v>110616.55999999974</v>
      </c>
      <c r="BZ394" s="57">
        <f t="shared" si="651"/>
        <v>110410.56999999973</v>
      </c>
      <c r="CA394" s="57">
        <f t="shared" si="651"/>
        <v>110204.57999999973</v>
      </c>
      <c r="CB394" s="57">
        <f t="shared" si="651"/>
        <v>109998.58999999972</v>
      </c>
      <c r="CC394" s="57">
        <f t="shared" si="651"/>
        <v>109792.59999999971</v>
      </c>
      <c r="CD394" s="57">
        <f t="shared" si="651"/>
        <v>109586.60999999971</v>
      </c>
      <c r="CE394" s="57">
        <f t="shared" si="651"/>
        <v>109380.6199999997</v>
      </c>
      <c r="CF394" s="57">
        <f t="shared" si="651"/>
        <v>109174.6299999997</v>
      </c>
      <c r="CG394" s="57">
        <f t="shared" si="651"/>
        <v>108968.63999999969</v>
      </c>
      <c r="CH394" s="57">
        <f t="shared" si="651"/>
        <v>108762.64999999969</v>
      </c>
      <c r="CI394" s="60">
        <v>0</v>
      </c>
      <c r="CJ394" s="57">
        <v>205.99</v>
      </c>
      <c r="CK394" s="69">
        <f t="shared" si="560"/>
        <v>2471.88</v>
      </c>
      <c r="CL394" s="57">
        <f t="shared" si="652"/>
        <v>108556.65999999968</v>
      </c>
      <c r="CM394" s="57">
        <f t="shared" si="653"/>
        <v>108350.66999999968</v>
      </c>
      <c r="CN394" s="57">
        <f t="shared" si="653"/>
        <v>108144.67999999967</v>
      </c>
      <c r="CO394" s="57">
        <f t="shared" si="653"/>
        <v>107938.68999999967</v>
      </c>
      <c r="CP394" s="57">
        <f t="shared" si="653"/>
        <v>107732.69999999966</v>
      </c>
      <c r="CQ394" s="57">
        <f t="shared" si="653"/>
        <v>107526.70999999966</v>
      </c>
      <c r="CR394" s="57">
        <f t="shared" si="653"/>
        <v>107320.71999999965</v>
      </c>
      <c r="CS394" s="57">
        <f t="shared" si="653"/>
        <v>107114.72999999965</v>
      </c>
      <c r="CT394" s="57">
        <f t="shared" si="653"/>
        <v>106908.73999999964</v>
      </c>
      <c r="CU394" s="57">
        <f t="shared" si="653"/>
        <v>106702.74999999964</v>
      </c>
      <c r="CV394" s="57">
        <f t="shared" si="653"/>
        <v>106496.75999999963</v>
      </c>
      <c r="CW394" s="57">
        <f t="shared" si="653"/>
        <v>106290.76999999963</v>
      </c>
      <c r="CX394" s="60">
        <v>0</v>
      </c>
    </row>
    <row r="395" spans="1:102" x14ac:dyDescent="0.2">
      <c r="A395" s="56" t="s">
        <v>1708</v>
      </c>
      <c r="B395" s="40" t="s">
        <v>2425</v>
      </c>
      <c r="C395" s="40" t="s">
        <v>794</v>
      </c>
      <c r="D395" s="40" t="s">
        <v>913</v>
      </c>
      <c r="E395" s="40" t="s">
        <v>2617</v>
      </c>
      <c r="F395" s="40" t="s">
        <v>853</v>
      </c>
      <c r="G395" s="40">
        <v>708</v>
      </c>
      <c r="H395" s="57">
        <v>3990</v>
      </c>
      <c r="I395" s="57">
        <v>1872.5671186440679</v>
      </c>
      <c r="J395" s="57">
        <v>2117.4328813559323</v>
      </c>
      <c r="K395" s="58">
        <v>1</v>
      </c>
      <c r="L395" s="57">
        <v>5.63</v>
      </c>
      <c r="M395" s="57"/>
      <c r="N395" s="57">
        <f t="shared" si="597"/>
        <v>67.56</v>
      </c>
      <c r="O395" s="57">
        <f t="shared" si="637"/>
        <v>2111.8028813559322</v>
      </c>
      <c r="P395" s="57">
        <f t="shared" si="648"/>
        <v>2106.1728813559321</v>
      </c>
      <c r="Q395" s="57">
        <f t="shared" si="648"/>
        <v>2100.542881355932</v>
      </c>
      <c r="R395" s="57">
        <f t="shared" si="648"/>
        <v>2094.9128813559319</v>
      </c>
      <c r="S395" s="57">
        <f t="shared" si="648"/>
        <v>2089.2828813559317</v>
      </c>
      <c r="T395" s="57">
        <f t="shared" si="648"/>
        <v>2083.6528813559316</v>
      </c>
      <c r="U395" s="57">
        <f t="shared" si="648"/>
        <v>2078.0228813559315</v>
      </c>
      <c r="V395" s="57">
        <f t="shared" si="648"/>
        <v>2072.3928813559314</v>
      </c>
      <c r="W395" s="57">
        <f t="shared" si="648"/>
        <v>2066.7628813559313</v>
      </c>
      <c r="X395" s="57">
        <f t="shared" si="648"/>
        <v>2061.1328813559312</v>
      </c>
      <c r="Y395" s="57">
        <f t="shared" si="648"/>
        <v>2055.5028813559311</v>
      </c>
      <c r="Z395" s="57">
        <f t="shared" si="648"/>
        <v>2049.872881355931</v>
      </c>
      <c r="AA395" s="59">
        <f t="shared" ref="AA395:AA396" si="654">SUM(O395:Z395,J395)/13*$AA$1</f>
        <v>45.840363389830493</v>
      </c>
      <c r="AB395" s="57"/>
      <c r="AC395" s="57">
        <f t="shared" si="638"/>
        <v>67.56</v>
      </c>
      <c r="AD395" s="57">
        <f t="shared" si="639"/>
        <v>2044.2428813559309</v>
      </c>
      <c r="AE395" s="57">
        <f t="shared" si="626"/>
        <v>2038.6128813559308</v>
      </c>
      <c r="AF395" s="57">
        <f t="shared" si="626"/>
        <v>2032.9828813559307</v>
      </c>
      <c r="AG395" s="57">
        <f t="shared" si="626"/>
        <v>2027.3528813559305</v>
      </c>
      <c r="AH395" s="57">
        <f t="shared" si="626"/>
        <v>2021.7228813559304</v>
      </c>
      <c r="AI395" s="57">
        <f t="shared" si="626"/>
        <v>2016.0928813559303</v>
      </c>
      <c r="AJ395" s="57">
        <f t="shared" si="626"/>
        <v>2010.4628813559302</v>
      </c>
      <c r="AK395" s="57">
        <f t="shared" si="626"/>
        <v>2004.8328813559301</v>
      </c>
      <c r="AL395" s="57">
        <f t="shared" si="626"/>
        <v>1999.20288135593</v>
      </c>
      <c r="AM395" s="57">
        <f t="shared" si="626"/>
        <v>1993.5728813559299</v>
      </c>
      <c r="AN395" s="57">
        <f t="shared" si="626"/>
        <v>1987.9428813559298</v>
      </c>
      <c r="AO395" s="57">
        <f t="shared" si="626"/>
        <v>1982.3128813559297</v>
      </c>
      <c r="AP395" s="59">
        <f t="shared" si="552"/>
        <v>44.354043389830466</v>
      </c>
      <c r="AQ395" s="57">
        <v>5.63</v>
      </c>
      <c r="AR395" s="57">
        <f t="shared" si="628"/>
        <v>67.56</v>
      </c>
      <c r="AS395" s="57">
        <f t="shared" si="629"/>
        <v>1976.6828813559296</v>
      </c>
      <c r="AT395" s="57">
        <f t="shared" si="630"/>
        <v>1971.0528813559295</v>
      </c>
      <c r="AU395" s="57">
        <f t="shared" si="630"/>
        <v>1965.4228813559293</v>
      </c>
      <c r="AV395" s="57">
        <f t="shared" si="630"/>
        <v>1959.7928813559292</v>
      </c>
      <c r="AW395" s="57">
        <f t="shared" si="630"/>
        <v>1954.1628813559291</v>
      </c>
      <c r="AX395" s="57">
        <f t="shared" si="630"/>
        <v>1948.532881355929</v>
      </c>
      <c r="AY395" s="57">
        <f t="shared" si="630"/>
        <v>1942.9028813559289</v>
      </c>
      <c r="AZ395" s="57">
        <f t="shared" si="630"/>
        <v>1937.2728813559288</v>
      </c>
      <c r="BA395" s="57">
        <f t="shared" si="630"/>
        <v>1931.6428813559287</v>
      </c>
      <c r="BB395" s="57">
        <f t="shared" si="630"/>
        <v>1926.0128813559286</v>
      </c>
      <c r="BC395" s="57">
        <f t="shared" si="630"/>
        <v>1920.3828813559285</v>
      </c>
      <c r="BD395" s="57">
        <f t="shared" si="630"/>
        <v>1914.7528813559284</v>
      </c>
      <c r="BE395" s="60">
        <f t="shared" si="636"/>
        <v>42.867723389830438</v>
      </c>
      <c r="BF395" s="57">
        <v>5.63</v>
      </c>
      <c r="BG395" s="69">
        <f t="shared" si="554"/>
        <v>67.56</v>
      </c>
      <c r="BH395" s="57">
        <f t="shared" si="555"/>
        <v>1909.1228813559283</v>
      </c>
      <c r="BI395" s="57">
        <f t="shared" si="631"/>
        <v>1903.4928813559281</v>
      </c>
      <c r="BJ395" s="57">
        <f t="shared" si="631"/>
        <v>1897.862881355928</v>
      </c>
      <c r="BK395" s="57">
        <f t="shared" si="631"/>
        <v>1892.2328813559279</v>
      </c>
      <c r="BL395" s="57">
        <f t="shared" si="631"/>
        <v>1886.6028813559278</v>
      </c>
      <c r="BM395" s="57">
        <f t="shared" si="631"/>
        <v>1880.9728813559277</v>
      </c>
      <c r="BN395" s="57">
        <f t="shared" si="631"/>
        <v>1875.3428813559276</v>
      </c>
      <c r="BO395" s="57">
        <f t="shared" si="631"/>
        <v>1869.7128813559275</v>
      </c>
      <c r="BP395" s="57">
        <f t="shared" si="631"/>
        <v>1864.0828813559274</v>
      </c>
      <c r="BQ395" s="57">
        <f t="shared" si="631"/>
        <v>1858.4528813559273</v>
      </c>
      <c r="BR395" s="57">
        <f t="shared" si="631"/>
        <v>1852.8228813559272</v>
      </c>
      <c r="BS395" s="57">
        <f t="shared" si="631"/>
        <v>1847.1928813559271</v>
      </c>
      <c r="BT395" s="60">
        <f t="shared" si="641"/>
        <v>41.38140338983041</v>
      </c>
      <c r="BU395" s="57">
        <v>5.63</v>
      </c>
      <c r="BV395" s="69">
        <f t="shared" si="557"/>
        <v>67.56</v>
      </c>
      <c r="BW395" s="57">
        <f t="shared" si="650"/>
        <v>1841.5628813559269</v>
      </c>
      <c r="BX395" s="57">
        <f t="shared" si="651"/>
        <v>1835.9328813559268</v>
      </c>
      <c r="BY395" s="57">
        <f t="shared" si="651"/>
        <v>1830.3028813559267</v>
      </c>
      <c r="BZ395" s="57">
        <f t="shared" si="651"/>
        <v>1824.6728813559266</v>
      </c>
      <c r="CA395" s="57">
        <f t="shared" si="651"/>
        <v>1819.0428813559265</v>
      </c>
      <c r="CB395" s="57">
        <f t="shared" si="651"/>
        <v>1813.4128813559264</v>
      </c>
      <c r="CC395" s="57">
        <f t="shared" si="651"/>
        <v>1807.7828813559263</v>
      </c>
      <c r="CD395" s="57">
        <f t="shared" si="651"/>
        <v>1802.1528813559262</v>
      </c>
      <c r="CE395" s="57">
        <f t="shared" si="651"/>
        <v>1796.5228813559261</v>
      </c>
      <c r="CF395" s="57">
        <f t="shared" si="651"/>
        <v>1790.892881355926</v>
      </c>
      <c r="CG395" s="57">
        <f t="shared" si="651"/>
        <v>1785.2628813559259</v>
      </c>
      <c r="CH395" s="57">
        <f t="shared" si="651"/>
        <v>1779.6328813559257</v>
      </c>
      <c r="CI395" s="60">
        <f t="shared" si="642"/>
        <v>39.895083389830383</v>
      </c>
      <c r="CJ395" s="57">
        <v>5.63</v>
      </c>
      <c r="CK395" s="69">
        <f t="shared" si="560"/>
        <v>67.56</v>
      </c>
      <c r="CL395" s="57">
        <f t="shared" si="652"/>
        <v>1774.0028813559256</v>
      </c>
      <c r="CM395" s="57">
        <f t="shared" si="653"/>
        <v>1768.3728813559255</v>
      </c>
      <c r="CN395" s="57">
        <f t="shared" si="653"/>
        <v>1762.7428813559254</v>
      </c>
      <c r="CO395" s="57">
        <f t="shared" si="653"/>
        <v>1757.1128813559253</v>
      </c>
      <c r="CP395" s="57">
        <f t="shared" si="653"/>
        <v>1751.4828813559252</v>
      </c>
      <c r="CQ395" s="57">
        <f t="shared" si="653"/>
        <v>1745.8528813559251</v>
      </c>
      <c r="CR395" s="57">
        <f t="shared" si="653"/>
        <v>1740.222881355925</v>
      </c>
      <c r="CS395" s="57">
        <f t="shared" si="653"/>
        <v>1734.5928813559249</v>
      </c>
      <c r="CT395" s="57">
        <f t="shared" si="653"/>
        <v>1728.9628813559248</v>
      </c>
      <c r="CU395" s="57">
        <f t="shared" si="653"/>
        <v>1723.3328813559247</v>
      </c>
      <c r="CV395" s="57">
        <f t="shared" si="653"/>
        <v>1717.7028813559245</v>
      </c>
      <c r="CW395" s="57">
        <f t="shared" si="653"/>
        <v>1712.0728813559244</v>
      </c>
      <c r="CX395" s="60">
        <f t="shared" si="643"/>
        <v>38.408763389830348</v>
      </c>
    </row>
    <row r="396" spans="1:102" x14ac:dyDescent="0.2">
      <c r="A396" s="56" t="s">
        <v>1709</v>
      </c>
      <c r="B396" s="40" t="s">
        <v>2426</v>
      </c>
      <c r="C396" s="40" t="s">
        <v>794</v>
      </c>
      <c r="D396" s="40" t="s">
        <v>851</v>
      </c>
      <c r="E396" s="40" t="s">
        <v>2565</v>
      </c>
      <c r="F396" s="40" t="s">
        <v>853</v>
      </c>
      <c r="G396" s="40">
        <v>360</v>
      </c>
      <c r="H396" s="57">
        <v>709010.42</v>
      </c>
      <c r="I396" s="57">
        <v>283603.72066666669</v>
      </c>
      <c r="J396" s="57">
        <v>425406.69933333335</v>
      </c>
      <c r="K396" s="58">
        <v>1</v>
      </c>
      <c r="L396" s="57">
        <v>1969.4700000000003</v>
      </c>
      <c r="M396" s="57"/>
      <c r="N396" s="57">
        <f t="shared" si="597"/>
        <v>23633.640000000003</v>
      </c>
      <c r="O396" s="57">
        <f t="shared" si="637"/>
        <v>423437.22933333338</v>
      </c>
      <c r="P396" s="57">
        <f t="shared" si="648"/>
        <v>421467.75933333341</v>
      </c>
      <c r="Q396" s="57">
        <f t="shared" si="648"/>
        <v>419498.28933333344</v>
      </c>
      <c r="R396" s="57">
        <f t="shared" si="648"/>
        <v>417528.81933333346</v>
      </c>
      <c r="S396" s="57">
        <f t="shared" si="648"/>
        <v>415559.34933333349</v>
      </c>
      <c r="T396" s="57">
        <f t="shared" si="648"/>
        <v>413589.87933333352</v>
      </c>
      <c r="U396" s="57">
        <f t="shared" si="648"/>
        <v>411620.40933333355</v>
      </c>
      <c r="V396" s="57">
        <f t="shared" si="648"/>
        <v>409650.93933333358</v>
      </c>
      <c r="W396" s="57">
        <f t="shared" si="648"/>
        <v>407681.4693333336</v>
      </c>
      <c r="X396" s="57">
        <f t="shared" si="648"/>
        <v>405711.99933333363</v>
      </c>
      <c r="Y396" s="57">
        <f t="shared" si="648"/>
        <v>403742.52933333366</v>
      </c>
      <c r="Z396" s="57">
        <f t="shared" si="648"/>
        <v>401773.05933333369</v>
      </c>
      <c r="AA396" s="59">
        <f t="shared" si="654"/>
        <v>9098.9773453333364</v>
      </c>
      <c r="AB396" s="57"/>
      <c r="AC396" s="57">
        <f t="shared" si="638"/>
        <v>23633.640000000003</v>
      </c>
      <c r="AD396" s="57">
        <f t="shared" si="639"/>
        <v>399803.58933333372</v>
      </c>
      <c r="AE396" s="57">
        <f t="shared" ref="AE396:AO411" si="655">AD396-$L396</f>
        <v>397834.11933333374</v>
      </c>
      <c r="AF396" s="57">
        <f t="shared" si="655"/>
        <v>395864.64933333377</v>
      </c>
      <c r="AG396" s="57">
        <f t="shared" si="655"/>
        <v>393895.1793333338</v>
      </c>
      <c r="AH396" s="57">
        <f t="shared" si="655"/>
        <v>391925.70933333383</v>
      </c>
      <c r="AI396" s="57">
        <f t="shared" si="655"/>
        <v>389956.23933333386</v>
      </c>
      <c r="AJ396" s="57">
        <f t="shared" si="655"/>
        <v>387986.76933333388</v>
      </c>
      <c r="AK396" s="57">
        <f t="shared" si="655"/>
        <v>386017.29933333391</v>
      </c>
      <c r="AL396" s="57">
        <f t="shared" si="655"/>
        <v>384047.82933333394</v>
      </c>
      <c r="AM396" s="57">
        <f t="shared" si="655"/>
        <v>382078.35933333397</v>
      </c>
      <c r="AN396" s="57">
        <f t="shared" si="655"/>
        <v>380108.88933333399</v>
      </c>
      <c r="AO396" s="57">
        <f t="shared" si="655"/>
        <v>378139.41933333402</v>
      </c>
      <c r="AP396" s="59">
        <f t="shared" si="552"/>
        <v>8579.0372653333452</v>
      </c>
      <c r="AQ396" s="57">
        <v>1969.4700000000003</v>
      </c>
      <c r="AR396" s="57">
        <f t="shared" si="628"/>
        <v>23633.640000000003</v>
      </c>
      <c r="AS396" s="57">
        <f t="shared" si="629"/>
        <v>376169.94933333405</v>
      </c>
      <c r="AT396" s="57">
        <f t="shared" si="630"/>
        <v>374200.47933333408</v>
      </c>
      <c r="AU396" s="57">
        <f t="shared" si="630"/>
        <v>372231.00933333411</v>
      </c>
      <c r="AV396" s="57">
        <f t="shared" si="630"/>
        <v>370261.53933333413</v>
      </c>
      <c r="AW396" s="57">
        <f t="shared" si="630"/>
        <v>368292.06933333416</v>
      </c>
      <c r="AX396" s="57">
        <f t="shared" si="630"/>
        <v>366322.59933333419</v>
      </c>
      <c r="AY396" s="57">
        <f t="shared" si="630"/>
        <v>364353.12933333422</v>
      </c>
      <c r="AZ396" s="57">
        <f t="shared" si="630"/>
        <v>362383.65933333425</v>
      </c>
      <c r="BA396" s="57">
        <f t="shared" si="630"/>
        <v>360414.18933333427</v>
      </c>
      <c r="BB396" s="57">
        <f t="shared" si="630"/>
        <v>358444.7193333343</v>
      </c>
      <c r="BC396" s="57">
        <f t="shared" si="630"/>
        <v>356475.24933333433</v>
      </c>
      <c r="BD396" s="57">
        <f t="shared" si="630"/>
        <v>354505.77933333436</v>
      </c>
      <c r="BE396" s="60">
        <f t="shared" si="636"/>
        <v>8059.0971853333504</v>
      </c>
      <c r="BF396" s="57">
        <v>1969.4700000000003</v>
      </c>
      <c r="BG396" s="69">
        <f t="shared" si="554"/>
        <v>23633.640000000003</v>
      </c>
      <c r="BH396" s="57">
        <f t="shared" si="555"/>
        <v>352536.30933333439</v>
      </c>
      <c r="BI396" s="57">
        <f t="shared" si="631"/>
        <v>350566.83933333441</v>
      </c>
      <c r="BJ396" s="57">
        <f t="shared" si="631"/>
        <v>348597.36933333444</v>
      </c>
      <c r="BK396" s="57">
        <f t="shared" si="631"/>
        <v>346627.89933333447</v>
      </c>
      <c r="BL396" s="57">
        <f t="shared" si="631"/>
        <v>344658.4293333345</v>
      </c>
      <c r="BM396" s="57">
        <f t="shared" si="631"/>
        <v>342688.95933333453</v>
      </c>
      <c r="BN396" s="57">
        <f t="shared" si="631"/>
        <v>340719.48933333455</v>
      </c>
      <c r="BO396" s="57">
        <f t="shared" si="631"/>
        <v>338750.01933333458</v>
      </c>
      <c r="BP396" s="57">
        <f t="shared" si="631"/>
        <v>336780.54933333461</v>
      </c>
      <c r="BQ396" s="57">
        <f t="shared" si="631"/>
        <v>334811.07933333464</v>
      </c>
      <c r="BR396" s="57">
        <f t="shared" si="631"/>
        <v>332841.60933333467</v>
      </c>
      <c r="BS396" s="57">
        <f t="shared" si="631"/>
        <v>330872.13933333469</v>
      </c>
      <c r="BT396" s="60">
        <f t="shared" si="641"/>
        <v>7539.1571053333582</v>
      </c>
      <c r="BU396" s="57">
        <v>1969.4700000000003</v>
      </c>
      <c r="BV396" s="69">
        <f t="shared" si="557"/>
        <v>23633.640000000003</v>
      </c>
      <c r="BW396" s="57">
        <f t="shared" si="650"/>
        <v>328902.66933333472</v>
      </c>
      <c r="BX396" s="57">
        <f t="shared" si="651"/>
        <v>326933.19933333475</v>
      </c>
      <c r="BY396" s="57">
        <f t="shared" si="651"/>
        <v>324963.72933333478</v>
      </c>
      <c r="BZ396" s="57">
        <f t="shared" si="651"/>
        <v>322994.2593333348</v>
      </c>
      <c r="CA396" s="57">
        <f t="shared" si="651"/>
        <v>321024.78933333483</v>
      </c>
      <c r="CB396" s="57">
        <f t="shared" si="651"/>
        <v>319055.31933333486</v>
      </c>
      <c r="CC396" s="57">
        <f t="shared" si="651"/>
        <v>317085.84933333489</v>
      </c>
      <c r="CD396" s="57">
        <f t="shared" si="651"/>
        <v>315116.37933333492</v>
      </c>
      <c r="CE396" s="57">
        <f t="shared" si="651"/>
        <v>313146.90933333494</v>
      </c>
      <c r="CF396" s="57">
        <f t="shared" si="651"/>
        <v>311177.43933333497</v>
      </c>
      <c r="CG396" s="57">
        <f t="shared" si="651"/>
        <v>309207.969333335</v>
      </c>
      <c r="CH396" s="57">
        <f t="shared" si="651"/>
        <v>307238.49933333503</v>
      </c>
      <c r="CI396" s="60">
        <f t="shared" si="642"/>
        <v>7019.2170253333661</v>
      </c>
      <c r="CJ396" s="57">
        <v>1969.4700000000003</v>
      </c>
      <c r="CK396" s="69">
        <f t="shared" si="560"/>
        <v>23633.640000000003</v>
      </c>
      <c r="CL396" s="57">
        <f t="shared" si="652"/>
        <v>305269.02933333506</v>
      </c>
      <c r="CM396" s="57">
        <f t="shared" si="653"/>
        <v>303299.55933333508</v>
      </c>
      <c r="CN396" s="57">
        <f t="shared" si="653"/>
        <v>301330.08933333511</v>
      </c>
      <c r="CO396" s="57">
        <f t="shared" si="653"/>
        <v>299360.61933333514</v>
      </c>
      <c r="CP396" s="57">
        <f t="shared" si="653"/>
        <v>297391.14933333517</v>
      </c>
      <c r="CQ396" s="57">
        <f t="shared" si="653"/>
        <v>295421.6793333352</v>
      </c>
      <c r="CR396" s="57">
        <f t="shared" si="653"/>
        <v>293452.20933333522</v>
      </c>
      <c r="CS396" s="57">
        <f t="shared" si="653"/>
        <v>291482.73933333525</v>
      </c>
      <c r="CT396" s="57">
        <f t="shared" si="653"/>
        <v>289513.26933333528</v>
      </c>
      <c r="CU396" s="57">
        <f t="shared" si="653"/>
        <v>287543.79933333531</v>
      </c>
      <c r="CV396" s="57">
        <f t="shared" si="653"/>
        <v>285574.32933333534</v>
      </c>
      <c r="CW396" s="57">
        <f t="shared" si="653"/>
        <v>283604.85933333536</v>
      </c>
      <c r="CX396" s="60">
        <f t="shared" si="643"/>
        <v>6499.276945333374</v>
      </c>
    </row>
    <row r="397" spans="1:102" x14ac:dyDescent="0.2">
      <c r="A397" s="56" t="s">
        <v>1710</v>
      </c>
      <c r="B397" s="40" t="s">
        <v>2427</v>
      </c>
      <c r="C397" s="40" t="s">
        <v>794</v>
      </c>
      <c r="D397" s="40" t="s">
        <v>835</v>
      </c>
      <c r="E397" s="40" t="s">
        <v>2143</v>
      </c>
      <c r="F397" s="40" t="s">
        <v>853</v>
      </c>
      <c r="G397" s="40">
        <v>708</v>
      </c>
      <c r="H397" s="57">
        <v>792311.92</v>
      </c>
      <c r="I397" s="57">
        <v>369117.8</v>
      </c>
      <c r="J397" s="57">
        <v>423194.12000000005</v>
      </c>
      <c r="K397" s="58">
        <v>0</v>
      </c>
      <c r="L397" s="57">
        <v>2784.1699999999996</v>
      </c>
      <c r="M397" s="57"/>
      <c r="N397" s="57">
        <f t="shared" si="597"/>
        <v>33410.039999999994</v>
      </c>
      <c r="O397" s="57">
        <f t="shared" si="637"/>
        <v>420409.95000000007</v>
      </c>
      <c r="P397" s="57">
        <f t="shared" si="648"/>
        <v>417625.78000000009</v>
      </c>
      <c r="Q397" s="57">
        <f t="shared" si="648"/>
        <v>414841.6100000001</v>
      </c>
      <c r="R397" s="57">
        <f t="shared" si="648"/>
        <v>412057.44000000012</v>
      </c>
      <c r="S397" s="57">
        <f t="shared" si="648"/>
        <v>409273.27000000014</v>
      </c>
      <c r="T397" s="57">
        <f t="shared" si="648"/>
        <v>406489.10000000015</v>
      </c>
      <c r="U397" s="57">
        <f t="shared" si="648"/>
        <v>403704.93000000017</v>
      </c>
      <c r="V397" s="57">
        <f t="shared" si="648"/>
        <v>400920.76000000018</v>
      </c>
      <c r="W397" s="57">
        <f t="shared" si="648"/>
        <v>398136.5900000002</v>
      </c>
      <c r="X397" s="57">
        <f t="shared" si="648"/>
        <v>395352.42000000022</v>
      </c>
      <c r="Y397" s="57">
        <f t="shared" si="648"/>
        <v>392568.25000000023</v>
      </c>
      <c r="Z397" s="57">
        <f t="shared" si="648"/>
        <v>389784.08000000025</v>
      </c>
      <c r="AA397" s="59"/>
      <c r="AB397" s="57"/>
      <c r="AC397" s="57">
        <f t="shared" si="638"/>
        <v>33410.039999999994</v>
      </c>
      <c r="AD397" s="57">
        <f t="shared" si="639"/>
        <v>386999.91000000027</v>
      </c>
      <c r="AE397" s="57">
        <f t="shared" si="655"/>
        <v>384215.74000000028</v>
      </c>
      <c r="AF397" s="57">
        <f t="shared" si="655"/>
        <v>381431.5700000003</v>
      </c>
      <c r="AG397" s="57">
        <f t="shared" si="655"/>
        <v>378647.40000000031</v>
      </c>
      <c r="AH397" s="57">
        <f t="shared" si="655"/>
        <v>375863.23000000033</v>
      </c>
      <c r="AI397" s="57">
        <f t="shared" si="655"/>
        <v>373079.06000000035</v>
      </c>
      <c r="AJ397" s="57">
        <f t="shared" si="655"/>
        <v>370294.89000000036</v>
      </c>
      <c r="AK397" s="57">
        <f t="shared" si="655"/>
        <v>367510.72000000038</v>
      </c>
      <c r="AL397" s="57">
        <f t="shared" si="655"/>
        <v>364726.5500000004</v>
      </c>
      <c r="AM397" s="57">
        <f t="shared" si="655"/>
        <v>361942.38000000041</v>
      </c>
      <c r="AN397" s="57">
        <f t="shared" si="655"/>
        <v>359158.21000000043</v>
      </c>
      <c r="AO397" s="57">
        <f t="shared" si="655"/>
        <v>356374.04000000044</v>
      </c>
      <c r="AP397" s="59"/>
      <c r="AQ397" s="57">
        <v>2784.1699999999996</v>
      </c>
      <c r="AR397" s="57">
        <f t="shared" si="628"/>
        <v>33410.039999999994</v>
      </c>
      <c r="AS397" s="57">
        <f t="shared" si="629"/>
        <v>353589.87000000046</v>
      </c>
      <c r="AT397" s="57">
        <f t="shared" ref="AT397:BD399" si="656">AS397-$L397</f>
        <v>350805.70000000048</v>
      </c>
      <c r="AU397" s="57">
        <f t="shared" si="656"/>
        <v>348021.53000000049</v>
      </c>
      <c r="AV397" s="57">
        <f t="shared" si="656"/>
        <v>345237.36000000051</v>
      </c>
      <c r="AW397" s="57">
        <f t="shared" si="656"/>
        <v>342453.19000000053</v>
      </c>
      <c r="AX397" s="57">
        <f t="shared" si="656"/>
        <v>339669.02000000054</v>
      </c>
      <c r="AY397" s="57">
        <f t="shared" si="656"/>
        <v>336884.85000000056</v>
      </c>
      <c r="AZ397" s="57">
        <f t="shared" si="656"/>
        <v>334100.68000000058</v>
      </c>
      <c r="BA397" s="57">
        <f t="shared" si="656"/>
        <v>331316.51000000059</v>
      </c>
      <c r="BB397" s="57">
        <f t="shared" si="656"/>
        <v>328532.34000000061</v>
      </c>
      <c r="BC397" s="57">
        <f t="shared" si="656"/>
        <v>325748.17000000062</v>
      </c>
      <c r="BD397" s="57">
        <f t="shared" si="656"/>
        <v>322964.00000000064</v>
      </c>
      <c r="BE397" s="60">
        <f t="shared" si="636"/>
        <v>0</v>
      </c>
      <c r="BF397" s="57">
        <v>2784.1699999999996</v>
      </c>
      <c r="BG397" s="69">
        <f t="shared" si="554"/>
        <v>33410.039999999994</v>
      </c>
      <c r="BH397" s="57">
        <f t="shared" si="555"/>
        <v>320179.83000000066</v>
      </c>
      <c r="BI397" s="57">
        <f t="shared" si="631"/>
        <v>317395.66000000067</v>
      </c>
      <c r="BJ397" s="57">
        <f t="shared" si="631"/>
        <v>314611.49000000069</v>
      </c>
      <c r="BK397" s="57">
        <f t="shared" si="631"/>
        <v>311827.32000000071</v>
      </c>
      <c r="BL397" s="57">
        <f t="shared" si="631"/>
        <v>309043.15000000072</v>
      </c>
      <c r="BM397" s="57">
        <f t="shared" si="631"/>
        <v>306258.98000000074</v>
      </c>
      <c r="BN397" s="57">
        <f t="shared" si="631"/>
        <v>303474.81000000075</v>
      </c>
      <c r="BO397" s="57">
        <f t="shared" si="631"/>
        <v>300690.64000000077</v>
      </c>
      <c r="BP397" s="57">
        <f t="shared" si="631"/>
        <v>297906.47000000079</v>
      </c>
      <c r="BQ397" s="57">
        <f t="shared" si="631"/>
        <v>295122.3000000008</v>
      </c>
      <c r="BR397" s="57">
        <f t="shared" si="631"/>
        <v>292338.13000000082</v>
      </c>
      <c r="BS397" s="57">
        <f t="shared" si="631"/>
        <v>289553.96000000084</v>
      </c>
      <c r="BT397" s="60">
        <v>0</v>
      </c>
      <c r="BU397" s="57">
        <v>2784.1699999999996</v>
      </c>
      <c r="BV397" s="69">
        <f t="shared" si="557"/>
        <v>33410.039999999994</v>
      </c>
      <c r="BW397" s="57">
        <f t="shared" si="650"/>
        <v>286769.79000000085</v>
      </c>
      <c r="BX397" s="57">
        <f t="shared" si="651"/>
        <v>283985.62000000087</v>
      </c>
      <c r="BY397" s="57">
        <f t="shared" si="651"/>
        <v>281201.45000000088</v>
      </c>
      <c r="BZ397" s="57">
        <f t="shared" si="651"/>
        <v>278417.2800000009</v>
      </c>
      <c r="CA397" s="57">
        <f t="shared" si="651"/>
        <v>275633.11000000092</v>
      </c>
      <c r="CB397" s="57">
        <f t="shared" si="651"/>
        <v>272848.94000000093</v>
      </c>
      <c r="CC397" s="57">
        <f t="shared" si="651"/>
        <v>270064.77000000095</v>
      </c>
      <c r="CD397" s="57">
        <f t="shared" si="651"/>
        <v>267280.60000000097</v>
      </c>
      <c r="CE397" s="57">
        <f t="shared" si="651"/>
        <v>264496.43000000098</v>
      </c>
      <c r="CF397" s="57">
        <f t="shared" si="651"/>
        <v>261712.26000000097</v>
      </c>
      <c r="CG397" s="57">
        <f t="shared" si="651"/>
        <v>258928.09000000096</v>
      </c>
      <c r="CH397" s="57">
        <f t="shared" si="651"/>
        <v>256143.92000000094</v>
      </c>
      <c r="CI397" s="60">
        <v>0</v>
      </c>
      <c r="CJ397" s="57">
        <v>2784.1699999999996</v>
      </c>
      <c r="CK397" s="69">
        <f t="shared" si="560"/>
        <v>33410.039999999994</v>
      </c>
      <c r="CL397" s="57">
        <f t="shared" si="652"/>
        <v>253359.75000000093</v>
      </c>
      <c r="CM397" s="57">
        <f t="shared" si="653"/>
        <v>250575.58000000092</v>
      </c>
      <c r="CN397" s="57">
        <f t="shared" si="653"/>
        <v>247791.41000000091</v>
      </c>
      <c r="CO397" s="57">
        <f t="shared" si="653"/>
        <v>245007.24000000089</v>
      </c>
      <c r="CP397" s="57">
        <f t="shared" si="653"/>
        <v>242223.07000000088</v>
      </c>
      <c r="CQ397" s="57">
        <f t="shared" si="653"/>
        <v>239438.90000000087</v>
      </c>
      <c r="CR397" s="57">
        <f t="shared" si="653"/>
        <v>236654.73000000085</v>
      </c>
      <c r="CS397" s="57">
        <f t="shared" si="653"/>
        <v>233870.56000000084</v>
      </c>
      <c r="CT397" s="57">
        <f t="shared" si="653"/>
        <v>231086.39000000083</v>
      </c>
      <c r="CU397" s="57">
        <f t="shared" si="653"/>
        <v>228302.22000000082</v>
      </c>
      <c r="CV397" s="57">
        <f t="shared" si="653"/>
        <v>225518.0500000008</v>
      </c>
      <c r="CW397" s="57">
        <f t="shared" si="653"/>
        <v>222733.88000000079</v>
      </c>
      <c r="CX397" s="60">
        <v>0</v>
      </c>
    </row>
    <row r="398" spans="1:102" x14ac:dyDescent="0.2">
      <c r="A398" s="56" t="s">
        <v>1711</v>
      </c>
      <c r="B398" s="40" t="s">
        <v>2428</v>
      </c>
      <c r="C398" s="40" t="s">
        <v>794</v>
      </c>
      <c r="D398" s="40" t="s">
        <v>913</v>
      </c>
      <c r="E398" s="40" t="s">
        <v>2619</v>
      </c>
      <c r="F398" s="40" t="s">
        <v>853</v>
      </c>
      <c r="G398" s="40">
        <v>708</v>
      </c>
      <c r="H398" s="57">
        <v>94845</v>
      </c>
      <c r="I398" s="57">
        <v>70889.162372881357</v>
      </c>
      <c r="J398" s="57">
        <v>23955.837627118643</v>
      </c>
      <c r="K398" s="58">
        <v>1</v>
      </c>
      <c r="L398" s="57">
        <v>133.97</v>
      </c>
      <c r="M398" s="57"/>
      <c r="N398" s="57">
        <f t="shared" si="597"/>
        <v>1607.6399999999999</v>
      </c>
      <c r="O398" s="57">
        <f t="shared" si="637"/>
        <v>23821.867627118641</v>
      </c>
      <c r="P398" s="57">
        <f t="shared" si="648"/>
        <v>23687.89762711864</v>
      </c>
      <c r="Q398" s="57">
        <f t="shared" si="648"/>
        <v>23553.927627118639</v>
      </c>
      <c r="R398" s="57">
        <f t="shared" si="648"/>
        <v>23419.957627118638</v>
      </c>
      <c r="S398" s="57">
        <f t="shared" si="648"/>
        <v>23285.987627118637</v>
      </c>
      <c r="T398" s="57">
        <f t="shared" si="648"/>
        <v>23152.017627118636</v>
      </c>
      <c r="U398" s="57">
        <f t="shared" si="648"/>
        <v>23018.047627118634</v>
      </c>
      <c r="V398" s="57">
        <f t="shared" si="648"/>
        <v>22884.077627118633</v>
      </c>
      <c r="W398" s="57">
        <f t="shared" si="648"/>
        <v>22750.107627118632</v>
      </c>
      <c r="X398" s="57">
        <f t="shared" si="648"/>
        <v>22616.137627118631</v>
      </c>
      <c r="Y398" s="57">
        <f t="shared" si="648"/>
        <v>22482.16762711863</v>
      </c>
      <c r="Z398" s="57">
        <f t="shared" si="648"/>
        <v>22348.197627118629</v>
      </c>
      <c r="AA398" s="59">
        <f t="shared" ref="AA398:AA408" si="657">SUM(O398:Z398,J398)/13*$AA$1</f>
        <v>509.34438779660996</v>
      </c>
      <c r="AB398" s="57"/>
      <c r="AC398" s="57">
        <f t="shared" si="638"/>
        <v>1607.6399999999999</v>
      </c>
      <c r="AD398" s="57">
        <f t="shared" si="639"/>
        <v>22214.227627118627</v>
      </c>
      <c r="AE398" s="57">
        <f t="shared" si="655"/>
        <v>22080.257627118626</v>
      </c>
      <c r="AF398" s="57">
        <f t="shared" si="655"/>
        <v>21946.287627118625</v>
      </c>
      <c r="AG398" s="57">
        <f t="shared" si="655"/>
        <v>21812.317627118624</v>
      </c>
      <c r="AH398" s="57">
        <f t="shared" si="655"/>
        <v>21678.347627118623</v>
      </c>
      <c r="AI398" s="57">
        <f t="shared" si="655"/>
        <v>21544.377627118622</v>
      </c>
      <c r="AJ398" s="57">
        <f t="shared" si="655"/>
        <v>21410.40762711862</v>
      </c>
      <c r="AK398" s="57">
        <f t="shared" si="655"/>
        <v>21276.437627118619</v>
      </c>
      <c r="AL398" s="57">
        <f t="shared" si="655"/>
        <v>21142.467627118618</v>
      </c>
      <c r="AM398" s="57">
        <f t="shared" si="655"/>
        <v>21008.497627118617</v>
      </c>
      <c r="AN398" s="57">
        <f t="shared" si="655"/>
        <v>20874.527627118616</v>
      </c>
      <c r="AO398" s="57">
        <f t="shared" si="655"/>
        <v>20740.557627118615</v>
      </c>
      <c r="AP398" s="59">
        <f t="shared" si="552"/>
        <v>473.97630779660966</v>
      </c>
      <c r="AQ398" s="57">
        <v>133.97</v>
      </c>
      <c r="AR398" s="57">
        <f t="shared" si="628"/>
        <v>1607.6399999999999</v>
      </c>
      <c r="AS398" s="57">
        <f t="shared" si="629"/>
        <v>20606.587627118613</v>
      </c>
      <c r="AT398" s="57">
        <f t="shared" si="656"/>
        <v>20472.617627118612</v>
      </c>
      <c r="AU398" s="57">
        <f t="shared" si="656"/>
        <v>20338.647627118611</v>
      </c>
      <c r="AV398" s="57">
        <f t="shared" si="656"/>
        <v>20204.67762711861</v>
      </c>
      <c r="AW398" s="57">
        <f t="shared" si="656"/>
        <v>20070.707627118609</v>
      </c>
      <c r="AX398" s="57">
        <f t="shared" si="656"/>
        <v>19936.737627118608</v>
      </c>
      <c r="AY398" s="57">
        <f t="shared" si="656"/>
        <v>19802.767627118606</v>
      </c>
      <c r="AZ398" s="57">
        <f t="shared" si="656"/>
        <v>19668.797627118605</v>
      </c>
      <c r="BA398" s="57">
        <f t="shared" si="656"/>
        <v>19534.827627118604</v>
      </c>
      <c r="BB398" s="57">
        <f t="shared" si="656"/>
        <v>19400.857627118603</v>
      </c>
      <c r="BC398" s="57">
        <f t="shared" si="656"/>
        <v>19266.887627118602</v>
      </c>
      <c r="BD398" s="57">
        <f t="shared" si="656"/>
        <v>19132.917627118601</v>
      </c>
      <c r="BE398" s="60">
        <f t="shared" si="636"/>
        <v>438.60822779660936</v>
      </c>
      <c r="BF398" s="57">
        <v>133.97</v>
      </c>
      <c r="BG398" s="69">
        <f t="shared" si="554"/>
        <v>1607.6399999999999</v>
      </c>
      <c r="BH398" s="57">
        <f t="shared" si="555"/>
        <v>18998.947627118599</v>
      </c>
      <c r="BI398" s="57">
        <f t="shared" si="631"/>
        <v>18864.977627118598</v>
      </c>
      <c r="BJ398" s="57">
        <f t="shared" si="631"/>
        <v>18731.007627118597</v>
      </c>
      <c r="BK398" s="57">
        <f t="shared" si="631"/>
        <v>18597.037627118596</v>
      </c>
      <c r="BL398" s="57">
        <f t="shared" si="631"/>
        <v>18463.067627118595</v>
      </c>
      <c r="BM398" s="57">
        <f t="shared" si="631"/>
        <v>18329.097627118594</v>
      </c>
      <c r="BN398" s="57">
        <f t="shared" si="631"/>
        <v>18195.127627118592</v>
      </c>
      <c r="BO398" s="57">
        <f t="shared" si="631"/>
        <v>18061.157627118591</v>
      </c>
      <c r="BP398" s="57">
        <f t="shared" si="631"/>
        <v>17927.18762711859</v>
      </c>
      <c r="BQ398" s="57">
        <f t="shared" si="631"/>
        <v>17793.217627118589</v>
      </c>
      <c r="BR398" s="57">
        <f t="shared" si="631"/>
        <v>17659.247627118588</v>
      </c>
      <c r="BS398" s="57">
        <f t="shared" si="631"/>
        <v>17525.277627118587</v>
      </c>
      <c r="BT398" s="60">
        <f t="shared" si="641"/>
        <v>403.24014779660905</v>
      </c>
      <c r="BU398" s="57">
        <v>133.97</v>
      </c>
      <c r="BV398" s="69">
        <f t="shared" si="557"/>
        <v>1607.6399999999999</v>
      </c>
      <c r="BW398" s="57">
        <f t="shared" si="650"/>
        <v>17391.307627118586</v>
      </c>
      <c r="BX398" s="57">
        <f t="shared" si="651"/>
        <v>17257.337627118584</v>
      </c>
      <c r="BY398" s="57">
        <f t="shared" si="651"/>
        <v>17123.367627118583</v>
      </c>
      <c r="BZ398" s="57">
        <f t="shared" si="651"/>
        <v>16989.397627118582</v>
      </c>
      <c r="CA398" s="57">
        <f t="shared" si="651"/>
        <v>16855.427627118581</v>
      </c>
      <c r="CB398" s="57">
        <f t="shared" si="651"/>
        <v>16721.45762711858</v>
      </c>
      <c r="CC398" s="57">
        <f t="shared" si="651"/>
        <v>16587.487627118579</v>
      </c>
      <c r="CD398" s="57">
        <f t="shared" si="651"/>
        <v>16453.517627118577</v>
      </c>
      <c r="CE398" s="57">
        <f t="shared" si="651"/>
        <v>16319.547627118578</v>
      </c>
      <c r="CF398" s="57">
        <f t="shared" si="651"/>
        <v>16185.577627118579</v>
      </c>
      <c r="CG398" s="57">
        <f t="shared" si="651"/>
        <v>16051.607627118579</v>
      </c>
      <c r="CH398" s="57">
        <f t="shared" si="651"/>
        <v>15917.63762711858</v>
      </c>
      <c r="CI398" s="60">
        <f t="shared" si="642"/>
        <v>367.8720677966088</v>
      </c>
      <c r="CJ398" s="57">
        <v>133.97</v>
      </c>
      <c r="CK398" s="69">
        <f t="shared" si="560"/>
        <v>1607.6399999999999</v>
      </c>
      <c r="CL398" s="57">
        <f t="shared" si="652"/>
        <v>15783.667627118581</v>
      </c>
      <c r="CM398" s="57">
        <f t="shared" si="653"/>
        <v>15649.697627118581</v>
      </c>
      <c r="CN398" s="57">
        <f t="shared" si="653"/>
        <v>15515.727627118582</v>
      </c>
      <c r="CO398" s="57">
        <f t="shared" si="653"/>
        <v>15381.757627118583</v>
      </c>
      <c r="CP398" s="57">
        <f t="shared" si="653"/>
        <v>15247.787627118583</v>
      </c>
      <c r="CQ398" s="57">
        <f t="shared" si="653"/>
        <v>15113.817627118584</v>
      </c>
      <c r="CR398" s="57">
        <f t="shared" si="653"/>
        <v>14979.847627118585</v>
      </c>
      <c r="CS398" s="57">
        <f t="shared" si="653"/>
        <v>14845.877627118585</v>
      </c>
      <c r="CT398" s="57">
        <f t="shared" si="653"/>
        <v>14711.907627118586</v>
      </c>
      <c r="CU398" s="57">
        <f t="shared" si="653"/>
        <v>14577.937627118587</v>
      </c>
      <c r="CV398" s="57">
        <f t="shared" si="653"/>
        <v>14443.967627118587</v>
      </c>
      <c r="CW398" s="57">
        <f t="shared" si="653"/>
        <v>14309.997627118588</v>
      </c>
      <c r="CX398" s="60">
        <f t="shared" si="643"/>
        <v>332.50398779660873</v>
      </c>
    </row>
    <row r="399" spans="1:102" x14ac:dyDescent="0.2">
      <c r="A399" s="56" t="s">
        <v>1712</v>
      </c>
      <c r="B399" s="40" t="s">
        <v>2429</v>
      </c>
      <c r="C399" s="40" t="s">
        <v>794</v>
      </c>
      <c r="D399" s="40" t="s">
        <v>851</v>
      </c>
      <c r="E399" s="40" t="s">
        <v>2099</v>
      </c>
      <c r="F399" s="40" t="s">
        <v>853</v>
      </c>
      <c r="G399" s="40">
        <v>240</v>
      </c>
      <c r="H399" s="57">
        <v>1561848.18</v>
      </c>
      <c r="I399" s="57">
        <v>468554.40899999999</v>
      </c>
      <c r="J399" s="57">
        <v>1093293.7709999999</v>
      </c>
      <c r="K399" s="58">
        <v>1</v>
      </c>
      <c r="L399" s="57">
        <v>6507.699999999998</v>
      </c>
      <c r="M399" s="57"/>
      <c r="N399" s="57">
        <f t="shared" si="597"/>
        <v>78092.39999999998</v>
      </c>
      <c r="O399" s="57">
        <f t="shared" si="637"/>
        <v>1086786.071</v>
      </c>
      <c r="P399" s="57">
        <f t="shared" si="648"/>
        <v>1080278.371</v>
      </c>
      <c r="Q399" s="57">
        <f t="shared" si="648"/>
        <v>1073770.6710000001</v>
      </c>
      <c r="R399" s="57">
        <f t="shared" si="648"/>
        <v>1067262.9710000001</v>
      </c>
      <c r="S399" s="57">
        <f t="shared" si="648"/>
        <v>1060755.2710000002</v>
      </c>
      <c r="T399" s="57">
        <f t="shared" si="648"/>
        <v>1054247.5710000002</v>
      </c>
      <c r="U399" s="57">
        <f t="shared" si="648"/>
        <v>1047739.8710000003</v>
      </c>
      <c r="V399" s="57">
        <f t="shared" si="648"/>
        <v>1041232.1710000003</v>
      </c>
      <c r="W399" s="57">
        <f t="shared" si="648"/>
        <v>1034724.4710000004</v>
      </c>
      <c r="X399" s="57">
        <f t="shared" si="648"/>
        <v>1028216.7710000004</v>
      </c>
      <c r="Y399" s="57">
        <f t="shared" si="648"/>
        <v>1021709.0710000005</v>
      </c>
      <c r="Z399" s="57">
        <f t="shared" si="648"/>
        <v>1015201.3710000005</v>
      </c>
      <c r="AA399" s="59">
        <f t="shared" si="657"/>
        <v>23193.446562000005</v>
      </c>
      <c r="AB399" s="57"/>
      <c r="AC399" s="57">
        <f t="shared" si="638"/>
        <v>78092.39999999998</v>
      </c>
      <c r="AD399" s="57">
        <f t="shared" si="639"/>
        <v>1008693.6710000006</v>
      </c>
      <c r="AE399" s="57">
        <f t="shared" si="655"/>
        <v>1002185.9710000006</v>
      </c>
      <c r="AF399" s="57">
        <f t="shared" si="655"/>
        <v>995678.27100000065</v>
      </c>
      <c r="AG399" s="57">
        <f t="shared" si="655"/>
        <v>989170.57100000069</v>
      </c>
      <c r="AH399" s="57">
        <f t="shared" si="655"/>
        <v>982662.87100000074</v>
      </c>
      <c r="AI399" s="57">
        <f t="shared" si="655"/>
        <v>976155.17100000079</v>
      </c>
      <c r="AJ399" s="57">
        <f t="shared" si="655"/>
        <v>969647.47100000083</v>
      </c>
      <c r="AK399" s="57">
        <f t="shared" si="655"/>
        <v>963139.77100000088</v>
      </c>
      <c r="AL399" s="57">
        <f t="shared" si="655"/>
        <v>956632.07100000093</v>
      </c>
      <c r="AM399" s="57">
        <f t="shared" si="655"/>
        <v>950124.37100000097</v>
      </c>
      <c r="AN399" s="57">
        <f t="shared" si="655"/>
        <v>943616.67100000102</v>
      </c>
      <c r="AO399" s="57">
        <f t="shared" si="655"/>
        <v>937108.97100000107</v>
      </c>
      <c r="AP399" s="59">
        <f t="shared" si="552"/>
        <v>21475.413762000015</v>
      </c>
      <c r="AQ399" s="57">
        <v>6507.699999999998</v>
      </c>
      <c r="AR399" s="57">
        <f t="shared" si="628"/>
        <v>78092.39999999998</v>
      </c>
      <c r="AS399" s="57">
        <f t="shared" si="629"/>
        <v>930601.27100000111</v>
      </c>
      <c r="AT399" s="57">
        <f t="shared" si="656"/>
        <v>924093.57100000116</v>
      </c>
      <c r="AU399" s="57">
        <f t="shared" si="656"/>
        <v>917585.87100000121</v>
      </c>
      <c r="AV399" s="57">
        <f t="shared" si="656"/>
        <v>911078.17100000125</v>
      </c>
      <c r="AW399" s="57">
        <f t="shared" si="656"/>
        <v>904570.4710000013</v>
      </c>
      <c r="AX399" s="57">
        <f t="shared" si="656"/>
        <v>898062.77100000135</v>
      </c>
      <c r="AY399" s="57">
        <f t="shared" si="656"/>
        <v>891555.07100000139</v>
      </c>
      <c r="AZ399" s="57">
        <f t="shared" si="656"/>
        <v>885047.37100000144</v>
      </c>
      <c r="BA399" s="57">
        <f t="shared" si="656"/>
        <v>878539.67100000149</v>
      </c>
      <c r="BB399" s="57">
        <f t="shared" si="656"/>
        <v>872031.97100000153</v>
      </c>
      <c r="BC399" s="57">
        <f t="shared" si="656"/>
        <v>865524.27100000158</v>
      </c>
      <c r="BD399" s="57">
        <f t="shared" si="656"/>
        <v>859016.57100000163</v>
      </c>
      <c r="BE399" s="60">
        <f t="shared" si="636"/>
        <v>19757.380962000028</v>
      </c>
      <c r="BF399" s="57">
        <v>6507.699999999998</v>
      </c>
      <c r="BG399" s="69">
        <f t="shared" si="554"/>
        <v>78092.39999999998</v>
      </c>
      <c r="BH399" s="57">
        <f t="shared" si="555"/>
        <v>852508.87100000167</v>
      </c>
      <c r="BI399" s="57">
        <f t="shared" si="631"/>
        <v>846001.17100000172</v>
      </c>
      <c r="BJ399" s="57">
        <f t="shared" si="631"/>
        <v>839493.47100000177</v>
      </c>
      <c r="BK399" s="57">
        <f t="shared" si="631"/>
        <v>832985.77100000181</v>
      </c>
      <c r="BL399" s="57">
        <f t="shared" si="631"/>
        <v>826478.07100000186</v>
      </c>
      <c r="BM399" s="57">
        <f t="shared" si="631"/>
        <v>819970.37100000191</v>
      </c>
      <c r="BN399" s="57">
        <f t="shared" si="631"/>
        <v>813462.67100000195</v>
      </c>
      <c r="BO399" s="57">
        <f t="shared" si="631"/>
        <v>806954.971000002</v>
      </c>
      <c r="BP399" s="57">
        <f t="shared" si="631"/>
        <v>800447.27100000205</v>
      </c>
      <c r="BQ399" s="57">
        <f t="shared" si="631"/>
        <v>793939.57100000209</v>
      </c>
      <c r="BR399" s="57">
        <f t="shared" si="631"/>
        <v>787431.87100000214</v>
      </c>
      <c r="BS399" s="57">
        <f t="shared" si="631"/>
        <v>780924.17100000218</v>
      </c>
      <c r="BT399" s="60">
        <f t="shared" si="641"/>
        <v>18039.348162000038</v>
      </c>
      <c r="BU399" s="57">
        <v>6507.699999999998</v>
      </c>
      <c r="BV399" s="69">
        <f t="shared" si="557"/>
        <v>78092.39999999998</v>
      </c>
      <c r="BW399" s="57">
        <f t="shared" si="650"/>
        <v>774416.47100000223</v>
      </c>
      <c r="BX399" s="57">
        <f t="shared" si="651"/>
        <v>767908.77100000228</v>
      </c>
      <c r="BY399" s="57">
        <f t="shared" si="651"/>
        <v>761401.07100000232</v>
      </c>
      <c r="BZ399" s="57">
        <f t="shared" si="651"/>
        <v>754893.37100000237</v>
      </c>
      <c r="CA399" s="57">
        <f t="shared" si="651"/>
        <v>748385.67100000242</v>
      </c>
      <c r="CB399" s="57">
        <f t="shared" si="651"/>
        <v>741877.97100000246</v>
      </c>
      <c r="CC399" s="57">
        <f t="shared" si="651"/>
        <v>735370.27100000251</v>
      </c>
      <c r="CD399" s="57">
        <f t="shared" si="651"/>
        <v>728862.57100000256</v>
      </c>
      <c r="CE399" s="57">
        <f t="shared" si="651"/>
        <v>722354.8710000026</v>
      </c>
      <c r="CF399" s="57">
        <f t="shared" si="651"/>
        <v>715847.17100000265</v>
      </c>
      <c r="CG399" s="57">
        <f t="shared" si="651"/>
        <v>709339.4710000027</v>
      </c>
      <c r="CH399" s="57">
        <f t="shared" si="651"/>
        <v>702831.77100000274</v>
      </c>
      <c r="CI399" s="60">
        <f t="shared" si="642"/>
        <v>16321.315362000054</v>
      </c>
      <c r="CJ399" s="57">
        <v>6507.699999999998</v>
      </c>
      <c r="CK399" s="69">
        <f t="shared" si="560"/>
        <v>78092.39999999998</v>
      </c>
      <c r="CL399" s="57">
        <f t="shared" si="652"/>
        <v>696324.07100000279</v>
      </c>
      <c r="CM399" s="57">
        <f t="shared" si="653"/>
        <v>689816.37100000284</v>
      </c>
      <c r="CN399" s="57">
        <f t="shared" si="653"/>
        <v>683308.67100000288</v>
      </c>
      <c r="CO399" s="57">
        <f t="shared" si="653"/>
        <v>676800.97100000293</v>
      </c>
      <c r="CP399" s="57">
        <f t="shared" si="653"/>
        <v>670293.27100000298</v>
      </c>
      <c r="CQ399" s="57">
        <f t="shared" si="653"/>
        <v>663785.57100000302</v>
      </c>
      <c r="CR399" s="57">
        <f t="shared" si="653"/>
        <v>657277.87100000307</v>
      </c>
      <c r="CS399" s="57">
        <f t="shared" si="653"/>
        <v>650770.17100000312</v>
      </c>
      <c r="CT399" s="57">
        <f t="shared" si="653"/>
        <v>644262.47100000316</v>
      </c>
      <c r="CU399" s="57">
        <f t="shared" si="653"/>
        <v>637754.77100000321</v>
      </c>
      <c r="CV399" s="57">
        <f t="shared" si="653"/>
        <v>631247.07100000326</v>
      </c>
      <c r="CW399" s="57">
        <f t="shared" si="653"/>
        <v>624739.3710000033</v>
      </c>
      <c r="CX399" s="60">
        <f t="shared" si="643"/>
        <v>14603.282562000066</v>
      </c>
    </row>
    <row r="400" spans="1:102" x14ac:dyDescent="0.2">
      <c r="A400" s="56" t="s">
        <v>1713</v>
      </c>
      <c r="B400" s="40" t="s">
        <v>2430</v>
      </c>
      <c r="C400" s="40" t="s">
        <v>794</v>
      </c>
      <c r="D400" s="40" t="s">
        <v>851</v>
      </c>
      <c r="E400" s="40" t="s">
        <v>2620</v>
      </c>
      <c r="F400" s="40" t="s">
        <v>853</v>
      </c>
      <c r="G400" s="40">
        <v>180</v>
      </c>
      <c r="H400" s="57">
        <v>636241.19999999995</v>
      </c>
      <c r="I400" s="57">
        <v>558477.9</v>
      </c>
      <c r="J400" s="57">
        <v>77763.29999999993</v>
      </c>
      <c r="K400" s="58">
        <v>1</v>
      </c>
      <c r="L400" s="57">
        <v>3534.6699999999987</v>
      </c>
      <c r="M400" s="57"/>
      <c r="N400" s="57">
        <f t="shared" si="597"/>
        <v>42416.039999999986</v>
      </c>
      <c r="O400" s="57">
        <f t="shared" si="637"/>
        <v>74228.629999999932</v>
      </c>
      <c r="P400" s="57">
        <f t="shared" si="648"/>
        <v>70693.959999999934</v>
      </c>
      <c r="Q400" s="57">
        <f t="shared" si="648"/>
        <v>67159.289999999935</v>
      </c>
      <c r="R400" s="57">
        <f t="shared" si="648"/>
        <v>63624.619999999937</v>
      </c>
      <c r="S400" s="57">
        <f t="shared" si="648"/>
        <v>60089.949999999939</v>
      </c>
      <c r="T400" s="57">
        <f t="shared" si="648"/>
        <v>56555.279999999941</v>
      </c>
      <c r="U400" s="57">
        <f t="shared" si="648"/>
        <v>53020.609999999942</v>
      </c>
      <c r="V400" s="57">
        <f t="shared" si="648"/>
        <v>49485.939999999944</v>
      </c>
      <c r="W400" s="57">
        <f t="shared" si="648"/>
        <v>45951.269999999946</v>
      </c>
      <c r="X400" s="57">
        <f t="shared" si="648"/>
        <v>42416.599999999948</v>
      </c>
      <c r="Y400" s="57">
        <f t="shared" si="648"/>
        <v>38881.929999999949</v>
      </c>
      <c r="Z400" s="57">
        <f t="shared" si="648"/>
        <v>35347.259999999951</v>
      </c>
      <c r="AA400" s="59">
        <f t="shared" si="657"/>
        <v>1244.2161599999988</v>
      </c>
      <c r="AB400" s="57"/>
      <c r="AC400" s="57">
        <f>L400*10+0.56</f>
        <v>35347.259999999987</v>
      </c>
      <c r="AD400" s="57">
        <f t="shared" si="639"/>
        <v>31812.589999999953</v>
      </c>
      <c r="AE400" s="57">
        <f t="shared" si="655"/>
        <v>28277.919999999955</v>
      </c>
      <c r="AF400" s="57">
        <f t="shared" si="655"/>
        <v>24743.249999999956</v>
      </c>
      <c r="AG400" s="57">
        <f t="shared" si="655"/>
        <v>21208.579999999958</v>
      </c>
      <c r="AH400" s="57">
        <f t="shared" si="655"/>
        <v>17673.90999999996</v>
      </c>
      <c r="AI400" s="57">
        <f t="shared" si="655"/>
        <v>14139.239999999962</v>
      </c>
      <c r="AJ400" s="57">
        <f t="shared" si="655"/>
        <v>10604.569999999963</v>
      </c>
      <c r="AK400" s="57">
        <f t="shared" si="655"/>
        <v>7069.8999999999651</v>
      </c>
      <c r="AL400" s="57">
        <f t="shared" si="655"/>
        <v>3535.2299999999664</v>
      </c>
      <c r="AM400" s="57">
        <f t="shared" si="655"/>
        <v>0.55999999996765837</v>
      </c>
      <c r="AN400" s="57">
        <f>AM400-0.56</f>
        <v>-3.234168488575051E-11</v>
      </c>
      <c r="AO400" s="57">
        <f t="shared" ref="AO400" si="658">AN400-$L400*0</f>
        <v>-3.234168488575051E-11</v>
      </c>
      <c r="AP400" s="59">
        <f t="shared" si="552"/>
        <v>329.00663230769146</v>
      </c>
      <c r="AQ400" s="57">
        <v>0</v>
      </c>
      <c r="BE400" s="60">
        <f t="shared" si="636"/>
        <v>-5.4732082114347011E-14</v>
      </c>
      <c r="BF400" s="57">
        <v>0</v>
      </c>
      <c r="BT400" s="60">
        <f t="shared" si="641"/>
        <v>0</v>
      </c>
      <c r="BU400" s="57">
        <v>0</v>
      </c>
      <c r="CI400" s="60">
        <f t="shared" si="642"/>
        <v>0</v>
      </c>
      <c r="CJ400" s="57">
        <v>0</v>
      </c>
      <c r="CX400" s="60">
        <f t="shared" si="643"/>
        <v>0</v>
      </c>
    </row>
    <row r="401" spans="1:102" x14ac:dyDescent="0.2">
      <c r="A401" s="56" t="s">
        <v>1714</v>
      </c>
      <c r="B401" s="40" t="s">
        <v>2431</v>
      </c>
      <c r="C401" s="40" t="s">
        <v>794</v>
      </c>
      <c r="D401" s="40" t="s">
        <v>851</v>
      </c>
      <c r="E401" s="40" t="s">
        <v>2549</v>
      </c>
      <c r="F401" s="40" t="s">
        <v>853</v>
      </c>
      <c r="G401" s="40">
        <v>708</v>
      </c>
      <c r="H401" s="57">
        <v>84493.17</v>
      </c>
      <c r="I401" s="57">
        <v>22796.84</v>
      </c>
      <c r="J401" s="57">
        <v>61696.33</v>
      </c>
      <c r="K401" s="58">
        <v>1</v>
      </c>
      <c r="L401" s="57">
        <v>155.40000000000003</v>
      </c>
      <c r="M401" s="57"/>
      <c r="N401" s="57">
        <f t="shared" si="597"/>
        <v>1864.8000000000004</v>
      </c>
      <c r="O401" s="57">
        <f t="shared" si="637"/>
        <v>61540.93</v>
      </c>
      <c r="P401" s="57">
        <f t="shared" si="648"/>
        <v>61385.53</v>
      </c>
      <c r="Q401" s="57">
        <f t="shared" si="648"/>
        <v>61230.13</v>
      </c>
      <c r="R401" s="57">
        <f t="shared" si="648"/>
        <v>61074.729999999996</v>
      </c>
      <c r="S401" s="57">
        <f t="shared" si="648"/>
        <v>60919.329999999994</v>
      </c>
      <c r="T401" s="57">
        <f t="shared" si="648"/>
        <v>60763.929999999993</v>
      </c>
      <c r="U401" s="57">
        <f t="shared" si="648"/>
        <v>60608.529999999992</v>
      </c>
      <c r="V401" s="57">
        <f t="shared" si="648"/>
        <v>60453.12999999999</v>
      </c>
      <c r="W401" s="57">
        <f t="shared" si="648"/>
        <v>60297.729999999989</v>
      </c>
      <c r="X401" s="57">
        <f t="shared" si="648"/>
        <v>60142.329999999987</v>
      </c>
      <c r="Y401" s="57">
        <f t="shared" si="648"/>
        <v>59986.929999999986</v>
      </c>
      <c r="Z401" s="57">
        <f t="shared" si="648"/>
        <v>59831.529999999984</v>
      </c>
      <c r="AA401" s="59">
        <f t="shared" si="657"/>
        <v>1336.8064599999996</v>
      </c>
      <c r="AB401" s="57"/>
      <c r="AC401" s="57">
        <f t="shared" si="638"/>
        <v>1864.8000000000004</v>
      </c>
      <c r="AD401" s="57">
        <f t="shared" si="639"/>
        <v>59676.129999999983</v>
      </c>
      <c r="AE401" s="57">
        <f t="shared" si="655"/>
        <v>59520.729999999981</v>
      </c>
      <c r="AF401" s="57">
        <f t="shared" si="655"/>
        <v>59365.32999999998</v>
      </c>
      <c r="AG401" s="57">
        <f t="shared" si="655"/>
        <v>59209.929999999978</v>
      </c>
      <c r="AH401" s="57">
        <f t="shared" si="655"/>
        <v>59054.529999999977</v>
      </c>
      <c r="AI401" s="57">
        <f t="shared" si="655"/>
        <v>58899.129999999976</v>
      </c>
      <c r="AJ401" s="57">
        <f t="shared" si="655"/>
        <v>58743.729999999974</v>
      </c>
      <c r="AK401" s="57">
        <f t="shared" si="655"/>
        <v>58588.329999999973</v>
      </c>
      <c r="AL401" s="57">
        <f t="shared" si="655"/>
        <v>58432.929999999971</v>
      </c>
      <c r="AM401" s="57">
        <f t="shared" si="655"/>
        <v>58277.52999999997</v>
      </c>
      <c r="AN401" s="57">
        <f t="shared" si="655"/>
        <v>58122.129999999968</v>
      </c>
      <c r="AO401" s="57">
        <f t="shared" si="655"/>
        <v>57966.729999999967</v>
      </c>
      <c r="AP401" s="59">
        <f t="shared" si="552"/>
        <v>1295.7808599999996</v>
      </c>
      <c r="AQ401" s="57">
        <v>155.40000000000003</v>
      </c>
      <c r="AR401" s="57">
        <f t="shared" ref="AR401:AR406" si="659">L401*12</f>
        <v>1864.8000000000004</v>
      </c>
      <c r="AS401" s="57">
        <f t="shared" ref="AS401:AS406" si="660">AO401-$L401</f>
        <v>57811.329999999965</v>
      </c>
      <c r="AT401" s="57">
        <f t="shared" ref="AT401:BD406" si="661">AS401-$L401</f>
        <v>57655.929999999964</v>
      </c>
      <c r="AU401" s="57">
        <f t="shared" si="661"/>
        <v>57500.529999999962</v>
      </c>
      <c r="AV401" s="57">
        <f t="shared" si="661"/>
        <v>57345.129999999961</v>
      </c>
      <c r="AW401" s="57">
        <f t="shared" si="661"/>
        <v>57189.72999999996</v>
      </c>
      <c r="AX401" s="57">
        <f t="shared" si="661"/>
        <v>57034.329999999958</v>
      </c>
      <c r="AY401" s="57">
        <f t="shared" si="661"/>
        <v>56878.929999999957</v>
      </c>
      <c r="AZ401" s="57">
        <f t="shared" si="661"/>
        <v>56723.529999999955</v>
      </c>
      <c r="BA401" s="57">
        <f t="shared" si="661"/>
        <v>56568.129999999954</v>
      </c>
      <c r="BB401" s="57">
        <f t="shared" si="661"/>
        <v>56412.729999999952</v>
      </c>
      <c r="BC401" s="57">
        <f t="shared" si="661"/>
        <v>56257.329999999951</v>
      </c>
      <c r="BD401" s="57">
        <f t="shared" si="661"/>
        <v>56101.929999999949</v>
      </c>
      <c r="BE401" s="60">
        <f t="shared" si="636"/>
        <v>1254.755259999999</v>
      </c>
      <c r="BF401" s="57">
        <v>155.40000000000003</v>
      </c>
      <c r="BG401" s="69">
        <f t="shared" si="554"/>
        <v>1864.8000000000004</v>
      </c>
      <c r="BH401" s="57">
        <f t="shared" si="555"/>
        <v>55946.529999999948</v>
      </c>
      <c r="BI401" s="57">
        <f t="shared" ref="BI401:BS402" si="662">BH401-$L401</f>
        <v>55791.129999999946</v>
      </c>
      <c r="BJ401" s="57">
        <f t="shared" si="662"/>
        <v>55635.729999999945</v>
      </c>
      <c r="BK401" s="57">
        <f t="shared" si="662"/>
        <v>55480.329999999944</v>
      </c>
      <c r="BL401" s="57">
        <f t="shared" si="662"/>
        <v>55324.929999999942</v>
      </c>
      <c r="BM401" s="57">
        <f t="shared" si="662"/>
        <v>55169.529999999941</v>
      </c>
      <c r="BN401" s="57">
        <f t="shared" si="662"/>
        <v>55014.129999999939</v>
      </c>
      <c r="BO401" s="57">
        <f t="shared" si="662"/>
        <v>54858.729999999938</v>
      </c>
      <c r="BP401" s="57">
        <f t="shared" si="662"/>
        <v>54703.329999999936</v>
      </c>
      <c r="BQ401" s="57">
        <f t="shared" si="662"/>
        <v>54547.929999999935</v>
      </c>
      <c r="BR401" s="57">
        <f t="shared" si="662"/>
        <v>54392.529999999933</v>
      </c>
      <c r="BS401" s="57">
        <f t="shared" si="662"/>
        <v>54237.129999999932</v>
      </c>
      <c r="BT401" s="60">
        <f t="shared" si="641"/>
        <v>1213.7296599999986</v>
      </c>
      <c r="BU401" s="57">
        <v>155.40000000000003</v>
      </c>
      <c r="BV401" s="69">
        <f t="shared" si="557"/>
        <v>1864.8000000000004</v>
      </c>
      <c r="BW401" s="57">
        <f t="shared" ref="BW401:BW403" si="663">BS401-BU401</f>
        <v>54081.72999999993</v>
      </c>
      <c r="BX401" s="57">
        <f t="shared" ref="BX401:CH402" si="664">BW401-$L401</f>
        <v>53926.329999999929</v>
      </c>
      <c r="BY401" s="57">
        <f t="shared" si="664"/>
        <v>53770.929999999928</v>
      </c>
      <c r="BZ401" s="57">
        <f t="shared" si="664"/>
        <v>53615.529999999926</v>
      </c>
      <c r="CA401" s="57">
        <f t="shared" si="664"/>
        <v>53460.129999999925</v>
      </c>
      <c r="CB401" s="57">
        <f t="shared" si="664"/>
        <v>53304.729999999923</v>
      </c>
      <c r="CC401" s="57">
        <f t="shared" si="664"/>
        <v>53149.329999999922</v>
      </c>
      <c r="CD401" s="57">
        <f t="shared" si="664"/>
        <v>52993.92999999992</v>
      </c>
      <c r="CE401" s="57">
        <f t="shared" si="664"/>
        <v>52838.529999999919</v>
      </c>
      <c r="CF401" s="57">
        <f t="shared" si="664"/>
        <v>52683.129999999917</v>
      </c>
      <c r="CG401" s="57">
        <f t="shared" si="664"/>
        <v>52527.729999999916</v>
      </c>
      <c r="CH401" s="57">
        <f t="shared" si="664"/>
        <v>52372.329999999914</v>
      </c>
      <c r="CI401" s="60">
        <f t="shared" si="642"/>
        <v>1172.704059999998</v>
      </c>
      <c r="CJ401" s="57">
        <v>155.40000000000003</v>
      </c>
      <c r="CK401" s="69">
        <f t="shared" si="560"/>
        <v>1864.8000000000004</v>
      </c>
      <c r="CL401" s="57">
        <f t="shared" ref="CL401:CL403" si="665">CH401-CJ401</f>
        <v>52216.929999999913</v>
      </c>
      <c r="CM401" s="57">
        <f t="shared" ref="CM401:CW402" si="666">CL401-$L401</f>
        <v>52061.529999999912</v>
      </c>
      <c r="CN401" s="57">
        <f t="shared" si="666"/>
        <v>51906.12999999991</v>
      </c>
      <c r="CO401" s="57">
        <f t="shared" si="666"/>
        <v>51750.729999999909</v>
      </c>
      <c r="CP401" s="57">
        <f t="shared" si="666"/>
        <v>51595.329999999907</v>
      </c>
      <c r="CQ401" s="57">
        <f t="shared" si="666"/>
        <v>51439.929999999906</v>
      </c>
      <c r="CR401" s="57">
        <f t="shared" si="666"/>
        <v>51284.529999999904</v>
      </c>
      <c r="CS401" s="57">
        <f t="shared" si="666"/>
        <v>51129.129999999903</v>
      </c>
      <c r="CT401" s="57">
        <f t="shared" si="666"/>
        <v>50973.729999999901</v>
      </c>
      <c r="CU401" s="57">
        <f t="shared" si="666"/>
        <v>50818.3299999999</v>
      </c>
      <c r="CV401" s="57">
        <f t="shared" si="666"/>
        <v>50662.929999999898</v>
      </c>
      <c r="CW401" s="57">
        <f t="shared" si="666"/>
        <v>50507.529999999897</v>
      </c>
      <c r="CX401" s="60">
        <f t="shared" si="643"/>
        <v>1131.6784599999983</v>
      </c>
    </row>
    <row r="402" spans="1:102" x14ac:dyDescent="0.2">
      <c r="A402" s="56" t="s">
        <v>1715</v>
      </c>
      <c r="B402" s="40" t="s">
        <v>2432</v>
      </c>
      <c r="C402" s="40" t="s">
        <v>794</v>
      </c>
      <c r="D402" s="40" t="s">
        <v>851</v>
      </c>
      <c r="E402" s="40" t="s">
        <v>2621</v>
      </c>
      <c r="F402" s="40" t="s">
        <v>853</v>
      </c>
      <c r="G402" s="40">
        <v>240</v>
      </c>
      <c r="H402" s="57">
        <v>5770950</v>
      </c>
      <c r="I402" s="57">
        <v>3174023.1</v>
      </c>
      <c r="J402" s="57">
        <v>2596926.9</v>
      </c>
      <c r="K402" s="58">
        <v>1</v>
      </c>
      <c r="L402" s="57">
        <v>24045.63</v>
      </c>
      <c r="M402" s="57"/>
      <c r="N402" s="57">
        <f t="shared" si="597"/>
        <v>288547.56</v>
      </c>
      <c r="O402" s="57">
        <f t="shared" si="637"/>
        <v>2572881.27</v>
      </c>
      <c r="P402" s="57">
        <f t="shared" si="648"/>
        <v>2548835.64</v>
      </c>
      <c r="Q402" s="57">
        <f t="shared" si="648"/>
        <v>2524790.0100000002</v>
      </c>
      <c r="R402" s="57">
        <f t="shared" si="648"/>
        <v>2500744.3800000004</v>
      </c>
      <c r="S402" s="57">
        <f t="shared" si="648"/>
        <v>2476698.7500000005</v>
      </c>
      <c r="T402" s="57">
        <f t="shared" si="648"/>
        <v>2452653.1200000006</v>
      </c>
      <c r="U402" s="57">
        <f t="shared" si="648"/>
        <v>2428607.4900000007</v>
      </c>
      <c r="V402" s="57">
        <f t="shared" si="648"/>
        <v>2404561.8600000008</v>
      </c>
      <c r="W402" s="57">
        <f t="shared" si="648"/>
        <v>2380516.2300000009</v>
      </c>
      <c r="X402" s="57">
        <f t="shared" si="648"/>
        <v>2356470.600000001</v>
      </c>
      <c r="Y402" s="57">
        <f t="shared" si="648"/>
        <v>2332424.9700000011</v>
      </c>
      <c r="Z402" s="57">
        <f t="shared" si="648"/>
        <v>2308379.3400000012</v>
      </c>
      <c r="AA402" s="59">
        <f t="shared" si="657"/>
        <v>53958.368640000008</v>
      </c>
      <c r="AB402" s="57"/>
      <c r="AC402" s="57">
        <f t="shared" si="638"/>
        <v>288547.56</v>
      </c>
      <c r="AD402" s="57">
        <f t="shared" si="639"/>
        <v>2284333.7100000014</v>
      </c>
      <c r="AE402" s="57">
        <f t="shared" si="655"/>
        <v>2260288.0800000015</v>
      </c>
      <c r="AF402" s="57">
        <f t="shared" si="655"/>
        <v>2236242.4500000016</v>
      </c>
      <c r="AG402" s="57">
        <f t="shared" si="655"/>
        <v>2212196.8200000017</v>
      </c>
      <c r="AH402" s="57">
        <f t="shared" si="655"/>
        <v>2188151.1900000018</v>
      </c>
      <c r="AI402" s="57">
        <f t="shared" si="655"/>
        <v>2164105.5600000019</v>
      </c>
      <c r="AJ402" s="57">
        <f t="shared" si="655"/>
        <v>2140059.930000002</v>
      </c>
      <c r="AK402" s="57">
        <f t="shared" si="655"/>
        <v>2116014.3000000021</v>
      </c>
      <c r="AL402" s="57">
        <f t="shared" si="655"/>
        <v>2091968.6700000023</v>
      </c>
      <c r="AM402" s="57">
        <f t="shared" si="655"/>
        <v>2067923.0400000024</v>
      </c>
      <c r="AN402" s="57">
        <f t="shared" si="655"/>
        <v>2043877.4100000025</v>
      </c>
      <c r="AO402" s="57">
        <f t="shared" si="655"/>
        <v>2019831.7800000026</v>
      </c>
      <c r="AP402" s="59">
        <f t="shared" si="552"/>
        <v>47610.322320000043</v>
      </c>
      <c r="AQ402" s="57">
        <v>24045.63</v>
      </c>
      <c r="AR402" s="57">
        <f t="shared" si="659"/>
        <v>288547.56</v>
      </c>
      <c r="AS402" s="57">
        <f t="shared" si="660"/>
        <v>1995786.1500000027</v>
      </c>
      <c r="AT402" s="57">
        <f t="shared" si="661"/>
        <v>1971740.5200000028</v>
      </c>
      <c r="AU402" s="57">
        <f t="shared" si="661"/>
        <v>1947694.8900000029</v>
      </c>
      <c r="AV402" s="57">
        <f t="shared" si="661"/>
        <v>1923649.260000003</v>
      </c>
      <c r="AW402" s="57">
        <f t="shared" si="661"/>
        <v>1899603.6300000031</v>
      </c>
      <c r="AX402" s="57">
        <f t="shared" si="661"/>
        <v>1875558.0000000033</v>
      </c>
      <c r="AY402" s="57">
        <f t="shared" si="661"/>
        <v>1851512.3700000034</v>
      </c>
      <c r="AZ402" s="57">
        <f t="shared" si="661"/>
        <v>1827466.7400000035</v>
      </c>
      <c r="BA402" s="57">
        <f t="shared" si="661"/>
        <v>1803421.1100000036</v>
      </c>
      <c r="BB402" s="57">
        <f t="shared" si="661"/>
        <v>1779375.4800000037</v>
      </c>
      <c r="BC402" s="57">
        <f t="shared" si="661"/>
        <v>1755329.8500000038</v>
      </c>
      <c r="BD402" s="57">
        <f t="shared" si="661"/>
        <v>1731284.2200000039</v>
      </c>
      <c r="BE402" s="60">
        <f t="shared" si="636"/>
        <v>41262.276000000071</v>
      </c>
      <c r="BF402" s="57">
        <v>24045.63</v>
      </c>
      <c r="BG402" s="69">
        <f t="shared" si="554"/>
        <v>288547.56</v>
      </c>
      <c r="BH402" s="57">
        <f t="shared" si="555"/>
        <v>1707238.590000004</v>
      </c>
      <c r="BI402" s="57">
        <f t="shared" si="662"/>
        <v>1683192.9600000042</v>
      </c>
      <c r="BJ402" s="57">
        <f t="shared" si="662"/>
        <v>1659147.3300000043</v>
      </c>
      <c r="BK402" s="57">
        <f t="shared" si="662"/>
        <v>1635101.7000000044</v>
      </c>
      <c r="BL402" s="57">
        <f t="shared" si="662"/>
        <v>1611056.0700000045</v>
      </c>
      <c r="BM402" s="57">
        <f t="shared" si="662"/>
        <v>1587010.4400000046</v>
      </c>
      <c r="BN402" s="57">
        <f t="shared" si="662"/>
        <v>1562964.8100000047</v>
      </c>
      <c r="BO402" s="57">
        <f t="shared" si="662"/>
        <v>1538919.1800000048</v>
      </c>
      <c r="BP402" s="57">
        <f t="shared" si="662"/>
        <v>1514873.5500000049</v>
      </c>
      <c r="BQ402" s="57">
        <f t="shared" si="662"/>
        <v>1490827.920000005</v>
      </c>
      <c r="BR402" s="57">
        <f t="shared" si="662"/>
        <v>1466782.2900000052</v>
      </c>
      <c r="BS402" s="57">
        <f t="shared" si="662"/>
        <v>1442736.6600000053</v>
      </c>
      <c r="BT402" s="60">
        <f t="shared" si="641"/>
        <v>34914.229680000099</v>
      </c>
      <c r="BU402" s="57">
        <v>24045.63</v>
      </c>
      <c r="BV402" s="69">
        <f t="shared" si="557"/>
        <v>288547.56</v>
      </c>
      <c r="BW402" s="57">
        <f t="shared" si="663"/>
        <v>1418691.0300000054</v>
      </c>
      <c r="BX402" s="57">
        <f t="shared" si="664"/>
        <v>1394645.4000000055</v>
      </c>
      <c r="BY402" s="57">
        <f t="shared" si="664"/>
        <v>1370599.7700000056</v>
      </c>
      <c r="BZ402" s="57">
        <f t="shared" si="664"/>
        <v>1346554.1400000057</v>
      </c>
      <c r="CA402" s="57">
        <f t="shared" si="664"/>
        <v>1322508.5100000058</v>
      </c>
      <c r="CB402" s="57">
        <f t="shared" si="664"/>
        <v>1298462.8800000059</v>
      </c>
      <c r="CC402" s="57">
        <f t="shared" si="664"/>
        <v>1274417.2500000061</v>
      </c>
      <c r="CD402" s="57">
        <f t="shared" si="664"/>
        <v>1250371.6200000062</v>
      </c>
      <c r="CE402" s="57">
        <f t="shared" si="664"/>
        <v>1226325.9900000063</v>
      </c>
      <c r="CF402" s="57">
        <f t="shared" si="664"/>
        <v>1202280.3600000064</v>
      </c>
      <c r="CG402" s="57">
        <f t="shared" si="664"/>
        <v>1178234.7300000065</v>
      </c>
      <c r="CH402" s="57">
        <f t="shared" si="664"/>
        <v>1154189.1000000066</v>
      </c>
      <c r="CI402" s="60">
        <f t="shared" si="642"/>
        <v>28566.18336000013</v>
      </c>
      <c r="CJ402" s="57">
        <v>24045.63</v>
      </c>
      <c r="CK402" s="69">
        <f t="shared" si="560"/>
        <v>288547.56</v>
      </c>
      <c r="CL402" s="57">
        <f t="shared" si="665"/>
        <v>1130143.4700000067</v>
      </c>
      <c r="CM402" s="57">
        <f t="shared" si="666"/>
        <v>1106097.8400000068</v>
      </c>
      <c r="CN402" s="57">
        <f t="shared" si="666"/>
        <v>1082052.2100000069</v>
      </c>
      <c r="CO402" s="57">
        <f t="shared" si="666"/>
        <v>1058006.5800000071</v>
      </c>
      <c r="CP402" s="57">
        <f t="shared" si="666"/>
        <v>1033960.9500000071</v>
      </c>
      <c r="CQ402" s="57">
        <f t="shared" si="666"/>
        <v>1009915.3200000071</v>
      </c>
      <c r="CR402" s="57">
        <f t="shared" si="666"/>
        <v>985869.69000000705</v>
      </c>
      <c r="CS402" s="57">
        <f t="shared" si="666"/>
        <v>961824.06000000704</v>
      </c>
      <c r="CT402" s="57">
        <f t="shared" si="666"/>
        <v>937778.43000000704</v>
      </c>
      <c r="CU402" s="57">
        <f t="shared" si="666"/>
        <v>913732.80000000703</v>
      </c>
      <c r="CV402" s="57">
        <f t="shared" si="666"/>
        <v>889687.17000000703</v>
      </c>
      <c r="CW402" s="57">
        <f t="shared" si="666"/>
        <v>865641.54000000702</v>
      </c>
      <c r="CX402" s="60">
        <f t="shared" si="643"/>
        <v>22218.137040000151</v>
      </c>
    </row>
    <row r="403" spans="1:102" x14ac:dyDescent="0.2">
      <c r="A403" s="56" t="s">
        <v>1716</v>
      </c>
      <c r="B403" s="40" t="s">
        <v>2433</v>
      </c>
      <c r="C403" s="40" t="s">
        <v>794</v>
      </c>
      <c r="D403" s="40" t="s">
        <v>913</v>
      </c>
      <c r="E403" s="40" t="s">
        <v>2551</v>
      </c>
      <c r="F403" s="40" t="s">
        <v>853</v>
      </c>
      <c r="G403" s="40">
        <v>708</v>
      </c>
      <c r="H403" s="57">
        <v>511304</v>
      </c>
      <c r="I403" s="57">
        <f>L403*12*24</f>
        <v>207988.06779661015</v>
      </c>
      <c r="J403" s="57">
        <f>H403-I403</f>
        <v>303315.93220338982</v>
      </c>
      <c r="K403" s="58">
        <v>1</v>
      </c>
      <c r="L403" s="57">
        <v>722.18079096045199</v>
      </c>
      <c r="M403" s="57"/>
      <c r="N403" s="57">
        <f>L403*12</f>
        <v>8666.1694915254229</v>
      </c>
      <c r="O403" s="57">
        <f>J403-$L403</f>
        <v>302593.75141242938</v>
      </c>
      <c r="P403" s="57">
        <f t="shared" si="648"/>
        <v>301871.57062146894</v>
      </c>
      <c r="Q403" s="57">
        <f t="shared" si="648"/>
        <v>301149.3898305085</v>
      </c>
      <c r="R403" s="57">
        <f t="shared" si="648"/>
        <v>300427.20903954806</v>
      </c>
      <c r="S403" s="57">
        <f t="shared" si="648"/>
        <v>299705.02824858762</v>
      </c>
      <c r="T403" s="57">
        <f t="shared" si="648"/>
        <v>298982.84745762718</v>
      </c>
      <c r="U403" s="57">
        <f t="shared" si="648"/>
        <v>298260.66666666674</v>
      </c>
      <c r="V403" s="57">
        <f t="shared" si="648"/>
        <v>297538.4858757063</v>
      </c>
      <c r="W403" s="57">
        <f t="shared" si="648"/>
        <v>296816.30508474587</v>
      </c>
      <c r="X403" s="57">
        <f t="shared" si="648"/>
        <v>296094.12429378543</v>
      </c>
      <c r="Y403" s="57">
        <f t="shared" si="648"/>
        <v>295371.94350282499</v>
      </c>
      <c r="Z403" s="57">
        <v>10070920.572711864</v>
      </c>
      <c r="AA403" s="59">
        <f t="shared" si="657"/>
        <v>23122.08093791395</v>
      </c>
      <c r="AB403" s="57">
        <v>24683.628854685943</v>
      </c>
      <c r="AC403" s="57">
        <f>IF(AB403&gt;0,AB403*12,L403*12)</f>
        <v>296203.54625623132</v>
      </c>
      <c r="AD403" s="57">
        <v>10046236.943857178</v>
      </c>
      <c r="AE403" s="57">
        <f>AD403-$AB403</f>
        <v>10021553.315002492</v>
      </c>
      <c r="AF403" s="57">
        <f>AE403-$AB403</f>
        <v>9996869.6861478053</v>
      </c>
      <c r="AG403" s="57">
        <f>AF403-$AB403</f>
        <v>9972186.0572931189</v>
      </c>
      <c r="AH403" s="57">
        <f t="shared" ref="AH403:AN403" si="667">AG403-$AB403</f>
        <v>9947502.4284384325</v>
      </c>
      <c r="AI403" s="57">
        <f t="shared" si="667"/>
        <v>9922818.7995837461</v>
      </c>
      <c r="AJ403" s="57">
        <f t="shared" si="667"/>
        <v>9898135.1707290597</v>
      </c>
      <c r="AK403" s="57">
        <f t="shared" si="667"/>
        <v>9873451.5418743733</v>
      </c>
      <c r="AL403" s="57">
        <f t="shared" si="667"/>
        <v>9848767.9130196869</v>
      </c>
      <c r="AM403" s="57">
        <f t="shared" si="667"/>
        <v>9824084.2841650005</v>
      </c>
      <c r="AN403" s="57">
        <f t="shared" si="667"/>
        <v>9799400.6553103141</v>
      </c>
      <c r="AO403" s="57">
        <f>AN403-$AB403</f>
        <v>9774717.0264556278</v>
      </c>
      <c r="AP403" s="59">
        <f t="shared" si="552"/>
        <v>218302.0135908424</v>
      </c>
      <c r="AQ403" s="57">
        <v>24683.628854685943</v>
      </c>
      <c r="AR403" s="57">
        <f>AQ403*12</f>
        <v>296203.54625623132</v>
      </c>
      <c r="AS403" s="57">
        <f>AO403-$AQ403</f>
        <v>9750033.3976009414</v>
      </c>
      <c r="AT403" s="57">
        <f>AS403-$AQ403</f>
        <v>9725349.768746255</v>
      </c>
      <c r="AU403" s="57">
        <f t="shared" ref="AU403:BD403" si="668">AT403-$AQ403</f>
        <v>9700666.1398915686</v>
      </c>
      <c r="AV403" s="57">
        <f t="shared" si="668"/>
        <v>9675982.5110368822</v>
      </c>
      <c r="AW403" s="57">
        <f t="shared" si="668"/>
        <v>9651298.8821821958</v>
      </c>
      <c r="AX403" s="57">
        <f t="shared" si="668"/>
        <v>9626615.2533275094</v>
      </c>
      <c r="AY403" s="57">
        <f t="shared" si="668"/>
        <v>9601931.624472823</v>
      </c>
      <c r="AZ403" s="57">
        <f t="shared" si="668"/>
        <v>9577247.9956181366</v>
      </c>
      <c r="BA403" s="57">
        <f>AZ403-$AQ403</f>
        <v>9552564.3667634502</v>
      </c>
      <c r="BB403" s="57">
        <f t="shared" si="668"/>
        <v>9527880.7379087638</v>
      </c>
      <c r="BC403" s="57">
        <f t="shared" si="668"/>
        <v>9503197.1090540774</v>
      </c>
      <c r="BD403" s="57">
        <f t="shared" si="668"/>
        <v>9478513.480199391</v>
      </c>
      <c r="BE403" s="60">
        <f t="shared" si="636"/>
        <v>211785.53557320524</v>
      </c>
      <c r="BF403" s="57">
        <v>24683.628854685943</v>
      </c>
      <c r="BG403" s="69">
        <f t="shared" si="554"/>
        <v>296203.54625623132</v>
      </c>
      <c r="BH403" s="57">
        <f t="shared" si="555"/>
        <v>9453829.8513447046</v>
      </c>
      <c r="BI403" s="57">
        <f>BH403-$AQ403</f>
        <v>9429146.2224900182</v>
      </c>
      <c r="BJ403" s="57">
        <f t="shared" ref="BJ403:BO403" si="669">BI403-$AQ403</f>
        <v>9404462.5936353318</v>
      </c>
      <c r="BK403" s="57">
        <f t="shared" si="669"/>
        <v>9379778.9647806454</v>
      </c>
      <c r="BL403" s="57">
        <f t="shared" si="669"/>
        <v>9355095.3359259591</v>
      </c>
      <c r="BM403" s="57">
        <f t="shared" si="669"/>
        <v>9330411.7070712727</v>
      </c>
      <c r="BN403" s="57">
        <f t="shared" si="669"/>
        <v>9305728.0782165863</v>
      </c>
      <c r="BO403" s="57">
        <f t="shared" si="669"/>
        <v>9281044.4493618999</v>
      </c>
      <c r="BP403" s="57">
        <f>BO403-$AQ403</f>
        <v>9256360.8205072135</v>
      </c>
      <c r="BQ403" s="57">
        <f t="shared" ref="BQ403:BS403" si="670">BP403-$AQ403</f>
        <v>9231677.1916525271</v>
      </c>
      <c r="BR403" s="57">
        <f t="shared" si="670"/>
        <v>9206993.5627978407</v>
      </c>
      <c r="BS403" s="57">
        <f t="shared" si="670"/>
        <v>9182309.9339431543</v>
      </c>
      <c r="BT403" s="60">
        <f t="shared" si="641"/>
        <v>205269.057555568</v>
      </c>
      <c r="BU403" s="57">
        <v>24683.628854685943</v>
      </c>
      <c r="BV403" s="69">
        <f t="shared" si="557"/>
        <v>296203.54625623132</v>
      </c>
      <c r="BW403" s="57">
        <f t="shared" si="663"/>
        <v>9157626.3050884679</v>
      </c>
      <c r="BX403" s="57">
        <f>BW403-$AQ403</f>
        <v>9132942.6762337815</v>
      </c>
      <c r="BY403" s="57">
        <f t="shared" ref="BY403:CD403" si="671">BX403-$AQ403</f>
        <v>9108259.0473790951</v>
      </c>
      <c r="BZ403" s="57">
        <f t="shared" si="671"/>
        <v>9083575.4185244087</v>
      </c>
      <c r="CA403" s="57">
        <f t="shared" si="671"/>
        <v>9058891.7896697223</v>
      </c>
      <c r="CB403" s="57">
        <f t="shared" si="671"/>
        <v>9034208.1608150359</v>
      </c>
      <c r="CC403" s="57">
        <f t="shared" si="671"/>
        <v>9009524.5319603495</v>
      </c>
      <c r="CD403" s="57">
        <f t="shared" si="671"/>
        <v>8984840.9031056631</v>
      </c>
      <c r="CE403" s="57">
        <f>CD403-$AQ403</f>
        <v>8960157.2742509767</v>
      </c>
      <c r="CF403" s="57">
        <f t="shared" ref="CF403:CH403" si="672">CE403-$AQ403</f>
        <v>8935473.6453962903</v>
      </c>
      <c r="CG403" s="57">
        <f t="shared" si="672"/>
        <v>8910790.016541604</v>
      </c>
      <c r="CH403" s="57">
        <f t="shared" si="672"/>
        <v>8886106.3876869176</v>
      </c>
      <c r="CI403" s="60">
        <f t="shared" si="642"/>
        <v>198752.57953793078</v>
      </c>
      <c r="CJ403" s="57">
        <v>24683.628854685943</v>
      </c>
      <c r="CK403" s="69">
        <f t="shared" si="560"/>
        <v>296203.54625623132</v>
      </c>
      <c r="CL403" s="57">
        <f t="shared" si="665"/>
        <v>8861422.7588322312</v>
      </c>
      <c r="CM403" s="57">
        <f>CL403-$AQ403</f>
        <v>8836739.1299775448</v>
      </c>
      <c r="CN403" s="57">
        <f t="shared" ref="CN403:CS403" si="673">CM403-$AQ403</f>
        <v>8812055.5011228584</v>
      </c>
      <c r="CO403" s="57">
        <f t="shared" si="673"/>
        <v>8787371.872268172</v>
      </c>
      <c r="CP403" s="57">
        <f t="shared" si="673"/>
        <v>8762688.2434134856</v>
      </c>
      <c r="CQ403" s="57">
        <f t="shared" si="673"/>
        <v>8738004.6145587992</v>
      </c>
      <c r="CR403" s="57">
        <f t="shared" si="673"/>
        <v>8713320.9857041128</v>
      </c>
      <c r="CS403" s="57">
        <f t="shared" si="673"/>
        <v>8688637.3568494264</v>
      </c>
      <c r="CT403" s="57">
        <f>CS403-$AQ403</f>
        <v>8663953.72799474</v>
      </c>
      <c r="CU403" s="57">
        <f t="shared" ref="CU403:CW403" si="674">CT403-$AQ403</f>
        <v>8639270.0991400536</v>
      </c>
      <c r="CV403" s="57">
        <f t="shared" si="674"/>
        <v>8614586.4702853672</v>
      </c>
      <c r="CW403" s="57">
        <f t="shared" si="674"/>
        <v>8589902.8414306808</v>
      </c>
      <c r="CX403" s="60">
        <f t="shared" si="643"/>
        <v>192236.10152029357</v>
      </c>
    </row>
    <row r="404" spans="1:102" x14ac:dyDescent="0.2">
      <c r="A404" s="56" t="s">
        <v>1717</v>
      </c>
      <c r="B404" s="40" t="s">
        <v>2434</v>
      </c>
      <c r="C404" s="40" t="s">
        <v>794</v>
      </c>
      <c r="D404" s="40" t="s">
        <v>851</v>
      </c>
      <c r="E404" s="40" t="s">
        <v>2551</v>
      </c>
      <c r="F404" s="40" t="s">
        <v>853</v>
      </c>
      <c r="G404" s="40">
        <v>276</v>
      </c>
      <c r="H404" s="57">
        <v>55000</v>
      </c>
      <c r="I404" s="57">
        <v>48854.504347826085</v>
      </c>
      <c r="J404" s="57">
        <v>6145.495652173915</v>
      </c>
      <c r="K404" s="58">
        <v>1</v>
      </c>
      <c r="L404" s="57">
        <v>199.28</v>
      </c>
      <c r="M404" s="57"/>
      <c r="N404" s="57">
        <f t="shared" si="597"/>
        <v>2391.36</v>
      </c>
      <c r="O404" s="57">
        <f t="shared" si="637"/>
        <v>5946.2156521739153</v>
      </c>
      <c r="P404" s="57">
        <f t="shared" si="648"/>
        <v>5746.9356521739155</v>
      </c>
      <c r="Q404" s="57">
        <f t="shared" si="648"/>
        <v>5547.6556521739158</v>
      </c>
      <c r="R404" s="57">
        <f t="shared" si="648"/>
        <v>5348.375652173916</v>
      </c>
      <c r="S404" s="57">
        <f t="shared" si="648"/>
        <v>5149.0956521739163</v>
      </c>
      <c r="T404" s="57">
        <f t="shared" si="648"/>
        <v>4949.8156521739165</v>
      </c>
      <c r="U404" s="57">
        <f t="shared" si="648"/>
        <v>4750.5356521739168</v>
      </c>
      <c r="V404" s="57">
        <f t="shared" si="648"/>
        <v>4551.255652173917</v>
      </c>
      <c r="W404" s="57">
        <f t="shared" si="648"/>
        <v>4351.9756521739173</v>
      </c>
      <c r="X404" s="57">
        <f t="shared" si="648"/>
        <v>4152.6956521739176</v>
      </c>
      <c r="Y404" s="57">
        <f t="shared" si="648"/>
        <v>3953.4156521739174</v>
      </c>
      <c r="Z404" s="57">
        <f t="shared" si="648"/>
        <v>3754.1356521739172</v>
      </c>
      <c r="AA404" s="59">
        <f t="shared" si="657"/>
        <v>108.89594434782616</v>
      </c>
      <c r="AB404" s="57"/>
      <c r="AC404" s="57">
        <f t="shared" si="638"/>
        <v>2391.36</v>
      </c>
      <c r="AD404" s="57">
        <f t="shared" si="639"/>
        <v>3554.855652173917</v>
      </c>
      <c r="AE404" s="57">
        <f t="shared" si="655"/>
        <v>3355.5756521739168</v>
      </c>
      <c r="AF404" s="57">
        <f t="shared" si="655"/>
        <v>3156.2956521739166</v>
      </c>
      <c r="AG404" s="57">
        <f t="shared" si="655"/>
        <v>2957.0156521739164</v>
      </c>
      <c r="AH404" s="57">
        <f t="shared" si="655"/>
        <v>2757.7356521739162</v>
      </c>
      <c r="AI404" s="57">
        <f t="shared" si="655"/>
        <v>2558.455652173916</v>
      </c>
      <c r="AJ404" s="57">
        <f t="shared" si="655"/>
        <v>2359.1756521739158</v>
      </c>
      <c r="AK404" s="57">
        <f t="shared" si="655"/>
        <v>2159.8956521739156</v>
      </c>
      <c r="AL404" s="57">
        <f t="shared" si="655"/>
        <v>1960.6156521739156</v>
      </c>
      <c r="AM404" s="57">
        <f t="shared" si="655"/>
        <v>1761.3356521739156</v>
      </c>
      <c r="AN404" s="57">
        <f t="shared" si="655"/>
        <v>1562.0556521739156</v>
      </c>
      <c r="AO404" s="57">
        <f t="shared" si="655"/>
        <v>1362.7756521739157</v>
      </c>
      <c r="AP404" s="59">
        <f t="shared" si="552"/>
        <v>56.286024347826149</v>
      </c>
      <c r="AQ404" s="57">
        <v>199.28</v>
      </c>
      <c r="AR404" s="57">
        <f>L404*7-32.18</f>
        <v>1362.78</v>
      </c>
      <c r="AS404" s="57">
        <f t="shared" si="660"/>
        <v>1163.4956521739157</v>
      </c>
      <c r="AT404" s="57">
        <f t="shared" si="661"/>
        <v>964.21565217391571</v>
      </c>
      <c r="AU404" s="57">
        <f t="shared" si="661"/>
        <v>764.93565217391574</v>
      </c>
      <c r="AV404" s="57">
        <f t="shared" si="661"/>
        <v>565.65565217391577</v>
      </c>
      <c r="AW404" s="57">
        <f t="shared" si="661"/>
        <v>366.3756521739158</v>
      </c>
      <c r="AX404" s="57">
        <f t="shared" si="661"/>
        <v>167.09565217391579</v>
      </c>
      <c r="AY404" s="57">
        <f>AX404-$L404+32.18</f>
        <v>-4.3478260842064742E-3</v>
      </c>
      <c r="AZ404" s="57">
        <f t="shared" ref="AZ404:BD404" si="675">AY404-$L404*0</f>
        <v>-4.3478260842064742E-3</v>
      </c>
      <c r="BA404" s="57">
        <f t="shared" si="675"/>
        <v>-4.3478260842064742E-3</v>
      </c>
      <c r="BB404" s="57">
        <f t="shared" si="675"/>
        <v>-4.3478260842064742E-3</v>
      </c>
      <c r="BC404" s="57">
        <f t="shared" si="675"/>
        <v>-4.3478260842064742E-3</v>
      </c>
      <c r="BD404" s="57">
        <f t="shared" si="675"/>
        <v>-4.3478260842064742E-3</v>
      </c>
      <c r="BE404" s="60">
        <f t="shared" si="636"/>
        <v>9.0615012709030704</v>
      </c>
      <c r="BF404" s="57">
        <v>199.28</v>
      </c>
      <c r="BG404" s="69">
        <v>0</v>
      </c>
      <c r="BH404" s="57"/>
      <c r="BI404" s="57"/>
      <c r="BJ404" s="57"/>
      <c r="BK404" s="57"/>
      <c r="BL404" s="57"/>
      <c r="BM404" s="57"/>
      <c r="BN404" s="57"/>
      <c r="BO404" s="57"/>
      <c r="BP404" s="57"/>
      <c r="BQ404" s="57"/>
      <c r="BR404" s="57"/>
      <c r="BS404" s="57"/>
      <c r="BT404" s="60">
        <f t="shared" si="641"/>
        <v>-7.3578595271186479E-6</v>
      </c>
      <c r="BU404" s="57">
        <v>199.28</v>
      </c>
      <c r="BV404" s="69">
        <v>0</v>
      </c>
      <c r="BW404" s="57"/>
      <c r="BX404" s="57"/>
      <c r="BY404" s="57"/>
      <c r="BZ404" s="57"/>
      <c r="CA404" s="57"/>
      <c r="CB404" s="57"/>
      <c r="CC404" s="57"/>
      <c r="CD404" s="57"/>
      <c r="CE404" s="57"/>
      <c r="CF404" s="57"/>
      <c r="CG404" s="57"/>
      <c r="CH404" s="57"/>
      <c r="CI404" s="60">
        <f t="shared" si="642"/>
        <v>0</v>
      </c>
      <c r="CJ404" s="57">
        <v>199.28</v>
      </c>
      <c r="CK404" s="69">
        <v>0</v>
      </c>
      <c r="CL404" s="57"/>
      <c r="CM404" s="57"/>
      <c r="CN404" s="57"/>
      <c r="CO404" s="57"/>
      <c r="CP404" s="57"/>
      <c r="CQ404" s="57"/>
      <c r="CR404" s="57"/>
      <c r="CS404" s="57"/>
      <c r="CT404" s="57"/>
      <c r="CU404" s="57"/>
      <c r="CV404" s="57"/>
      <c r="CW404" s="57"/>
      <c r="CX404" s="60">
        <f t="shared" si="643"/>
        <v>0</v>
      </c>
    </row>
    <row r="405" spans="1:102" x14ac:dyDescent="0.2">
      <c r="A405" s="56" t="s">
        <v>1718</v>
      </c>
      <c r="B405" s="40" t="s">
        <v>2435</v>
      </c>
      <c r="C405" s="40" t="s">
        <v>794</v>
      </c>
      <c r="D405" s="40" t="s">
        <v>851</v>
      </c>
      <c r="E405" s="40" t="s">
        <v>2622</v>
      </c>
      <c r="F405" s="40" t="s">
        <v>853</v>
      </c>
      <c r="G405" s="40">
        <v>708</v>
      </c>
      <c r="H405" s="57">
        <v>15845</v>
      </c>
      <c r="I405" s="57">
        <v>6437.9493220338991</v>
      </c>
      <c r="J405" s="57">
        <v>9407.0506779661009</v>
      </c>
      <c r="K405" s="58">
        <v>1</v>
      </c>
      <c r="L405" s="57">
        <v>22.38</v>
      </c>
      <c r="M405" s="57"/>
      <c r="N405" s="57">
        <f t="shared" si="597"/>
        <v>268.56</v>
      </c>
      <c r="O405" s="57">
        <f t="shared" si="637"/>
        <v>9384.6706779661017</v>
      </c>
      <c r="P405" s="57">
        <f t="shared" si="648"/>
        <v>9362.2906779661025</v>
      </c>
      <c r="Q405" s="57">
        <f t="shared" si="648"/>
        <v>9339.9106779661033</v>
      </c>
      <c r="R405" s="57">
        <f t="shared" si="648"/>
        <v>9317.5306779661041</v>
      </c>
      <c r="S405" s="57">
        <f t="shared" si="648"/>
        <v>9295.1506779661049</v>
      </c>
      <c r="T405" s="57">
        <f t="shared" si="648"/>
        <v>9272.7706779661057</v>
      </c>
      <c r="U405" s="57">
        <f t="shared" si="648"/>
        <v>9250.3906779661065</v>
      </c>
      <c r="V405" s="57">
        <f t="shared" si="648"/>
        <v>9228.0106779661073</v>
      </c>
      <c r="W405" s="57">
        <f t="shared" si="648"/>
        <v>9205.6306779661081</v>
      </c>
      <c r="X405" s="57">
        <f t="shared" si="648"/>
        <v>9183.2506779661089</v>
      </c>
      <c r="Y405" s="57">
        <f t="shared" si="648"/>
        <v>9160.8706779661097</v>
      </c>
      <c r="Z405" s="57">
        <f t="shared" si="648"/>
        <v>9138.4906779661105</v>
      </c>
      <c r="AA405" s="59">
        <f t="shared" si="657"/>
        <v>204.00095491525431</v>
      </c>
      <c r="AB405" s="57"/>
      <c r="AC405" s="57">
        <f t="shared" si="638"/>
        <v>268.56</v>
      </c>
      <c r="AD405" s="57">
        <f t="shared" si="639"/>
        <v>9116.1106779661113</v>
      </c>
      <c r="AE405" s="57">
        <f t="shared" si="655"/>
        <v>9093.7306779661121</v>
      </c>
      <c r="AF405" s="57">
        <f t="shared" si="655"/>
        <v>9071.3506779661129</v>
      </c>
      <c r="AG405" s="57">
        <f t="shared" si="655"/>
        <v>9048.9706779661137</v>
      </c>
      <c r="AH405" s="57">
        <f t="shared" si="655"/>
        <v>9026.5906779661145</v>
      </c>
      <c r="AI405" s="57">
        <f t="shared" si="655"/>
        <v>9004.2106779661153</v>
      </c>
      <c r="AJ405" s="57">
        <f t="shared" si="655"/>
        <v>8981.8306779661161</v>
      </c>
      <c r="AK405" s="57">
        <f t="shared" si="655"/>
        <v>8959.4506779661169</v>
      </c>
      <c r="AL405" s="57">
        <f t="shared" si="655"/>
        <v>8937.0706779661177</v>
      </c>
      <c r="AM405" s="57">
        <f t="shared" si="655"/>
        <v>8914.6906779661185</v>
      </c>
      <c r="AN405" s="57">
        <f t="shared" si="655"/>
        <v>8892.3106779661193</v>
      </c>
      <c r="AO405" s="57">
        <f t="shared" si="655"/>
        <v>8869.9306779661201</v>
      </c>
      <c r="AP405" s="59">
        <f t="shared" si="552"/>
        <v>198.09263491525454</v>
      </c>
      <c r="AQ405" s="57">
        <v>22.38</v>
      </c>
      <c r="AR405" s="57">
        <f t="shared" si="659"/>
        <v>268.56</v>
      </c>
      <c r="AS405" s="57">
        <f t="shared" si="660"/>
        <v>8847.5506779661209</v>
      </c>
      <c r="AT405" s="57">
        <f t="shared" si="661"/>
        <v>8825.1706779661217</v>
      </c>
      <c r="AU405" s="57">
        <f t="shared" si="661"/>
        <v>8802.7906779661225</v>
      </c>
      <c r="AV405" s="57">
        <f t="shared" si="661"/>
        <v>8780.4106779661233</v>
      </c>
      <c r="AW405" s="57">
        <f t="shared" si="661"/>
        <v>8758.0306779661241</v>
      </c>
      <c r="AX405" s="57">
        <f t="shared" si="661"/>
        <v>8735.6506779661249</v>
      </c>
      <c r="AY405" s="57">
        <f t="shared" si="661"/>
        <v>8713.2706779661257</v>
      </c>
      <c r="AZ405" s="57">
        <f t="shared" si="661"/>
        <v>8690.8906779661265</v>
      </c>
      <c r="BA405" s="57">
        <f t="shared" si="661"/>
        <v>8668.5106779661273</v>
      </c>
      <c r="BB405" s="57">
        <f t="shared" si="661"/>
        <v>8646.1306779661281</v>
      </c>
      <c r="BC405" s="57">
        <f t="shared" si="661"/>
        <v>8623.7506779661289</v>
      </c>
      <c r="BD405" s="57">
        <f t="shared" si="661"/>
        <v>8601.3706779661297</v>
      </c>
      <c r="BE405" s="60">
        <f t="shared" si="636"/>
        <v>192.18431491525479</v>
      </c>
      <c r="BF405" s="57">
        <v>22.38</v>
      </c>
      <c r="BG405" s="69">
        <f t="shared" si="554"/>
        <v>268.56</v>
      </c>
      <c r="BH405" s="57">
        <f t="shared" si="555"/>
        <v>8578.9906779661305</v>
      </c>
      <c r="BI405" s="57">
        <f t="shared" ref="BI405:BS406" si="676">BH405-$L405</f>
        <v>8556.6106779661313</v>
      </c>
      <c r="BJ405" s="57">
        <f t="shared" si="676"/>
        <v>8534.2306779661321</v>
      </c>
      <c r="BK405" s="57">
        <f t="shared" si="676"/>
        <v>8511.8506779661329</v>
      </c>
      <c r="BL405" s="57">
        <f t="shared" si="676"/>
        <v>8489.4706779661337</v>
      </c>
      <c r="BM405" s="57">
        <f t="shared" si="676"/>
        <v>8467.0906779661345</v>
      </c>
      <c r="BN405" s="57">
        <f t="shared" si="676"/>
        <v>8444.7106779661353</v>
      </c>
      <c r="BO405" s="57">
        <f t="shared" si="676"/>
        <v>8422.3306779661361</v>
      </c>
      <c r="BP405" s="57">
        <f t="shared" si="676"/>
        <v>8399.9506779661369</v>
      </c>
      <c r="BQ405" s="57">
        <f t="shared" si="676"/>
        <v>8377.5706779661377</v>
      </c>
      <c r="BR405" s="57">
        <f t="shared" si="676"/>
        <v>8355.1906779661385</v>
      </c>
      <c r="BS405" s="57">
        <f t="shared" si="676"/>
        <v>8332.8106779661393</v>
      </c>
      <c r="BT405" s="60">
        <f t="shared" si="641"/>
        <v>186.27599491525496</v>
      </c>
      <c r="BU405" s="57">
        <v>22.38</v>
      </c>
      <c r="BV405" s="69">
        <f t="shared" si="557"/>
        <v>268.56</v>
      </c>
      <c r="BW405" s="57">
        <f t="shared" ref="BW405:BW406" si="677">BS405-BU405</f>
        <v>8310.4306779661401</v>
      </c>
      <c r="BX405" s="57">
        <f t="shared" ref="BX405:CH406" si="678">BW405-$L405</f>
        <v>8288.0506779661409</v>
      </c>
      <c r="BY405" s="57">
        <f t="shared" si="678"/>
        <v>8265.6706779661417</v>
      </c>
      <c r="BZ405" s="57">
        <f t="shared" si="678"/>
        <v>8243.2906779661425</v>
      </c>
      <c r="CA405" s="57">
        <f t="shared" si="678"/>
        <v>8220.9106779661433</v>
      </c>
      <c r="CB405" s="57">
        <f t="shared" si="678"/>
        <v>8198.5306779661441</v>
      </c>
      <c r="CC405" s="57">
        <f t="shared" si="678"/>
        <v>8176.150677966144</v>
      </c>
      <c r="CD405" s="57">
        <f t="shared" si="678"/>
        <v>8153.7706779661439</v>
      </c>
      <c r="CE405" s="57">
        <f t="shared" si="678"/>
        <v>8131.3906779661438</v>
      </c>
      <c r="CF405" s="57">
        <f t="shared" si="678"/>
        <v>8109.0106779661437</v>
      </c>
      <c r="CG405" s="57">
        <f t="shared" si="678"/>
        <v>8086.6306779661436</v>
      </c>
      <c r="CH405" s="57">
        <f t="shared" si="678"/>
        <v>8064.2506779661435</v>
      </c>
      <c r="CI405" s="60">
        <f t="shared" si="642"/>
        <v>180.36767491525512</v>
      </c>
      <c r="CJ405" s="57">
        <v>22.38</v>
      </c>
      <c r="CK405" s="69">
        <f t="shared" si="560"/>
        <v>268.56</v>
      </c>
      <c r="CL405" s="57">
        <f t="shared" ref="CL405:CL406" si="679">CH405-CJ405</f>
        <v>8041.8706779661434</v>
      </c>
      <c r="CM405" s="57">
        <f t="shared" ref="CM405:CW406" si="680">CL405-$L405</f>
        <v>8019.4906779661433</v>
      </c>
      <c r="CN405" s="57">
        <f t="shared" si="680"/>
        <v>7997.1106779661432</v>
      </c>
      <c r="CO405" s="57">
        <f t="shared" si="680"/>
        <v>7974.730677966143</v>
      </c>
      <c r="CP405" s="57">
        <f t="shared" si="680"/>
        <v>7952.3506779661429</v>
      </c>
      <c r="CQ405" s="57">
        <f t="shared" si="680"/>
        <v>7929.9706779661428</v>
      </c>
      <c r="CR405" s="57">
        <f t="shared" si="680"/>
        <v>7907.5906779661427</v>
      </c>
      <c r="CS405" s="57">
        <f t="shared" si="680"/>
        <v>7885.2106779661426</v>
      </c>
      <c r="CT405" s="57">
        <f t="shared" si="680"/>
        <v>7862.8306779661425</v>
      </c>
      <c r="CU405" s="57">
        <f t="shared" si="680"/>
        <v>7840.4506779661424</v>
      </c>
      <c r="CV405" s="57">
        <f t="shared" si="680"/>
        <v>7818.0706779661423</v>
      </c>
      <c r="CW405" s="57">
        <f t="shared" si="680"/>
        <v>7795.6906779661422</v>
      </c>
      <c r="CX405" s="60">
        <f t="shared" si="643"/>
        <v>174.45935491525512</v>
      </c>
    </row>
    <row r="406" spans="1:102" x14ac:dyDescent="0.2">
      <c r="A406" s="56" t="s">
        <v>1719</v>
      </c>
      <c r="B406" s="40" t="s">
        <v>2436</v>
      </c>
      <c r="C406" s="40" t="s">
        <v>794</v>
      </c>
      <c r="D406" s="40" t="s">
        <v>913</v>
      </c>
      <c r="E406" s="40" t="s">
        <v>2551</v>
      </c>
      <c r="F406" s="40" t="s">
        <v>853</v>
      </c>
      <c r="G406" s="40">
        <v>708</v>
      </c>
      <c r="H406" s="57">
        <v>1759133.06</v>
      </c>
      <c r="I406" s="57">
        <v>110763.87</v>
      </c>
      <c r="J406" s="57">
        <v>1648369.19</v>
      </c>
      <c r="K406" s="58">
        <v>1</v>
      </c>
      <c r="L406" s="57">
        <v>3924.6900000000005</v>
      </c>
      <c r="M406" s="57"/>
      <c r="N406" s="57">
        <f t="shared" si="597"/>
        <v>47096.280000000006</v>
      </c>
      <c r="O406" s="57">
        <f t="shared" si="637"/>
        <v>1644444.5</v>
      </c>
      <c r="P406" s="57">
        <f t="shared" si="648"/>
        <v>1640519.81</v>
      </c>
      <c r="Q406" s="57">
        <f t="shared" si="648"/>
        <v>1636595.12</v>
      </c>
      <c r="R406" s="57">
        <f t="shared" si="648"/>
        <v>1632670.4300000002</v>
      </c>
      <c r="S406" s="57">
        <f t="shared" si="648"/>
        <v>1628745.7400000002</v>
      </c>
      <c r="T406" s="57">
        <f t="shared" si="648"/>
        <v>1624821.0500000003</v>
      </c>
      <c r="U406" s="57">
        <f t="shared" si="648"/>
        <v>1620896.3600000003</v>
      </c>
      <c r="V406" s="57">
        <f t="shared" si="648"/>
        <v>1616971.6700000004</v>
      </c>
      <c r="W406" s="57">
        <f t="shared" si="648"/>
        <v>1613046.9800000004</v>
      </c>
      <c r="X406" s="57">
        <f t="shared" si="648"/>
        <v>1609122.2900000005</v>
      </c>
      <c r="Y406" s="57">
        <f t="shared" si="648"/>
        <v>1605197.6000000006</v>
      </c>
      <c r="Z406" s="57">
        <f t="shared" si="648"/>
        <v>1601272.9100000006</v>
      </c>
      <c r="AA406" s="59">
        <f t="shared" si="657"/>
        <v>35746.063100000007</v>
      </c>
      <c r="AB406" s="57"/>
      <c r="AC406" s="57">
        <f t="shared" si="638"/>
        <v>47096.280000000006</v>
      </c>
      <c r="AD406" s="57">
        <f t="shared" si="639"/>
        <v>1597348.2200000007</v>
      </c>
      <c r="AE406" s="57">
        <f t="shared" si="655"/>
        <v>1593423.5300000007</v>
      </c>
      <c r="AF406" s="57">
        <f t="shared" si="655"/>
        <v>1589498.8400000008</v>
      </c>
      <c r="AG406" s="57">
        <f t="shared" si="655"/>
        <v>1585574.1500000008</v>
      </c>
      <c r="AH406" s="57">
        <f t="shared" si="655"/>
        <v>1581649.4600000009</v>
      </c>
      <c r="AI406" s="57">
        <f t="shared" si="655"/>
        <v>1577724.7700000009</v>
      </c>
      <c r="AJ406" s="57">
        <f t="shared" si="655"/>
        <v>1573800.080000001</v>
      </c>
      <c r="AK406" s="57">
        <f t="shared" si="655"/>
        <v>1569875.3900000011</v>
      </c>
      <c r="AL406" s="57">
        <f t="shared" si="655"/>
        <v>1565950.7000000011</v>
      </c>
      <c r="AM406" s="57">
        <f t="shared" si="655"/>
        <v>1562026.0100000012</v>
      </c>
      <c r="AN406" s="57">
        <f t="shared" si="655"/>
        <v>1558101.3200000012</v>
      </c>
      <c r="AO406" s="57">
        <f t="shared" si="655"/>
        <v>1554176.6300000013</v>
      </c>
      <c r="AP406" s="59">
        <f t="shared" ref="AP406:AP430" si="681">IF(K406&lt;1,0,SUM(AD406:AO406,Z406)/13*$BE$1)</f>
        <v>34709.944940000016</v>
      </c>
      <c r="AQ406" s="57">
        <v>3924.6900000000005</v>
      </c>
      <c r="AR406" s="57">
        <f t="shared" si="659"/>
        <v>47096.280000000006</v>
      </c>
      <c r="AS406" s="57">
        <f t="shared" si="660"/>
        <v>1550251.9400000013</v>
      </c>
      <c r="AT406" s="57">
        <f t="shared" si="661"/>
        <v>1546327.2500000014</v>
      </c>
      <c r="AU406" s="57">
        <f t="shared" si="661"/>
        <v>1542402.5600000015</v>
      </c>
      <c r="AV406" s="57">
        <f t="shared" si="661"/>
        <v>1538477.8700000015</v>
      </c>
      <c r="AW406" s="57">
        <f t="shared" si="661"/>
        <v>1534553.1800000016</v>
      </c>
      <c r="AX406" s="57">
        <f t="shared" si="661"/>
        <v>1530628.4900000016</v>
      </c>
      <c r="AY406" s="57">
        <f t="shared" si="661"/>
        <v>1526703.8000000017</v>
      </c>
      <c r="AZ406" s="57">
        <f t="shared" si="661"/>
        <v>1522779.1100000017</v>
      </c>
      <c r="BA406" s="57">
        <f t="shared" si="661"/>
        <v>1518854.4200000018</v>
      </c>
      <c r="BB406" s="57">
        <f t="shared" si="661"/>
        <v>1514929.7300000018</v>
      </c>
      <c r="BC406" s="57">
        <f t="shared" si="661"/>
        <v>1511005.0400000019</v>
      </c>
      <c r="BD406" s="57">
        <f t="shared" si="661"/>
        <v>1507080.350000002</v>
      </c>
      <c r="BE406" s="60">
        <f t="shared" si="636"/>
        <v>33673.826780000039</v>
      </c>
      <c r="BF406" s="57">
        <v>3924.6900000000005</v>
      </c>
      <c r="BG406" s="69">
        <f t="shared" ref="BG406:BG417" si="682">BF406*12</f>
        <v>47096.280000000006</v>
      </c>
      <c r="BH406" s="57">
        <f t="shared" ref="BH406:BH417" si="683">BD406-BF406</f>
        <v>1503155.660000002</v>
      </c>
      <c r="BI406" s="57">
        <f t="shared" si="676"/>
        <v>1499230.9700000021</v>
      </c>
      <c r="BJ406" s="57">
        <f t="shared" si="676"/>
        <v>1495306.2800000021</v>
      </c>
      <c r="BK406" s="57">
        <f t="shared" si="676"/>
        <v>1491381.5900000022</v>
      </c>
      <c r="BL406" s="57">
        <f t="shared" si="676"/>
        <v>1487456.9000000022</v>
      </c>
      <c r="BM406" s="57">
        <f t="shared" si="676"/>
        <v>1483532.2100000023</v>
      </c>
      <c r="BN406" s="57">
        <f t="shared" si="676"/>
        <v>1479607.5200000023</v>
      </c>
      <c r="BO406" s="57">
        <f t="shared" si="676"/>
        <v>1475682.8300000024</v>
      </c>
      <c r="BP406" s="57">
        <f t="shared" si="676"/>
        <v>1471758.1400000025</v>
      </c>
      <c r="BQ406" s="57">
        <f t="shared" si="676"/>
        <v>1467833.4500000025</v>
      </c>
      <c r="BR406" s="57">
        <f t="shared" si="676"/>
        <v>1463908.7600000026</v>
      </c>
      <c r="BS406" s="57">
        <f t="shared" si="676"/>
        <v>1459984.0700000026</v>
      </c>
      <c r="BT406" s="60">
        <f t="shared" si="641"/>
        <v>32637.708620000049</v>
      </c>
      <c r="BU406" s="57">
        <v>3924.6900000000005</v>
      </c>
      <c r="BV406" s="69">
        <f t="shared" ref="BV406:BV417" si="684">BU406*12</f>
        <v>47096.280000000006</v>
      </c>
      <c r="BW406" s="57">
        <f t="shared" si="677"/>
        <v>1456059.3800000027</v>
      </c>
      <c r="BX406" s="57">
        <f t="shared" si="678"/>
        <v>1452134.6900000027</v>
      </c>
      <c r="BY406" s="57">
        <f t="shared" si="678"/>
        <v>1448210.0000000028</v>
      </c>
      <c r="BZ406" s="57">
        <f t="shared" si="678"/>
        <v>1444285.3100000028</v>
      </c>
      <c r="CA406" s="57">
        <f t="shared" si="678"/>
        <v>1440360.6200000029</v>
      </c>
      <c r="CB406" s="57">
        <f t="shared" si="678"/>
        <v>1436435.930000003</v>
      </c>
      <c r="CC406" s="57">
        <f t="shared" si="678"/>
        <v>1432511.240000003</v>
      </c>
      <c r="CD406" s="57">
        <f t="shared" si="678"/>
        <v>1428586.5500000031</v>
      </c>
      <c r="CE406" s="57">
        <f t="shared" si="678"/>
        <v>1424661.8600000031</v>
      </c>
      <c r="CF406" s="57">
        <f t="shared" si="678"/>
        <v>1420737.1700000032</v>
      </c>
      <c r="CG406" s="57">
        <f t="shared" si="678"/>
        <v>1416812.4800000032</v>
      </c>
      <c r="CH406" s="57">
        <f t="shared" si="678"/>
        <v>1412887.7900000033</v>
      </c>
      <c r="CI406" s="60">
        <f t="shared" si="642"/>
        <v>31601.590460000069</v>
      </c>
      <c r="CJ406" s="57">
        <v>3924.6900000000005</v>
      </c>
      <c r="CK406" s="69">
        <f t="shared" ref="CK406:CK417" si="685">CJ406*12</f>
        <v>47096.280000000006</v>
      </c>
      <c r="CL406" s="57">
        <f t="shared" si="679"/>
        <v>1408963.1000000034</v>
      </c>
      <c r="CM406" s="57">
        <f t="shared" si="680"/>
        <v>1405038.4100000034</v>
      </c>
      <c r="CN406" s="57">
        <f t="shared" si="680"/>
        <v>1401113.7200000035</v>
      </c>
      <c r="CO406" s="57">
        <f t="shared" si="680"/>
        <v>1397189.0300000035</v>
      </c>
      <c r="CP406" s="57">
        <f t="shared" si="680"/>
        <v>1393264.3400000036</v>
      </c>
      <c r="CQ406" s="57">
        <f t="shared" si="680"/>
        <v>1389339.6500000036</v>
      </c>
      <c r="CR406" s="57">
        <f t="shared" si="680"/>
        <v>1385414.9600000037</v>
      </c>
      <c r="CS406" s="57">
        <f t="shared" si="680"/>
        <v>1381490.2700000037</v>
      </c>
      <c r="CT406" s="57">
        <f t="shared" si="680"/>
        <v>1377565.5800000038</v>
      </c>
      <c r="CU406" s="57">
        <f t="shared" si="680"/>
        <v>1373640.8900000039</v>
      </c>
      <c r="CV406" s="57">
        <f t="shared" si="680"/>
        <v>1369716.2000000039</v>
      </c>
      <c r="CW406" s="57">
        <f t="shared" si="680"/>
        <v>1365791.510000004</v>
      </c>
      <c r="CX406" s="60">
        <f t="shared" si="643"/>
        <v>30565.472300000078</v>
      </c>
    </row>
    <row r="407" spans="1:102" x14ac:dyDescent="0.2">
      <c r="A407" s="56" t="s">
        <v>1720</v>
      </c>
      <c r="B407" s="40" t="s">
        <v>2437</v>
      </c>
      <c r="C407" s="40" t="s">
        <v>794</v>
      </c>
      <c r="D407" s="40" t="s">
        <v>851</v>
      </c>
      <c r="E407" s="40" t="s">
        <v>2585</v>
      </c>
      <c r="F407" s="40" t="s">
        <v>853</v>
      </c>
      <c r="G407" s="40">
        <v>276</v>
      </c>
      <c r="H407" s="57">
        <v>41158.949999999997</v>
      </c>
      <c r="I407" s="57">
        <v>41158.950000000004</v>
      </c>
      <c r="J407" s="57">
        <v>0</v>
      </c>
      <c r="K407" s="58">
        <v>1</v>
      </c>
      <c r="L407" s="57">
        <v>0</v>
      </c>
      <c r="M407" s="57"/>
      <c r="N407" s="57">
        <f t="shared" si="597"/>
        <v>0</v>
      </c>
      <c r="O407" s="57">
        <f t="shared" si="637"/>
        <v>0</v>
      </c>
      <c r="P407" s="57">
        <f t="shared" ref="P407:Z422" si="686">O407-$L407</f>
        <v>0</v>
      </c>
      <c r="Q407" s="57">
        <f t="shared" si="686"/>
        <v>0</v>
      </c>
      <c r="R407" s="57">
        <f t="shared" si="686"/>
        <v>0</v>
      </c>
      <c r="S407" s="57">
        <f t="shared" si="686"/>
        <v>0</v>
      </c>
      <c r="T407" s="57">
        <f t="shared" si="686"/>
        <v>0</v>
      </c>
      <c r="U407" s="57">
        <f t="shared" si="686"/>
        <v>0</v>
      </c>
      <c r="V407" s="57">
        <f t="shared" si="686"/>
        <v>0</v>
      </c>
      <c r="W407" s="57">
        <f t="shared" si="686"/>
        <v>0</v>
      </c>
      <c r="X407" s="57">
        <f t="shared" si="686"/>
        <v>0</v>
      </c>
      <c r="Y407" s="57">
        <f t="shared" si="686"/>
        <v>0</v>
      </c>
      <c r="Z407" s="57">
        <f t="shared" si="686"/>
        <v>0</v>
      </c>
      <c r="AA407" s="59">
        <f t="shared" si="657"/>
        <v>0</v>
      </c>
      <c r="AB407" s="57"/>
      <c r="AC407" s="57">
        <f t="shared" si="638"/>
        <v>0</v>
      </c>
      <c r="AD407" s="57">
        <f t="shared" si="639"/>
        <v>0</v>
      </c>
      <c r="AE407" s="57">
        <f t="shared" si="655"/>
        <v>0</v>
      </c>
      <c r="AF407" s="57">
        <f t="shared" si="655"/>
        <v>0</v>
      </c>
      <c r="AG407" s="57">
        <f t="shared" si="655"/>
        <v>0</v>
      </c>
      <c r="AH407" s="57">
        <f t="shared" si="655"/>
        <v>0</v>
      </c>
      <c r="AI407" s="57">
        <f t="shared" si="655"/>
        <v>0</v>
      </c>
      <c r="AJ407" s="57">
        <f t="shared" si="655"/>
        <v>0</v>
      </c>
      <c r="AK407" s="57">
        <f t="shared" si="655"/>
        <v>0</v>
      </c>
      <c r="AL407" s="57">
        <f t="shared" si="655"/>
        <v>0</v>
      </c>
      <c r="AM407" s="57">
        <f t="shared" si="655"/>
        <v>0</v>
      </c>
      <c r="AN407" s="57">
        <f t="shared" si="655"/>
        <v>0</v>
      </c>
      <c r="AO407" s="57">
        <f t="shared" si="655"/>
        <v>0</v>
      </c>
      <c r="AP407" s="59"/>
      <c r="AQ407" s="57">
        <v>0</v>
      </c>
      <c r="BE407" s="60">
        <f t="shared" si="636"/>
        <v>0</v>
      </c>
      <c r="BF407" s="57">
        <v>0</v>
      </c>
      <c r="BT407" s="60">
        <f t="shared" si="641"/>
        <v>0</v>
      </c>
      <c r="BU407" s="57">
        <v>0</v>
      </c>
      <c r="CI407" s="60">
        <f t="shared" si="642"/>
        <v>0</v>
      </c>
      <c r="CJ407" s="57">
        <v>0</v>
      </c>
      <c r="CX407" s="60">
        <f t="shared" si="643"/>
        <v>0</v>
      </c>
    </row>
    <row r="408" spans="1:102" x14ac:dyDescent="0.2">
      <c r="A408" s="56" t="s">
        <v>1721</v>
      </c>
      <c r="B408" s="40" t="s">
        <v>2438</v>
      </c>
      <c r="C408" s="40" t="s">
        <v>794</v>
      </c>
      <c r="D408" s="40" t="s">
        <v>913</v>
      </c>
      <c r="E408" s="40" t="s">
        <v>2551</v>
      </c>
      <c r="F408" s="40" t="s">
        <v>853</v>
      </c>
      <c r="G408" s="40">
        <v>708</v>
      </c>
      <c r="H408" s="57">
        <v>11932</v>
      </c>
      <c r="I408" s="57">
        <v>4264.1572881355933</v>
      </c>
      <c r="J408" s="57">
        <v>7667.8427118644067</v>
      </c>
      <c r="K408" s="58">
        <v>1</v>
      </c>
      <c r="L408" s="57">
        <v>16.86</v>
      </c>
      <c r="M408" s="57"/>
      <c r="N408" s="57">
        <f t="shared" si="597"/>
        <v>202.32</v>
      </c>
      <c r="O408" s="57">
        <f t="shared" si="637"/>
        <v>7650.9827118644071</v>
      </c>
      <c r="P408" s="57">
        <f t="shared" si="686"/>
        <v>7634.1227118644074</v>
      </c>
      <c r="Q408" s="57">
        <f t="shared" si="686"/>
        <v>7617.2627118644077</v>
      </c>
      <c r="R408" s="57">
        <f t="shared" si="686"/>
        <v>7600.402711864408</v>
      </c>
      <c r="S408" s="57">
        <f t="shared" si="686"/>
        <v>7583.5427118644084</v>
      </c>
      <c r="T408" s="57">
        <f t="shared" si="686"/>
        <v>7566.6827118644087</v>
      </c>
      <c r="U408" s="57">
        <f t="shared" si="686"/>
        <v>7549.822711864409</v>
      </c>
      <c r="V408" s="57">
        <f t="shared" si="686"/>
        <v>7532.9627118644094</v>
      </c>
      <c r="W408" s="57">
        <f t="shared" si="686"/>
        <v>7516.1027118644097</v>
      </c>
      <c r="X408" s="57">
        <f t="shared" si="686"/>
        <v>7499.24271186441</v>
      </c>
      <c r="Y408" s="57">
        <f t="shared" si="686"/>
        <v>7482.3827118644103</v>
      </c>
      <c r="Z408" s="57">
        <f t="shared" si="686"/>
        <v>7465.5227118644107</v>
      </c>
      <c r="AA408" s="59">
        <f t="shared" si="657"/>
        <v>166.46701966101699</v>
      </c>
      <c r="AB408" s="57"/>
      <c r="AC408" s="57">
        <f t="shared" si="638"/>
        <v>202.32</v>
      </c>
      <c r="AD408" s="57">
        <f t="shared" si="639"/>
        <v>7448.662711864411</v>
      </c>
      <c r="AE408" s="57">
        <f t="shared" si="655"/>
        <v>7431.8027118644113</v>
      </c>
      <c r="AF408" s="57">
        <f t="shared" si="655"/>
        <v>7414.9427118644116</v>
      </c>
      <c r="AG408" s="57">
        <f t="shared" si="655"/>
        <v>7398.082711864412</v>
      </c>
      <c r="AH408" s="57">
        <f t="shared" si="655"/>
        <v>7381.2227118644123</v>
      </c>
      <c r="AI408" s="57">
        <f t="shared" si="655"/>
        <v>7364.3627118644126</v>
      </c>
      <c r="AJ408" s="57">
        <f t="shared" si="655"/>
        <v>7347.502711864413</v>
      </c>
      <c r="AK408" s="57">
        <f t="shared" si="655"/>
        <v>7330.6427118644133</v>
      </c>
      <c r="AL408" s="57">
        <f t="shared" si="655"/>
        <v>7313.7827118644136</v>
      </c>
      <c r="AM408" s="57">
        <f t="shared" si="655"/>
        <v>7296.9227118644139</v>
      </c>
      <c r="AN408" s="57">
        <f t="shared" si="655"/>
        <v>7280.0627118644143</v>
      </c>
      <c r="AO408" s="57">
        <f t="shared" si="655"/>
        <v>7263.2027118644146</v>
      </c>
      <c r="AP408" s="59">
        <f t="shared" si="681"/>
        <v>162.0159796610171</v>
      </c>
      <c r="AQ408" s="57">
        <v>16.86</v>
      </c>
      <c r="AR408" s="57">
        <f t="shared" ref="AR408:AR417" si="687">L408*12</f>
        <v>202.32</v>
      </c>
      <c r="AS408" s="57">
        <f t="shared" ref="AS408:AS417" si="688">AO408-$L408</f>
        <v>7246.3427118644149</v>
      </c>
      <c r="AT408" s="57">
        <f t="shared" ref="AT408:BD417" si="689">AS408-$L408</f>
        <v>7229.4827118644153</v>
      </c>
      <c r="AU408" s="57">
        <f t="shared" si="689"/>
        <v>7212.6227118644156</v>
      </c>
      <c r="AV408" s="57">
        <f t="shared" si="689"/>
        <v>7195.7627118644159</v>
      </c>
      <c r="AW408" s="57">
        <f t="shared" si="689"/>
        <v>7178.9027118644162</v>
      </c>
      <c r="AX408" s="57">
        <f t="shared" si="689"/>
        <v>7162.0427118644166</v>
      </c>
      <c r="AY408" s="57">
        <f t="shared" si="689"/>
        <v>7145.1827118644169</v>
      </c>
      <c r="AZ408" s="57">
        <f t="shared" si="689"/>
        <v>7128.3227118644172</v>
      </c>
      <c r="BA408" s="57">
        <f t="shared" si="689"/>
        <v>7111.4627118644175</v>
      </c>
      <c r="BB408" s="57">
        <f t="shared" si="689"/>
        <v>7094.6027118644179</v>
      </c>
      <c r="BC408" s="57">
        <f t="shared" si="689"/>
        <v>7077.7427118644182</v>
      </c>
      <c r="BD408" s="57">
        <f t="shared" si="689"/>
        <v>7060.8827118644185</v>
      </c>
      <c r="BE408" s="60">
        <f t="shared" si="636"/>
        <v>157.56493966101715</v>
      </c>
      <c r="BF408" s="57">
        <v>16.86</v>
      </c>
      <c r="BG408" s="69">
        <f t="shared" si="682"/>
        <v>202.32</v>
      </c>
      <c r="BH408" s="57">
        <f t="shared" si="683"/>
        <v>7044.0227118644189</v>
      </c>
      <c r="BI408" s="57">
        <f t="shared" ref="BI408:BS417" si="690">BH408-$L408</f>
        <v>7027.1627118644192</v>
      </c>
      <c r="BJ408" s="57">
        <f t="shared" si="690"/>
        <v>7010.3027118644195</v>
      </c>
      <c r="BK408" s="57">
        <f t="shared" si="690"/>
        <v>6993.4427118644198</v>
      </c>
      <c r="BL408" s="57">
        <f t="shared" si="690"/>
        <v>6976.5827118644202</v>
      </c>
      <c r="BM408" s="57">
        <f t="shared" si="690"/>
        <v>6959.7227118644205</v>
      </c>
      <c r="BN408" s="57">
        <f t="shared" si="690"/>
        <v>6942.8627118644208</v>
      </c>
      <c r="BO408" s="57">
        <f t="shared" si="690"/>
        <v>6926.0027118644211</v>
      </c>
      <c r="BP408" s="57">
        <f t="shared" si="690"/>
        <v>6909.1427118644215</v>
      </c>
      <c r="BQ408" s="57">
        <f t="shared" si="690"/>
        <v>6892.2827118644218</v>
      </c>
      <c r="BR408" s="57">
        <f t="shared" si="690"/>
        <v>6875.4227118644221</v>
      </c>
      <c r="BS408" s="57">
        <f t="shared" si="690"/>
        <v>6858.5627118644225</v>
      </c>
      <c r="BT408" s="60">
        <f t="shared" si="641"/>
        <v>153.11389966101723</v>
      </c>
      <c r="BU408" s="57">
        <v>16.86</v>
      </c>
      <c r="BV408" s="69">
        <f t="shared" si="684"/>
        <v>202.32</v>
      </c>
      <c r="BW408" s="57">
        <f t="shared" ref="BW408:BW411" si="691">BS408-BU408</f>
        <v>6841.7027118644228</v>
      </c>
      <c r="BX408" s="57">
        <f t="shared" ref="BX408:CH411" si="692">BW408-$L408</f>
        <v>6824.8427118644231</v>
      </c>
      <c r="BY408" s="57">
        <f t="shared" si="692"/>
        <v>6807.9827118644234</v>
      </c>
      <c r="BZ408" s="57">
        <f t="shared" si="692"/>
        <v>6791.1227118644238</v>
      </c>
      <c r="CA408" s="57">
        <f t="shared" si="692"/>
        <v>6774.2627118644241</v>
      </c>
      <c r="CB408" s="57">
        <f t="shared" si="692"/>
        <v>6757.4027118644244</v>
      </c>
      <c r="CC408" s="57">
        <f t="shared" si="692"/>
        <v>6740.5427118644247</v>
      </c>
      <c r="CD408" s="57">
        <f t="shared" si="692"/>
        <v>6723.6827118644251</v>
      </c>
      <c r="CE408" s="57">
        <f t="shared" si="692"/>
        <v>6706.8227118644254</v>
      </c>
      <c r="CF408" s="57">
        <f t="shared" si="692"/>
        <v>6689.9627118644257</v>
      </c>
      <c r="CG408" s="57">
        <f t="shared" si="692"/>
        <v>6673.1027118644261</v>
      </c>
      <c r="CH408" s="57">
        <f t="shared" si="692"/>
        <v>6656.2427118644264</v>
      </c>
      <c r="CI408" s="60">
        <f t="shared" si="642"/>
        <v>148.66285966101734</v>
      </c>
      <c r="CJ408" s="57">
        <v>16.86</v>
      </c>
      <c r="CK408" s="69">
        <f t="shared" si="685"/>
        <v>202.32</v>
      </c>
      <c r="CL408" s="57">
        <f t="shared" ref="CL408:CL411" si="693">CH408-CJ408</f>
        <v>6639.3827118644267</v>
      </c>
      <c r="CM408" s="57">
        <f t="shared" ref="CM408:CW411" si="694">CL408-$L408</f>
        <v>6622.522711864427</v>
      </c>
      <c r="CN408" s="57">
        <f t="shared" si="694"/>
        <v>6605.6627118644274</v>
      </c>
      <c r="CO408" s="57">
        <f t="shared" si="694"/>
        <v>6588.8027118644277</v>
      </c>
      <c r="CP408" s="57">
        <f t="shared" si="694"/>
        <v>6571.942711864428</v>
      </c>
      <c r="CQ408" s="57">
        <f t="shared" si="694"/>
        <v>6555.0827118644283</v>
      </c>
      <c r="CR408" s="57">
        <f t="shared" si="694"/>
        <v>6538.2227118644287</v>
      </c>
      <c r="CS408" s="57">
        <f t="shared" si="694"/>
        <v>6521.362711864429</v>
      </c>
      <c r="CT408" s="57">
        <f t="shared" si="694"/>
        <v>6504.5027118644293</v>
      </c>
      <c r="CU408" s="57">
        <f t="shared" si="694"/>
        <v>6487.6427118644297</v>
      </c>
      <c r="CV408" s="57">
        <f t="shared" si="694"/>
        <v>6470.78271186443</v>
      </c>
      <c r="CW408" s="57">
        <f t="shared" si="694"/>
        <v>6453.9227118644303</v>
      </c>
      <c r="CX408" s="60">
        <f t="shared" si="643"/>
        <v>144.21181966101744</v>
      </c>
    </row>
    <row r="409" spans="1:102" x14ac:dyDescent="0.2">
      <c r="A409" s="56" t="s">
        <v>1722</v>
      </c>
      <c r="B409" s="40" t="s">
        <v>2439</v>
      </c>
      <c r="C409" s="40" t="s">
        <v>794</v>
      </c>
      <c r="D409" s="40" t="s">
        <v>835</v>
      </c>
      <c r="E409" s="40" t="s">
        <v>2181</v>
      </c>
      <c r="F409" s="40" t="s">
        <v>853</v>
      </c>
      <c r="G409" s="40">
        <v>708</v>
      </c>
      <c r="H409" s="57">
        <v>1794513.35</v>
      </c>
      <c r="I409" s="57">
        <v>614904.75</v>
      </c>
      <c r="J409" s="57">
        <v>1179608.6000000001</v>
      </c>
      <c r="K409" s="58">
        <v>0</v>
      </c>
      <c r="L409" s="57">
        <v>11342.39</v>
      </c>
      <c r="M409" s="57"/>
      <c r="N409" s="57">
        <f t="shared" si="597"/>
        <v>136108.68</v>
      </c>
      <c r="O409" s="57">
        <f t="shared" si="637"/>
        <v>1168266.2100000002</v>
      </c>
      <c r="P409" s="57">
        <f t="shared" si="686"/>
        <v>1156923.8200000003</v>
      </c>
      <c r="Q409" s="57">
        <f t="shared" si="686"/>
        <v>1145581.4300000004</v>
      </c>
      <c r="R409" s="57">
        <f t="shared" si="686"/>
        <v>1134239.0400000005</v>
      </c>
      <c r="S409" s="57">
        <f t="shared" si="686"/>
        <v>1122896.6500000006</v>
      </c>
      <c r="T409" s="57">
        <f t="shared" si="686"/>
        <v>1111554.2600000007</v>
      </c>
      <c r="U409" s="57">
        <f t="shared" si="686"/>
        <v>1100211.8700000008</v>
      </c>
      <c r="V409" s="57">
        <f t="shared" si="686"/>
        <v>1088869.4800000009</v>
      </c>
      <c r="W409" s="57">
        <f t="shared" si="686"/>
        <v>1077527.090000001</v>
      </c>
      <c r="X409" s="57">
        <f t="shared" si="686"/>
        <v>1066184.7000000011</v>
      </c>
      <c r="Y409" s="57">
        <f t="shared" si="686"/>
        <v>1054842.3100000012</v>
      </c>
      <c r="Z409" s="57">
        <f t="shared" si="686"/>
        <v>1043499.9200000012</v>
      </c>
      <c r="AA409" s="59"/>
      <c r="AB409" s="57"/>
      <c r="AC409" s="57">
        <f t="shared" si="638"/>
        <v>136108.68</v>
      </c>
      <c r="AD409" s="57">
        <f t="shared" si="639"/>
        <v>1032157.5300000012</v>
      </c>
      <c r="AE409" s="57">
        <f t="shared" si="655"/>
        <v>1020815.1400000012</v>
      </c>
      <c r="AF409" s="57">
        <f t="shared" si="655"/>
        <v>1009472.7500000012</v>
      </c>
      <c r="AG409" s="57">
        <f t="shared" si="655"/>
        <v>998130.36000000115</v>
      </c>
      <c r="AH409" s="57">
        <f t="shared" si="655"/>
        <v>986787.97000000114</v>
      </c>
      <c r="AI409" s="57">
        <f t="shared" si="655"/>
        <v>975445.58000000112</v>
      </c>
      <c r="AJ409" s="57">
        <f t="shared" si="655"/>
        <v>964103.19000000111</v>
      </c>
      <c r="AK409" s="57">
        <f t="shared" si="655"/>
        <v>952760.80000000109</v>
      </c>
      <c r="AL409" s="57">
        <f t="shared" si="655"/>
        <v>941418.41000000108</v>
      </c>
      <c r="AM409" s="57">
        <f t="shared" si="655"/>
        <v>930076.02000000107</v>
      </c>
      <c r="AN409" s="57">
        <f t="shared" si="655"/>
        <v>918733.63000000105</v>
      </c>
      <c r="AO409" s="57">
        <f t="shared" si="655"/>
        <v>907391.24000000104</v>
      </c>
      <c r="AP409" s="59"/>
      <c r="AQ409" s="57">
        <v>11342.39</v>
      </c>
      <c r="AR409" s="57">
        <f t="shared" si="687"/>
        <v>136108.68</v>
      </c>
      <c r="AS409" s="57">
        <f t="shared" si="688"/>
        <v>896048.85000000102</v>
      </c>
      <c r="AT409" s="57">
        <f t="shared" si="689"/>
        <v>884706.46000000101</v>
      </c>
      <c r="AU409" s="57">
        <f t="shared" si="689"/>
        <v>873364.070000001</v>
      </c>
      <c r="AV409" s="57">
        <f t="shared" si="689"/>
        <v>862021.68000000098</v>
      </c>
      <c r="AW409" s="57">
        <f t="shared" si="689"/>
        <v>850679.29000000097</v>
      </c>
      <c r="AX409" s="57">
        <f t="shared" si="689"/>
        <v>839336.90000000095</v>
      </c>
      <c r="AY409" s="57">
        <f t="shared" si="689"/>
        <v>827994.51000000094</v>
      </c>
      <c r="AZ409" s="57">
        <f t="shared" si="689"/>
        <v>816652.12000000093</v>
      </c>
      <c r="BA409" s="57">
        <f t="shared" si="689"/>
        <v>805309.73000000091</v>
      </c>
      <c r="BB409" s="57">
        <f t="shared" si="689"/>
        <v>793967.3400000009</v>
      </c>
      <c r="BC409" s="57">
        <f t="shared" si="689"/>
        <v>782624.95000000088</v>
      </c>
      <c r="BD409" s="57">
        <f t="shared" si="689"/>
        <v>771282.56000000087</v>
      </c>
      <c r="BE409" s="60">
        <f t="shared" si="636"/>
        <v>0</v>
      </c>
      <c r="BF409" s="57">
        <v>11342.39</v>
      </c>
      <c r="BG409" s="69">
        <f t="shared" si="682"/>
        <v>136108.68</v>
      </c>
      <c r="BH409" s="57">
        <f t="shared" si="683"/>
        <v>759940.17000000086</v>
      </c>
      <c r="BI409" s="57">
        <f t="shared" si="690"/>
        <v>748597.78000000084</v>
      </c>
      <c r="BJ409" s="57">
        <f t="shared" si="690"/>
        <v>737255.39000000083</v>
      </c>
      <c r="BK409" s="57">
        <f t="shared" si="690"/>
        <v>725913.00000000081</v>
      </c>
      <c r="BL409" s="57">
        <f t="shared" si="690"/>
        <v>714570.6100000008</v>
      </c>
      <c r="BM409" s="57">
        <f t="shared" si="690"/>
        <v>703228.22000000079</v>
      </c>
      <c r="BN409" s="57">
        <f t="shared" si="690"/>
        <v>691885.83000000077</v>
      </c>
      <c r="BO409" s="57">
        <f t="shared" si="690"/>
        <v>680543.44000000076</v>
      </c>
      <c r="BP409" s="57">
        <f t="shared" si="690"/>
        <v>669201.05000000075</v>
      </c>
      <c r="BQ409" s="57">
        <f t="shared" si="690"/>
        <v>657858.66000000073</v>
      </c>
      <c r="BR409" s="57">
        <f t="shared" si="690"/>
        <v>646516.27000000072</v>
      </c>
      <c r="BS409" s="57">
        <f t="shared" si="690"/>
        <v>635173.8800000007</v>
      </c>
      <c r="BT409" s="60">
        <v>0</v>
      </c>
      <c r="BU409" s="57">
        <v>11342.39</v>
      </c>
      <c r="BV409" s="69">
        <f t="shared" si="684"/>
        <v>136108.68</v>
      </c>
      <c r="BW409" s="57">
        <f t="shared" si="691"/>
        <v>623831.49000000069</v>
      </c>
      <c r="BX409" s="57">
        <f t="shared" si="692"/>
        <v>612489.10000000068</v>
      </c>
      <c r="BY409" s="57">
        <f t="shared" si="692"/>
        <v>601146.71000000066</v>
      </c>
      <c r="BZ409" s="57">
        <f t="shared" si="692"/>
        <v>589804.32000000065</v>
      </c>
      <c r="CA409" s="57">
        <f t="shared" si="692"/>
        <v>578461.93000000063</v>
      </c>
      <c r="CB409" s="57">
        <f t="shared" si="692"/>
        <v>567119.54000000062</v>
      </c>
      <c r="CC409" s="57">
        <f t="shared" si="692"/>
        <v>555777.15000000061</v>
      </c>
      <c r="CD409" s="57">
        <f t="shared" si="692"/>
        <v>544434.76000000059</v>
      </c>
      <c r="CE409" s="57">
        <f t="shared" si="692"/>
        <v>533092.37000000058</v>
      </c>
      <c r="CF409" s="57">
        <f t="shared" si="692"/>
        <v>521749.98000000056</v>
      </c>
      <c r="CG409" s="57">
        <f t="shared" si="692"/>
        <v>510407.59000000055</v>
      </c>
      <c r="CH409" s="57">
        <f t="shared" si="692"/>
        <v>499065.20000000054</v>
      </c>
      <c r="CI409" s="60">
        <v>0</v>
      </c>
      <c r="CJ409" s="57">
        <v>11342.39</v>
      </c>
      <c r="CK409" s="69">
        <f t="shared" si="685"/>
        <v>136108.68</v>
      </c>
      <c r="CL409" s="57">
        <f t="shared" si="693"/>
        <v>487722.81000000052</v>
      </c>
      <c r="CM409" s="57">
        <f t="shared" si="694"/>
        <v>476380.42000000051</v>
      </c>
      <c r="CN409" s="57">
        <f t="shared" si="694"/>
        <v>465038.03000000049</v>
      </c>
      <c r="CO409" s="57">
        <f t="shared" si="694"/>
        <v>453695.64000000048</v>
      </c>
      <c r="CP409" s="57">
        <f t="shared" si="694"/>
        <v>442353.25000000047</v>
      </c>
      <c r="CQ409" s="57">
        <f t="shared" si="694"/>
        <v>431010.86000000045</v>
      </c>
      <c r="CR409" s="57">
        <f t="shared" si="694"/>
        <v>419668.47000000044</v>
      </c>
      <c r="CS409" s="57">
        <f t="shared" si="694"/>
        <v>408326.08000000042</v>
      </c>
      <c r="CT409" s="57">
        <f t="shared" si="694"/>
        <v>396983.69000000041</v>
      </c>
      <c r="CU409" s="57">
        <f t="shared" si="694"/>
        <v>385641.3000000004</v>
      </c>
      <c r="CV409" s="57">
        <f t="shared" si="694"/>
        <v>374298.91000000038</v>
      </c>
      <c r="CW409" s="57">
        <f t="shared" si="694"/>
        <v>362956.52000000037</v>
      </c>
      <c r="CX409" s="60">
        <v>0</v>
      </c>
    </row>
    <row r="410" spans="1:102" x14ac:dyDescent="0.2">
      <c r="A410" s="56" t="s">
        <v>1723</v>
      </c>
      <c r="B410" s="40" t="s">
        <v>2440</v>
      </c>
      <c r="C410" s="40" t="s">
        <v>794</v>
      </c>
      <c r="D410" s="40" t="s">
        <v>913</v>
      </c>
      <c r="E410" s="40" t="s">
        <v>2551</v>
      </c>
      <c r="F410" s="40" t="s">
        <v>853</v>
      </c>
      <c r="G410" s="40">
        <v>708</v>
      </c>
      <c r="H410" s="57">
        <v>15582</v>
      </c>
      <c r="I410" s="57">
        <v>5569.6116949152547</v>
      </c>
      <c r="J410" s="57">
        <v>10012.388305084745</v>
      </c>
      <c r="K410" s="58">
        <v>1</v>
      </c>
      <c r="L410" s="57">
        <v>22.009999999999994</v>
      </c>
      <c r="M410" s="57"/>
      <c r="N410" s="57">
        <f t="shared" si="597"/>
        <v>264.11999999999995</v>
      </c>
      <c r="O410" s="57">
        <f t="shared" si="637"/>
        <v>9990.3783050847451</v>
      </c>
      <c r="P410" s="57">
        <f t="shared" si="686"/>
        <v>9968.3683050847449</v>
      </c>
      <c r="Q410" s="57">
        <f t="shared" si="686"/>
        <v>9946.3583050847446</v>
      </c>
      <c r="R410" s="57">
        <f t="shared" si="686"/>
        <v>9924.3483050847444</v>
      </c>
      <c r="S410" s="57">
        <f t="shared" si="686"/>
        <v>9902.3383050847442</v>
      </c>
      <c r="T410" s="57">
        <f t="shared" si="686"/>
        <v>9880.328305084744</v>
      </c>
      <c r="U410" s="57">
        <f t="shared" si="686"/>
        <v>9858.3183050847438</v>
      </c>
      <c r="V410" s="57">
        <f t="shared" si="686"/>
        <v>9836.3083050847436</v>
      </c>
      <c r="W410" s="57">
        <f t="shared" si="686"/>
        <v>9814.2983050847433</v>
      </c>
      <c r="X410" s="57">
        <f t="shared" si="686"/>
        <v>9792.2883050847431</v>
      </c>
      <c r="Y410" s="57">
        <f t="shared" si="686"/>
        <v>9770.2783050847429</v>
      </c>
      <c r="Z410" s="57">
        <f t="shared" si="686"/>
        <v>9748.2683050847427</v>
      </c>
      <c r="AA410" s="59">
        <f t="shared" ref="AA410:AA430" si="695">SUM(O410:Z410,J410)/13*$AA$1</f>
        <v>217.36722271186431</v>
      </c>
      <c r="AB410" s="57"/>
      <c r="AC410" s="57">
        <f t="shared" si="638"/>
        <v>264.11999999999995</v>
      </c>
      <c r="AD410" s="57">
        <f t="shared" si="639"/>
        <v>9726.2583050847425</v>
      </c>
      <c r="AE410" s="57">
        <f t="shared" si="655"/>
        <v>9704.2483050847422</v>
      </c>
      <c r="AF410" s="57">
        <f t="shared" si="655"/>
        <v>9682.238305084742</v>
      </c>
      <c r="AG410" s="57">
        <f t="shared" si="655"/>
        <v>9660.2283050847418</v>
      </c>
      <c r="AH410" s="57">
        <f t="shared" si="655"/>
        <v>9638.2183050847416</v>
      </c>
      <c r="AI410" s="57">
        <f t="shared" si="655"/>
        <v>9616.2083050847414</v>
      </c>
      <c r="AJ410" s="57">
        <f t="shared" si="655"/>
        <v>9594.1983050847412</v>
      </c>
      <c r="AK410" s="57">
        <f t="shared" si="655"/>
        <v>9572.1883050847409</v>
      </c>
      <c r="AL410" s="57">
        <f t="shared" si="655"/>
        <v>9550.1783050847407</v>
      </c>
      <c r="AM410" s="57">
        <f t="shared" si="655"/>
        <v>9528.1683050847405</v>
      </c>
      <c r="AN410" s="57">
        <f t="shared" si="655"/>
        <v>9506.1583050847403</v>
      </c>
      <c r="AO410" s="57">
        <f t="shared" si="655"/>
        <v>9484.1483050847401</v>
      </c>
      <c r="AP410" s="59">
        <f t="shared" si="681"/>
        <v>211.55658271186431</v>
      </c>
      <c r="AQ410" s="57">
        <v>22.009999999999994</v>
      </c>
      <c r="AR410" s="57">
        <f t="shared" si="687"/>
        <v>264.11999999999995</v>
      </c>
      <c r="AS410" s="57">
        <f t="shared" si="688"/>
        <v>9462.1383050847398</v>
      </c>
      <c r="AT410" s="57">
        <f t="shared" si="689"/>
        <v>9440.1283050847396</v>
      </c>
      <c r="AU410" s="57">
        <f t="shared" si="689"/>
        <v>9418.1183050847394</v>
      </c>
      <c r="AV410" s="57">
        <f t="shared" si="689"/>
        <v>9396.1083050847392</v>
      </c>
      <c r="AW410" s="57">
        <f t="shared" si="689"/>
        <v>9374.098305084739</v>
      </c>
      <c r="AX410" s="57">
        <f t="shared" si="689"/>
        <v>9352.0883050847387</v>
      </c>
      <c r="AY410" s="57">
        <f t="shared" si="689"/>
        <v>9330.0783050847385</v>
      </c>
      <c r="AZ410" s="57">
        <f t="shared" si="689"/>
        <v>9308.0683050847383</v>
      </c>
      <c r="BA410" s="57">
        <f t="shared" si="689"/>
        <v>9286.0583050847381</v>
      </c>
      <c r="BB410" s="57">
        <f t="shared" si="689"/>
        <v>9264.0483050847379</v>
      </c>
      <c r="BC410" s="57">
        <f t="shared" si="689"/>
        <v>9242.0383050847377</v>
      </c>
      <c r="BD410" s="57">
        <f t="shared" si="689"/>
        <v>9220.0283050847374</v>
      </c>
      <c r="BE410" s="60">
        <f t="shared" si="636"/>
        <v>205.74594271186425</v>
      </c>
      <c r="BF410" s="57">
        <v>22.009999999999994</v>
      </c>
      <c r="BG410" s="69">
        <f t="shared" si="682"/>
        <v>264.11999999999995</v>
      </c>
      <c r="BH410" s="57">
        <f t="shared" si="683"/>
        <v>9198.0183050847372</v>
      </c>
      <c r="BI410" s="57">
        <f t="shared" si="690"/>
        <v>9176.008305084737</v>
      </c>
      <c r="BJ410" s="57">
        <f t="shared" si="690"/>
        <v>9153.9983050847368</v>
      </c>
      <c r="BK410" s="57">
        <f t="shared" si="690"/>
        <v>9131.9883050847366</v>
      </c>
      <c r="BL410" s="57">
        <f t="shared" si="690"/>
        <v>9109.9783050847363</v>
      </c>
      <c r="BM410" s="57">
        <f t="shared" si="690"/>
        <v>9087.9683050847361</v>
      </c>
      <c r="BN410" s="57">
        <f t="shared" si="690"/>
        <v>9065.9583050847359</v>
      </c>
      <c r="BO410" s="57">
        <f t="shared" si="690"/>
        <v>9043.9483050847357</v>
      </c>
      <c r="BP410" s="57">
        <f t="shared" si="690"/>
        <v>9021.9383050847355</v>
      </c>
      <c r="BQ410" s="57">
        <f t="shared" si="690"/>
        <v>8999.9283050847353</v>
      </c>
      <c r="BR410" s="57">
        <f t="shared" si="690"/>
        <v>8977.918305084735</v>
      </c>
      <c r="BS410" s="57">
        <f t="shared" si="690"/>
        <v>8955.9083050847348</v>
      </c>
      <c r="BT410" s="60">
        <f t="shared" si="641"/>
        <v>199.93530271186418</v>
      </c>
      <c r="BU410" s="57">
        <v>22.009999999999994</v>
      </c>
      <c r="BV410" s="69">
        <f t="shared" si="684"/>
        <v>264.11999999999995</v>
      </c>
      <c r="BW410" s="57">
        <f t="shared" si="691"/>
        <v>8933.8983050847346</v>
      </c>
      <c r="BX410" s="57">
        <f t="shared" si="692"/>
        <v>8911.8883050847344</v>
      </c>
      <c r="BY410" s="57">
        <f t="shared" si="692"/>
        <v>8889.8783050847342</v>
      </c>
      <c r="BZ410" s="57">
        <f t="shared" si="692"/>
        <v>8867.8683050847339</v>
      </c>
      <c r="CA410" s="57">
        <f t="shared" si="692"/>
        <v>8845.8583050847337</v>
      </c>
      <c r="CB410" s="57">
        <f t="shared" si="692"/>
        <v>8823.8483050847335</v>
      </c>
      <c r="CC410" s="57">
        <f t="shared" si="692"/>
        <v>8801.8383050847333</v>
      </c>
      <c r="CD410" s="57">
        <f t="shared" si="692"/>
        <v>8779.8283050847331</v>
      </c>
      <c r="CE410" s="57">
        <f t="shared" si="692"/>
        <v>8757.8183050847329</v>
      </c>
      <c r="CF410" s="57">
        <f t="shared" si="692"/>
        <v>8735.8083050847326</v>
      </c>
      <c r="CG410" s="57">
        <f t="shared" si="692"/>
        <v>8713.7983050847324</v>
      </c>
      <c r="CH410" s="57">
        <f t="shared" si="692"/>
        <v>8691.7883050847322</v>
      </c>
      <c r="CI410" s="60">
        <f t="shared" si="642"/>
        <v>194.12466271186409</v>
      </c>
      <c r="CJ410" s="57">
        <v>22.009999999999994</v>
      </c>
      <c r="CK410" s="69">
        <f t="shared" si="685"/>
        <v>264.11999999999995</v>
      </c>
      <c r="CL410" s="57">
        <f t="shared" si="693"/>
        <v>8669.778305084732</v>
      </c>
      <c r="CM410" s="57">
        <f t="shared" si="694"/>
        <v>8647.7683050847318</v>
      </c>
      <c r="CN410" s="57">
        <f t="shared" si="694"/>
        <v>8625.7583050847315</v>
      </c>
      <c r="CO410" s="57">
        <f t="shared" si="694"/>
        <v>8603.7483050847313</v>
      </c>
      <c r="CP410" s="57">
        <f t="shared" si="694"/>
        <v>8581.7383050847311</v>
      </c>
      <c r="CQ410" s="57">
        <f t="shared" si="694"/>
        <v>8559.7283050847309</v>
      </c>
      <c r="CR410" s="57">
        <f t="shared" si="694"/>
        <v>8537.7183050847307</v>
      </c>
      <c r="CS410" s="57">
        <f t="shared" si="694"/>
        <v>8515.7083050847305</v>
      </c>
      <c r="CT410" s="57">
        <f t="shared" si="694"/>
        <v>8493.6983050847302</v>
      </c>
      <c r="CU410" s="57">
        <f t="shared" si="694"/>
        <v>8471.68830508473</v>
      </c>
      <c r="CV410" s="57">
        <f t="shared" si="694"/>
        <v>8449.6783050847298</v>
      </c>
      <c r="CW410" s="57">
        <f t="shared" si="694"/>
        <v>8427.6683050847296</v>
      </c>
      <c r="CX410" s="60">
        <f t="shared" si="643"/>
        <v>188.31402271186406</v>
      </c>
    </row>
    <row r="411" spans="1:102" x14ac:dyDescent="0.2">
      <c r="A411" s="56" t="s">
        <v>1724</v>
      </c>
      <c r="B411" s="40" t="s">
        <v>2441</v>
      </c>
      <c r="C411" s="40" t="s">
        <v>794</v>
      </c>
      <c r="D411" s="40" t="s">
        <v>913</v>
      </c>
      <c r="E411" s="40" t="s">
        <v>2623</v>
      </c>
      <c r="F411" s="40" t="s">
        <v>853</v>
      </c>
      <c r="G411" s="40">
        <v>240</v>
      </c>
      <c r="H411" s="57">
        <v>5475203</v>
      </c>
      <c r="I411" s="57">
        <v>3171055.6</v>
      </c>
      <c r="J411" s="57">
        <v>2304147.4</v>
      </c>
      <c r="K411" s="58">
        <v>1</v>
      </c>
      <c r="L411" s="57">
        <v>22813.350000000002</v>
      </c>
      <c r="M411" s="57"/>
      <c r="N411" s="57">
        <f t="shared" si="597"/>
        <v>273760.2</v>
      </c>
      <c r="O411" s="57">
        <f t="shared" si="637"/>
        <v>2281334.0499999998</v>
      </c>
      <c r="P411" s="57">
        <f t="shared" si="686"/>
        <v>2258520.6999999997</v>
      </c>
      <c r="Q411" s="57">
        <f t="shared" si="686"/>
        <v>2235707.3499999996</v>
      </c>
      <c r="R411" s="57">
        <f t="shared" si="686"/>
        <v>2212893.9999999995</v>
      </c>
      <c r="S411" s="57">
        <f t="shared" si="686"/>
        <v>2190080.6499999994</v>
      </c>
      <c r="T411" s="57">
        <f t="shared" si="686"/>
        <v>2167267.2999999993</v>
      </c>
      <c r="U411" s="57">
        <f t="shared" si="686"/>
        <v>2144453.9499999993</v>
      </c>
      <c r="V411" s="57">
        <f t="shared" si="686"/>
        <v>2121640.5999999992</v>
      </c>
      <c r="W411" s="57">
        <f t="shared" si="686"/>
        <v>2098827.2499999991</v>
      </c>
      <c r="X411" s="57">
        <f t="shared" si="686"/>
        <v>2076013.899999999</v>
      </c>
      <c r="Y411" s="57">
        <f t="shared" si="686"/>
        <v>2053200.5499999989</v>
      </c>
      <c r="Z411" s="57">
        <f t="shared" si="686"/>
        <v>2030387.1999999988</v>
      </c>
      <c r="AA411" s="59">
        <f t="shared" si="695"/>
        <v>47679.880599999989</v>
      </c>
      <c r="AB411" s="57"/>
      <c r="AC411" s="57">
        <f t="shared" si="638"/>
        <v>273760.2</v>
      </c>
      <c r="AD411" s="57">
        <f t="shared" si="639"/>
        <v>2007573.8499999987</v>
      </c>
      <c r="AE411" s="57">
        <f t="shared" si="655"/>
        <v>1984760.4999999986</v>
      </c>
      <c r="AF411" s="57">
        <f t="shared" si="655"/>
        <v>1961947.1499999985</v>
      </c>
      <c r="AG411" s="57">
        <f t="shared" si="655"/>
        <v>1939133.7999999984</v>
      </c>
      <c r="AH411" s="57">
        <f t="shared" si="655"/>
        <v>1916320.4499999983</v>
      </c>
      <c r="AI411" s="57">
        <f t="shared" si="655"/>
        <v>1893507.0999999982</v>
      </c>
      <c r="AJ411" s="57">
        <f t="shared" si="655"/>
        <v>1870693.7499999981</v>
      </c>
      <c r="AK411" s="57">
        <f t="shared" si="655"/>
        <v>1847880.399999998</v>
      </c>
      <c r="AL411" s="57">
        <f t="shared" si="655"/>
        <v>1825067.049999998</v>
      </c>
      <c r="AM411" s="57">
        <f t="shared" si="655"/>
        <v>1802253.6999999979</v>
      </c>
      <c r="AN411" s="57">
        <f t="shared" si="655"/>
        <v>1779440.3499999978</v>
      </c>
      <c r="AO411" s="57">
        <f t="shared" si="655"/>
        <v>1756626.9999999977</v>
      </c>
      <c r="AP411" s="59">
        <f t="shared" si="681"/>
        <v>41657.156199999961</v>
      </c>
      <c r="AQ411" s="57">
        <v>22813.350000000002</v>
      </c>
      <c r="AR411" s="57">
        <f t="shared" si="687"/>
        <v>273760.2</v>
      </c>
      <c r="AS411" s="57">
        <f t="shared" si="688"/>
        <v>1733813.6499999976</v>
      </c>
      <c r="AT411" s="57">
        <f t="shared" si="689"/>
        <v>1711000.2999999975</v>
      </c>
      <c r="AU411" s="57">
        <f t="shared" si="689"/>
        <v>1688186.9499999974</v>
      </c>
      <c r="AV411" s="57">
        <f t="shared" si="689"/>
        <v>1665373.5999999973</v>
      </c>
      <c r="AW411" s="57">
        <f t="shared" si="689"/>
        <v>1642560.2499999972</v>
      </c>
      <c r="AX411" s="57">
        <f t="shared" si="689"/>
        <v>1619746.8999999971</v>
      </c>
      <c r="AY411" s="57">
        <f t="shared" si="689"/>
        <v>1596933.549999997</v>
      </c>
      <c r="AZ411" s="57">
        <f t="shared" si="689"/>
        <v>1574120.1999999969</v>
      </c>
      <c r="BA411" s="57">
        <f t="shared" si="689"/>
        <v>1551306.8499999968</v>
      </c>
      <c r="BB411" s="57">
        <f t="shared" si="689"/>
        <v>1528493.4999999967</v>
      </c>
      <c r="BC411" s="57">
        <f t="shared" si="689"/>
        <v>1505680.1499999966</v>
      </c>
      <c r="BD411" s="57">
        <f t="shared" si="689"/>
        <v>1482866.7999999966</v>
      </c>
      <c r="BE411" s="60">
        <f t="shared" si="636"/>
        <v>35634.431799999933</v>
      </c>
      <c r="BF411" s="57">
        <v>22813.350000000002</v>
      </c>
      <c r="BG411" s="69">
        <f t="shared" si="682"/>
        <v>273760.2</v>
      </c>
      <c r="BH411" s="57">
        <f t="shared" si="683"/>
        <v>1460053.4499999965</v>
      </c>
      <c r="BI411" s="57">
        <f t="shared" si="690"/>
        <v>1437240.0999999964</v>
      </c>
      <c r="BJ411" s="57">
        <f t="shared" si="690"/>
        <v>1414426.7499999963</v>
      </c>
      <c r="BK411" s="57">
        <f t="shared" si="690"/>
        <v>1391613.3999999962</v>
      </c>
      <c r="BL411" s="57">
        <f t="shared" si="690"/>
        <v>1368800.0499999961</v>
      </c>
      <c r="BM411" s="57">
        <f t="shared" si="690"/>
        <v>1345986.699999996</v>
      </c>
      <c r="BN411" s="57">
        <f t="shared" si="690"/>
        <v>1323173.3499999959</v>
      </c>
      <c r="BO411" s="57">
        <f t="shared" si="690"/>
        <v>1300359.9999999958</v>
      </c>
      <c r="BP411" s="57">
        <f t="shared" si="690"/>
        <v>1277546.6499999957</v>
      </c>
      <c r="BQ411" s="57">
        <f t="shared" si="690"/>
        <v>1254733.2999999956</v>
      </c>
      <c r="BR411" s="57">
        <f t="shared" si="690"/>
        <v>1231919.9499999955</v>
      </c>
      <c r="BS411" s="57">
        <f t="shared" si="690"/>
        <v>1209106.5999999954</v>
      </c>
      <c r="BT411" s="60">
        <f t="shared" si="641"/>
        <v>29611.707399999908</v>
      </c>
      <c r="BU411" s="57">
        <v>22813.350000000002</v>
      </c>
      <c r="BV411" s="69">
        <f t="shared" si="684"/>
        <v>273760.2</v>
      </c>
      <c r="BW411" s="57">
        <f t="shared" si="691"/>
        <v>1186293.2499999953</v>
      </c>
      <c r="BX411" s="57">
        <f t="shared" si="692"/>
        <v>1163479.8999999953</v>
      </c>
      <c r="BY411" s="57">
        <f t="shared" si="692"/>
        <v>1140666.5499999952</v>
      </c>
      <c r="BZ411" s="57">
        <f t="shared" si="692"/>
        <v>1117853.1999999951</v>
      </c>
      <c r="CA411" s="57">
        <f t="shared" si="692"/>
        <v>1095039.849999995</v>
      </c>
      <c r="CB411" s="57">
        <f t="shared" si="692"/>
        <v>1072226.4999999949</v>
      </c>
      <c r="CC411" s="57">
        <f t="shared" si="692"/>
        <v>1049413.1499999948</v>
      </c>
      <c r="CD411" s="57">
        <f t="shared" si="692"/>
        <v>1026599.7999999948</v>
      </c>
      <c r="CE411" s="57">
        <f t="shared" si="692"/>
        <v>1003786.4499999948</v>
      </c>
      <c r="CF411" s="57">
        <f t="shared" si="692"/>
        <v>980973.09999999485</v>
      </c>
      <c r="CG411" s="57">
        <f t="shared" si="692"/>
        <v>958159.74999999488</v>
      </c>
      <c r="CH411" s="57">
        <f t="shared" si="692"/>
        <v>935346.3999999949</v>
      </c>
      <c r="CI411" s="60">
        <f t="shared" si="642"/>
        <v>23588.982999999887</v>
      </c>
      <c r="CJ411" s="57">
        <v>22813.350000000002</v>
      </c>
      <c r="CK411" s="69">
        <f t="shared" si="685"/>
        <v>273760.2</v>
      </c>
      <c r="CL411" s="57">
        <f t="shared" si="693"/>
        <v>912533.04999999492</v>
      </c>
      <c r="CM411" s="57">
        <f t="shared" si="694"/>
        <v>889719.69999999495</v>
      </c>
      <c r="CN411" s="57">
        <f t="shared" si="694"/>
        <v>866906.34999999497</v>
      </c>
      <c r="CO411" s="57">
        <f t="shared" si="694"/>
        <v>844092.99999999499</v>
      </c>
      <c r="CP411" s="57">
        <f t="shared" si="694"/>
        <v>821279.64999999502</v>
      </c>
      <c r="CQ411" s="57">
        <f t="shared" si="694"/>
        <v>798466.29999999504</v>
      </c>
      <c r="CR411" s="57">
        <f t="shared" si="694"/>
        <v>775652.94999999506</v>
      </c>
      <c r="CS411" s="57">
        <f t="shared" si="694"/>
        <v>752839.59999999509</v>
      </c>
      <c r="CT411" s="57">
        <f t="shared" si="694"/>
        <v>730026.24999999511</v>
      </c>
      <c r="CU411" s="57">
        <f t="shared" si="694"/>
        <v>707212.89999999513</v>
      </c>
      <c r="CV411" s="57">
        <f t="shared" si="694"/>
        <v>684399.54999999516</v>
      </c>
      <c r="CW411" s="57">
        <f t="shared" si="694"/>
        <v>661586.19999999518</v>
      </c>
      <c r="CX411" s="60">
        <f t="shared" si="643"/>
        <v>17566.258599999888</v>
      </c>
    </row>
    <row r="412" spans="1:102" x14ac:dyDescent="0.2">
      <c r="A412" s="56" t="s">
        <v>1725</v>
      </c>
      <c r="B412" s="40" t="s">
        <v>2442</v>
      </c>
      <c r="C412" s="40" t="s">
        <v>794</v>
      </c>
      <c r="D412" s="40" t="s">
        <v>851</v>
      </c>
      <c r="E412" s="40" t="s">
        <v>2551</v>
      </c>
      <c r="F412" s="40" t="s">
        <v>853</v>
      </c>
      <c r="G412" s="40">
        <v>276</v>
      </c>
      <c r="H412" s="57">
        <v>141293</v>
      </c>
      <c r="I412" s="57">
        <v>125502.12391304347</v>
      </c>
      <c r="J412" s="57">
        <v>15790.87608695653</v>
      </c>
      <c r="K412" s="58">
        <v>1</v>
      </c>
      <c r="L412" s="57">
        <v>511.93000000000006</v>
      </c>
      <c r="M412" s="57"/>
      <c r="N412" s="57">
        <f t="shared" si="597"/>
        <v>6143.1600000000008</v>
      </c>
      <c r="O412" s="57">
        <f t="shared" si="637"/>
        <v>15278.94608695653</v>
      </c>
      <c r="P412" s="57">
        <f t="shared" si="686"/>
        <v>14767.01608695653</v>
      </c>
      <c r="Q412" s="57">
        <f t="shared" si="686"/>
        <v>14255.086086956529</v>
      </c>
      <c r="R412" s="57">
        <f t="shared" si="686"/>
        <v>13743.156086956529</v>
      </c>
      <c r="S412" s="57">
        <f t="shared" si="686"/>
        <v>13231.226086956529</v>
      </c>
      <c r="T412" s="57">
        <f t="shared" si="686"/>
        <v>12719.296086956529</v>
      </c>
      <c r="U412" s="57">
        <f t="shared" si="686"/>
        <v>12207.366086956528</v>
      </c>
      <c r="V412" s="57">
        <f t="shared" si="686"/>
        <v>11695.436086956528</v>
      </c>
      <c r="W412" s="57">
        <f t="shared" si="686"/>
        <v>11183.506086956528</v>
      </c>
      <c r="X412" s="57">
        <f t="shared" si="686"/>
        <v>10671.576086956527</v>
      </c>
      <c r="Y412" s="57">
        <f t="shared" si="686"/>
        <v>10159.646086956527</v>
      </c>
      <c r="Z412" s="57">
        <f t="shared" si="686"/>
        <v>9647.7160869565269</v>
      </c>
      <c r="AA412" s="59">
        <f t="shared" si="695"/>
        <v>279.82451391304363</v>
      </c>
      <c r="AB412" s="57"/>
      <c r="AC412" s="57">
        <f t="shared" si="638"/>
        <v>6143.1600000000008</v>
      </c>
      <c r="AD412" s="57">
        <f t="shared" si="639"/>
        <v>9135.7860869565266</v>
      </c>
      <c r="AE412" s="57">
        <f t="shared" ref="AE412:AO419" si="696">AD412-$L412</f>
        <v>8623.8560869565263</v>
      </c>
      <c r="AF412" s="57">
        <f t="shared" si="696"/>
        <v>8111.926086956526</v>
      </c>
      <c r="AG412" s="57">
        <f t="shared" si="696"/>
        <v>7599.9960869565257</v>
      </c>
      <c r="AH412" s="57">
        <f t="shared" si="696"/>
        <v>7088.0660869565254</v>
      </c>
      <c r="AI412" s="57">
        <f t="shared" si="696"/>
        <v>6576.1360869565251</v>
      </c>
      <c r="AJ412" s="57">
        <f t="shared" si="696"/>
        <v>6064.2060869565248</v>
      </c>
      <c r="AK412" s="57">
        <f t="shared" si="696"/>
        <v>5552.2760869565245</v>
      </c>
      <c r="AL412" s="57">
        <f t="shared" si="696"/>
        <v>5040.3460869565242</v>
      </c>
      <c r="AM412" s="57">
        <f t="shared" si="696"/>
        <v>4528.4160869565239</v>
      </c>
      <c r="AN412" s="57">
        <f t="shared" si="696"/>
        <v>4016.4860869565236</v>
      </c>
      <c r="AO412" s="57">
        <f t="shared" si="696"/>
        <v>3504.5560869565234</v>
      </c>
      <c r="AP412" s="59">
        <f t="shared" si="681"/>
        <v>144.67499391304352</v>
      </c>
      <c r="AQ412" s="57">
        <v>511.93000000000006</v>
      </c>
      <c r="AR412" s="57">
        <f>L412*7-78.95</f>
        <v>3504.5600000000004</v>
      </c>
      <c r="AS412" s="57">
        <f t="shared" si="688"/>
        <v>2992.6260869565231</v>
      </c>
      <c r="AT412" s="57">
        <f t="shared" si="689"/>
        <v>2480.6960869565228</v>
      </c>
      <c r="AU412" s="57">
        <f t="shared" si="689"/>
        <v>1968.7660869565227</v>
      </c>
      <c r="AV412" s="57">
        <f t="shared" si="689"/>
        <v>1456.8360869565226</v>
      </c>
      <c r="AW412" s="57">
        <f t="shared" si="689"/>
        <v>944.90608695652259</v>
      </c>
      <c r="AX412" s="57">
        <f t="shared" si="689"/>
        <v>432.97608695652252</v>
      </c>
      <c r="AY412" s="57">
        <f>AX412-$L412+78.95</f>
        <v>-3.9130434775387357E-3</v>
      </c>
      <c r="AZ412" s="57">
        <f t="shared" ref="AZ412:BD412" si="697">AY412-$L412*0</f>
        <v>-3.9130434775387357E-3</v>
      </c>
      <c r="BA412" s="57">
        <f t="shared" si="697"/>
        <v>-3.9130434775387357E-3</v>
      </c>
      <c r="BB412" s="57">
        <f t="shared" si="697"/>
        <v>-3.9130434775387357E-3</v>
      </c>
      <c r="BC412" s="57">
        <f t="shared" si="697"/>
        <v>-3.9130434775387357E-3</v>
      </c>
      <c r="BD412" s="57">
        <f t="shared" si="697"/>
        <v>-3.9130434775387357E-3</v>
      </c>
      <c r="BE412" s="60">
        <f t="shared" si="636"/>
        <v>23.322266220735795</v>
      </c>
      <c r="BF412" s="57">
        <v>511.93000000000006</v>
      </c>
      <c r="BG412" s="69">
        <v>0</v>
      </c>
      <c r="BH412" s="57"/>
      <c r="BI412" s="57"/>
      <c r="BJ412" s="57"/>
      <c r="BK412" s="57"/>
      <c r="BL412" s="57"/>
      <c r="BM412" s="57"/>
      <c r="BN412" s="57"/>
      <c r="BO412" s="57"/>
      <c r="BP412" s="57"/>
      <c r="BQ412" s="57"/>
      <c r="BR412" s="57"/>
      <c r="BS412" s="57"/>
      <c r="BT412" s="60">
        <f t="shared" si="641"/>
        <v>-6.6220735773732441E-6</v>
      </c>
      <c r="BU412" s="57">
        <v>511.93000000000006</v>
      </c>
      <c r="BV412" s="69">
        <v>0</v>
      </c>
      <c r="BW412" s="57"/>
      <c r="BX412" s="57"/>
      <c r="BY412" s="57"/>
      <c r="BZ412" s="57"/>
      <c r="CA412" s="57"/>
      <c r="CB412" s="57"/>
      <c r="CC412" s="57"/>
      <c r="CD412" s="57"/>
      <c r="CE412" s="57"/>
      <c r="CF412" s="57"/>
      <c r="CG412" s="57"/>
      <c r="CH412" s="57"/>
      <c r="CI412" s="60">
        <f t="shared" si="642"/>
        <v>0</v>
      </c>
      <c r="CJ412" s="57">
        <v>511.93000000000006</v>
      </c>
      <c r="CK412" s="69">
        <v>0</v>
      </c>
      <c r="CL412" s="57"/>
      <c r="CM412" s="57"/>
      <c r="CN412" s="57"/>
      <c r="CO412" s="57"/>
      <c r="CP412" s="57"/>
      <c r="CQ412" s="57"/>
      <c r="CR412" s="57"/>
      <c r="CS412" s="57"/>
      <c r="CT412" s="57"/>
      <c r="CU412" s="57"/>
      <c r="CV412" s="57"/>
      <c r="CW412" s="57"/>
      <c r="CX412" s="60">
        <f t="shared" si="643"/>
        <v>0</v>
      </c>
    </row>
    <row r="413" spans="1:102" x14ac:dyDescent="0.2">
      <c r="A413" s="56" t="s">
        <v>1726</v>
      </c>
      <c r="B413" s="40" t="s">
        <v>2443</v>
      </c>
      <c r="C413" s="40" t="s">
        <v>794</v>
      </c>
      <c r="D413" s="40" t="s">
        <v>851</v>
      </c>
      <c r="E413" s="40" t="s">
        <v>2551</v>
      </c>
      <c r="F413" s="40" t="s">
        <v>853</v>
      </c>
      <c r="G413" s="40">
        <v>708</v>
      </c>
      <c r="H413" s="57">
        <v>177359</v>
      </c>
      <c r="I413" s="57">
        <v>47188.53</v>
      </c>
      <c r="J413" s="57">
        <v>130170.47</v>
      </c>
      <c r="K413" s="58">
        <v>1</v>
      </c>
      <c r="L413" s="57">
        <v>309.92999999999995</v>
      </c>
      <c r="M413" s="57"/>
      <c r="N413" s="57">
        <f t="shared" si="597"/>
        <v>3719.1599999999994</v>
      </c>
      <c r="O413" s="57">
        <f t="shared" si="637"/>
        <v>129860.54000000001</v>
      </c>
      <c r="P413" s="57">
        <f t="shared" si="686"/>
        <v>129550.61000000002</v>
      </c>
      <c r="Q413" s="57">
        <f t="shared" si="686"/>
        <v>129240.68000000002</v>
      </c>
      <c r="R413" s="57">
        <f t="shared" si="686"/>
        <v>128930.75000000003</v>
      </c>
      <c r="S413" s="57">
        <f t="shared" si="686"/>
        <v>128620.82000000004</v>
      </c>
      <c r="T413" s="57">
        <f t="shared" si="686"/>
        <v>128310.89000000004</v>
      </c>
      <c r="U413" s="57">
        <f t="shared" si="686"/>
        <v>128000.96000000005</v>
      </c>
      <c r="V413" s="57">
        <f t="shared" si="686"/>
        <v>127691.03000000006</v>
      </c>
      <c r="W413" s="57">
        <f t="shared" si="686"/>
        <v>127381.10000000006</v>
      </c>
      <c r="X413" s="57">
        <f t="shared" si="686"/>
        <v>127071.17000000007</v>
      </c>
      <c r="Y413" s="57">
        <f t="shared" si="686"/>
        <v>126761.24000000008</v>
      </c>
      <c r="Z413" s="57">
        <f t="shared" si="686"/>
        <v>126451.31000000008</v>
      </c>
      <c r="AA413" s="59">
        <f t="shared" si="695"/>
        <v>2822.8395800000008</v>
      </c>
      <c r="AB413" s="57"/>
      <c r="AC413" s="57">
        <f t="shared" si="638"/>
        <v>3719.1599999999994</v>
      </c>
      <c r="AD413" s="57">
        <f t="shared" si="639"/>
        <v>126141.38000000009</v>
      </c>
      <c r="AE413" s="57">
        <f t="shared" si="696"/>
        <v>125831.4500000001</v>
      </c>
      <c r="AF413" s="57">
        <f t="shared" si="696"/>
        <v>125521.52000000011</v>
      </c>
      <c r="AG413" s="57">
        <f t="shared" si="696"/>
        <v>125211.59000000011</v>
      </c>
      <c r="AH413" s="57">
        <f t="shared" si="696"/>
        <v>124901.66000000012</v>
      </c>
      <c r="AI413" s="57">
        <f t="shared" si="696"/>
        <v>124591.73000000013</v>
      </c>
      <c r="AJ413" s="57">
        <f t="shared" si="696"/>
        <v>124281.80000000013</v>
      </c>
      <c r="AK413" s="57">
        <f t="shared" si="696"/>
        <v>123971.87000000014</v>
      </c>
      <c r="AL413" s="57">
        <f t="shared" si="696"/>
        <v>123661.94000000015</v>
      </c>
      <c r="AM413" s="57">
        <f t="shared" si="696"/>
        <v>123352.01000000015</v>
      </c>
      <c r="AN413" s="57">
        <f t="shared" si="696"/>
        <v>123042.08000000016</v>
      </c>
      <c r="AO413" s="57">
        <f t="shared" si="696"/>
        <v>122732.15000000017</v>
      </c>
      <c r="AP413" s="59">
        <f t="shared" si="681"/>
        <v>2741.0180600000026</v>
      </c>
      <c r="AQ413" s="57">
        <v>309.92999999999995</v>
      </c>
      <c r="AR413" s="57">
        <f t="shared" si="687"/>
        <v>3719.1599999999994</v>
      </c>
      <c r="AS413" s="57">
        <f t="shared" si="688"/>
        <v>122422.22000000018</v>
      </c>
      <c r="AT413" s="57">
        <f t="shared" si="689"/>
        <v>122112.29000000018</v>
      </c>
      <c r="AU413" s="57">
        <f t="shared" si="689"/>
        <v>121802.36000000019</v>
      </c>
      <c r="AV413" s="57">
        <f t="shared" si="689"/>
        <v>121492.4300000002</v>
      </c>
      <c r="AW413" s="57">
        <f t="shared" si="689"/>
        <v>121182.5000000002</v>
      </c>
      <c r="AX413" s="57">
        <f t="shared" si="689"/>
        <v>120872.57000000021</v>
      </c>
      <c r="AY413" s="57">
        <f t="shared" si="689"/>
        <v>120562.64000000022</v>
      </c>
      <c r="AZ413" s="57">
        <f t="shared" si="689"/>
        <v>120252.71000000022</v>
      </c>
      <c r="BA413" s="57">
        <f t="shared" si="689"/>
        <v>119942.78000000023</v>
      </c>
      <c r="BB413" s="57">
        <f t="shared" si="689"/>
        <v>119632.85000000024</v>
      </c>
      <c r="BC413" s="57">
        <f t="shared" si="689"/>
        <v>119322.92000000025</v>
      </c>
      <c r="BD413" s="57">
        <f t="shared" si="689"/>
        <v>119012.99000000025</v>
      </c>
      <c r="BE413" s="60">
        <f t="shared" si="636"/>
        <v>2659.1965400000045</v>
      </c>
      <c r="BF413" s="57">
        <v>309.92999999999995</v>
      </c>
      <c r="BG413" s="69">
        <f t="shared" si="682"/>
        <v>3719.1599999999994</v>
      </c>
      <c r="BH413" s="57">
        <f t="shared" si="683"/>
        <v>118703.06000000026</v>
      </c>
      <c r="BI413" s="57">
        <f t="shared" si="690"/>
        <v>118393.13000000027</v>
      </c>
      <c r="BJ413" s="57">
        <f t="shared" si="690"/>
        <v>118083.20000000027</v>
      </c>
      <c r="BK413" s="57">
        <f t="shared" si="690"/>
        <v>117773.27000000028</v>
      </c>
      <c r="BL413" s="57">
        <f t="shared" si="690"/>
        <v>117463.34000000029</v>
      </c>
      <c r="BM413" s="57">
        <f t="shared" si="690"/>
        <v>117153.41000000029</v>
      </c>
      <c r="BN413" s="57">
        <f t="shared" si="690"/>
        <v>116843.4800000003</v>
      </c>
      <c r="BO413" s="57">
        <f t="shared" si="690"/>
        <v>116533.55000000031</v>
      </c>
      <c r="BP413" s="57">
        <f t="shared" si="690"/>
        <v>116223.62000000032</v>
      </c>
      <c r="BQ413" s="57">
        <f t="shared" si="690"/>
        <v>115913.69000000032</v>
      </c>
      <c r="BR413" s="57">
        <f t="shared" si="690"/>
        <v>115603.76000000033</v>
      </c>
      <c r="BS413" s="57">
        <f t="shared" si="690"/>
        <v>115293.83000000034</v>
      </c>
      <c r="BT413" s="60">
        <f t="shared" si="641"/>
        <v>2577.3750200000063</v>
      </c>
      <c r="BU413" s="57">
        <v>309.92999999999995</v>
      </c>
      <c r="BV413" s="69">
        <f t="shared" si="684"/>
        <v>3719.1599999999994</v>
      </c>
      <c r="BW413" s="57">
        <f t="shared" ref="BW413:BW417" si="698">BS413-BU413</f>
        <v>114983.90000000034</v>
      </c>
      <c r="BX413" s="57">
        <f t="shared" ref="BX413:CH417" si="699">BW413-$L413</f>
        <v>114673.97000000035</v>
      </c>
      <c r="BY413" s="57">
        <f t="shared" si="699"/>
        <v>114364.04000000036</v>
      </c>
      <c r="BZ413" s="57">
        <f t="shared" si="699"/>
        <v>114054.11000000036</v>
      </c>
      <c r="CA413" s="57">
        <f t="shared" si="699"/>
        <v>113744.18000000037</v>
      </c>
      <c r="CB413" s="57">
        <f t="shared" si="699"/>
        <v>113434.25000000038</v>
      </c>
      <c r="CC413" s="57">
        <f t="shared" si="699"/>
        <v>113124.32000000039</v>
      </c>
      <c r="CD413" s="57">
        <f t="shared" si="699"/>
        <v>112814.39000000039</v>
      </c>
      <c r="CE413" s="57">
        <f t="shared" si="699"/>
        <v>112504.4600000004</v>
      </c>
      <c r="CF413" s="57">
        <f t="shared" si="699"/>
        <v>112194.53000000041</v>
      </c>
      <c r="CG413" s="57">
        <f t="shared" si="699"/>
        <v>111884.60000000041</v>
      </c>
      <c r="CH413" s="57">
        <f t="shared" si="699"/>
        <v>111574.67000000042</v>
      </c>
      <c r="CI413" s="60">
        <f t="shared" si="642"/>
        <v>2495.5535000000082</v>
      </c>
      <c r="CJ413" s="57">
        <v>309.92999999999995</v>
      </c>
      <c r="CK413" s="69">
        <f t="shared" si="685"/>
        <v>3719.1599999999994</v>
      </c>
      <c r="CL413" s="57">
        <f t="shared" ref="CL413:CL415" si="700">CH413-CJ413</f>
        <v>111264.74000000043</v>
      </c>
      <c r="CM413" s="57">
        <f t="shared" ref="CM413:CW415" si="701">CL413-$L413</f>
        <v>110954.81000000043</v>
      </c>
      <c r="CN413" s="57">
        <f t="shared" si="701"/>
        <v>110644.88000000044</v>
      </c>
      <c r="CO413" s="57">
        <f t="shared" si="701"/>
        <v>110334.95000000045</v>
      </c>
      <c r="CP413" s="57">
        <f t="shared" si="701"/>
        <v>110025.02000000046</v>
      </c>
      <c r="CQ413" s="57">
        <f t="shared" si="701"/>
        <v>109715.09000000046</v>
      </c>
      <c r="CR413" s="57">
        <f t="shared" si="701"/>
        <v>109405.16000000047</v>
      </c>
      <c r="CS413" s="57">
        <f t="shared" si="701"/>
        <v>109095.23000000048</v>
      </c>
      <c r="CT413" s="57">
        <f t="shared" si="701"/>
        <v>108785.30000000048</v>
      </c>
      <c r="CU413" s="57">
        <f t="shared" si="701"/>
        <v>108475.37000000049</v>
      </c>
      <c r="CV413" s="57">
        <f t="shared" si="701"/>
        <v>108165.4400000005</v>
      </c>
      <c r="CW413" s="57">
        <f t="shared" si="701"/>
        <v>107855.5100000005</v>
      </c>
      <c r="CX413" s="60">
        <f t="shared" si="643"/>
        <v>2413.73198000001</v>
      </c>
    </row>
    <row r="414" spans="1:102" x14ac:dyDescent="0.2">
      <c r="A414" s="56" t="s">
        <v>1727</v>
      </c>
      <c r="B414" s="40" t="s">
        <v>2444</v>
      </c>
      <c r="C414" s="40" t="s">
        <v>794</v>
      </c>
      <c r="D414" s="40" t="s">
        <v>913</v>
      </c>
      <c r="E414" s="40" t="s">
        <v>2624</v>
      </c>
      <c r="F414" s="40" t="s">
        <v>853</v>
      </c>
      <c r="G414" s="40">
        <v>708</v>
      </c>
      <c r="H414" s="57">
        <v>264000</v>
      </c>
      <c r="I414" s="57">
        <v>37223.980000000003</v>
      </c>
      <c r="J414" s="57">
        <v>226776.02</v>
      </c>
      <c r="K414" s="58">
        <v>1</v>
      </c>
      <c r="L414" s="57">
        <v>533.59</v>
      </c>
      <c r="M414" s="57"/>
      <c r="N414" s="57">
        <f t="shared" si="597"/>
        <v>6403.08</v>
      </c>
      <c r="O414" s="57">
        <f t="shared" si="637"/>
        <v>226242.43</v>
      </c>
      <c r="P414" s="57">
        <f t="shared" si="686"/>
        <v>225708.84</v>
      </c>
      <c r="Q414" s="57">
        <f t="shared" si="686"/>
        <v>225175.25</v>
      </c>
      <c r="R414" s="57">
        <f t="shared" si="686"/>
        <v>224641.66</v>
      </c>
      <c r="S414" s="57">
        <f t="shared" si="686"/>
        <v>224108.07</v>
      </c>
      <c r="T414" s="57">
        <f t="shared" si="686"/>
        <v>223574.48</v>
      </c>
      <c r="U414" s="57">
        <f t="shared" si="686"/>
        <v>223040.89</v>
      </c>
      <c r="V414" s="57">
        <f t="shared" si="686"/>
        <v>222507.30000000002</v>
      </c>
      <c r="W414" s="57">
        <f t="shared" si="686"/>
        <v>221973.71000000002</v>
      </c>
      <c r="X414" s="57">
        <f t="shared" si="686"/>
        <v>221440.12000000002</v>
      </c>
      <c r="Y414" s="57">
        <f t="shared" si="686"/>
        <v>220906.53000000003</v>
      </c>
      <c r="Z414" s="57">
        <f t="shared" si="686"/>
        <v>220372.94000000003</v>
      </c>
      <c r="AA414" s="59">
        <f t="shared" si="695"/>
        <v>4918.6385600000003</v>
      </c>
      <c r="AB414" s="57"/>
      <c r="AC414" s="57">
        <f t="shared" si="638"/>
        <v>6403.08</v>
      </c>
      <c r="AD414" s="57">
        <f t="shared" si="639"/>
        <v>219839.35000000003</v>
      </c>
      <c r="AE414" s="57">
        <f t="shared" si="696"/>
        <v>219305.76000000004</v>
      </c>
      <c r="AF414" s="57">
        <f t="shared" si="696"/>
        <v>218772.17000000004</v>
      </c>
      <c r="AG414" s="57">
        <f t="shared" si="696"/>
        <v>218238.58000000005</v>
      </c>
      <c r="AH414" s="57">
        <f t="shared" si="696"/>
        <v>217704.99000000005</v>
      </c>
      <c r="AI414" s="57">
        <f t="shared" si="696"/>
        <v>217171.40000000005</v>
      </c>
      <c r="AJ414" s="57">
        <f t="shared" si="696"/>
        <v>216637.81000000006</v>
      </c>
      <c r="AK414" s="57">
        <f t="shared" si="696"/>
        <v>216104.22000000006</v>
      </c>
      <c r="AL414" s="57">
        <f t="shared" si="696"/>
        <v>215570.63000000006</v>
      </c>
      <c r="AM414" s="57">
        <f t="shared" si="696"/>
        <v>215037.04000000007</v>
      </c>
      <c r="AN414" s="57">
        <f t="shared" si="696"/>
        <v>214503.45000000007</v>
      </c>
      <c r="AO414" s="57">
        <f t="shared" si="696"/>
        <v>213969.86000000007</v>
      </c>
      <c r="AP414" s="59">
        <f t="shared" si="681"/>
        <v>4777.7708000000011</v>
      </c>
      <c r="AQ414" s="57">
        <v>533.59</v>
      </c>
      <c r="AR414" s="57">
        <f t="shared" si="687"/>
        <v>6403.08</v>
      </c>
      <c r="AS414" s="57">
        <f t="shared" si="688"/>
        <v>213436.27000000008</v>
      </c>
      <c r="AT414" s="57">
        <f t="shared" si="689"/>
        <v>212902.68000000008</v>
      </c>
      <c r="AU414" s="57">
        <f t="shared" si="689"/>
        <v>212369.09000000008</v>
      </c>
      <c r="AV414" s="57">
        <f t="shared" si="689"/>
        <v>211835.50000000009</v>
      </c>
      <c r="AW414" s="57">
        <f t="shared" si="689"/>
        <v>211301.91000000009</v>
      </c>
      <c r="AX414" s="57">
        <f t="shared" si="689"/>
        <v>210768.32000000009</v>
      </c>
      <c r="AY414" s="57">
        <f t="shared" si="689"/>
        <v>210234.7300000001</v>
      </c>
      <c r="AZ414" s="57">
        <f t="shared" si="689"/>
        <v>209701.1400000001</v>
      </c>
      <c r="BA414" s="57">
        <f t="shared" si="689"/>
        <v>209167.5500000001</v>
      </c>
      <c r="BB414" s="57">
        <f t="shared" si="689"/>
        <v>208633.96000000011</v>
      </c>
      <c r="BC414" s="57">
        <f t="shared" si="689"/>
        <v>208100.37000000011</v>
      </c>
      <c r="BD414" s="57">
        <f t="shared" si="689"/>
        <v>207566.78000000012</v>
      </c>
      <c r="BE414" s="60">
        <f t="shared" si="636"/>
        <v>4636.903040000002</v>
      </c>
      <c r="BF414" s="57">
        <v>533.59</v>
      </c>
      <c r="BG414" s="69">
        <f t="shared" si="682"/>
        <v>6403.08</v>
      </c>
      <c r="BH414" s="57">
        <f t="shared" si="683"/>
        <v>207033.19000000012</v>
      </c>
      <c r="BI414" s="57">
        <f t="shared" si="690"/>
        <v>206499.60000000012</v>
      </c>
      <c r="BJ414" s="57">
        <f t="shared" si="690"/>
        <v>205966.01000000013</v>
      </c>
      <c r="BK414" s="57">
        <f t="shared" si="690"/>
        <v>205432.42000000013</v>
      </c>
      <c r="BL414" s="57">
        <f t="shared" si="690"/>
        <v>204898.83000000013</v>
      </c>
      <c r="BM414" s="57">
        <f t="shared" si="690"/>
        <v>204365.24000000014</v>
      </c>
      <c r="BN414" s="57">
        <f t="shared" si="690"/>
        <v>203831.65000000014</v>
      </c>
      <c r="BO414" s="57">
        <f t="shared" si="690"/>
        <v>203298.06000000014</v>
      </c>
      <c r="BP414" s="57">
        <f t="shared" si="690"/>
        <v>202764.47000000015</v>
      </c>
      <c r="BQ414" s="57">
        <f t="shared" si="690"/>
        <v>202230.88000000015</v>
      </c>
      <c r="BR414" s="57">
        <f t="shared" si="690"/>
        <v>201697.29000000015</v>
      </c>
      <c r="BS414" s="57">
        <f t="shared" si="690"/>
        <v>201163.70000000016</v>
      </c>
      <c r="BT414" s="60">
        <f t="shared" si="641"/>
        <v>4496.0352800000037</v>
      </c>
      <c r="BU414" s="57">
        <v>533.59</v>
      </c>
      <c r="BV414" s="69">
        <f t="shared" si="684"/>
        <v>6403.08</v>
      </c>
      <c r="BW414" s="57">
        <f t="shared" si="698"/>
        <v>200630.11000000016</v>
      </c>
      <c r="BX414" s="57">
        <f t="shared" si="699"/>
        <v>200096.52000000016</v>
      </c>
      <c r="BY414" s="57">
        <f t="shared" si="699"/>
        <v>199562.93000000017</v>
      </c>
      <c r="BZ414" s="57">
        <f t="shared" si="699"/>
        <v>199029.34000000017</v>
      </c>
      <c r="CA414" s="57">
        <f t="shared" si="699"/>
        <v>198495.75000000017</v>
      </c>
      <c r="CB414" s="57">
        <f t="shared" si="699"/>
        <v>197962.16000000018</v>
      </c>
      <c r="CC414" s="57">
        <f t="shared" si="699"/>
        <v>197428.57000000018</v>
      </c>
      <c r="CD414" s="57">
        <f t="shared" si="699"/>
        <v>196894.98000000019</v>
      </c>
      <c r="CE414" s="57">
        <f t="shared" si="699"/>
        <v>196361.39000000019</v>
      </c>
      <c r="CF414" s="57">
        <f t="shared" si="699"/>
        <v>195827.80000000019</v>
      </c>
      <c r="CG414" s="57">
        <f t="shared" si="699"/>
        <v>195294.2100000002</v>
      </c>
      <c r="CH414" s="57">
        <f t="shared" si="699"/>
        <v>194760.6200000002</v>
      </c>
      <c r="CI414" s="60">
        <f t="shared" si="642"/>
        <v>4355.1675200000036</v>
      </c>
      <c r="CJ414" s="57">
        <v>533.59</v>
      </c>
      <c r="CK414" s="69">
        <f t="shared" si="685"/>
        <v>6403.08</v>
      </c>
      <c r="CL414" s="57">
        <f t="shared" si="700"/>
        <v>194227.0300000002</v>
      </c>
      <c r="CM414" s="57">
        <f t="shared" si="701"/>
        <v>193693.44000000021</v>
      </c>
      <c r="CN414" s="57">
        <f t="shared" si="701"/>
        <v>193159.85000000021</v>
      </c>
      <c r="CO414" s="57">
        <f t="shared" si="701"/>
        <v>192626.26000000021</v>
      </c>
      <c r="CP414" s="57">
        <f t="shared" si="701"/>
        <v>192092.67000000022</v>
      </c>
      <c r="CQ414" s="57">
        <f t="shared" si="701"/>
        <v>191559.08000000022</v>
      </c>
      <c r="CR414" s="57">
        <f t="shared" si="701"/>
        <v>191025.49000000022</v>
      </c>
      <c r="CS414" s="57">
        <f t="shared" si="701"/>
        <v>190491.90000000023</v>
      </c>
      <c r="CT414" s="57">
        <f t="shared" si="701"/>
        <v>189958.31000000023</v>
      </c>
      <c r="CU414" s="57">
        <f t="shared" si="701"/>
        <v>189424.72000000023</v>
      </c>
      <c r="CV414" s="57">
        <f t="shared" si="701"/>
        <v>188891.13000000024</v>
      </c>
      <c r="CW414" s="57">
        <f t="shared" si="701"/>
        <v>188357.54000000024</v>
      </c>
      <c r="CX414" s="60">
        <f t="shared" si="643"/>
        <v>4214.2997600000044</v>
      </c>
    </row>
    <row r="415" spans="1:102" x14ac:dyDescent="0.2">
      <c r="A415" s="56" t="s">
        <v>1728</v>
      </c>
      <c r="B415" s="40" t="s">
        <v>2445</v>
      </c>
      <c r="C415" s="40" t="s">
        <v>794</v>
      </c>
      <c r="D415" s="40" t="s">
        <v>913</v>
      </c>
      <c r="E415" s="40" t="s">
        <v>2571</v>
      </c>
      <c r="F415" s="40" t="s">
        <v>853</v>
      </c>
      <c r="G415" s="40">
        <v>708</v>
      </c>
      <c r="H415" s="57">
        <v>110253</v>
      </c>
      <c r="I415" s="57">
        <v>40342.724915254235</v>
      </c>
      <c r="J415" s="57">
        <v>69910.275084745765</v>
      </c>
      <c r="K415" s="58">
        <v>1</v>
      </c>
      <c r="L415" s="57">
        <v>155.72999999999999</v>
      </c>
      <c r="M415" s="57"/>
      <c r="N415" s="57">
        <f t="shared" si="597"/>
        <v>1868.7599999999998</v>
      </c>
      <c r="O415" s="57">
        <f t="shared" si="637"/>
        <v>69754.545084745769</v>
      </c>
      <c r="P415" s="57">
        <f t="shared" si="686"/>
        <v>69598.815084745773</v>
      </c>
      <c r="Q415" s="57">
        <f t="shared" si="686"/>
        <v>69443.085084745777</v>
      </c>
      <c r="R415" s="57">
        <f t="shared" si="686"/>
        <v>69287.355084745781</v>
      </c>
      <c r="S415" s="57">
        <f t="shared" si="686"/>
        <v>69131.625084745785</v>
      </c>
      <c r="T415" s="57">
        <f t="shared" si="686"/>
        <v>68975.895084745789</v>
      </c>
      <c r="U415" s="57">
        <f t="shared" si="686"/>
        <v>68820.165084745793</v>
      </c>
      <c r="V415" s="57">
        <f t="shared" si="686"/>
        <v>68664.435084745797</v>
      </c>
      <c r="W415" s="57">
        <f t="shared" si="686"/>
        <v>68508.705084745801</v>
      </c>
      <c r="X415" s="57">
        <f t="shared" si="686"/>
        <v>68352.975084745805</v>
      </c>
      <c r="Y415" s="57">
        <f t="shared" si="686"/>
        <v>68197.245084745809</v>
      </c>
      <c r="Z415" s="57">
        <f t="shared" si="686"/>
        <v>68041.515084745814</v>
      </c>
      <c r="AA415" s="59">
        <f t="shared" si="695"/>
        <v>1517.469691864407</v>
      </c>
      <c r="AB415" s="57"/>
      <c r="AC415" s="57">
        <f t="shared" si="638"/>
        <v>1868.7599999999998</v>
      </c>
      <c r="AD415" s="57">
        <f t="shared" si="639"/>
        <v>67885.785084745818</v>
      </c>
      <c r="AE415" s="57">
        <f t="shared" si="696"/>
        <v>67730.055084745822</v>
      </c>
      <c r="AF415" s="57">
        <f t="shared" si="696"/>
        <v>67574.325084745826</v>
      </c>
      <c r="AG415" s="57">
        <f t="shared" si="696"/>
        <v>67418.59508474583</v>
      </c>
      <c r="AH415" s="57">
        <f t="shared" si="696"/>
        <v>67262.865084745834</v>
      </c>
      <c r="AI415" s="57">
        <f t="shared" si="696"/>
        <v>67107.135084745838</v>
      </c>
      <c r="AJ415" s="57">
        <f t="shared" si="696"/>
        <v>66951.405084745842</v>
      </c>
      <c r="AK415" s="57">
        <f t="shared" si="696"/>
        <v>66795.675084745846</v>
      </c>
      <c r="AL415" s="57">
        <f t="shared" si="696"/>
        <v>66639.94508474585</v>
      </c>
      <c r="AM415" s="57">
        <f t="shared" si="696"/>
        <v>66484.215084745854</v>
      </c>
      <c r="AN415" s="57">
        <f t="shared" si="696"/>
        <v>66328.485084745858</v>
      </c>
      <c r="AO415" s="57">
        <f t="shared" si="696"/>
        <v>66172.755084745862</v>
      </c>
      <c r="AP415" s="59">
        <f t="shared" si="681"/>
        <v>1476.3569718644087</v>
      </c>
      <c r="AQ415" s="57">
        <v>155.72999999999999</v>
      </c>
      <c r="AR415" s="57">
        <f t="shared" si="687"/>
        <v>1868.7599999999998</v>
      </c>
      <c r="AS415" s="57">
        <f t="shared" si="688"/>
        <v>66017.025084745866</v>
      </c>
      <c r="AT415" s="57">
        <f t="shared" si="689"/>
        <v>65861.295084745871</v>
      </c>
      <c r="AU415" s="57">
        <f t="shared" si="689"/>
        <v>65705.565084745875</v>
      </c>
      <c r="AV415" s="57">
        <f t="shared" si="689"/>
        <v>65549.835084745879</v>
      </c>
      <c r="AW415" s="57">
        <f t="shared" si="689"/>
        <v>65394.105084745876</v>
      </c>
      <c r="AX415" s="57">
        <f t="shared" si="689"/>
        <v>65238.375084745872</v>
      </c>
      <c r="AY415" s="57">
        <f t="shared" si="689"/>
        <v>65082.645084745869</v>
      </c>
      <c r="AZ415" s="57">
        <f t="shared" si="689"/>
        <v>64926.915084745866</v>
      </c>
      <c r="BA415" s="57">
        <f t="shared" si="689"/>
        <v>64771.185084745863</v>
      </c>
      <c r="BB415" s="57">
        <f t="shared" si="689"/>
        <v>64615.455084745859</v>
      </c>
      <c r="BC415" s="57">
        <f t="shared" si="689"/>
        <v>64459.725084745856</v>
      </c>
      <c r="BD415" s="57">
        <f t="shared" si="689"/>
        <v>64303.995084745853</v>
      </c>
      <c r="BE415" s="60">
        <f t="shared" si="636"/>
        <v>1435.2442518644089</v>
      </c>
      <c r="BF415" s="57">
        <v>155.72999999999999</v>
      </c>
      <c r="BG415" s="69">
        <f t="shared" si="682"/>
        <v>1868.7599999999998</v>
      </c>
      <c r="BH415" s="57">
        <f t="shared" si="683"/>
        <v>64148.26508474585</v>
      </c>
      <c r="BI415" s="57">
        <f t="shared" si="690"/>
        <v>63992.535084745847</v>
      </c>
      <c r="BJ415" s="57">
        <f t="shared" si="690"/>
        <v>63836.805084745843</v>
      </c>
      <c r="BK415" s="57">
        <f t="shared" si="690"/>
        <v>63681.07508474584</v>
      </c>
      <c r="BL415" s="57">
        <f t="shared" si="690"/>
        <v>63525.345084745837</v>
      </c>
      <c r="BM415" s="57">
        <f t="shared" si="690"/>
        <v>63369.615084745834</v>
      </c>
      <c r="BN415" s="57">
        <f t="shared" si="690"/>
        <v>63213.885084745831</v>
      </c>
      <c r="BO415" s="57">
        <f t="shared" si="690"/>
        <v>63058.155084745827</v>
      </c>
      <c r="BP415" s="57">
        <f t="shared" si="690"/>
        <v>62902.425084745824</v>
      </c>
      <c r="BQ415" s="57">
        <f t="shared" si="690"/>
        <v>62746.695084745821</v>
      </c>
      <c r="BR415" s="57">
        <f t="shared" si="690"/>
        <v>62590.965084745818</v>
      </c>
      <c r="BS415" s="57">
        <f t="shared" si="690"/>
        <v>62435.235084745815</v>
      </c>
      <c r="BT415" s="60">
        <f t="shared" si="641"/>
        <v>1394.1315318644083</v>
      </c>
      <c r="BU415" s="57">
        <v>155.72999999999999</v>
      </c>
      <c r="BV415" s="69">
        <f t="shared" si="684"/>
        <v>1868.7599999999998</v>
      </c>
      <c r="BW415" s="57">
        <f t="shared" si="698"/>
        <v>62279.505084745811</v>
      </c>
      <c r="BX415" s="57">
        <f t="shared" si="699"/>
        <v>62123.775084745808</v>
      </c>
      <c r="BY415" s="57">
        <f t="shared" si="699"/>
        <v>61968.045084745805</v>
      </c>
      <c r="BZ415" s="57">
        <f t="shared" si="699"/>
        <v>61812.315084745802</v>
      </c>
      <c r="CA415" s="57">
        <f t="shared" si="699"/>
        <v>61656.585084745799</v>
      </c>
      <c r="CB415" s="57">
        <f t="shared" si="699"/>
        <v>61500.855084745795</v>
      </c>
      <c r="CC415" s="57">
        <f t="shared" si="699"/>
        <v>61345.125084745792</v>
      </c>
      <c r="CD415" s="57">
        <f t="shared" si="699"/>
        <v>61189.395084745789</v>
      </c>
      <c r="CE415" s="57">
        <f t="shared" si="699"/>
        <v>61033.665084745786</v>
      </c>
      <c r="CF415" s="57">
        <f t="shared" si="699"/>
        <v>60877.935084745783</v>
      </c>
      <c r="CG415" s="57">
        <f t="shared" si="699"/>
        <v>60722.205084745779</v>
      </c>
      <c r="CH415" s="57">
        <f t="shared" si="699"/>
        <v>60566.475084745776</v>
      </c>
      <c r="CI415" s="60">
        <f t="shared" si="642"/>
        <v>1353.0188118644073</v>
      </c>
      <c r="CJ415" s="57">
        <v>155.72999999999999</v>
      </c>
      <c r="CK415" s="69">
        <f t="shared" si="685"/>
        <v>1868.7599999999998</v>
      </c>
      <c r="CL415" s="57">
        <f t="shared" si="700"/>
        <v>60410.745084745773</v>
      </c>
      <c r="CM415" s="57">
        <f t="shared" si="701"/>
        <v>60255.01508474577</v>
      </c>
      <c r="CN415" s="57">
        <f t="shared" si="701"/>
        <v>60099.285084745767</v>
      </c>
      <c r="CO415" s="57">
        <f t="shared" si="701"/>
        <v>59943.555084745763</v>
      </c>
      <c r="CP415" s="57">
        <f t="shared" si="701"/>
        <v>59787.82508474576</v>
      </c>
      <c r="CQ415" s="57">
        <f t="shared" si="701"/>
        <v>59632.095084745757</v>
      </c>
      <c r="CR415" s="57">
        <f t="shared" si="701"/>
        <v>59476.365084745754</v>
      </c>
      <c r="CS415" s="57">
        <f t="shared" si="701"/>
        <v>59320.635084745751</v>
      </c>
      <c r="CT415" s="57">
        <f t="shared" si="701"/>
        <v>59164.905084745747</v>
      </c>
      <c r="CU415" s="57">
        <f t="shared" si="701"/>
        <v>59009.175084745744</v>
      </c>
      <c r="CV415" s="57">
        <f t="shared" si="701"/>
        <v>58853.445084745741</v>
      </c>
      <c r="CW415" s="57">
        <f t="shared" si="701"/>
        <v>58697.715084745738</v>
      </c>
      <c r="CX415" s="60">
        <f t="shared" si="643"/>
        <v>1311.9060918644066</v>
      </c>
    </row>
    <row r="416" spans="1:102" x14ac:dyDescent="0.2">
      <c r="A416" s="56" t="s">
        <v>1729</v>
      </c>
      <c r="B416" s="40" t="s">
        <v>2446</v>
      </c>
      <c r="C416" s="40" t="s">
        <v>794</v>
      </c>
      <c r="D416" s="40" t="s">
        <v>913</v>
      </c>
      <c r="E416" s="40" t="s">
        <v>2609</v>
      </c>
      <c r="F416" s="40" t="s">
        <v>853</v>
      </c>
      <c r="G416" s="40">
        <v>708</v>
      </c>
      <c r="H416" s="57">
        <v>410888.55</v>
      </c>
      <c r="I416" s="57">
        <v>285348.40999999997</v>
      </c>
      <c r="J416" s="57">
        <v>125540.14000000001</v>
      </c>
      <c r="K416" s="58">
        <v>1</v>
      </c>
      <c r="L416" s="57">
        <v>2562.8499999999995</v>
      </c>
      <c r="M416" s="57"/>
      <c r="N416" s="57">
        <f t="shared" si="597"/>
        <v>30754.199999999993</v>
      </c>
      <c r="O416" s="57">
        <f t="shared" si="637"/>
        <v>122977.29000000001</v>
      </c>
      <c r="P416" s="57">
        <f t="shared" si="686"/>
        <v>120414.44</v>
      </c>
      <c r="Q416" s="57">
        <f t="shared" si="686"/>
        <v>117851.59</v>
      </c>
      <c r="R416" s="57">
        <f t="shared" si="686"/>
        <v>115288.73999999999</v>
      </c>
      <c r="S416" s="57">
        <f t="shared" si="686"/>
        <v>112725.88999999998</v>
      </c>
      <c r="T416" s="57">
        <f t="shared" si="686"/>
        <v>110163.03999999998</v>
      </c>
      <c r="U416" s="57">
        <f t="shared" si="686"/>
        <v>107600.18999999997</v>
      </c>
      <c r="V416" s="57">
        <f t="shared" si="686"/>
        <v>105037.33999999997</v>
      </c>
      <c r="W416" s="57">
        <f t="shared" si="686"/>
        <v>102474.48999999996</v>
      </c>
      <c r="X416" s="57">
        <f t="shared" si="686"/>
        <v>99911.639999999956</v>
      </c>
      <c r="Y416" s="57">
        <f t="shared" si="686"/>
        <v>97348.78999999995</v>
      </c>
      <c r="Z416" s="57">
        <f t="shared" si="686"/>
        <v>94785.939999999944</v>
      </c>
      <c r="AA416" s="59">
        <f t="shared" si="695"/>
        <v>2423.5868799999998</v>
      </c>
      <c r="AB416" s="57"/>
      <c r="AC416" s="57">
        <f t="shared" si="638"/>
        <v>30754.199999999993</v>
      </c>
      <c r="AD416" s="57">
        <f t="shared" si="639"/>
        <v>92223.089999999938</v>
      </c>
      <c r="AE416" s="57">
        <f t="shared" si="696"/>
        <v>89660.239999999932</v>
      </c>
      <c r="AF416" s="57">
        <f t="shared" si="696"/>
        <v>87097.389999999927</v>
      </c>
      <c r="AG416" s="57">
        <f t="shared" si="696"/>
        <v>84534.539999999921</v>
      </c>
      <c r="AH416" s="57">
        <f t="shared" si="696"/>
        <v>81971.689999999915</v>
      </c>
      <c r="AI416" s="57">
        <f t="shared" si="696"/>
        <v>79408.839999999909</v>
      </c>
      <c r="AJ416" s="57">
        <f t="shared" si="696"/>
        <v>76845.989999999903</v>
      </c>
      <c r="AK416" s="57">
        <f t="shared" si="696"/>
        <v>74283.139999999898</v>
      </c>
      <c r="AL416" s="57">
        <f t="shared" si="696"/>
        <v>71720.289999999892</v>
      </c>
      <c r="AM416" s="57">
        <f t="shared" si="696"/>
        <v>69157.439999999886</v>
      </c>
      <c r="AN416" s="57">
        <f t="shared" si="696"/>
        <v>66594.58999999988</v>
      </c>
      <c r="AO416" s="57">
        <f t="shared" si="696"/>
        <v>64031.739999999882</v>
      </c>
      <c r="AP416" s="59">
        <f t="shared" si="681"/>
        <v>1746.9944799999978</v>
      </c>
      <c r="AQ416" s="57">
        <v>2562.8499999999995</v>
      </c>
      <c r="AR416" s="57">
        <f t="shared" si="687"/>
        <v>30754.199999999993</v>
      </c>
      <c r="AS416" s="57">
        <f t="shared" si="688"/>
        <v>61468.889999999883</v>
      </c>
      <c r="AT416" s="57">
        <f t="shared" si="689"/>
        <v>58906.039999999884</v>
      </c>
      <c r="AU416" s="57">
        <f t="shared" si="689"/>
        <v>56343.189999999886</v>
      </c>
      <c r="AV416" s="57">
        <f t="shared" si="689"/>
        <v>53780.339999999887</v>
      </c>
      <c r="AW416" s="57">
        <f t="shared" si="689"/>
        <v>51217.489999999889</v>
      </c>
      <c r="AX416" s="57">
        <f t="shared" si="689"/>
        <v>48654.63999999989</v>
      </c>
      <c r="AY416" s="57">
        <f t="shared" si="689"/>
        <v>46091.789999999892</v>
      </c>
      <c r="AZ416" s="57">
        <f t="shared" si="689"/>
        <v>43528.939999999893</v>
      </c>
      <c r="BA416" s="57">
        <f t="shared" si="689"/>
        <v>40966.089999999895</v>
      </c>
      <c r="BB416" s="57">
        <f t="shared" si="689"/>
        <v>38403.239999999896</v>
      </c>
      <c r="BC416" s="57">
        <f t="shared" si="689"/>
        <v>35840.389999999898</v>
      </c>
      <c r="BD416" s="57">
        <f t="shared" si="689"/>
        <v>33277.539999999899</v>
      </c>
      <c r="BE416" s="60">
        <f t="shared" si="636"/>
        <v>1070.4020799999976</v>
      </c>
      <c r="BF416" s="57">
        <v>2562.8499999999995</v>
      </c>
      <c r="BG416" s="69">
        <f t="shared" si="682"/>
        <v>30754.199999999993</v>
      </c>
      <c r="BH416" s="57">
        <f t="shared" si="683"/>
        <v>30714.6899999999</v>
      </c>
      <c r="BI416" s="57">
        <f t="shared" si="690"/>
        <v>28151.839999999902</v>
      </c>
      <c r="BJ416" s="57">
        <f t="shared" si="690"/>
        <v>25588.989999999903</v>
      </c>
      <c r="BK416" s="57">
        <f t="shared" si="690"/>
        <v>23026.139999999905</v>
      </c>
      <c r="BL416" s="57">
        <f t="shared" si="690"/>
        <v>20463.289999999906</v>
      </c>
      <c r="BM416" s="57">
        <f t="shared" si="690"/>
        <v>17900.439999999908</v>
      </c>
      <c r="BN416" s="57">
        <f t="shared" si="690"/>
        <v>15337.589999999909</v>
      </c>
      <c r="BO416" s="57">
        <f t="shared" si="690"/>
        <v>12774.739999999911</v>
      </c>
      <c r="BP416" s="57">
        <f t="shared" si="690"/>
        <v>10211.889999999912</v>
      </c>
      <c r="BQ416" s="57">
        <f t="shared" si="690"/>
        <v>7649.0399999999127</v>
      </c>
      <c r="BR416" s="57">
        <f t="shared" si="690"/>
        <v>5086.1899999999132</v>
      </c>
      <c r="BS416" s="57">
        <f t="shared" si="690"/>
        <v>2523.3399999999137</v>
      </c>
      <c r="BT416" s="60">
        <f t="shared" si="641"/>
        <v>393.80967999999785</v>
      </c>
      <c r="BU416" s="57">
        <v>2562.8499999999995</v>
      </c>
      <c r="BV416" s="69">
        <v>2523.34</v>
      </c>
      <c r="BW416" s="57">
        <v>0</v>
      </c>
      <c r="BX416" s="57">
        <v>0</v>
      </c>
      <c r="BY416" s="57">
        <v>0</v>
      </c>
      <c r="BZ416" s="57">
        <v>0</v>
      </c>
      <c r="CA416" s="57">
        <v>0</v>
      </c>
      <c r="CB416" s="57">
        <v>0</v>
      </c>
      <c r="CC416" s="57">
        <v>0</v>
      </c>
      <c r="CD416" s="57">
        <v>0</v>
      </c>
      <c r="CE416" s="57">
        <v>0</v>
      </c>
      <c r="CF416" s="57">
        <v>0</v>
      </c>
      <c r="CG416" s="57">
        <v>0</v>
      </c>
      <c r="CH416" s="57">
        <v>0</v>
      </c>
      <c r="CI416" s="60">
        <f t="shared" si="642"/>
        <v>4.270267692307546</v>
      </c>
      <c r="CJ416" s="57">
        <v>2562.8499999999995</v>
      </c>
      <c r="CK416" s="69"/>
      <c r="CL416" s="57">
        <v>0</v>
      </c>
      <c r="CM416" s="57">
        <v>0</v>
      </c>
      <c r="CN416" s="57">
        <v>0</v>
      </c>
      <c r="CO416" s="57">
        <v>0</v>
      </c>
      <c r="CP416" s="57">
        <v>0</v>
      </c>
      <c r="CQ416" s="57">
        <v>0</v>
      </c>
      <c r="CR416" s="57">
        <v>0</v>
      </c>
      <c r="CS416" s="57">
        <v>0</v>
      </c>
      <c r="CT416" s="57">
        <v>0</v>
      </c>
      <c r="CU416" s="57">
        <v>0</v>
      </c>
      <c r="CV416" s="57">
        <v>0</v>
      </c>
      <c r="CW416" s="57">
        <v>0</v>
      </c>
      <c r="CX416" s="60">
        <f t="shared" si="643"/>
        <v>0</v>
      </c>
    </row>
    <row r="417" spans="1:102" x14ac:dyDescent="0.2">
      <c r="A417" s="56" t="s">
        <v>1730</v>
      </c>
      <c r="B417" s="40" t="s">
        <v>2447</v>
      </c>
      <c r="C417" s="40" t="s">
        <v>794</v>
      </c>
      <c r="D417" s="40" t="s">
        <v>913</v>
      </c>
      <c r="E417" s="40" t="s">
        <v>2566</v>
      </c>
      <c r="F417" s="40" t="s">
        <v>853</v>
      </c>
      <c r="G417" s="40">
        <v>240</v>
      </c>
      <c r="H417" s="57">
        <v>442207.81</v>
      </c>
      <c r="I417" s="57">
        <v>274537.00049999997</v>
      </c>
      <c r="J417" s="57">
        <v>167670.80950000003</v>
      </c>
      <c r="K417" s="58">
        <v>1</v>
      </c>
      <c r="L417" s="57">
        <v>1842.54</v>
      </c>
      <c r="M417" s="57"/>
      <c r="N417" s="57">
        <f t="shared" si="597"/>
        <v>22110.48</v>
      </c>
      <c r="O417" s="57">
        <f t="shared" si="637"/>
        <v>165828.26950000002</v>
      </c>
      <c r="P417" s="57">
        <f t="shared" si="686"/>
        <v>163985.72950000002</v>
      </c>
      <c r="Q417" s="57">
        <f t="shared" si="686"/>
        <v>162143.18950000001</v>
      </c>
      <c r="R417" s="57">
        <f t="shared" si="686"/>
        <v>160300.6495</v>
      </c>
      <c r="S417" s="57">
        <f t="shared" si="686"/>
        <v>158458.10949999999</v>
      </c>
      <c r="T417" s="57">
        <f t="shared" si="686"/>
        <v>156615.56949999998</v>
      </c>
      <c r="U417" s="57">
        <f t="shared" si="686"/>
        <v>154773.02949999998</v>
      </c>
      <c r="V417" s="57">
        <f t="shared" si="686"/>
        <v>152930.48949999997</v>
      </c>
      <c r="W417" s="57">
        <f t="shared" si="686"/>
        <v>151087.94949999996</v>
      </c>
      <c r="X417" s="57">
        <f t="shared" si="686"/>
        <v>149245.40949999995</v>
      </c>
      <c r="Y417" s="57">
        <f t="shared" si="686"/>
        <v>147402.86949999994</v>
      </c>
      <c r="Z417" s="57">
        <f t="shared" si="686"/>
        <v>145560.32949999993</v>
      </c>
      <c r="AA417" s="59">
        <f t="shared" si="695"/>
        <v>3445.5425289999989</v>
      </c>
      <c r="AB417" s="57"/>
      <c r="AC417" s="57">
        <f t="shared" si="638"/>
        <v>22110.48</v>
      </c>
      <c r="AD417" s="57">
        <f t="shared" si="639"/>
        <v>143717.78949999993</v>
      </c>
      <c r="AE417" s="57">
        <f t="shared" si="696"/>
        <v>141875.24949999992</v>
      </c>
      <c r="AF417" s="57">
        <f t="shared" si="696"/>
        <v>140032.70949999991</v>
      </c>
      <c r="AG417" s="57">
        <f t="shared" si="696"/>
        <v>138190.1694999999</v>
      </c>
      <c r="AH417" s="57">
        <f t="shared" si="696"/>
        <v>136347.62949999989</v>
      </c>
      <c r="AI417" s="57">
        <f t="shared" si="696"/>
        <v>134505.08949999989</v>
      </c>
      <c r="AJ417" s="57">
        <f t="shared" si="696"/>
        <v>132662.54949999988</v>
      </c>
      <c r="AK417" s="57">
        <f t="shared" si="696"/>
        <v>130820.00949999988</v>
      </c>
      <c r="AL417" s="57">
        <f t="shared" si="696"/>
        <v>128977.46949999989</v>
      </c>
      <c r="AM417" s="57">
        <f t="shared" si="696"/>
        <v>127134.9294999999</v>
      </c>
      <c r="AN417" s="57">
        <f t="shared" si="696"/>
        <v>125292.3894999999</v>
      </c>
      <c r="AO417" s="57">
        <f t="shared" si="696"/>
        <v>123449.84949999991</v>
      </c>
      <c r="AP417" s="59">
        <f t="shared" si="681"/>
        <v>2959.1119689999973</v>
      </c>
      <c r="AQ417" s="57">
        <v>1842.54</v>
      </c>
      <c r="AR417" s="57">
        <f t="shared" si="687"/>
        <v>22110.48</v>
      </c>
      <c r="AS417" s="57">
        <f t="shared" si="688"/>
        <v>121607.30949999992</v>
      </c>
      <c r="AT417" s="57">
        <f t="shared" si="689"/>
        <v>119764.76949999992</v>
      </c>
      <c r="AU417" s="57">
        <f t="shared" si="689"/>
        <v>117922.22949999993</v>
      </c>
      <c r="AV417" s="57">
        <f t="shared" si="689"/>
        <v>116079.68949999993</v>
      </c>
      <c r="AW417" s="57">
        <f t="shared" si="689"/>
        <v>114237.14949999994</v>
      </c>
      <c r="AX417" s="57">
        <f t="shared" si="689"/>
        <v>112394.60949999995</v>
      </c>
      <c r="AY417" s="57">
        <f t="shared" si="689"/>
        <v>110552.06949999995</v>
      </c>
      <c r="AZ417" s="57">
        <f t="shared" si="689"/>
        <v>108709.52949999996</v>
      </c>
      <c r="BA417" s="57">
        <f t="shared" si="689"/>
        <v>106866.98949999997</v>
      </c>
      <c r="BB417" s="57">
        <f t="shared" si="689"/>
        <v>105024.44949999997</v>
      </c>
      <c r="BC417" s="57">
        <f t="shared" si="689"/>
        <v>103181.90949999998</v>
      </c>
      <c r="BD417" s="57">
        <f t="shared" si="689"/>
        <v>101339.36949999999</v>
      </c>
      <c r="BE417" s="60">
        <f t="shared" si="636"/>
        <v>2472.6814089999989</v>
      </c>
      <c r="BF417" s="57">
        <v>1842.54</v>
      </c>
      <c r="BG417" s="69">
        <f t="shared" si="682"/>
        <v>22110.48</v>
      </c>
      <c r="BH417" s="57">
        <f t="shared" si="683"/>
        <v>99496.829499999993</v>
      </c>
      <c r="BI417" s="57">
        <f t="shared" si="690"/>
        <v>97654.289499999999</v>
      </c>
      <c r="BJ417" s="57">
        <f t="shared" si="690"/>
        <v>95811.749500000005</v>
      </c>
      <c r="BK417" s="57">
        <f t="shared" si="690"/>
        <v>93969.209500000012</v>
      </c>
      <c r="BL417" s="57">
        <f t="shared" si="690"/>
        <v>92126.669500000018</v>
      </c>
      <c r="BM417" s="57">
        <f t="shared" si="690"/>
        <v>90284.129500000025</v>
      </c>
      <c r="BN417" s="57">
        <f t="shared" si="690"/>
        <v>88441.589500000031</v>
      </c>
      <c r="BO417" s="57">
        <f t="shared" si="690"/>
        <v>86599.049500000037</v>
      </c>
      <c r="BP417" s="57">
        <f t="shared" si="690"/>
        <v>84756.509500000044</v>
      </c>
      <c r="BQ417" s="57">
        <f t="shared" si="690"/>
        <v>82913.96950000005</v>
      </c>
      <c r="BR417" s="57">
        <f t="shared" si="690"/>
        <v>81071.429500000057</v>
      </c>
      <c r="BS417" s="57">
        <f t="shared" si="690"/>
        <v>79228.889500000063</v>
      </c>
      <c r="BT417" s="60">
        <f t="shared" si="641"/>
        <v>1986.2508490000005</v>
      </c>
      <c r="BU417" s="57">
        <v>1842.54</v>
      </c>
      <c r="BV417" s="69">
        <f t="shared" si="684"/>
        <v>22110.48</v>
      </c>
      <c r="BW417" s="57">
        <f t="shared" si="698"/>
        <v>77386.349500000069</v>
      </c>
      <c r="BX417" s="57">
        <f t="shared" si="699"/>
        <v>75543.809500000076</v>
      </c>
      <c r="BY417" s="57">
        <f t="shared" si="699"/>
        <v>73701.269500000082</v>
      </c>
      <c r="BZ417" s="57">
        <f t="shared" si="699"/>
        <v>71858.729500000089</v>
      </c>
      <c r="CA417" s="57">
        <f t="shared" si="699"/>
        <v>70016.189500000095</v>
      </c>
      <c r="CB417" s="57">
        <f t="shared" si="699"/>
        <v>68173.649500000101</v>
      </c>
      <c r="CC417" s="57">
        <f t="shared" si="699"/>
        <v>66331.109500000108</v>
      </c>
      <c r="CD417" s="57">
        <f t="shared" si="699"/>
        <v>64488.569500000107</v>
      </c>
      <c r="CE417" s="57">
        <f t="shared" si="699"/>
        <v>62646.029500000106</v>
      </c>
      <c r="CF417" s="57">
        <f t="shared" si="699"/>
        <v>60803.489500000105</v>
      </c>
      <c r="CG417" s="57">
        <f t="shared" si="699"/>
        <v>58960.949500000104</v>
      </c>
      <c r="CH417" s="57">
        <f t="shared" si="699"/>
        <v>57118.409500000103</v>
      </c>
      <c r="CI417" s="60">
        <f t="shared" si="642"/>
        <v>1499.8202890000018</v>
      </c>
      <c r="CJ417" s="57">
        <v>1842.54</v>
      </c>
      <c r="CK417" s="69">
        <f t="shared" si="685"/>
        <v>22110.48</v>
      </c>
      <c r="CL417" s="57">
        <f t="shared" ref="CL417" si="702">CH417-CJ417</f>
        <v>55275.869500000103</v>
      </c>
      <c r="CM417" s="57">
        <f t="shared" ref="CM417:CW417" si="703">CL417-$L417</f>
        <v>53433.329500000102</v>
      </c>
      <c r="CN417" s="57">
        <f t="shared" si="703"/>
        <v>51590.789500000101</v>
      </c>
      <c r="CO417" s="57">
        <f t="shared" si="703"/>
        <v>49748.2495000001</v>
      </c>
      <c r="CP417" s="57">
        <f t="shared" si="703"/>
        <v>47905.709500000099</v>
      </c>
      <c r="CQ417" s="57">
        <f t="shared" si="703"/>
        <v>46063.169500000098</v>
      </c>
      <c r="CR417" s="57">
        <f t="shared" si="703"/>
        <v>44220.629500000097</v>
      </c>
      <c r="CS417" s="57">
        <f t="shared" si="703"/>
        <v>42378.089500000096</v>
      </c>
      <c r="CT417" s="57">
        <f t="shared" si="703"/>
        <v>40535.549500000096</v>
      </c>
      <c r="CU417" s="57">
        <f t="shared" si="703"/>
        <v>38693.009500000095</v>
      </c>
      <c r="CV417" s="57">
        <f t="shared" si="703"/>
        <v>36850.469500000094</v>
      </c>
      <c r="CW417" s="57">
        <f t="shared" si="703"/>
        <v>35007.929500000093</v>
      </c>
      <c r="CX417" s="60">
        <f t="shared" si="643"/>
        <v>1013.3897290000019</v>
      </c>
    </row>
    <row r="418" spans="1:102" x14ac:dyDescent="0.2">
      <c r="A418" s="56" t="s">
        <v>1731</v>
      </c>
      <c r="B418" s="40" t="s">
        <v>2448</v>
      </c>
      <c r="C418" s="40" t="s">
        <v>794</v>
      </c>
      <c r="D418" s="40" t="s">
        <v>851</v>
      </c>
      <c r="E418" s="40" t="s">
        <v>2568</v>
      </c>
      <c r="F418" s="40" t="s">
        <v>853</v>
      </c>
      <c r="G418" s="40">
        <v>180</v>
      </c>
      <c r="H418" s="57">
        <v>213802.94</v>
      </c>
      <c r="I418" s="57">
        <v>213802.94</v>
      </c>
      <c r="J418" s="57">
        <v>0</v>
      </c>
      <c r="K418" s="58">
        <v>1</v>
      </c>
      <c r="L418" s="57">
        <v>0</v>
      </c>
      <c r="M418" s="57"/>
      <c r="N418" s="57">
        <f t="shared" si="597"/>
        <v>0</v>
      </c>
      <c r="O418" s="57">
        <f t="shared" si="637"/>
        <v>0</v>
      </c>
      <c r="P418" s="57">
        <f t="shared" si="686"/>
        <v>0</v>
      </c>
      <c r="Q418" s="57">
        <f t="shared" si="686"/>
        <v>0</v>
      </c>
      <c r="R418" s="57">
        <f t="shared" si="686"/>
        <v>0</v>
      </c>
      <c r="S418" s="57">
        <f t="shared" si="686"/>
        <v>0</v>
      </c>
      <c r="T418" s="57">
        <f t="shared" si="686"/>
        <v>0</v>
      </c>
      <c r="U418" s="57">
        <f t="shared" si="686"/>
        <v>0</v>
      </c>
      <c r="V418" s="57">
        <f t="shared" si="686"/>
        <v>0</v>
      </c>
      <c r="W418" s="57">
        <f t="shared" si="686"/>
        <v>0</v>
      </c>
      <c r="X418" s="57">
        <f t="shared" si="686"/>
        <v>0</v>
      </c>
      <c r="Y418" s="57">
        <f t="shared" si="686"/>
        <v>0</v>
      </c>
      <c r="Z418" s="57">
        <f t="shared" si="686"/>
        <v>0</v>
      </c>
      <c r="AA418" s="59">
        <f t="shared" si="695"/>
        <v>0</v>
      </c>
      <c r="AB418" s="57"/>
      <c r="AC418" s="57">
        <f t="shared" si="638"/>
        <v>0</v>
      </c>
      <c r="AD418" s="57">
        <f t="shared" si="639"/>
        <v>0</v>
      </c>
      <c r="AE418" s="57">
        <f t="shared" si="696"/>
        <v>0</v>
      </c>
      <c r="AF418" s="57">
        <f t="shared" si="696"/>
        <v>0</v>
      </c>
      <c r="AG418" s="57">
        <f t="shared" si="696"/>
        <v>0</v>
      </c>
      <c r="AH418" s="57">
        <f t="shared" si="696"/>
        <v>0</v>
      </c>
      <c r="AI418" s="57">
        <f t="shared" si="696"/>
        <v>0</v>
      </c>
      <c r="AJ418" s="57">
        <f t="shared" si="696"/>
        <v>0</v>
      </c>
      <c r="AK418" s="57">
        <f t="shared" si="696"/>
        <v>0</v>
      </c>
      <c r="AL418" s="57">
        <f t="shared" si="696"/>
        <v>0</v>
      </c>
      <c r="AM418" s="57">
        <f t="shared" si="696"/>
        <v>0</v>
      </c>
      <c r="AN418" s="57">
        <f t="shared" si="696"/>
        <v>0</v>
      </c>
      <c r="AO418" s="57">
        <f t="shared" si="696"/>
        <v>0</v>
      </c>
      <c r="AP418" s="59"/>
      <c r="AQ418" s="57">
        <v>0</v>
      </c>
      <c r="BE418" s="60">
        <f t="shared" si="636"/>
        <v>0</v>
      </c>
      <c r="BF418" s="57">
        <v>0</v>
      </c>
      <c r="BT418" s="60">
        <f t="shared" si="641"/>
        <v>0</v>
      </c>
      <c r="BU418" s="57">
        <v>0</v>
      </c>
      <c r="CI418" s="60">
        <f t="shared" si="642"/>
        <v>0</v>
      </c>
      <c r="CJ418" s="57">
        <v>0</v>
      </c>
      <c r="CX418" s="60">
        <f t="shared" si="643"/>
        <v>0</v>
      </c>
    </row>
    <row r="419" spans="1:102" x14ac:dyDescent="0.2">
      <c r="A419" s="56" t="s">
        <v>1732</v>
      </c>
      <c r="B419" s="40" t="s">
        <v>2449</v>
      </c>
      <c r="C419" s="40" t="s">
        <v>794</v>
      </c>
      <c r="D419" s="40" t="s">
        <v>851</v>
      </c>
      <c r="E419" s="40" t="s">
        <v>2600</v>
      </c>
      <c r="F419" s="40" t="s">
        <v>853</v>
      </c>
      <c r="G419" s="40">
        <v>180</v>
      </c>
      <c r="H419" s="57">
        <v>236505.42</v>
      </c>
      <c r="I419" s="57">
        <v>236505.421</v>
      </c>
      <c r="J419" s="57">
        <v>-9.9999998928979039E-4</v>
      </c>
      <c r="K419" s="58">
        <v>1</v>
      </c>
      <c r="L419" s="57">
        <v>0</v>
      </c>
      <c r="M419" s="57"/>
      <c r="N419" s="57">
        <f t="shared" si="597"/>
        <v>0</v>
      </c>
      <c r="O419" s="57">
        <f t="shared" si="637"/>
        <v>-9.9999998928979039E-4</v>
      </c>
      <c r="P419" s="57">
        <f t="shared" si="686"/>
        <v>-9.9999998928979039E-4</v>
      </c>
      <c r="Q419" s="57">
        <f t="shared" si="686"/>
        <v>-9.9999998928979039E-4</v>
      </c>
      <c r="R419" s="57">
        <f t="shared" si="686"/>
        <v>-9.9999998928979039E-4</v>
      </c>
      <c r="S419" s="57">
        <f t="shared" si="686"/>
        <v>-9.9999998928979039E-4</v>
      </c>
      <c r="T419" s="57">
        <f t="shared" si="686"/>
        <v>-9.9999998928979039E-4</v>
      </c>
      <c r="U419" s="57">
        <f t="shared" si="686"/>
        <v>-9.9999998928979039E-4</v>
      </c>
      <c r="V419" s="57">
        <f t="shared" si="686"/>
        <v>-9.9999998928979039E-4</v>
      </c>
      <c r="W419" s="57">
        <f t="shared" si="686"/>
        <v>-9.9999998928979039E-4</v>
      </c>
      <c r="X419" s="57">
        <f t="shared" si="686"/>
        <v>-9.9999998928979039E-4</v>
      </c>
      <c r="Y419" s="57">
        <f t="shared" si="686"/>
        <v>-9.9999998928979039E-4</v>
      </c>
      <c r="Z419" s="57">
        <f t="shared" si="686"/>
        <v>-9.9999998928979039E-4</v>
      </c>
      <c r="AA419" s="59">
        <f t="shared" si="695"/>
        <v>-2.1999999764375386E-5</v>
      </c>
      <c r="AB419" s="57"/>
      <c r="AC419" s="57">
        <f t="shared" si="638"/>
        <v>0</v>
      </c>
      <c r="AD419" s="57">
        <f t="shared" si="639"/>
        <v>-9.9999998928979039E-4</v>
      </c>
      <c r="AE419" s="57">
        <f t="shared" si="696"/>
        <v>-9.9999998928979039E-4</v>
      </c>
      <c r="AF419" s="57">
        <f t="shared" si="696"/>
        <v>-9.9999998928979039E-4</v>
      </c>
      <c r="AG419" s="57">
        <f t="shared" si="696"/>
        <v>-9.9999998928979039E-4</v>
      </c>
      <c r="AH419" s="57">
        <f t="shared" si="696"/>
        <v>-9.9999998928979039E-4</v>
      </c>
      <c r="AI419" s="57">
        <f t="shared" si="696"/>
        <v>-9.9999998928979039E-4</v>
      </c>
      <c r="AJ419" s="57">
        <f t="shared" si="696"/>
        <v>-9.9999998928979039E-4</v>
      </c>
      <c r="AK419" s="57">
        <f t="shared" si="696"/>
        <v>-9.9999998928979039E-4</v>
      </c>
      <c r="AL419" s="57">
        <f t="shared" si="696"/>
        <v>-9.9999998928979039E-4</v>
      </c>
      <c r="AM419" s="57">
        <f t="shared" si="696"/>
        <v>-9.9999998928979039E-4</v>
      </c>
      <c r="AN419" s="57">
        <f t="shared" si="696"/>
        <v>-9.9999998928979039E-4</v>
      </c>
      <c r="AO419" s="57">
        <f t="shared" si="696"/>
        <v>-9.9999998928979039E-4</v>
      </c>
      <c r="AP419" s="59"/>
      <c r="AQ419" s="57">
        <v>0</v>
      </c>
      <c r="BE419" s="60">
        <f t="shared" si="636"/>
        <v>-1.6923076741827219E-6</v>
      </c>
      <c r="BF419" s="57">
        <v>0</v>
      </c>
      <c r="BT419" s="60">
        <f t="shared" si="641"/>
        <v>0</v>
      </c>
      <c r="BU419" s="57">
        <v>0</v>
      </c>
      <c r="CI419" s="60">
        <f t="shared" si="642"/>
        <v>0</v>
      </c>
      <c r="CJ419" s="57">
        <v>0</v>
      </c>
      <c r="CX419" s="60">
        <f t="shared" si="643"/>
        <v>0</v>
      </c>
    </row>
    <row r="420" spans="1:102" x14ac:dyDescent="0.2">
      <c r="A420" s="56" t="s">
        <v>1733</v>
      </c>
      <c r="B420" s="40" t="s">
        <v>2450</v>
      </c>
      <c r="C420" s="40" t="s">
        <v>794</v>
      </c>
      <c r="D420" s="40" t="s">
        <v>851</v>
      </c>
      <c r="E420" s="40" t="s">
        <v>2625</v>
      </c>
      <c r="F420" s="40" t="s">
        <v>853</v>
      </c>
      <c r="G420" s="40">
        <v>180</v>
      </c>
      <c r="H420" s="57">
        <v>604017.51</v>
      </c>
      <c r="I420" s="57">
        <v>570460.53399999999</v>
      </c>
      <c r="J420" s="57">
        <v>33556.976000000024</v>
      </c>
      <c r="K420" s="58">
        <v>1</v>
      </c>
      <c r="L420" s="57">
        <v>3355.650000000001</v>
      </c>
      <c r="M420" s="57"/>
      <c r="N420" s="57">
        <f>L420*10+0.48</f>
        <v>33556.98000000001</v>
      </c>
      <c r="O420" s="57">
        <f t="shared" si="637"/>
        <v>30201.326000000023</v>
      </c>
      <c r="P420" s="57">
        <f t="shared" si="686"/>
        <v>26845.676000000021</v>
      </c>
      <c r="Q420" s="57">
        <f t="shared" si="686"/>
        <v>23490.02600000002</v>
      </c>
      <c r="R420" s="57">
        <f t="shared" si="686"/>
        <v>20134.376000000018</v>
      </c>
      <c r="S420" s="57">
        <f t="shared" si="686"/>
        <v>16778.726000000017</v>
      </c>
      <c r="T420" s="57">
        <f t="shared" si="686"/>
        <v>13423.076000000015</v>
      </c>
      <c r="U420" s="57">
        <f t="shared" si="686"/>
        <v>10067.426000000014</v>
      </c>
      <c r="V420" s="57">
        <f t="shared" si="686"/>
        <v>6711.7760000000126</v>
      </c>
      <c r="W420" s="57">
        <f t="shared" si="686"/>
        <v>3356.1260000000116</v>
      </c>
      <c r="X420" s="57">
        <f t="shared" si="686"/>
        <v>0.47600000001057197</v>
      </c>
      <c r="Y420" s="57">
        <f>X420-0.48</f>
        <v>-3.9999999894280158E-3</v>
      </c>
      <c r="Z420" s="57">
        <f>Y420-$L420*0</f>
        <v>-3.9999999894280158E-3</v>
      </c>
      <c r="AA420" s="59">
        <f t="shared" si="695"/>
        <v>312.34242430769268</v>
      </c>
      <c r="AB420" s="57"/>
      <c r="AC420" s="57">
        <f t="shared" ref="AC420" si="704">L420*0</f>
        <v>0</v>
      </c>
      <c r="AD420" s="57">
        <f t="shared" ref="AD420" si="705">Z420-$L420*0</f>
        <v>-3.9999999894280158E-3</v>
      </c>
      <c r="AE420" s="57">
        <f t="shared" ref="AE420:AO420" si="706">AD420-$L420*0</f>
        <v>-3.9999999894280158E-3</v>
      </c>
      <c r="AF420" s="57">
        <f t="shared" si="706"/>
        <v>-3.9999999894280158E-3</v>
      </c>
      <c r="AG420" s="57">
        <f t="shared" si="706"/>
        <v>-3.9999999894280158E-3</v>
      </c>
      <c r="AH420" s="57">
        <f t="shared" si="706"/>
        <v>-3.9999999894280158E-3</v>
      </c>
      <c r="AI420" s="57">
        <f t="shared" si="706"/>
        <v>-3.9999999894280158E-3</v>
      </c>
      <c r="AJ420" s="57">
        <f t="shared" si="706"/>
        <v>-3.9999999894280158E-3</v>
      </c>
      <c r="AK420" s="57">
        <f t="shared" si="706"/>
        <v>-3.9999999894280158E-3</v>
      </c>
      <c r="AL420" s="57">
        <f t="shared" si="706"/>
        <v>-3.9999999894280158E-3</v>
      </c>
      <c r="AM420" s="57">
        <f t="shared" si="706"/>
        <v>-3.9999999894280158E-3</v>
      </c>
      <c r="AN420" s="57">
        <f t="shared" si="706"/>
        <v>-3.9999999894280158E-3</v>
      </c>
      <c r="AO420" s="57">
        <f t="shared" si="706"/>
        <v>-3.9999999894280158E-3</v>
      </c>
      <c r="AP420" s="59"/>
      <c r="AQ420" s="57">
        <v>0</v>
      </c>
      <c r="BE420" s="60">
        <f t="shared" si="636"/>
        <v>-6.7692307513397184E-6</v>
      </c>
      <c r="BF420" s="57">
        <v>0</v>
      </c>
      <c r="BT420" s="60">
        <f t="shared" si="641"/>
        <v>0</v>
      </c>
      <c r="BU420" s="57">
        <v>0</v>
      </c>
      <c r="CI420" s="60">
        <f t="shared" si="642"/>
        <v>0</v>
      </c>
      <c r="CJ420" s="57">
        <v>0</v>
      </c>
      <c r="CX420" s="60">
        <f t="shared" si="643"/>
        <v>0</v>
      </c>
    </row>
    <row r="421" spans="1:102" x14ac:dyDescent="0.2">
      <c r="A421" s="56" t="s">
        <v>1734</v>
      </c>
      <c r="B421" s="40" t="s">
        <v>2451</v>
      </c>
      <c r="C421" s="40" t="s">
        <v>794</v>
      </c>
      <c r="D421" s="40" t="s">
        <v>913</v>
      </c>
      <c r="E421" s="40" t="s">
        <v>2605</v>
      </c>
      <c r="F421" s="40" t="s">
        <v>853</v>
      </c>
      <c r="G421" s="40">
        <v>708</v>
      </c>
      <c r="H421" s="57">
        <v>35347</v>
      </c>
      <c r="I421" s="57">
        <v>26403.621694915255</v>
      </c>
      <c r="J421" s="57">
        <v>8943.3783050847451</v>
      </c>
      <c r="K421" s="58">
        <v>1</v>
      </c>
      <c r="L421" s="57">
        <v>49.91</v>
      </c>
      <c r="M421" s="57"/>
      <c r="N421" s="57">
        <f t="shared" si="597"/>
        <v>598.91999999999996</v>
      </c>
      <c r="O421" s="57">
        <f t="shared" si="637"/>
        <v>8893.4683050847452</v>
      </c>
      <c r="P421" s="57">
        <f t="shared" si="686"/>
        <v>8843.5583050847454</v>
      </c>
      <c r="Q421" s="57">
        <f t="shared" si="686"/>
        <v>8793.6483050847455</v>
      </c>
      <c r="R421" s="57">
        <f t="shared" si="686"/>
        <v>8743.7383050847457</v>
      </c>
      <c r="S421" s="57">
        <f t="shared" si="686"/>
        <v>8693.8283050847458</v>
      </c>
      <c r="T421" s="57">
        <f t="shared" si="686"/>
        <v>8643.918305084746</v>
      </c>
      <c r="U421" s="57">
        <f t="shared" si="686"/>
        <v>8594.0083050847461</v>
      </c>
      <c r="V421" s="57">
        <f t="shared" si="686"/>
        <v>8544.0983050847462</v>
      </c>
      <c r="W421" s="57">
        <f t="shared" si="686"/>
        <v>8494.1883050847464</v>
      </c>
      <c r="X421" s="57">
        <f t="shared" si="686"/>
        <v>8444.2783050847465</v>
      </c>
      <c r="Y421" s="57">
        <f t="shared" si="686"/>
        <v>8394.3683050847467</v>
      </c>
      <c r="Z421" s="57">
        <f t="shared" si="686"/>
        <v>8344.4583050847468</v>
      </c>
      <c r="AA421" s="59">
        <f t="shared" si="695"/>
        <v>190.1662027118644</v>
      </c>
      <c r="AB421" s="57"/>
      <c r="AC421" s="57">
        <f t="shared" si="638"/>
        <v>598.91999999999996</v>
      </c>
      <c r="AD421" s="57">
        <f t="shared" si="639"/>
        <v>8294.548305084747</v>
      </c>
      <c r="AE421" s="57">
        <f t="shared" ref="AE421:AO430" si="707">AD421-$L421</f>
        <v>8244.6383050847471</v>
      </c>
      <c r="AF421" s="57">
        <f t="shared" si="707"/>
        <v>8194.7283050847473</v>
      </c>
      <c r="AG421" s="57">
        <f t="shared" si="707"/>
        <v>8144.8183050847474</v>
      </c>
      <c r="AH421" s="57">
        <f t="shared" si="707"/>
        <v>8094.9083050847476</v>
      </c>
      <c r="AI421" s="57">
        <f t="shared" si="707"/>
        <v>8044.9983050847477</v>
      </c>
      <c r="AJ421" s="57">
        <f t="shared" si="707"/>
        <v>7995.0883050847478</v>
      </c>
      <c r="AK421" s="57">
        <f t="shared" si="707"/>
        <v>7945.178305084748</v>
      </c>
      <c r="AL421" s="57">
        <f t="shared" si="707"/>
        <v>7895.2683050847481</v>
      </c>
      <c r="AM421" s="57">
        <f t="shared" si="707"/>
        <v>7845.3583050847483</v>
      </c>
      <c r="AN421" s="57">
        <f t="shared" si="707"/>
        <v>7795.4483050847484</v>
      </c>
      <c r="AO421" s="57">
        <f t="shared" si="707"/>
        <v>7745.5383050847486</v>
      </c>
      <c r="AP421" s="59">
        <f t="shared" si="681"/>
        <v>176.98996271186442</v>
      </c>
      <c r="AQ421" s="57">
        <v>49.91</v>
      </c>
      <c r="AR421" s="57">
        <f t="shared" ref="AR421:AR424" si="708">L421*12</f>
        <v>598.91999999999996</v>
      </c>
      <c r="AS421" s="57">
        <f t="shared" ref="AS421:AS424" si="709">AO421-$L421</f>
        <v>7695.6283050847487</v>
      </c>
      <c r="AT421" s="57">
        <f t="shared" ref="AT421:BD424" si="710">AS421-$L421</f>
        <v>7645.7183050847489</v>
      </c>
      <c r="AU421" s="57">
        <f t="shared" si="710"/>
        <v>7595.808305084749</v>
      </c>
      <c r="AV421" s="57">
        <f t="shared" si="710"/>
        <v>7545.8983050847492</v>
      </c>
      <c r="AW421" s="57">
        <f t="shared" si="710"/>
        <v>7495.9883050847493</v>
      </c>
      <c r="AX421" s="57">
        <f t="shared" si="710"/>
        <v>7446.0783050847494</v>
      </c>
      <c r="AY421" s="57">
        <f t="shared" si="710"/>
        <v>7396.1683050847496</v>
      </c>
      <c r="AZ421" s="57">
        <f t="shared" si="710"/>
        <v>7346.2583050847497</v>
      </c>
      <c r="BA421" s="57">
        <f t="shared" si="710"/>
        <v>7296.3483050847499</v>
      </c>
      <c r="BB421" s="57">
        <f t="shared" si="710"/>
        <v>7246.43830508475</v>
      </c>
      <c r="BC421" s="57">
        <f t="shared" si="710"/>
        <v>7196.5283050847502</v>
      </c>
      <c r="BD421" s="57">
        <f t="shared" si="710"/>
        <v>7146.6183050847503</v>
      </c>
      <c r="BE421" s="60">
        <f t="shared" si="636"/>
        <v>163.81372271186447</v>
      </c>
      <c r="BF421" s="57">
        <v>49.91</v>
      </c>
      <c r="BG421" s="69">
        <f t="shared" ref="BG421:BG434" si="711">BF421*12</f>
        <v>598.91999999999996</v>
      </c>
      <c r="BH421" s="57">
        <f t="shared" ref="BH421:BH482" si="712">BD421-BF421</f>
        <v>7096.7083050847505</v>
      </c>
      <c r="BI421" s="57">
        <f t="shared" ref="BI421:BS424" si="713">BH421-$L421</f>
        <v>7046.7983050847506</v>
      </c>
      <c r="BJ421" s="57">
        <f t="shared" si="713"/>
        <v>6996.8883050847508</v>
      </c>
      <c r="BK421" s="57">
        <f t="shared" si="713"/>
        <v>6946.9783050847509</v>
      </c>
      <c r="BL421" s="57">
        <f t="shared" si="713"/>
        <v>6897.068305084751</v>
      </c>
      <c r="BM421" s="57">
        <f t="shared" si="713"/>
        <v>6847.1583050847512</v>
      </c>
      <c r="BN421" s="57">
        <f t="shared" si="713"/>
        <v>6797.2483050847513</v>
      </c>
      <c r="BO421" s="57">
        <f t="shared" si="713"/>
        <v>6747.3383050847515</v>
      </c>
      <c r="BP421" s="57">
        <f t="shared" si="713"/>
        <v>6697.4283050847516</v>
      </c>
      <c r="BQ421" s="57">
        <f t="shared" si="713"/>
        <v>6647.5183050847518</v>
      </c>
      <c r="BR421" s="57">
        <f t="shared" si="713"/>
        <v>6597.6083050847519</v>
      </c>
      <c r="BS421" s="57">
        <f t="shared" si="713"/>
        <v>6547.6983050847521</v>
      </c>
      <c r="BT421" s="60">
        <f t="shared" si="641"/>
        <v>150.63748271186449</v>
      </c>
      <c r="BU421" s="57">
        <v>49.91</v>
      </c>
      <c r="BV421" s="69">
        <f t="shared" ref="BV421:BV434" si="714">BU421*12</f>
        <v>598.91999999999996</v>
      </c>
      <c r="BW421" s="57">
        <f t="shared" ref="BW421:BW422" si="715">BS421-BU421</f>
        <v>6497.7883050847522</v>
      </c>
      <c r="BX421" s="57">
        <f t="shared" ref="BX421:CH422" si="716">BW421-$L421</f>
        <v>6447.8783050847524</v>
      </c>
      <c r="BY421" s="57">
        <f t="shared" si="716"/>
        <v>6397.9683050847525</v>
      </c>
      <c r="BZ421" s="57">
        <f t="shared" si="716"/>
        <v>6348.0583050847526</v>
      </c>
      <c r="CA421" s="57">
        <f t="shared" si="716"/>
        <v>6298.1483050847528</v>
      </c>
      <c r="CB421" s="57">
        <f t="shared" si="716"/>
        <v>6248.2383050847529</v>
      </c>
      <c r="CC421" s="57">
        <f t="shared" si="716"/>
        <v>6198.3283050847531</v>
      </c>
      <c r="CD421" s="57">
        <f t="shared" si="716"/>
        <v>6148.4183050847532</v>
      </c>
      <c r="CE421" s="57">
        <f t="shared" si="716"/>
        <v>6098.5083050847534</v>
      </c>
      <c r="CF421" s="57">
        <f t="shared" si="716"/>
        <v>6048.5983050847535</v>
      </c>
      <c r="CG421" s="57">
        <f t="shared" si="716"/>
        <v>5998.6883050847537</v>
      </c>
      <c r="CH421" s="57">
        <f t="shared" si="716"/>
        <v>5948.7783050847538</v>
      </c>
      <c r="CI421" s="60">
        <f t="shared" si="642"/>
        <v>137.46124271186454</v>
      </c>
      <c r="CJ421" s="57">
        <v>49.91</v>
      </c>
      <c r="CK421" s="69">
        <f t="shared" ref="CK421:CK434" si="717">CJ421*12</f>
        <v>598.91999999999996</v>
      </c>
      <c r="CL421" s="57">
        <f t="shared" ref="CL421:CL422" si="718">CH421-CJ421</f>
        <v>5898.868305084754</v>
      </c>
      <c r="CM421" s="57">
        <f t="shared" ref="CM421:CW422" si="719">CL421-$L421</f>
        <v>5848.9583050847541</v>
      </c>
      <c r="CN421" s="57">
        <f t="shared" si="719"/>
        <v>5799.0483050847542</v>
      </c>
      <c r="CO421" s="57">
        <f t="shared" si="719"/>
        <v>5749.1383050847544</v>
      </c>
      <c r="CP421" s="57">
        <f t="shared" si="719"/>
        <v>5699.2283050847545</v>
      </c>
      <c r="CQ421" s="57">
        <f t="shared" si="719"/>
        <v>5649.3183050847547</v>
      </c>
      <c r="CR421" s="57">
        <f t="shared" si="719"/>
        <v>5599.4083050847548</v>
      </c>
      <c r="CS421" s="57">
        <f t="shared" si="719"/>
        <v>5549.498305084755</v>
      </c>
      <c r="CT421" s="57">
        <f t="shared" si="719"/>
        <v>5499.5883050847551</v>
      </c>
      <c r="CU421" s="57">
        <f t="shared" si="719"/>
        <v>5449.6783050847553</v>
      </c>
      <c r="CV421" s="57">
        <f t="shared" si="719"/>
        <v>5399.7683050847554</v>
      </c>
      <c r="CW421" s="57">
        <f t="shared" si="719"/>
        <v>5349.8583050847556</v>
      </c>
      <c r="CX421" s="60">
        <f t="shared" si="643"/>
        <v>124.28500271186458</v>
      </c>
    </row>
    <row r="422" spans="1:102" x14ac:dyDescent="0.2">
      <c r="A422" s="56" t="s">
        <v>1735</v>
      </c>
      <c r="B422" s="40" t="s">
        <v>2452</v>
      </c>
      <c r="C422" s="40" t="s">
        <v>794</v>
      </c>
      <c r="D422" s="40" t="s">
        <v>913</v>
      </c>
      <c r="E422" s="40" t="s">
        <v>2626</v>
      </c>
      <c r="F422" s="40" t="s">
        <v>853</v>
      </c>
      <c r="G422" s="40">
        <v>240</v>
      </c>
      <c r="H422" s="57">
        <v>2890765</v>
      </c>
      <c r="I422" s="57">
        <v>1758548.11</v>
      </c>
      <c r="J422" s="57">
        <v>1132216.8899999999</v>
      </c>
      <c r="K422" s="58">
        <v>1</v>
      </c>
      <c r="L422" s="57">
        <v>12044.850000000004</v>
      </c>
      <c r="M422" s="57"/>
      <c r="N422" s="57">
        <f t="shared" si="597"/>
        <v>144538.20000000004</v>
      </c>
      <c r="O422" s="57">
        <f t="shared" si="637"/>
        <v>1120172.0399999998</v>
      </c>
      <c r="P422" s="57">
        <f t="shared" si="686"/>
        <v>1108127.1899999997</v>
      </c>
      <c r="Q422" s="57">
        <f t="shared" si="686"/>
        <v>1096082.3399999996</v>
      </c>
      <c r="R422" s="57">
        <f t="shared" si="686"/>
        <v>1084037.4899999995</v>
      </c>
      <c r="S422" s="57">
        <f t="shared" si="686"/>
        <v>1071992.6399999994</v>
      </c>
      <c r="T422" s="57">
        <f t="shared" si="686"/>
        <v>1059947.7899999993</v>
      </c>
      <c r="U422" s="57">
        <f t="shared" si="686"/>
        <v>1047902.9399999994</v>
      </c>
      <c r="V422" s="57">
        <f t="shared" si="686"/>
        <v>1035858.0899999994</v>
      </c>
      <c r="W422" s="57">
        <f t="shared" si="686"/>
        <v>1023813.2399999994</v>
      </c>
      <c r="X422" s="57">
        <f t="shared" si="686"/>
        <v>1011768.3899999994</v>
      </c>
      <c r="Y422" s="57">
        <f t="shared" si="686"/>
        <v>999723.53999999946</v>
      </c>
      <c r="Z422" s="57">
        <f t="shared" si="686"/>
        <v>987678.68999999948</v>
      </c>
      <c r="AA422" s="59">
        <f t="shared" si="695"/>
        <v>23318.851379999989</v>
      </c>
      <c r="AB422" s="57"/>
      <c r="AC422" s="57">
        <f t="shared" si="638"/>
        <v>144538.20000000004</v>
      </c>
      <c r="AD422" s="57">
        <f t="shared" si="639"/>
        <v>975633.8399999995</v>
      </c>
      <c r="AE422" s="57">
        <f t="shared" si="707"/>
        <v>963588.98999999953</v>
      </c>
      <c r="AF422" s="57">
        <f t="shared" si="707"/>
        <v>951544.13999999955</v>
      </c>
      <c r="AG422" s="57">
        <f t="shared" si="707"/>
        <v>939499.28999999957</v>
      </c>
      <c r="AH422" s="57">
        <f t="shared" si="707"/>
        <v>927454.43999999959</v>
      </c>
      <c r="AI422" s="57">
        <f t="shared" si="707"/>
        <v>915409.58999999962</v>
      </c>
      <c r="AJ422" s="57">
        <f t="shared" si="707"/>
        <v>903364.73999999964</v>
      </c>
      <c r="AK422" s="57">
        <f t="shared" si="707"/>
        <v>891319.88999999966</v>
      </c>
      <c r="AL422" s="57">
        <f t="shared" si="707"/>
        <v>879275.03999999969</v>
      </c>
      <c r="AM422" s="57">
        <f t="shared" si="707"/>
        <v>867230.18999999971</v>
      </c>
      <c r="AN422" s="57">
        <f t="shared" si="707"/>
        <v>855185.33999999973</v>
      </c>
      <c r="AO422" s="57">
        <f t="shared" si="707"/>
        <v>843140.48999999976</v>
      </c>
      <c r="AP422" s="59">
        <f t="shared" si="681"/>
        <v>20139.010979999992</v>
      </c>
      <c r="AQ422" s="57">
        <v>12044.850000000004</v>
      </c>
      <c r="AR422" s="57">
        <f t="shared" si="708"/>
        <v>144538.20000000004</v>
      </c>
      <c r="AS422" s="57">
        <f t="shared" si="709"/>
        <v>831095.63999999978</v>
      </c>
      <c r="AT422" s="57">
        <f t="shared" si="710"/>
        <v>819050.7899999998</v>
      </c>
      <c r="AU422" s="57">
        <f t="shared" si="710"/>
        <v>807005.93999999983</v>
      </c>
      <c r="AV422" s="57">
        <f t="shared" si="710"/>
        <v>794961.08999999985</v>
      </c>
      <c r="AW422" s="57">
        <f t="shared" si="710"/>
        <v>782916.23999999987</v>
      </c>
      <c r="AX422" s="57">
        <f t="shared" si="710"/>
        <v>770871.3899999999</v>
      </c>
      <c r="AY422" s="57">
        <f t="shared" si="710"/>
        <v>758826.53999999992</v>
      </c>
      <c r="AZ422" s="57">
        <f t="shared" si="710"/>
        <v>746781.69</v>
      </c>
      <c r="BA422" s="57">
        <f t="shared" si="710"/>
        <v>734736.84</v>
      </c>
      <c r="BB422" s="57">
        <f t="shared" si="710"/>
        <v>722691.99</v>
      </c>
      <c r="BC422" s="57">
        <f t="shared" si="710"/>
        <v>710647.14</v>
      </c>
      <c r="BD422" s="57">
        <f t="shared" si="710"/>
        <v>698602.29</v>
      </c>
      <c r="BE422" s="60">
        <f t="shared" si="636"/>
        <v>16959.170579999998</v>
      </c>
      <c r="BF422" s="57">
        <v>12044.850000000004</v>
      </c>
      <c r="BG422" s="69">
        <f t="shared" si="711"/>
        <v>144538.20000000004</v>
      </c>
      <c r="BH422" s="57">
        <f t="shared" si="712"/>
        <v>686557.44000000006</v>
      </c>
      <c r="BI422" s="57">
        <f t="shared" si="713"/>
        <v>674512.59000000008</v>
      </c>
      <c r="BJ422" s="57">
        <f t="shared" si="713"/>
        <v>662467.74000000011</v>
      </c>
      <c r="BK422" s="57">
        <f t="shared" si="713"/>
        <v>650422.89000000013</v>
      </c>
      <c r="BL422" s="57">
        <f t="shared" si="713"/>
        <v>638378.04000000015</v>
      </c>
      <c r="BM422" s="57">
        <f t="shared" si="713"/>
        <v>626333.19000000018</v>
      </c>
      <c r="BN422" s="57">
        <f t="shared" si="713"/>
        <v>614288.3400000002</v>
      </c>
      <c r="BO422" s="57">
        <f t="shared" si="713"/>
        <v>602243.49000000022</v>
      </c>
      <c r="BP422" s="57">
        <f t="shared" si="713"/>
        <v>590198.64000000025</v>
      </c>
      <c r="BQ422" s="57">
        <f t="shared" si="713"/>
        <v>578153.79000000027</v>
      </c>
      <c r="BR422" s="57">
        <f t="shared" si="713"/>
        <v>566108.94000000029</v>
      </c>
      <c r="BS422" s="57">
        <f t="shared" si="713"/>
        <v>554064.09000000032</v>
      </c>
      <c r="BT422" s="60">
        <f t="shared" si="641"/>
        <v>13779.330180000003</v>
      </c>
      <c r="BU422" s="57">
        <v>12044.850000000004</v>
      </c>
      <c r="BV422" s="69">
        <f t="shared" si="714"/>
        <v>144538.20000000004</v>
      </c>
      <c r="BW422" s="57">
        <f t="shared" si="715"/>
        <v>542019.24000000034</v>
      </c>
      <c r="BX422" s="57">
        <f t="shared" si="716"/>
        <v>529974.39000000036</v>
      </c>
      <c r="BY422" s="57">
        <f t="shared" si="716"/>
        <v>517929.54000000039</v>
      </c>
      <c r="BZ422" s="57">
        <f t="shared" si="716"/>
        <v>505884.69000000041</v>
      </c>
      <c r="CA422" s="57">
        <f t="shared" si="716"/>
        <v>493839.84000000043</v>
      </c>
      <c r="CB422" s="57">
        <f t="shared" si="716"/>
        <v>481794.99000000046</v>
      </c>
      <c r="CC422" s="57">
        <f t="shared" si="716"/>
        <v>469750.14000000048</v>
      </c>
      <c r="CD422" s="57">
        <f t="shared" si="716"/>
        <v>457705.2900000005</v>
      </c>
      <c r="CE422" s="57">
        <f t="shared" si="716"/>
        <v>445660.44000000053</v>
      </c>
      <c r="CF422" s="57">
        <f t="shared" si="716"/>
        <v>433615.59000000055</v>
      </c>
      <c r="CG422" s="57">
        <f t="shared" si="716"/>
        <v>421570.74000000057</v>
      </c>
      <c r="CH422" s="57">
        <f t="shared" si="716"/>
        <v>409525.8900000006</v>
      </c>
      <c r="CI422" s="60">
        <f t="shared" si="642"/>
        <v>10599.489780000011</v>
      </c>
      <c r="CJ422" s="57">
        <v>12044.850000000004</v>
      </c>
      <c r="CK422" s="69">
        <f t="shared" si="717"/>
        <v>144538.20000000004</v>
      </c>
      <c r="CL422" s="57">
        <f t="shared" si="718"/>
        <v>397481.04000000062</v>
      </c>
      <c r="CM422" s="57">
        <f t="shared" si="719"/>
        <v>385436.19000000064</v>
      </c>
      <c r="CN422" s="57">
        <f t="shared" si="719"/>
        <v>373391.34000000067</v>
      </c>
      <c r="CO422" s="57">
        <f t="shared" si="719"/>
        <v>361346.49000000069</v>
      </c>
      <c r="CP422" s="57">
        <f t="shared" si="719"/>
        <v>349301.64000000071</v>
      </c>
      <c r="CQ422" s="57">
        <f t="shared" si="719"/>
        <v>337256.79000000074</v>
      </c>
      <c r="CR422" s="57">
        <f t="shared" si="719"/>
        <v>325211.94000000076</v>
      </c>
      <c r="CS422" s="57">
        <f t="shared" si="719"/>
        <v>313167.09000000078</v>
      </c>
      <c r="CT422" s="57">
        <f t="shared" si="719"/>
        <v>301122.24000000081</v>
      </c>
      <c r="CU422" s="57">
        <f t="shared" si="719"/>
        <v>289077.39000000083</v>
      </c>
      <c r="CV422" s="57">
        <f t="shared" si="719"/>
        <v>277032.54000000085</v>
      </c>
      <c r="CW422" s="57">
        <f t="shared" si="719"/>
        <v>264987.69000000088</v>
      </c>
      <c r="CX422" s="60">
        <f t="shared" si="643"/>
        <v>7419.6493800000144</v>
      </c>
    </row>
    <row r="423" spans="1:102" x14ac:dyDescent="0.2">
      <c r="A423" s="56" t="s">
        <v>1736</v>
      </c>
      <c r="B423" s="40" t="s">
        <v>2453</v>
      </c>
      <c r="C423" s="40" t="s">
        <v>794</v>
      </c>
      <c r="D423" s="40" t="s">
        <v>851</v>
      </c>
      <c r="E423" s="40" t="s">
        <v>2627</v>
      </c>
      <c r="F423" s="40" t="s">
        <v>853</v>
      </c>
      <c r="G423" s="40">
        <v>180</v>
      </c>
      <c r="H423" s="57">
        <v>5253378</v>
      </c>
      <c r="I423" s="57">
        <v>4494556.26</v>
      </c>
      <c r="J423" s="57">
        <v>758821.74000000022</v>
      </c>
      <c r="K423" s="58">
        <v>1</v>
      </c>
      <c r="L423" s="57">
        <v>29185.429999999997</v>
      </c>
      <c r="M423" s="57"/>
      <c r="N423" s="57">
        <f t="shared" ref="N423:N486" si="720">L423*12</f>
        <v>350225.16</v>
      </c>
      <c r="O423" s="57">
        <f t="shared" si="637"/>
        <v>729636.31000000017</v>
      </c>
      <c r="P423" s="57">
        <f t="shared" ref="P423:Z430" si="721">O423-$L423</f>
        <v>700450.88000000012</v>
      </c>
      <c r="Q423" s="57">
        <f t="shared" si="721"/>
        <v>671265.45000000007</v>
      </c>
      <c r="R423" s="57">
        <f t="shared" si="721"/>
        <v>642080.02</v>
      </c>
      <c r="S423" s="57">
        <f t="shared" si="721"/>
        <v>612894.59</v>
      </c>
      <c r="T423" s="57">
        <f t="shared" si="721"/>
        <v>583709.15999999992</v>
      </c>
      <c r="U423" s="57">
        <f t="shared" si="721"/>
        <v>554523.72999999986</v>
      </c>
      <c r="V423" s="57">
        <f t="shared" si="721"/>
        <v>525338.29999999981</v>
      </c>
      <c r="W423" s="57">
        <f t="shared" si="721"/>
        <v>496152.86999999982</v>
      </c>
      <c r="X423" s="57">
        <f t="shared" si="721"/>
        <v>466967.43999999983</v>
      </c>
      <c r="Y423" s="57">
        <f t="shared" si="721"/>
        <v>437782.00999999983</v>
      </c>
      <c r="Z423" s="57">
        <f t="shared" si="721"/>
        <v>408596.57999999984</v>
      </c>
      <c r="AA423" s="59">
        <f t="shared" si="695"/>
        <v>12841.601519999997</v>
      </c>
      <c r="AB423" s="57"/>
      <c r="AC423" s="57">
        <f t="shared" si="638"/>
        <v>350225.16</v>
      </c>
      <c r="AD423" s="57">
        <f t="shared" si="639"/>
        <v>379411.14999999985</v>
      </c>
      <c r="AE423" s="57">
        <f t="shared" si="707"/>
        <v>350225.71999999986</v>
      </c>
      <c r="AF423" s="57">
        <f t="shared" si="707"/>
        <v>321040.28999999986</v>
      </c>
      <c r="AG423" s="57">
        <f t="shared" si="707"/>
        <v>291854.85999999987</v>
      </c>
      <c r="AH423" s="57">
        <f t="shared" si="707"/>
        <v>262669.42999999988</v>
      </c>
      <c r="AI423" s="57">
        <f t="shared" si="707"/>
        <v>233483.99999999988</v>
      </c>
      <c r="AJ423" s="57">
        <f t="shared" si="707"/>
        <v>204298.56999999989</v>
      </c>
      <c r="AK423" s="57">
        <f t="shared" si="707"/>
        <v>175113.1399999999</v>
      </c>
      <c r="AL423" s="57">
        <f t="shared" si="707"/>
        <v>145927.7099999999</v>
      </c>
      <c r="AM423" s="57">
        <f t="shared" si="707"/>
        <v>116742.27999999991</v>
      </c>
      <c r="AN423" s="57">
        <f t="shared" si="707"/>
        <v>87556.849999999919</v>
      </c>
      <c r="AO423" s="57">
        <f t="shared" si="707"/>
        <v>58371.419999999925</v>
      </c>
      <c r="AP423" s="59">
        <f t="shared" si="681"/>
        <v>5136.6479999999983</v>
      </c>
      <c r="AQ423" s="57">
        <v>29185.429999999997</v>
      </c>
      <c r="AR423" s="57">
        <f>L423*2+0.56</f>
        <v>58371.419999999991</v>
      </c>
      <c r="AS423" s="57">
        <f t="shared" si="709"/>
        <v>29185.989999999929</v>
      </c>
      <c r="AT423" s="57">
        <f t="shared" si="710"/>
        <v>0.55999999993218808</v>
      </c>
      <c r="AU423" s="57">
        <f>AT423-0.56</f>
        <v>-6.7811978254894711E-11</v>
      </c>
      <c r="AV423" s="57">
        <f>AU423-$L423*0</f>
        <v>-6.7811978254894711E-11</v>
      </c>
      <c r="AW423" s="57">
        <f t="shared" ref="AW423:BD423" si="722">AV423-$L423*0</f>
        <v>-6.7811978254894711E-11</v>
      </c>
      <c r="AX423" s="57">
        <f t="shared" si="722"/>
        <v>-6.7811978254894711E-11</v>
      </c>
      <c r="AY423" s="57">
        <f t="shared" si="722"/>
        <v>-6.7811978254894711E-11</v>
      </c>
      <c r="AZ423" s="57">
        <f t="shared" si="722"/>
        <v>-6.7811978254894711E-11</v>
      </c>
      <c r="BA423" s="57">
        <f t="shared" si="722"/>
        <v>-6.7811978254894711E-11</v>
      </c>
      <c r="BB423" s="57">
        <f t="shared" si="722"/>
        <v>-6.7811978254894711E-11</v>
      </c>
      <c r="BC423" s="57">
        <f t="shared" si="722"/>
        <v>-6.7811978254894711E-11</v>
      </c>
      <c r="BD423" s="57">
        <f t="shared" si="722"/>
        <v>-6.7811978254894711E-11</v>
      </c>
      <c r="BE423" s="60">
        <f t="shared" si="636"/>
        <v>148.17502615384461</v>
      </c>
      <c r="BF423" s="57">
        <v>29185.429999999997</v>
      </c>
      <c r="BG423" s="69">
        <v>0</v>
      </c>
      <c r="BH423" s="57"/>
      <c r="BI423" s="57"/>
      <c r="BJ423" s="57"/>
      <c r="BK423" s="57"/>
      <c r="BL423" s="57"/>
      <c r="BM423" s="57"/>
      <c r="BN423" s="57"/>
      <c r="BO423" s="57"/>
      <c r="BP423" s="57"/>
      <c r="BQ423" s="57"/>
      <c r="BR423" s="57"/>
      <c r="BS423" s="57"/>
      <c r="BT423" s="60">
        <f t="shared" si="641"/>
        <v>-1.1475873243136028E-13</v>
      </c>
      <c r="BU423" s="57">
        <v>29185.429999999997</v>
      </c>
      <c r="BV423" s="69">
        <v>0</v>
      </c>
      <c r="BW423" s="57"/>
      <c r="BX423" s="57"/>
      <c r="BY423" s="57"/>
      <c r="BZ423" s="57"/>
      <c r="CA423" s="57"/>
      <c r="CB423" s="57"/>
      <c r="CC423" s="57"/>
      <c r="CD423" s="57"/>
      <c r="CE423" s="57"/>
      <c r="CF423" s="57"/>
      <c r="CG423" s="57"/>
      <c r="CH423" s="57"/>
      <c r="CI423" s="60">
        <f t="shared" si="642"/>
        <v>0</v>
      </c>
      <c r="CJ423" s="57">
        <v>29185.429999999997</v>
      </c>
      <c r="CK423" s="69">
        <v>0</v>
      </c>
      <c r="CL423" s="57"/>
      <c r="CM423" s="57"/>
      <c r="CN423" s="57"/>
      <c r="CO423" s="57"/>
      <c r="CP423" s="57"/>
      <c r="CQ423" s="57"/>
      <c r="CR423" s="57"/>
      <c r="CS423" s="57"/>
      <c r="CT423" s="57"/>
      <c r="CU423" s="57"/>
      <c r="CV423" s="57"/>
      <c r="CW423" s="57"/>
      <c r="CX423" s="60">
        <f t="shared" si="643"/>
        <v>0</v>
      </c>
    </row>
    <row r="424" spans="1:102" ht="22.5" x14ac:dyDescent="0.2">
      <c r="A424" s="56" t="s">
        <v>1737</v>
      </c>
      <c r="B424" s="40" t="s">
        <v>2454</v>
      </c>
      <c r="C424" s="40" t="s">
        <v>794</v>
      </c>
      <c r="D424" s="40" t="s">
        <v>851</v>
      </c>
      <c r="E424" s="40" t="s">
        <v>2628</v>
      </c>
      <c r="F424" s="40" t="s">
        <v>853</v>
      </c>
      <c r="G424" s="40">
        <v>240</v>
      </c>
      <c r="H424" s="57">
        <v>4351220.7</v>
      </c>
      <c r="I424" s="57">
        <v>1969959.73</v>
      </c>
      <c r="J424" s="57">
        <v>2381260.9700000002</v>
      </c>
      <c r="K424" s="58">
        <v>1</v>
      </c>
      <c r="L424" s="57">
        <v>18177.570000000003</v>
      </c>
      <c r="M424" s="57"/>
      <c r="N424" s="57">
        <f t="shared" si="720"/>
        <v>218130.84000000003</v>
      </c>
      <c r="O424" s="57">
        <f t="shared" si="637"/>
        <v>2363083.4000000004</v>
      </c>
      <c r="P424" s="57">
        <f t="shared" si="721"/>
        <v>2344905.8300000005</v>
      </c>
      <c r="Q424" s="57">
        <f t="shared" si="721"/>
        <v>2326728.2600000007</v>
      </c>
      <c r="R424" s="57">
        <f t="shared" si="721"/>
        <v>2308550.6900000009</v>
      </c>
      <c r="S424" s="57">
        <f t="shared" si="721"/>
        <v>2290373.120000001</v>
      </c>
      <c r="T424" s="57">
        <f t="shared" si="721"/>
        <v>2272195.5500000012</v>
      </c>
      <c r="U424" s="57">
        <f t="shared" si="721"/>
        <v>2254017.9800000014</v>
      </c>
      <c r="V424" s="57">
        <f t="shared" si="721"/>
        <v>2235840.4100000015</v>
      </c>
      <c r="W424" s="57">
        <f t="shared" si="721"/>
        <v>2217662.8400000017</v>
      </c>
      <c r="X424" s="57">
        <f t="shared" si="721"/>
        <v>2199485.2700000019</v>
      </c>
      <c r="Y424" s="57">
        <f t="shared" si="721"/>
        <v>2181307.700000002</v>
      </c>
      <c r="Z424" s="57">
        <f t="shared" si="721"/>
        <v>2163130.1300000022</v>
      </c>
      <c r="AA424" s="59">
        <f t="shared" si="695"/>
        <v>49988.302100000023</v>
      </c>
      <c r="AB424" s="57"/>
      <c r="AC424" s="57">
        <f t="shared" si="638"/>
        <v>218130.84000000003</v>
      </c>
      <c r="AD424" s="57">
        <f t="shared" si="639"/>
        <v>2144952.5600000024</v>
      </c>
      <c r="AE424" s="57">
        <f t="shared" si="707"/>
        <v>2126774.9900000026</v>
      </c>
      <c r="AF424" s="57">
        <f t="shared" si="707"/>
        <v>2108597.4200000027</v>
      </c>
      <c r="AG424" s="57">
        <f t="shared" si="707"/>
        <v>2090419.8500000027</v>
      </c>
      <c r="AH424" s="57">
        <f t="shared" si="707"/>
        <v>2072242.2800000026</v>
      </c>
      <c r="AI424" s="57">
        <f t="shared" si="707"/>
        <v>2054064.7100000025</v>
      </c>
      <c r="AJ424" s="57">
        <f t="shared" si="707"/>
        <v>2035887.1400000025</v>
      </c>
      <c r="AK424" s="57">
        <f t="shared" si="707"/>
        <v>2017709.5700000024</v>
      </c>
      <c r="AL424" s="57">
        <f t="shared" si="707"/>
        <v>1999532.0000000023</v>
      </c>
      <c r="AM424" s="57">
        <f t="shared" si="707"/>
        <v>1981354.4300000023</v>
      </c>
      <c r="AN424" s="57">
        <f t="shared" si="707"/>
        <v>1963176.8600000022</v>
      </c>
      <c r="AO424" s="57">
        <f t="shared" si="707"/>
        <v>1944999.2900000021</v>
      </c>
      <c r="AP424" s="59">
        <f t="shared" si="681"/>
        <v>45189.423620000052</v>
      </c>
      <c r="AQ424" s="57">
        <v>18177.570000000003</v>
      </c>
      <c r="AR424" s="57">
        <f t="shared" si="708"/>
        <v>218130.84000000003</v>
      </c>
      <c r="AS424" s="57">
        <f t="shared" si="709"/>
        <v>1926821.7200000021</v>
      </c>
      <c r="AT424" s="57">
        <f t="shared" si="710"/>
        <v>1908644.150000002</v>
      </c>
      <c r="AU424" s="57">
        <f t="shared" si="710"/>
        <v>1890466.5800000019</v>
      </c>
      <c r="AV424" s="57">
        <f t="shared" si="710"/>
        <v>1872289.0100000019</v>
      </c>
      <c r="AW424" s="57">
        <f t="shared" si="710"/>
        <v>1854111.4400000018</v>
      </c>
      <c r="AX424" s="57">
        <f t="shared" si="710"/>
        <v>1835933.8700000017</v>
      </c>
      <c r="AY424" s="57">
        <f t="shared" si="710"/>
        <v>1817756.3000000017</v>
      </c>
      <c r="AZ424" s="57">
        <f t="shared" si="710"/>
        <v>1799578.7300000016</v>
      </c>
      <c r="BA424" s="57">
        <f t="shared" si="710"/>
        <v>1781401.1600000015</v>
      </c>
      <c r="BB424" s="57">
        <f t="shared" si="710"/>
        <v>1763223.5900000015</v>
      </c>
      <c r="BC424" s="57">
        <f t="shared" si="710"/>
        <v>1745046.0200000014</v>
      </c>
      <c r="BD424" s="57">
        <f t="shared" si="710"/>
        <v>1726868.4500000014</v>
      </c>
      <c r="BE424" s="60">
        <f t="shared" si="636"/>
        <v>40390.545140000031</v>
      </c>
      <c r="BF424" s="57">
        <v>18177.570000000003</v>
      </c>
      <c r="BG424" s="69">
        <f t="shared" si="711"/>
        <v>218130.84000000003</v>
      </c>
      <c r="BH424" s="57">
        <f t="shared" si="712"/>
        <v>1708690.8800000013</v>
      </c>
      <c r="BI424" s="57">
        <f t="shared" si="713"/>
        <v>1690513.3100000012</v>
      </c>
      <c r="BJ424" s="57">
        <f t="shared" si="713"/>
        <v>1672335.7400000012</v>
      </c>
      <c r="BK424" s="57">
        <f t="shared" si="713"/>
        <v>1654158.1700000011</v>
      </c>
      <c r="BL424" s="57">
        <f t="shared" si="713"/>
        <v>1635980.600000001</v>
      </c>
      <c r="BM424" s="57">
        <f t="shared" si="713"/>
        <v>1617803.030000001</v>
      </c>
      <c r="BN424" s="57">
        <f t="shared" si="713"/>
        <v>1599625.4600000009</v>
      </c>
      <c r="BO424" s="57">
        <f t="shared" si="713"/>
        <v>1581447.8900000008</v>
      </c>
      <c r="BP424" s="57">
        <f t="shared" si="713"/>
        <v>1563270.3200000008</v>
      </c>
      <c r="BQ424" s="57">
        <f t="shared" si="713"/>
        <v>1545092.7500000007</v>
      </c>
      <c r="BR424" s="57">
        <f t="shared" si="713"/>
        <v>1526915.1800000006</v>
      </c>
      <c r="BS424" s="57">
        <f t="shared" si="713"/>
        <v>1508737.6100000006</v>
      </c>
      <c r="BT424" s="60">
        <f t="shared" si="641"/>
        <v>35591.666660000017</v>
      </c>
      <c r="BU424" s="57">
        <v>18177.570000000003</v>
      </c>
      <c r="BV424" s="69">
        <f t="shared" si="714"/>
        <v>218130.84000000003</v>
      </c>
      <c r="BW424" s="57">
        <f t="shared" ref="BW424" si="723">BS424-BU424</f>
        <v>1490560.0400000005</v>
      </c>
      <c r="BX424" s="57">
        <f t="shared" ref="BX424:CH424" si="724">BW424-$L424</f>
        <v>1472382.4700000004</v>
      </c>
      <c r="BY424" s="57">
        <f t="shared" si="724"/>
        <v>1454204.9000000004</v>
      </c>
      <c r="BZ424" s="57">
        <f t="shared" si="724"/>
        <v>1436027.3300000003</v>
      </c>
      <c r="CA424" s="57">
        <f t="shared" si="724"/>
        <v>1417849.7600000002</v>
      </c>
      <c r="CB424" s="57">
        <f t="shared" si="724"/>
        <v>1399672.1900000002</v>
      </c>
      <c r="CC424" s="57">
        <f t="shared" si="724"/>
        <v>1381494.62</v>
      </c>
      <c r="CD424" s="57">
        <f t="shared" si="724"/>
        <v>1363317.05</v>
      </c>
      <c r="CE424" s="57">
        <f t="shared" si="724"/>
        <v>1345139.48</v>
      </c>
      <c r="CF424" s="57">
        <f t="shared" si="724"/>
        <v>1326961.9099999999</v>
      </c>
      <c r="CG424" s="57">
        <f t="shared" si="724"/>
        <v>1308784.3399999999</v>
      </c>
      <c r="CH424" s="57">
        <f t="shared" si="724"/>
        <v>1290606.7699999998</v>
      </c>
      <c r="CI424" s="60">
        <f t="shared" si="642"/>
        <v>30792.788180000003</v>
      </c>
      <c r="CJ424" s="57">
        <v>18177.570000000003</v>
      </c>
      <c r="CK424" s="69">
        <f t="shared" si="717"/>
        <v>218130.84000000003</v>
      </c>
      <c r="CL424" s="57">
        <f t="shared" ref="CL424" si="725">CH424-CJ424</f>
        <v>1272429.1999999997</v>
      </c>
      <c r="CM424" s="57">
        <f t="shared" ref="CM424:CW424" si="726">CL424-$L424</f>
        <v>1254251.6299999997</v>
      </c>
      <c r="CN424" s="57">
        <f t="shared" si="726"/>
        <v>1236074.0599999996</v>
      </c>
      <c r="CO424" s="57">
        <f t="shared" si="726"/>
        <v>1217896.4899999995</v>
      </c>
      <c r="CP424" s="57">
        <f t="shared" si="726"/>
        <v>1199718.9199999995</v>
      </c>
      <c r="CQ424" s="57">
        <f t="shared" si="726"/>
        <v>1181541.3499999994</v>
      </c>
      <c r="CR424" s="57">
        <f t="shared" si="726"/>
        <v>1163363.7799999993</v>
      </c>
      <c r="CS424" s="57">
        <f t="shared" si="726"/>
        <v>1145186.2099999993</v>
      </c>
      <c r="CT424" s="57">
        <f t="shared" si="726"/>
        <v>1127008.6399999992</v>
      </c>
      <c r="CU424" s="57">
        <f t="shared" si="726"/>
        <v>1108831.0699999991</v>
      </c>
      <c r="CV424" s="57">
        <f t="shared" si="726"/>
        <v>1090653.4999999991</v>
      </c>
      <c r="CW424" s="57">
        <f t="shared" si="726"/>
        <v>1072475.929999999</v>
      </c>
      <c r="CX424" s="60">
        <f t="shared" si="643"/>
        <v>25993.909699999978</v>
      </c>
    </row>
    <row r="425" spans="1:102" x14ac:dyDescent="0.2">
      <c r="A425" s="56" t="s">
        <v>1738</v>
      </c>
      <c r="B425" s="40" t="s">
        <v>2455</v>
      </c>
      <c r="C425" s="40" t="s">
        <v>794</v>
      </c>
      <c r="D425" s="40" t="s">
        <v>851</v>
      </c>
      <c r="E425" s="40" t="s">
        <v>2143</v>
      </c>
      <c r="F425" s="40" t="s">
        <v>853</v>
      </c>
      <c r="G425" s="40">
        <v>180</v>
      </c>
      <c r="H425" s="57">
        <v>614430.39</v>
      </c>
      <c r="I425" s="57">
        <v>542746.52599999995</v>
      </c>
      <c r="J425" s="57">
        <v>71683.86400000006</v>
      </c>
      <c r="K425" s="58">
        <v>1</v>
      </c>
      <c r="L425" s="57">
        <v>3413.5</v>
      </c>
      <c r="M425" s="57"/>
      <c r="N425" s="57">
        <f t="shared" si="720"/>
        <v>40962</v>
      </c>
      <c r="O425" s="57">
        <f t="shared" si="637"/>
        <v>68270.36400000006</v>
      </c>
      <c r="P425" s="57">
        <f t="shared" si="721"/>
        <v>64856.86400000006</v>
      </c>
      <c r="Q425" s="57">
        <f t="shared" si="721"/>
        <v>61443.36400000006</v>
      </c>
      <c r="R425" s="57">
        <f t="shared" si="721"/>
        <v>58029.86400000006</v>
      </c>
      <c r="S425" s="57">
        <f t="shared" si="721"/>
        <v>54616.36400000006</v>
      </c>
      <c r="T425" s="57">
        <f t="shared" si="721"/>
        <v>51202.86400000006</v>
      </c>
      <c r="U425" s="57">
        <f t="shared" si="721"/>
        <v>47789.36400000006</v>
      </c>
      <c r="V425" s="57">
        <f t="shared" si="721"/>
        <v>44375.86400000006</v>
      </c>
      <c r="W425" s="57">
        <f t="shared" si="721"/>
        <v>40962.36400000006</v>
      </c>
      <c r="X425" s="57">
        <f t="shared" si="721"/>
        <v>37548.86400000006</v>
      </c>
      <c r="Y425" s="57">
        <f t="shared" si="721"/>
        <v>34135.36400000006</v>
      </c>
      <c r="Z425" s="57">
        <f t="shared" si="721"/>
        <v>30721.86400000006</v>
      </c>
      <c r="AA425" s="59">
        <f t="shared" si="695"/>
        <v>1126.4630080000013</v>
      </c>
      <c r="AB425" s="57"/>
      <c r="AC425" s="57">
        <f>L425*9+0.36</f>
        <v>30721.86</v>
      </c>
      <c r="AD425" s="57">
        <f t="shared" si="639"/>
        <v>27308.36400000006</v>
      </c>
      <c r="AE425" s="57">
        <f t="shared" si="707"/>
        <v>23894.86400000006</v>
      </c>
      <c r="AF425" s="57">
        <f t="shared" si="707"/>
        <v>20481.36400000006</v>
      </c>
      <c r="AG425" s="57">
        <f t="shared" si="707"/>
        <v>17067.86400000006</v>
      </c>
      <c r="AH425" s="57">
        <f t="shared" si="707"/>
        <v>13654.36400000006</v>
      </c>
      <c r="AI425" s="57">
        <f t="shared" si="707"/>
        <v>10240.86400000006</v>
      </c>
      <c r="AJ425" s="57">
        <f t="shared" si="707"/>
        <v>6827.3640000000596</v>
      </c>
      <c r="AK425" s="57">
        <f t="shared" si="707"/>
        <v>3413.8640000000596</v>
      </c>
      <c r="AL425" s="57">
        <f t="shared" si="707"/>
        <v>0.36400000005960464</v>
      </c>
      <c r="AM425" s="57">
        <f>AL425-0.36</f>
        <v>4.0000000596046581E-3</v>
      </c>
      <c r="AN425" s="57">
        <f t="shared" ref="AN425:AO425" si="727">AM425-$L425*0</f>
        <v>4.0000000596046581E-3</v>
      </c>
      <c r="AO425" s="57">
        <f t="shared" si="727"/>
        <v>4.0000000596046581E-3</v>
      </c>
      <c r="AP425" s="59">
        <f t="shared" si="681"/>
        <v>259.95733415384746</v>
      </c>
      <c r="AQ425" s="57">
        <v>3413.5</v>
      </c>
      <c r="BE425" s="60">
        <f t="shared" si="636"/>
        <v>6.7692308701001903E-6</v>
      </c>
      <c r="BF425" s="57">
        <v>3413.5</v>
      </c>
      <c r="BT425" s="60">
        <f t="shared" si="641"/>
        <v>0</v>
      </c>
      <c r="BU425" s="57">
        <v>3413.5</v>
      </c>
      <c r="CI425" s="60">
        <f t="shared" si="642"/>
        <v>0</v>
      </c>
      <c r="CJ425" s="57">
        <v>3413.5</v>
      </c>
      <c r="CX425" s="60">
        <f t="shared" si="643"/>
        <v>0</v>
      </c>
    </row>
    <row r="426" spans="1:102" x14ac:dyDescent="0.2">
      <c r="A426" s="56" t="s">
        <v>1739</v>
      </c>
      <c r="B426" s="40" t="s">
        <v>2456</v>
      </c>
      <c r="C426" s="40" t="s">
        <v>794</v>
      </c>
      <c r="D426" s="40" t="s">
        <v>851</v>
      </c>
      <c r="E426" s="40" t="s">
        <v>2137</v>
      </c>
      <c r="F426" s="40" t="s">
        <v>853</v>
      </c>
      <c r="G426" s="40">
        <v>240</v>
      </c>
      <c r="H426" s="57">
        <v>1032832</v>
      </c>
      <c r="I426" s="57">
        <v>585271.88</v>
      </c>
      <c r="J426" s="57">
        <v>447560.12</v>
      </c>
      <c r="K426" s="58">
        <v>1</v>
      </c>
      <c r="L426" s="57">
        <v>4303.47</v>
      </c>
      <c r="M426" s="57"/>
      <c r="N426" s="57">
        <f t="shared" si="720"/>
        <v>51641.64</v>
      </c>
      <c r="O426" s="57">
        <f t="shared" si="637"/>
        <v>443256.65</v>
      </c>
      <c r="P426" s="57">
        <f t="shared" si="721"/>
        <v>438953.18000000005</v>
      </c>
      <c r="Q426" s="57">
        <f t="shared" si="721"/>
        <v>434649.71000000008</v>
      </c>
      <c r="R426" s="57">
        <f t="shared" si="721"/>
        <v>430346.24000000011</v>
      </c>
      <c r="S426" s="57">
        <f t="shared" si="721"/>
        <v>426042.77000000014</v>
      </c>
      <c r="T426" s="57">
        <f t="shared" si="721"/>
        <v>421739.30000000016</v>
      </c>
      <c r="U426" s="57">
        <f t="shared" si="721"/>
        <v>417435.83000000019</v>
      </c>
      <c r="V426" s="57">
        <f t="shared" si="721"/>
        <v>413132.36000000022</v>
      </c>
      <c r="W426" s="57">
        <f t="shared" si="721"/>
        <v>408828.89000000025</v>
      </c>
      <c r="X426" s="57">
        <f t="shared" si="721"/>
        <v>404525.42000000027</v>
      </c>
      <c r="Y426" s="57">
        <f t="shared" si="721"/>
        <v>400221.9500000003</v>
      </c>
      <c r="Z426" s="57">
        <f t="shared" si="721"/>
        <v>395918.48000000033</v>
      </c>
      <c r="AA426" s="59">
        <f t="shared" si="695"/>
        <v>9278.2646000000022</v>
      </c>
      <c r="AB426" s="57"/>
      <c r="AC426" s="57">
        <f t="shared" si="638"/>
        <v>51641.64</v>
      </c>
      <c r="AD426" s="57">
        <f t="shared" si="639"/>
        <v>391615.01000000036</v>
      </c>
      <c r="AE426" s="57">
        <f t="shared" si="707"/>
        <v>387311.54000000039</v>
      </c>
      <c r="AF426" s="57">
        <f t="shared" si="707"/>
        <v>383008.07000000041</v>
      </c>
      <c r="AG426" s="57">
        <f t="shared" si="707"/>
        <v>378704.60000000044</v>
      </c>
      <c r="AH426" s="57">
        <f t="shared" si="707"/>
        <v>374401.13000000047</v>
      </c>
      <c r="AI426" s="57">
        <f t="shared" si="707"/>
        <v>370097.6600000005</v>
      </c>
      <c r="AJ426" s="57">
        <f t="shared" si="707"/>
        <v>365794.19000000053</v>
      </c>
      <c r="AK426" s="57">
        <f t="shared" si="707"/>
        <v>361490.72000000055</v>
      </c>
      <c r="AL426" s="57">
        <f t="shared" si="707"/>
        <v>357187.25000000058</v>
      </c>
      <c r="AM426" s="57">
        <f t="shared" si="707"/>
        <v>352883.78000000061</v>
      </c>
      <c r="AN426" s="57">
        <f t="shared" si="707"/>
        <v>348580.31000000064</v>
      </c>
      <c r="AO426" s="57">
        <f t="shared" si="707"/>
        <v>344276.84000000067</v>
      </c>
      <c r="AP426" s="59">
        <f t="shared" si="681"/>
        <v>8142.1485200000106</v>
      </c>
      <c r="AQ426" s="57">
        <v>4303.47</v>
      </c>
      <c r="AR426" s="57">
        <f t="shared" ref="AR426:AR430" si="728">L426*12</f>
        <v>51641.64</v>
      </c>
      <c r="AS426" s="57">
        <f t="shared" ref="AS426:AS430" si="729">AO426-$L426</f>
        <v>339973.37000000069</v>
      </c>
      <c r="AT426" s="57">
        <f t="shared" ref="AT426:BD430" si="730">AS426-$L426</f>
        <v>335669.90000000072</v>
      </c>
      <c r="AU426" s="57">
        <f t="shared" si="730"/>
        <v>331366.43000000075</v>
      </c>
      <c r="AV426" s="57">
        <f t="shared" si="730"/>
        <v>327062.96000000078</v>
      </c>
      <c r="AW426" s="57">
        <f t="shared" si="730"/>
        <v>322759.49000000081</v>
      </c>
      <c r="AX426" s="57">
        <f t="shared" si="730"/>
        <v>318456.02000000083</v>
      </c>
      <c r="AY426" s="57">
        <f t="shared" si="730"/>
        <v>314152.55000000086</v>
      </c>
      <c r="AZ426" s="57">
        <f t="shared" si="730"/>
        <v>309849.08000000089</v>
      </c>
      <c r="BA426" s="57">
        <f t="shared" si="730"/>
        <v>305545.61000000092</v>
      </c>
      <c r="BB426" s="57">
        <f t="shared" si="730"/>
        <v>301242.14000000095</v>
      </c>
      <c r="BC426" s="57">
        <f t="shared" si="730"/>
        <v>296938.67000000097</v>
      </c>
      <c r="BD426" s="57">
        <f t="shared" si="730"/>
        <v>292635.200000001</v>
      </c>
      <c r="BE426" s="60">
        <f t="shared" si="636"/>
        <v>7006.0324400000181</v>
      </c>
      <c r="BF426" s="57">
        <v>4303.47</v>
      </c>
      <c r="BG426" s="69">
        <f t="shared" si="711"/>
        <v>51641.64</v>
      </c>
      <c r="BH426" s="57">
        <f t="shared" si="712"/>
        <v>288331.73000000103</v>
      </c>
      <c r="BI426" s="57">
        <f t="shared" ref="BI426:BS430" si="731">BH426-$L426</f>
        <v>284028.26000000106</v>
      </c>
      <c r="BJ426" s="57">
        <f t="shared" si="731"/>
        <v>279724.79000000108</v>
      </c>
      <c r="BK426" s="57">
        <f t="shared" si="731"/>
        <v>275421.32000000111</v>
      </c>
      <c r="BL426" s="57">
        <f t="shared" si="731"/>
        <v>271117.85000000114</v>
      </c>
      <c r="BM426" s="57">
        <f t="shared" si="731"/>
        <v>266814.38000000117</v>
      </c>
      <c r="BN426" s="57">
        <f t="shared" si="731"/>
        <v>262510.9100000012</v>
      </c>
      <c r="BO426" s="57">
        <f t="shared" si="731"/>
        <v>258207.4400000012</v>
      </c>
      <c r="BP426" s="57">
        <f t="shared" si="731"/>
        <v>253903.97000000119</v>
      </c>
      <c r="BQ426" s="57">
        <f t="shared" si="731"/>
        <v>249600.50000000119</v>
      </c>
      <c r="BR426" s="57">
        <f t="shared" si="731"/>
        <v>245297.03000000119</v>
      </c>
      <c r="BS426" s="57">
        <f t="shared" si="731"/>
        <v>240993.56000000119</v>
      </c>
      <c r="BT426" s="60">
        <f t="shared" si="641"/>
        <v>5869.9163600000256</v>
      </c>
      <c r="BU426" s="57">
        <v>4303.47</v>
      </c>
      <c r="BV426" s="69">
        <f t="shared" si="714"/>
        <v>51641.64</v>
      </c>
      <c r="BW426" s="57">
        <f t="shared" ref="BW426:BW430" si="732">BS426-BU426</f>
        <v>236690.09000000119</v>
      </c>
      <c r="BX426" s="57">
        <f t="shared" ref="BX426:CH426" si="733">BW426-$L426</f>
        <v>232386.62000000119</v>
      </c>
      <c r="BY426" s="57">
        <f t="shared" si="733"/>
        <v>228083.15000000119</v>
      </c>
      <c r="BZ426" s="57">
        <f t="shared" si="733"/>
        <v>223779.68000000119</v>
      </c>
      <c r="CA426" s="57">
        <f t="shared" si="733"/>
        <v>219476.21000000119</v>
      </c>
      <c r="CB426" s="57">
        <f t="shared" si="733"/>
        <v>215172.74000000118</v>
      </c>
      <c r="CC426" s="57">
        <f t="shared" si="733"/>
        <v>210869.27000000118</v>
      </c>
      <c r="CD426" s="57">
        <f t="shared" si="733"/>
        <v>206565.80000000118</v>
      </c>
      <c r="CE426" s="57">
        <f t="shared" si="733"/>
        <v>202262.33000000118</v>
      </c>
      <c r="CF426" s="57">
        <f t="shared" si="733"/>
        <v>197958.86000000118</v>
      </c>
      <c r="CG426" s="57">
        <f t="shared" si="733"/>
        <v>193655.39000000118</v>
      </c>
      <c r="CH426" s="57">
        <f t="shared" si="733"/>
        <v>189351.92000000118</v>
      </c>
      <c r="CI426" s="60">
        <f t="shared" si="642"/>
        <v>4733.8002800000259</v>
      </c>
      <c r="CJ426" s="57">
        <v>4303.47</v>
      </c>
      <c r="CK426" s="69">
        <f t="shared" si="717"/>
        <v>51641.64</v>
      </c>
      <c r="CL426" s="57">
        <f t="shared" ref="CL426" si="734">CH426-CJ426</f>
        <v>185048.45000000118</v>
      </c>
      <c r="CM426" s="57">
        <f t="shared" ref="CM426:CW426" si="735">CL426-$L426</f>
        <v>180744.98000000117</v>
      </c>
      <c r="CN426" s="57">
        <f t="shared" si="735"/>
        <v>176441.51000000117</v>
      </c>
      <c r="CO426" s="57">
        <f t="shared" si="735"/>
        <v>172138.04000000117</v>
      </c>
      <c r="CP426" s="57">
        <f t="shared" si="735"/>
        <v>167834.57000000117</v>
      </c>
      <c r="CQ426" s="57">
        <f t="shared" si="735"/>
        <v>163531.10000000117</v>
      </c>
      <c r="CR426" s="57">
        <f t="shared" si="735"/>
        <v>159227.63000000117</v>
      </c>
      <c r="CS426" s="57">
        <f t="shared" si="735"/>
        <v>154924.16000000117</v>
      </c>
      <c r="CT426" s="57">
        <f t="shared" si="735"/>
        <v>150620.69000000117</v>
      </c>
      <c r="CU426" s="57">
        <f t="shared" si="735"/>
        <v>146317.22000000117</v>
      </c>
      <c r="CV426" s="57">
        <f t="shared" si="735"/>
        <v>142013.75000000116</v>
      </c>
      <c r="CW426" s="57">
        <f t="shared" si="735"/>
        <v>137710.28000000116</v>
      </c>
      <c r="CX426" s="60">
        <f t="shared" si="643"/>
        <v>3597.6842000000256</v>
      </c>
    </row>
    <row r="427" spans="1:102" x14ac:dyDescent="0.2">
      <c r="A427" s="56" t="s">
        <v>1740</v>
      </c>
      <c r="B427" s="40" t="s">
        <v>2457</v>
      </c>
      <c r="C427" s="40" t="s">
        <v>794</v>
      </c>
      <c r="D427" s="40" t="s">
        <v>913</v>
      </c>
      <c r="E427" s="40" t="s">
        <v>2629</v>
      </c>
      <c r="F427" s="40" t="s">
        <v>853</v>
      </c>
      <c r="G427" s="40">
        <v>708</v>
      </c>
      <c r="H427" s="57">
        <v>28452</v>
      </c>
      <c r="I427" s="57">
        <v>26937.387288135596</v>
      </c>
      <c r="J427" s="57">
        <v>1514.6127118644035</v>
      </c>
      <c r="K427" s="58">
        <v>1</v>
      </c>
      <c r="L427" s="57">
        <v>40.19</v>
      </c>
      <c r="M427" s="57"/>
      <c r="N427" s="57">
        <f t="shared" si="720"/>
        <v>482.28</v>
      </c>
      <c r="O427" s="57">
        <f t="shared" si="637"/>
        <v>1474.4227118644035</v>
      </c>
      <c r="P427" s="57">
        <f t="shared" si="721"/>
        <v>1434.2327118644034</v>
      </c>
      <c r="Q427" s="57">
        <f t="shared" si="721"/>
        <v>1394.0427118644034</v>
      </c>
      <c r="R427" s="57">
        <f t="shared" si="721"/>
        <v>1353.8527118644033</v>
      </c>
      <c r="S427" s="57">
        <f t="shared" si="721"/>
        <v>1313.6627118644033</v>
      </c>
      <c r="T427" s="57">
        <f t="shared" si="721"/>
        <v>1273.4727118644032</v>
      </c>
      <c r="U427" s="57">
        <f t="shared" si="721"/>
        <v>1233.2827118644032</v>
      </c>
      <c r="V427" s="57">
        <f t="shared" si="721"/>
        <v>1193.0927118644031</v>
      </c>
      <c r="W427" s="57">
        <f t="shared" si="721"/>
        <v>1152.902711864403</v>
      </c>
      <c r="X427" s="57">
        <f t="shared" si="721"/>
        <v>1112.712711864403</v>
      </c>
      <c r="Y427" s="57">
        <f t="shared" si="721"/>
        <v>1072.5227118644029</v>
      </c>
      <c r="Z427" s="57">
        <f t="shared" si="721"/>
        <v>1032.3327118644029</v>
      </c>
      <c r="AA427" s="59">
        <f t="shared" si="695"/>
        <v>28.01639966101687</v>
      </c>
      <c r="AB427" s="57"/>
      <c r="AC427" s="57">
        <f t="shared" si="638"/>
        <v>482.28</v>
      </c>
      <c r="AD427" s="57">
        <f t="shared" si="639"/>
        <v>992.14271186440283</v>
      </c>
      <c r="AE427" s="57">
        <f t="shared" si="707"/>
        <v>951.95271186440277</v>
      </c>
      <c r="AF427" s="57">
        <f t="shared" si="707"/>
        <v>911.76271186440272</v>
      </c>
      <c r="AG427" s="57">
        <f t="shared" si="707"/>
        <v>871.57271186440266</v>
      </c>
      <c r="AH427" s="57">
        <f t="shared" si="707"/>
        <v>831.38271186440261</v>
      </c>
      <c r="AI427" s="57">
        <f t="shared" si="707"/>
        <v>791.19271186440255</v>
      </c>
      <c r="AJ427" s="57">
        <f t="shared" si="707"/>
        <v>751.0027118644025</v>
      </c>
      <c r="AK427" s="57">
        <f t="shared" si="707"/>
        <v>710.81271186440244</v>
      </c>
      <c r="AL427" s="57">
        <f t="shared" si="707"/>
        <v>670.62271186440239</v>
      </c>
      <c r="AM427" s="57">
        <f t="shared" si="707"/>
        <v>630.43271186440234</v>
      </c>
      <c r="AN427" s="57">
        <f t="shared" si="707"/>
        <v>590.24271186440228</v>
      </c>
      <c r="AO427" s="57">
        <f t="shared" si="707"/>
        <v>550.05271186440223</v>
      </c>
      <c r="AP427" s="59">
        <f t="shared" si="681"/>
        <v>17.406239661016851</v>
      </c>
      <c r="AQ427" s="57">
        <v>40.19</v>
      </c>
      <c r="AR427" s="57">
        <f t="shared" si="728"/>
        <v>482.28</v>
      </c>
      <c r="AS427" s="57">
        <f t="shared" si="729"/>
        <v>509.86271186440223</v>
      </c>
      <c r="AT427" s="57">
        <f t="shared" si="730"/>
        <v>469.67271186440223</v>
      </c>
      <c r="AU427" s="57">
        <f t="shared" si="730"/>
        <v>429.48271186440223</v>
      </c>
      <c r="AV427" s="57">
        <f t="shared" si="730"/>
        <v>389.29271186440224</v>
      </c>
      <c r="AW427" s="57">
        <f t="shared" si="730"/>
        <v>349.10271186440224</v>
      </c>
      <c r="AX427" s="57">
        <f t="shared" si="730"/>
        <v>308.91271186440224</v>
      </c>
      <c r="AY427" s="57">
        <f t="shared" si="730"/>
        <v>268.72271186440224</v>
      </c>
      <c r="AZ427" s="57">
        <f t="shared" si="730"/>
        <v>228.53271186440224</v>
      </c>
      <c r="BA427" s="57">
        <f t="shared" si="730"/>
        <v>188.34271186440225</v>
      </c>
      <c r="BB427" s="57">
        <f t="shared" si="730"/>
        <v>148.15271186440225</v>
      </c>
      <c r="BC427" s="57">
        <f t="shared" si="730"/>
        <v>107.96271186440225</v>
      </c>
      <c r="BD427" s="57">
        <f t="shared" si="730"/>
        <v>67.772711864402254</v>
      </c>
      <c r="BE427" s="60">
        <f t="shared" si="636"/>
        <v>6.796079661016849</v>
      </c>
      <c r="BF427" s="57">
        <v>40.19</v>
      </c>
      <c r="BG427" s="69">
        <v>67.77</v>
      </c>
      <c r="BH427" s="57">
        <f t="shared" si="712"/>
        <v>27.582711864402256</v>
      </c>
      <c r="BI427" s="57"/>
      <c r="BJ427" s="57"/>
      <c r="BK427" s="57"/>
      <c r="BL427" s="57"/>
      <c r="BM427" s="57"/>
      <c r="BN427" s="57"/>
      <c r="BO427" s="57"/>
      <c r="BP427" s="57"/>
      <c r="BQ427" s="57"/>
      <c r="BR427" s="57"/>
      <c r="BS427" s="57"/>
      <c r="BT427" s="60">
        <f t="shared" si="641"/>
        <v>0.16137071707951534</v>
      </c>
      <c r="BU427" s="57">
        <v>40.19</v>
      </c>
      <c r="BV427" s="69"/>
      <c r="BW427" s="57"/>
      <c r="BX427" s="57"/>
      <c r="BY427" s="57"/>
      <c r="BZ427" s="57"/>
      <c r="CA427" s="57"/>
      <c r="CB427" s="57"/>
      <c r="CC427" s="57"/>
      <c r="CD427" s="57"/>
      <c r="CE427" s="57"/>
      <c r="CF427" s="57"/>
      <c r="CG427" s="57"/>
      <c r="CH427" s="57"/>
      <c r="CI427" s="60">
        <f t="shared" si="642"/>
        <v>0</v>
      </c>
      <c r="CJ427" s="57">
        <v>40.19</v>
      </c>
      <c r="CK427" s="69"/>
      <c r="CL427" s="57"/>
      <c r="CM427" s="57"/>
      <c r="CN427" s="57"/>
      <c r="CO427" s="57"/>
      <c r="CP427" s="57"/>
      <c r="CQ427" s="57"/>
      <c r="CR427" s="57"/>
      <c r="CS427" s="57"/>
      <c r="CT427" s="57"/>
      <c r="CU427" s="57"/>
      <c r="CV427" s="57"/>
      <c r="CW427" s="57"/>
      <c r="CX427" s="60">
        <f t="shared" si="643"/>
        <v>0</v>
      </c>
    </row>
    <row r="428" spans="1:102" x14ac:dyDescent="0.2">
      <c r="A428" s="56" t="s">
        <v>1741</v>
      </c>
      <c r="B428" s="40" t="s">
        <v>2458</v>
      </c>
      <c r="C428" s="40" t="s">
        <v>794</v>
      </c>
      <c r="D428" s="40" t="s">
        <v>851</v>
      </c>
      <c r="E428" s="40" t="s">
        <v>2559</v>
      </c>
      <c r="F428" s="40" t="s">
        <v>853</v>
      </c>
      <c r="G428" s="40">
        <v>238</v>
      </c>
      <c r="H428" s="57">
        <v>1978919</v>
      </c>
      <c r="I428" s="57">
        <v>914626.84857142856</v>
      </c>
      <c r="J428" s="57">
        <v>1064292.1514285714</v>
      </c>
      <c r="K428" s="58">
        <v>1</v>
      </c>
      <c r="L428" s="57">
        <v>8314.7900000000027</v>
      </c>
      <c r="M428" s="57"/>
      <c r="N428" s="57">
        <f t="shared" si="720"/>
        <v>99777.48000000004</v>
      </c>
      <c r="O428" s="57">
        <f t="shared" si="637"/>
        <v>1055977.3614285714</v>
      </c>
      <c r="P428" s="57">
        <f t="shared" si="721"/>
        <v>1047662.5714285714</v>
      </c>
      <c r="Q428" s="57">
        <f t="shared" si="721"/>
        <v>1039347.7814285713</v>
      </c>
      <c r="R428" s="57">
        <f t="shared" si="721"/>
        <v>1031032.9914285713</v>
      </c>
      <c r="S428" s="57">
        <f t="shared" si="721"/>
        <v>1022718.2014285713</v>
      </c>
      <c r="T428" s="57">
        <f t="shared" si="721"/>
        <v>1014403.4114285712</v>
      </c>
      <c r="U428" s="57">
        <f t="shared" si="721"/>
        <v>1006088.6214285712</v>
      </c>
      <c r="V428" s="57">
        <f t="shared" si="721"/>
        <v>997773.83142857114</v>
      </c>
      <c r="W428" s="57">
        <f t="shared" si="721"/>
        <v>989459.0414285711</v>
      </c>
      <c r="X428" s="57">
        <f t="shared" si="721"/>
        <v>981144.25142857106</v>
      </c>
      <c r="Y428" s="57">
        <f t="shared" si="721"/>
        <v>972829.46142857103</v>
      </c>
      <c r="Z428" s="57">
        <f t="shared" si="721"/>
        <v>964514.67142857099</v>
      </c>
      <c r="AA428" s="59">
        <f t="shared" si="695"/>
        <v>22316.875051428564</v>
      </c>
      <c r="AB428" s="57"/>
      <c r="AC428" s="57">
        <f t="shared" si="638"/>
        <v>99777.48000000004</v>
      </c>
      <c r="AD428" s="57">
        <f t="shared" si="639"/>
        <v>956199.88142857095</v>
      </c>
      <c r="AE428" s="57">
        <f t="shared" si="707"/>
        <v>947885.09142857092</v>
      </c>
      <c r="AF428" s="57">
        <f t="shared" si="707"/>
        <v>939570.30142857088</v>
      </c>
      <c r="AG428" s="57">
        <f t="shared" si="707"/>
        <v>931255.51142857084</v>
      </c>
      <c r="AH428" s="57">
        <f t="shared" si="707"/>
        <v>922940.7214285708</v>
      </c>
      <c r="AI428" s="57">
        <f t="shared" si="707"/>
        <v>914625.93142857077</v>
      </c>
      <c r="AJ428" s="57">
        <f t="shared" si="707"/>
        <v>906311.14142857073</v>
      </c>
      <c r="AK428" s="57">
        <f t="shared" si="707"/>
        <v>897996.35142857069</v>
      </c>
      <c r="AL428" s="57">
        <f t="shared" si="707"/>
        <v>889681.56142857065</v>
      </c>
      <c r="AM428" s="57">
        <f t="shared" si="707"/>
        <v>881366.77142857062</v>
      </c>
      <c r="AN428" s="57">
        <f t="shared" si="707"/>
        <v>873051.98142857058</v>
      </c>
      <c r="AO428" s="57">
        <f t="shared" si="707"/>
        <v>864737.19142857054</v>
      </c>
      <c r="AP428" s="59">
        <f t="shared" si="681"/>
        <v>20121.770491428557</v>
      </c>
      <c r="AQ428" s="57">
        <v>8314.7900000000027</v>
      </c>
      <c r="AR428" s="57">
        <f t="shared" si="728"/>
        <v>99777.48000000004</v>
      </c>
      <c r="AS428" s="57">
        <f t="shared" si="729"/>
        <v>856422.40142857051</v>
      </c>
      <c r="AT428" s="57">
        <f t="shared" si="730"/>
        <v>848107.61142857047</v>
      </c>
      <c r="AU428" s="57">
        <f t="shared" si="730"/>
        <v>839792.82142857043</v>
      </c>
      <c r="AV428" s="57">
        <f t="shared" si="730"/>
        <v>831478.03142857039</v>
      </c>
      <c r="AW428" s="57">
        <f t="shared" si="730"/>
        <v>823163.24142857036</v>
      </c>
      <c r="AX428" s="57">
        <f t="shared" si="730"/>
        <v>814848.45142857032</v>
      </c>
      <c r="AY428" s="57">
        <f t="shared" si="730"/>
        <v>806533.66142857028</v>
      </c>
      <c r="AZ428" s="57">
        <f t="shared" si="730"/>
        <v>798218.87142857024</v>
      </c>
      <c r="BA428" s="57">
        <f t="shared" si="730"/>
        <v>789904.08142857021</v>
      </c>
      <c r="BB428" s="57">
        <f t="shared" si="730"/>
        <v>781589.29142857017</v>
      </c>
      <c r="BC428" s="57">
        <f t="shared" si="730"/>
        <v>773274.50142857013</v>
      </c>
      <c r="BD428" s="57">
        <f t="shared" si="730"/>
        <v>764959.7114285701</v>
      </c>
      <c r="BE428" s="60">
        <f t="shared" si="636"/>
        <v>17926.665931428546</v>
      </c>
      <c r="BF428" s="57">
        <v>8314.7900000000027</v>
      </c>
      <c r="BG428" s="69">
        <f t="shared" si="711"/>
        <v>99777.48000000004</v>
      </c>
      <c r="BH428" s="57">
        <f t="shared" si="712"/>
        <v>756644.92142857006</v>
      </c>
      <c r="BI428" s="57">
        <f t="shared" si="731"/>
        <v>748330.13142857002</v>
      </c>
      <c r="BJ428" s="57">
        <f t="shared" si="731"/>
        <v>740015.34142856998</v>
      </c>
      <c r="BK428" s="57">
        <f t="shared" si="731"/>
        <v>731700.55142856995</v>
      </c>
      <c r="BL428" s="57">
        <f t="shared" si="731"/>
        <v>723385.76142856991</v>
      </c>
      <c r="BM428" s="57">
        <f t="shared" si="731"/>
        <v>715070.97142856987</v>
      </c>
      <c r="BN428" s="57">
        <f t="shared" si="731"/>
        <v>706756.18142856983</v>
      </c>
      <c r="BO428" s="57">
        <f t="shared" si="731"/>
        <v>698441.3914285698</v>
      </c>
      <c r="BP428" s="57">
        <f t="shared" si="731"/>
        <v>690126.60142856976</v>
      </c>
      <c r="BQ428" s="57">
        <f t="shared" si="731"/>
        <v>681811.81142856972</v>
      </c>
      <c r="BR428" s="57">
        <f t="shared" si="731"/>
        <v>673497.02142856969</v>
      </c>
      <c r="BS428" s="57">
        <f t="shared" si="731"/>
        <v>665182.23142856965</v>
      </c>
      <c r="BT428" s="60">
        <f t="shared" si="641"/>
        <v>15731.561371428535</v>
      </c>
      <c r="BU428" s="57">
        <v>8314.7900000000027</v>
      </c>
      <c r="BV428" s="69">
        <f t="shared" si="714"/>
        <v>99777.48000000004</v>
      </c>
      <c r="BW428" s="57">
        <f t="shared" si="732"/>
        <v>656867.44142856961</v>
      </c>
      <c r="BX428" s="57">
        <f t="shared" ref="BX428:CH430" si="736">BW428-$L428</f>
        <v>648552.65142856957</v>
      </c>
      <c r="BY428" s="57">
        <f t="shared" si="736"/>
        <v>640237.86142856954</v>
      </c>
      <c r="BZ428" s="57">
        <f t="shared" si="736"/>
        <v>631923.0714285695</v>
      </c>
      <c r="CA428" s="57">
        <f t="shared" si="736"/>
        <v>623608.28142856946</v>
      </c>
      <c r="CB428" s="57">
        <f t="shared" si="736"/>
        <v>615293.49142856942</v>
      </c>
      <c r="CC428" s="57">
        <f t="shared" si="736"/>
        <v>606978.70142856939</v>
      </c>
      <c r="CD428" s="57">
        <f t="shared" si="736"/>
        <v>598663.91142856935</v>
      </c>
      <c r="CE428" s="57">
        <f t="shared" si="736"/>
        <v>590349.12142856931</v>
      </c>
      <c r="CF428" s="57">
        <f t="shared" si="736"/>
        <v>582034.33142856928</v>
      </c>
      <c r="CG428" s="57">
        <f t="shared" si="736"/>
        <v>573719.54142856924</v>
      </c>
      <c r="CH428" s="57">
        <f t="shared" si="736"/>
        <v>565404.7514285692</v>
      </c>
      <c r="CI428" s="60">
        <f t="shared" si="642"/>
        <v>13536.456811428527</v>
      </c>
      <c r="CJ428" s="57">
        <v>8314.7900000000027</v>
      </c>
      <c r="CK428" s="69">
        <f t="shared" si="717"/>
        <v>99777.48000000004</v>
      </c>
      <c r="CL428" s="57">
        <f t="shared" ref="CL428:CL430" si="737">CH428-CJ428</f>
        <v>557089.96142856916</v>
      </c>
      <c r="CM428" s="57">
        <f t="shared" ref="CM428:CW430" si="738">CL428-$L428</f>
        <v>548775.17142856913</v>
      </c>
      <c r="CN428" s="57">
        <f t="shared" si="738"/>
        <v>540460.38142856909</v>
      </c>
      <c r="CO428" s="57">
        <f t="shared" si="738"/>
        <v>532145.59142856905</v>
      </c>
      <c r="CP428" s="57">
        <f t="shared" si="738"/>
        <v>523830.80142856907</v>
      </c>
      <c r="CQ428" s="57">
        <f t="shared" si="738"/>
        <v>515516.01142856909</v>
      </c>
      <c r="CR428" s="57">
        <f t="shared" si="738"/>
        <v>507201.22142856912</v>
      </c>
      <c r="CS428" s="57">
        <f t="shared" si="738"/>
        <v>498886.43142856914</v>
      </c>
      <c r="CT428" s="57">
        <f t="shared" si="738"/>
        <v>490571.64142856916</v>
      </c>
      <c r="CU428" s="57">
        <f t="shared" si="738"/>
        <v>482256.85142856918</v>
      </c>
      <c r="CV428" s="57">
        <f t="shared" si="738"/>
        <v>473942.0614285692</v>
      </c>
      <c r="CW428" s="57">
        <f t="shared" si="738"/>
        <v>465627.27142856922</v>
      </c>
      <c r="CX428" s="60">
        <f t="shared" si="643"/>
        <v>11341.35225142852</v>
      </c>
    </row>
    <row r="429" spans="1:102" x14ac:dyDescent="0.2">
      <c r="A429" s="56" t="s">
        <v>1742</v>
      </c>
      <c r="B429" s="40" t="s">
        <v>2459</v>
      </c>
      <c r="C429" s="40" t="s">
        <v>794</v>
      </c>
      <c r="D429" s="40" t="s">
        <v>851</v>
      </c>
      <c r="E429" s="40" t="s">
        <v>2559</v>
      </c>
      <c r="F429" s="40" t="s">
        <v>853</v>
      </c>
      <c r="G429" s="40">
        <v>240</v>
      </c>
      <c r="H429" s="57">
        <v>1896964.52</v>
      </c>
      <c r="I429" s="57">
        <v>869442.18599999999</v>
      </c>
      <c r="J429" s="57">
        <v>1027522.334</v>
      </c>
      <c r="K429" s="58">
        <v>1</v>
      </c>
      <c r="L429" s="57">
        <v>7904.0200000000032</v>
      </c>
      <c r="M429" s="57"/>
      <c r="N429" s="57">
        <f t="shared" si="720"/>
        <v>94848.240000000034</v>
      </c>
      <c r="O429" s="57">
        <f t="shared" si="637"/>
        <v>1019618.314</v>
      </c>
      <c r="P429" s="57">
        <f t="shared" si="721"/>
        <v>1011714.294</v>
      </c>
      <c r="Q429" s="57">
        <f t="shared" si="721"/>
        <v>1003810.274</v>
      </c>
      <c r="R429" s="57">
        <f t="shared" si="721"/>
        <v>995906.25399999996</v>
      </c>
      <c r="S429" s="57">
        <f t="shared" si="721"/>
        <v>988002.23399999994</v>
      </c>
      <c r="T429" s="57">
        <f t="shared" si="721"/>
        <v>980098.21399999992</v>
      </c>
      <c r="U429" s="57">
        <f t="shared" si="721"/>
        <v>972194.1939999999</v>
      </c>
      <c r="V429" s="57">
        <f t="shared" si="721"/>
        <v>964290.17399999988</v>
      </c>
      <c r="W429" s="57">
        <f t="shared" si="721"/>
        <v>956386.15399999986</v>
      </c>
      <c r="X429" s="57">
        <f t="shared" si="721"/>
        <v>948482.13399999985</v>
      </c>
      <c r="Y429" s="57">
        <f t="shared" si="721"/>
        <v>940578.11399999983</v>
      </c>
      <c r="Z429" s="57">
        <f t="shared" si="721"/>
        <v>932674.09399999981</v>
      </c>
      <c r="AA429" s="59">
        <f t="shared" si="695"/>
        <v>21562.160707999996</v>
      </c>
      <c r="AB429" s="57"/>
      <c r="AC429" s="57">
        <f t="shared" si="638"/>
        <v>94848.240000000034</v>
      </c>
      <c r="AD429" s="57">
        <f t="shared" si="639"/>
        <v>924770.07399999979</v>
      </c>
      <c r="AE429" s="57">
        <f t="shared" si="707"/>
        <v>916866.05399999977</v>
      </c>
      <c r="AF429" s="57">
        <f t="shared" si="707"/>
        <v>908962.03399999975</v>
      </c>
      <c r="AG429" s="57">
        <f t="shared" si="707"/>
        <v>901058.01399999973</v>
      </c>
      <c r="AH429" s="57">
        <f t="shared" si="707"/>
        <v>893153.99399999972</v>
      </c>
      <c r="AI429" s="57">
        <f t="shared" si="707"/>
        <v>885249.9739999997</v>
      </c>
      <c r="AJ429" s="57">
        <f t="shared" si="707"/>
        <v>877345.95399999968</v>
      </c>
      <c r="AK429" s="57">
        <f t="shared" si="707"/>
        <v>869441.93399999966</v>
      </c>
      <c r="AL429" s="57">
        <f t="shared" si="707"/>
        <v>861537.91399999964</v>
      </c>
      <c r="AM429" s="57">
        <f t="shared" si="707"/>
        <v>853633.89399999962</v>
      </c>
      <c r="AN429" s="57">
        <f t="shared" si="707"/>
        <v>845729.8739999996</v>
      </c>
      <c r="AO429" s="57">
        <f t="shared" si="707"/>
        <v>837825.85399999958</v>
      </c>
      <c r="AP429" s="59">
        <f t="shared" si="681"/>
        <v>19475.499427999996</v>
      </c>
      <c r="AQ429" s="57">
        <v>7904.0200000000032</v>
      </c>
      <c r="AR429" s="57">
        <f t="shared" si="728"/>
        <v>94848.240000000034</v>
      </c>
      <c r="AS429" s="57">
        <f t="shared" si="729"/>
        <v>829921.83399999957</v>
      </c>
      <c r="AT429" s="57">
        <f t="shared" si="730"/>
        <v>822017.81399999955</v>
      </c>
      <c r="AU429" s="57">
        <f t="shared" si="730"/>
        <v>814113.79399999953</v>
      </c>
      <c r="AV429" s="57">
        <f t="shared" si="730"/>
        <v>806209.77399999951</v>
      </c>
      <c r="AW429" s="57">
        <f t="shared" si="730"/>
        <v>798305.75399999949</v>
      </c>
      <c r="AX429" s="57">
        <f t="shared" si="730"/>
        <v>790401.73399999947</v>
      </c>
      <c r="AY429" s="57">
        <f t="shared" si="730"/>
        <v>782497.71399999945</v>
      </c>
      <c r="AZ429" s="57">
        <f t="shared" si="730"/>
        <v>774593.69399999944</v>
      </c>
      <c r="BA429" s="57">
        <f t="shared" si="730"/>
        <v>766689.67399999942</v>
      </c>
      <c r="BB429" s="57">
        <f t="shared" si="730"/>
        <v>758785.6539999994</v>
      </c>
      <c r="BC429" s="57">
        <f t="shared" si="730"/>
        <v>750881.63399999938</v>
      </c>
      <c r="BD429" s="57">
        <f t="shared" si="730"/>
        <v>742977.61399999936</v>
      </c>
      <c r="BE429" s="60">
        <f t="shared" si="636"/>
        <v>17388.838147999988</v>
      </c>
      <c r="BF429" s="57">
        <v>7904.0200000000032</v>
      </c>
      <c r="BG429" s="69">
        <f t="shared" si="711"/>
        <v>94848.240000000034</v>
      </c>
      <c r="BH429" s="57">
        <f t="shared" si="712"/>
        <v>735073.59399999934</v>
      </c>
      <c r="BI429" s="57">
        <f t="shared" si="731"/>
        <v>727169.57399999932</v>
      </c>
      <c r="BJ429" s="57">
        <f t="shared" si="731"/>
        <v>719265.55399999931</v>
      </c>
      <c r="BK429" s="57">
        <f t="shared" si="731"/>
        <v>711361.53399999929</v>
      </c>
      <c r="BL429" s="57">
        <f t="shared" si="731"/>
        <v>703457.51399999927</v>
      </c>
      <c r="BM429" s="57">
        <f t="shared" si="731"/>
        <v>695553.49399999925</v>
      </c>
      <c r="BN429" s="57">
        <f t="shared" si="731"/>
        <v>687649.47399999923</v>
      </c>
      <c r="BO429" s="57">
        <f t="shared" si="731"/>
        <v>679745.45399999921</v>
      </c>
      <c r="BP429" s="57">
        <f t="shared" si="731"/>
        <v>671841.43399999919</v>
      </c>
      <c r="BQ429" s="57">
        <f t="shared" si="731"/>
        <v>663937.41399999917</v>
      </c>
      <c r="BR429" s="57">
        <f t="shared" si="731"/>
        <v>656033.39399999916</v>
      </c>
      <c r="BS429" s="57">
        <f t="shared" si="731"/>
        <v>648129.37399999914</v>
      </c>
      <c r="BT429" s="60">
        <f t="shared" si="641"/>
        <v>15302.176867999982</v>
      </c>
      <c r="BU429" s="57">
        <v>7904.0200000000032</v>
      </c>
      <c r="BV429" s="69">
        <f t="shared" si="714"/>
        <v>94848.240000000034</v>
      </c>
      <c r="BW429" s="57">
        <f t="shared" si="732"/>
        <v>640225.35399999912</v>
      </c>
      <c r="BX429" s="57">
        <f t="shared" si="736"/>
        <v>632321.3339999991</v>
      </c>
      <c r="BY429" s="57">
        <f t="shared" si="736"/>
        <v>624417.31399999908</v>
      </c>
      <c r="BZ429" s="57">
        <f t="shared" si="736"/>
        <v>616513.29399999906</v>
      </c>
      <c r="CA429" s="57">
        <f t="shared" si="736"/>
        <v>608609.27399999904</v>
      </c>
      <c r="CB429" s="57">
        <f t="shared" si="736"/>
        <v>600705.25399999903</v>
      </c>
      <c r="CC429" s="57">
        <f t="shared" si="736"/>
        <v>592801.23399999901</v>
      </c>
      <c r="CD429" s="57">
        <f t="shared" si="736"/>
        <v>584897.21399999899</v>
      </c>
      <c r="CE429" s="57">
        <f t="shared" si="736"/>
        <v>576993.19399999897</v>
      </c>
      <c r="CF429" s="57">
        <f t="shared" si="736"/>
        <v>569089.17399999895</v>
      </c>
      <c r="CG429" s="57">
        <f t="shared" si="736"/>
        <v>561185.15399999893</v>
      </c>
      <c r="CH429" s="57">
        <f t="shared" si="736"/>
        <v>553281.13399999891</v>
      </c>
      <c r="CI429" s="60">
        <f t="shared" si="642"/>
        <v>13215.515587999978</v>
      </c>
      <c r="CJ429" s="57">
        <v>7904.0200000000032</v>
      </c>
      <c r="CK429" s="69">
        <f t="shared" si="717"/>
        <v>94848.240000000034</v>
      </c>
      <c r="CL429" s="57">
        <f t="shared" si="737"/>
        <v>545377.1139999989</v>
      </c>
      <c r="CM429" s="57">
        <f t="shared" si="738"/>
        <v>537473.09399999888</v>
      </c>
      <c r="CN429" s="57">
        <f t="shared" si="738"/>
        <v>529569.07399999886</v>
      </c>
      <c r="CO429" s="57">
        <f t="shared" si="738"/>
        <v>521665.05399999884</v>
      </c>
      <c r="CP429" s="57">
        <f t="shared" si="738"/>
        <v>513761.03399999882</v>
      </c>
      <c r="CQ429" s="57">
        <f t="shared" si="738"/>
        <v>505857.0139999988</v>
      </c>
      <c r="CR429" s="57">
        <f t="shared" si="738"/>
        <v>497952.99399999878</v>
      </c>
      <c r="CS429" s="57">
        <f t="shared" si="738"/>
        <v>490048.97399999877</v>
      </c>
      <c r="CT429" s="57">
        <f t="shared" si="738"/>
        <v>482144.95399999875</v>
      </c>
      <c r="CU429" s="57">
        <f t="shared" si="738"/>
        <v>474240.93399999873</v>
      </c>
      <c r="CV429" s="57">
        <f t="shared" si="738"/>
        <v>466336.91399999871</v>
      </c>
      <c r="CW429" s="57">
        <f t="shared" si="738"/>
        <v>458432.89399999869</v>
      </c>
      <c r="CX429" s="60">
        <f t="shared" si="643"/>
        <v>11128.854307999973</v>
      </c>
    </row>
    <row r="430" spans="1:102" x14ac:dyDescent="0.2">
      <c r="A430" s="56" t="s">
        <v>1743</v>
      </c>
      <c r="B430" s="40" t="s">
        <v>2460</v>
      </c>
      <c r="C430" s="40" t="s">
        <v>794</v>
      </c>
      <c r="D430" s="40" t="s">
        <v>913</v>
      </c>
      <c r="E430" s="40" t="s">
        <v>2630</v>
      </c>
      <c r="F430" s="40" t="s">
        <v>853</v>
      </c>
      <c r="G430" s="40">
        <v>240</v>
      </c>
      <c r="H430" s="57">
        <v>2329176.9</v>
      </c>
      <c r="I430" s="57">
        <v>1261637.0449999999</v>
      </c>
      <c r="J430" s="57">
        <v>1067539.855</v>
      </c>
      <c r="K430" s="58">
        <v>1</v>
      </c>
      <c r="L430" s="57">
        <v>9704.8999999999978</v>
      </c>
      <c r="M430" s="57"/>
      <c r="N430" s="57">
        <f t="shared" si="720"/>
        <v>116458.79999999997</v>
      </c>
      <c r="O430" s="57">
        <f t="shared" si="637"/>
        <v>1057834.9550000001</v>
      </c>
      <c r="P430" s="57">
        <f t="shared" si="721"/>
        <v>1048130.0550000001</v>
      </c>
      <c r="Q430" s="57">
        <f t="shared" si="721"/>
        <v>1038425.155</v>
      </c>
      <c r="R430" s="57">
        <f t="shared" si="721"/>
        <v>1028720.255</v>
      </c>
      <c r="S430" s="57">
        <f t="shared" si="721"/>
        <v>1019015.355</v>
      </c>
      <c r="T430" s="57">
        <f t="shared" si="721"/>
        <v>1009310.455</v>
      </c>
      <c r="U430" s="57">
        <f t="shared" si="721"/>
        <v>999605.55499999993</v>
      </c>
      <c r="V430" s="57">
        <f t="shared" si="721"/>
        <v>989900.65499999991</v>
      </c>
      <c r="W430" s="57">
        <f t="shared" si="721"/>
        <v>980195.75499999989</v>
      </c>
      <c r="X430" s="57">
        <f t="shared" si="721"/>
        <v>970490.85499999986</v>
      </c>
      <c r="Y430" s="57">
        <f t="shared" si="721"/>
        <v>960785.95499999984</v>
      </c>
      <c r="Z430" s="57">
        <f t="shared" si="721"/>
        <v>951081.05499999982</v>
      </c>
      <c r="AA430" s="59">
        <f t="shared" si="695"/>
        <v>22204.830010000001</v>
      </c>
      <c r="AB430" s="57"/>
      <c r="AC430" s="57">
        <f t="shared" si="638"/>
        <v>116458.79999999997</v>
      </c>
      <c r="AD430" s="57">
        <f t="shared" si="639"/>
        <v>941376.1549999998</v>
      </c>
      <c r="AE430" s="57">
        <f t="shared" si="707"/>
        <v>931671.25499999977</v>
      </c>
      <c r="AF430" s="57">
        <f t="shared" si="707"/>
        <v>921966.35499999975</v>
      </c>
      <c r="AG430" s="57">
        <f t="shared" si="707"/>
        <v>912261.45499999973</v>
      </c>
      <c r="AH430" s="57">
        <f t="shared" si="707"/>
        <v>902556.5549999997</v>
      </c>
      <c r="AI430" s="57">
        <f t="shared" si="707"/>
        <v>892851.65499999968</v>
      </c>
      <c r="AJ430" s="57">
        <f t="shared" si="707"/>
        <v>883146.75499999966</v>
      </c>
      <c r="AK430" s="57">
        <f t="shared" si="707"/>
        <v>873441.85499999963</v>
      </c>
      <c r="AL430" s="57">
        <f t="shared" si="707"/>
        <v>863736.95499999961</v>
      </c>
      <c r="AM430" s="57">
        <f t="shared" si="707"/>
        <v>854032.05499999959</v>
      </c>
      <c r="AN430" s="57">
        <f t="shared" si="707"/>
        <v>844327.15499999956</v>
      </c>
      <c r="AO430" s="57">
        <f t="shared" si="707"/>
        <v>834622.25499999954</v>
      </c>
      <c r="AP430" s="59">
        <f t="shared" si="681"/>
        <v>19642.73640999999</v>
      </c>
      <c r="AQ430" s="57">
        <v>9704.8999999999978</v>
      </c>
      <c r="AR430" s="57">
        <f t="shared" si="728"/>
        <v>116458.79999999997</v>
      </c>
      <c r="AS430" s="57">
        <f t="shared" si="729"/>
        <v>824917.35499999952</v>
      </c>
      <c r="AT430" s="57">
        <f t="shared" si="730"/>
        <v>815212.45499999949</v>
      </c>
      <c r="AU430" s="57">
        <f t="shared" si="730"/>
        <v>805507.55499999947</v>
      </c>
      <c r="AV430" s="57">
        <f t="shared" si="730"/>
        <v>795802.65499999945</v>
      </c>
      <c r="AW430" s="57">
        <f t="shared" si="730"/>
        <v>786097.75499999942</v>
      </c>
      <c r="AX430" s="57">
        <f t="shared" si="730"/>
        <v>776392.8549999994</v>
      </c>
      <c r="AY430" s="57">
        <f t="shared" si="730"/>
        <v>766687.95499999938</v>
      </c>
      <c r="AZ430" s="57">
        <f t="shared" si="730"/>
        <v>756983.05499999935</v>
      </c>
      <c r="BA430" s="57">
        <f t="shared" si="730"/>
        <v>747278.15499999933</v>
      </c>
      <c r="BB430" s="57">
        <f t="shared" si="730"/>
        <v>737573.25499999931</v>
      </c>
      <c r="BC430" s="57">
        <f t="shared" si="730"/>
        <v>727868.35499999928</v>
      </c>
      <c r="BD430" s="57">
        <f t="shared" si="730"/>
        <v>718163.45499999926</v>
      </c>
      <c r="BE430" s="60">
        <f t="shared" si="636"/>
        <v>17080.642809999983</v>
      </c>
      <c r="BF430" s="57">
        <v>9704.8999999999978</v>
      </c>
      <c r="BG430" s="69">
        <f t="shared" si="711"/>
        <v>116458.79999999997</v>
      </c>
      <c r="BH430" s="57">
        <f t="shared" si="712"/>
        <v>708458.55499999924</v>
      </c>
      <c r="BI430" s="57">
        <f t="shared" si="731"/>
        <v>698753.65499999921</v>
      </c>
      <c r="BJ430" s="57">
        <f t="shared" si="731"/>
        <v>689048.75499999919</v>
      </c>
      <c r="BK430" s="57">
        <f t="shared" si="731"/>
        <v>679343.85499999917</v>
      </c>
      <c r="BL430" s="57">
        <f t="shared" si="731"/>
        <v>669638.95499999914</v>
      </c>
      <c r="BM430" s="57">
        <f t="shared" si="731"/>
        <v>659934.05499999912</v>
      </c>
      <c r="BN430" s="57">
        <f t="shared" si="731"/>
        <v>650229.1549999991</v>
      </c>
      <c r="BO430" s="57">
        <f t="shared" si="731"/>
        <v>640524.25499999907</v>
      </c>
      <c r="BP430" s="57">
        <f t="shared" si="731"/>
        <v>630819.35499999905</v>
      </c>
      <c r="BQ430" s="57">
        <f t="shared" si="731"/>
        <v>621114.45499999903</v>
      </c>
      <c r="BR430" s="57">
        <f t="shared" si="731"/>
        <v>611409.554999999</v>
      </c>
      <c r="BS430" s="57">
        <f t="shared" si="731"/>
        <v>601704.65499999898</v>
      </c>
      <c r="BT430" s="60">
        <f t="shared" si="641"/>
        <v>14518.549209999983</v>
      </c>
      <c r="BU430" s="57">
        <v>9704.8999999999978</v>
      </c>
      <c r="BV430" s="69">
        <f t="shared" si="714"/>
        <v>116458.79999999997</v>
      </c>
      <c r="BW430" s="57">
        <f t="shared" si="732"/>
        <v>591999.75499999896</v>
      </c>
      <c r="BX430" s="57">
        <f t="shared" si="736"/>
        <v>582294.85499999893</v>
      </c>
      <c r="BY430" s="57">
        <f t="shared" si="736"/>
        <v>572589.95499999891</v>
      </c>
      <c r="BZ430" s="57">
        <f t="shared" si="736"/>
        <v>562885.05499999889</v>
      </c>
      <c r="CA430" s="57">
        <f t="shared" si="736"/>
        <v>553180.15499999886</v>
      </c>
      <c r="CB430" s="57">
        <f t="shared" si="736"/>
        <v>543475.25499999884</v>
      </c>
      <c r="CC430" s="57">
        <f t="shared" si="736"/>
        <v>533770.35499999882</v>
      </c>
      <c r="CD430" s="57">
        <f t="shared" si="736"/>
        <v>524065.45499999879</v>
      </c>
      <c r="CE430" s="57">
        <f t="shared" si="736"/>
        <v>514360.55499999877</v>
      </c>
      <c r="CF430" s="57">
        <f t="shared" si="736"/>
        <v>504655.65499999875</v>
      </c>
      <c r="CG430" s="57">
        <f t="shared" si="736"/>
        <v>494950.75499999872</v>
      </c>
      <c r="CH430" s="57">
        <f t="shared" si="736"/>
        <v>485245.8549999987</v>
      </c>
      <c r="CI430" s="60">
        <f t="shared" si="642"/>
        <v>11956.455609999974</v>
      </c>
      <c r="CJ430" s="57">
        <v>9704.8999999999978</v>
      </c>
      <c r="CK430" s="69">
        <f t="shared" si="717"/>
        <v>116458.79999999997</v>
      </c>
      <c r="CL430" s="57">
        <f t="shared" si="737"/>
        <v>475540.95499999868</v>
      </c>
      <c r="CM430" s="57">
        <f t="shared" si="738"/>
        <v>465836.05499999865</v>
      </c>
      <c r="CN430" s="57">
        <f t="shared" si="738"/>
        <v>456131.15499999863</v>
      </c>
      <c r="CO430" s="57">
        <f t="shared" si="738"/>
        <v>446426.25499999861</v>
      </c>
      <c r="CP430" s="57">
        <f t="shared" si="738"/>
        <v>436721.35499999858</v>
      </c>
      <c r="CQ430" s="57">
        <f t="shared" si="738"/>
        <v>427016.45499999856</v>
      </c>
      <c r="CR430" s="57">
        <f t="shared" si="738"/>
        <v>417311.55499999854</v>
      </c>
      <c r="CS430" s="57">
        <f t="shared" si="738"/>
        <v>407606.65499999851</v>
      </c>
      <c r="CT430" s="57">
        <f t="shared" si="738"/>
        <v>397901.75499999849</v>
      </c>
      <c r="CU430" s="57">
        <f t="shared" si="738"/>
        <v>388196.85499999847</v>
      </c>
      <c r="CV430" s="57">
        <f t="shared" si="738"/>
        <v>378491.95499999844</v>
      </c>
      <c r="CW430" s="57">
        <f t="shared" si="738"/>
        <v>368787.05499999842</v>
      </c>
      <c r="CX430" s="60">
        <f t="shared" si="643"/>
        <v>9394.3620099999662</v>
      </c>
    </row>
    <row r="431" spans="1:102" s="66" customFormat="1" x14ac:dyDescent="0.2">
      <c r="A431" s="65" t="s">
        <v>1744</v>
      </c>
      <c r="B431" s="66" t="s">
        <v>2461</v>
      </c>
      <c r="C431" s="66" t="s">
        <v>794</v>
      </c>
      <c r="D431" s="66" t="s">
        <v>828</v>
      </c>
      <c r="E431" s="66" t="s">
        <v>829</v>
      </c>
      <c r="F431" s="66" t="s">
        <v>795</v>
      </c>
      <c r="G431" s="66">
        <v>82</v>
      </c>
      <c r="H431" s="67">
        <v>86602.39</v>
      </c>
      <c r="I431" s="67">
        <v>85546.490487804884</v>
      </c>
      <c r="J431" s="67">
        <v>1055.8995121951157</v>
      </c>
      <c r="K431" s="68">
        <v>0</v>
      </c>
      <c r="L431" s="67">
        <v>1056.1300000000003</v>
      </c>
      <c r="M431" s="67"/>
      <c r="N431" s="67">
        <f>L431*1-0.23</f>
        <v>1055.9000000000003</v>
      </c>
      <c r="O431" s="57">
        <f>J431-$L431+0.23</f>
        <v>-4.8780488466035332E-4</v>
      </c>
      <c r="P431" s="57">
        <f>O431-$L431*0</f>
        <v>-4.8780488466035332E-4</v>
      </c>
      <c r="Q431" s="57">
        <f t="shared" ref="Q431:Z431" si="739">P431-$L431*0</f>
        <v>-4.8780488466035332E-4</v>
      </c>
      <c r="R431" s="57">
        <f t="shared" si="739"/>
        <v>-4.8780488466035332E-4</v>
      </c>
      <c r="S431" s="57">
        <f t="shared" si="739"/>
        <v>-4.8780488466035332E-4</v>
      </c>
      <c r="T431" s="57">
        <f t="shared" si="739"/>
        <v>-4.8780488466035332E-4</v>
      </c>
      <c r="U431" s="57">
        <f t="shared" si="739"/>
        <v>-4.8780488466035332E-4</v>
      </c>
      <c r="V431" s="57">
        <f t="shared" si="739"/>
        <v>-4.8780488466035332E-4</v>
      </c>
      <c r="W431" s="57">
        <f t="shared" si="739"/>
        <v>-4.8780488466035332E-4</v>
      </c>
      <c r="X431" s="57">
        <f t="shared" si="739"/>
        <v>-4.8780488466035332E-4</v>
      </c>
      <c r="Y431" s="57">
        <f t="shared" si="739"/>
        <v>-4.8780488466035332E-4</v>
      </c>
      <c r="Z431" s="57">
        <f t="shared" si="739"/>
        <v>-4.8780488466035332E-4</v>
      </c>
      <c r="AA431" s="59"/>
      <c r="AB431" s="57"/>
      <c r="AC431" s="57">
        <f t="shared" ref="AC431" si="740">L431*0</f>
        <v>0</v>
      </c>
      <c r="AD431" s="57">
        <f t="shared" ref="AD431" si="741">Z431-$L431*0</f>
        <v>-4.8780488466035332E-4</v>
      </c>
      <c r="AE431" s="57">
        <f t="shared" ref="AE431:AO431" si="742">AD431-$L431*0</f>
        <v>-4.8780488466035332E-4</v>
      </c>
      <c r="AF431" s="57">
        <f t="shared" si="742"/>
        <v>-4.8780488466035332E-4</v>
      </c>
      <c r="AG431" s="57">
        <f t="shared" si="742"/>
        <v>-4.8780488466035332E-4</v>
      </c>
      <c r="AH431" s="57">
        <f t="shared" si="742"/>
        <v>-4.8780488466035332E-4</v>
      </c>
      <c r="AI431" s="57">
        <f t="shared" si="742"/>
        <v>-4.8780488466035332E-4</v>
      </c>
      <c r="AJ431" s="57">
        <f t="shared" si="742"/>
        <v>-4.8780488466035332E-4</v>
      </c>
      <c r="AK431" s="57">
        <f t="shared" si="742"/>
        <v>-4.8780488466035332E-4</v>
      </c>
      <c r="AL431" s="57">
        <f t="shared" si="742"/>
        <v>-4.8780488466035332E-4</v>
      </c>
      <c r="AM431" s="57">
        <f t="shared" si="742"/>
        <v>-4.8780488466035332E-4</v>
      </c>
      <c r="AN431" s="57">
        <f t="shared" si="742"/>
        <v>-4.8780488466035332E-4</v>
      </c>
      <c r="AO431" s="57">
        <f t="shared" si="742"/>
        <v>-4.8780488466035332E-4</v>
      </c>
      <c r="AP431" s="59"/>
      <c r="AQ431" s="57">
        <v>0</v>
      </c>
      <c r="AR431" s="40"/>
      <c r="AS431" s="40"/>
      <c r="AT431" s="40"/>
      <c r="AU431" s="40"/>
      <c r="AV431" s="40"/>
      <c r="AW431" s="40"/>
      <c r="AX431" s="40"/>
      <c r="AY431" s="40"/>
      <c r="AZ431" s="40"/>
      <c r="BA431" s="40"/>
      <c r="BB431" s="40"/>
      <c r="BC431" s="40"/>
      <c r="BD431" s="40"/>
      <c r="BE431" s="60">
        <f t="shared" si="636"/>
        <v>0</v>
      </c>
      <c r="BF431" s="57">
        <v>0</v>
      </c>
      <c r="BG431" s="40"/>
      <c r="BH431" s="40"/>
      <c r="BI431" s="40"/>
      <c r="BJ431" s="40"/>
      <c r="BK431" s="40"/>
      <c r="BL431" s="40"/>
      <c r="BM431" s="40"/>
      <c r="BN431" s="40"/>
      <c r="BO431" s="40"/>
      <c r="BP431" s="40"/>
      <c r="BQ431" s="40"/>
      <c r="BR431" s="40"/>
      <c r="BS431" s="40"/>
      <c r="BT431" s="60">
        <f t="shared" si="641"/>
        <v>0</v>
      </c>
      <c r="BU431" s="57">
        <v>0</v>
      </c>
      <c r="BV431" s="40"/>
      <c r="BW431" s="40"/>
      <c r="BX431" s="40"/>
      <c r="BY431" s="40"/>
      <c r="BZ431" s="40"/>
      <c r="CA431" s="40"/>
      <c r="CB431" s="40"/>
      <c r="CC431" s="40"/>
      <c r="CD431" s="40"/>
      <c r="CE431" s="40"/>
      <c r="CF431" s="40"/>
      <c r="CG431" s="40"/>
      <c r="CH431" s="40"/>
      <c r="CI431" s="60">
        <f t="shared" si="642"/>
        <v>0</v>
      </c>
      <c r="CJ431" s="57">
        <v>0</v>
      </c>
      <c r="CK431" s="40"/>
      <c r="CL431" s="40"/>
      <c r="CM431" s="40"/>
      <c r="CN431" s="40"/>
      <c r="CO431" s="40"/>
      <c r="CP431" s="40"/>
      <c r="CQ431" s="40"/>
      <c r="CR431" s="40"/>
      <c r="CS431" s="40"/>
      <c r="CT431" s="40"/>
      <c r="CU431" s="40"/>
      <c r="CV431" s="40"/>
      <c r="CW431" s="40"/>
      <c r="CX431" s="60">
        <f t="shared" si="643"/>
        <v>0</v>
      </c>
    </row>
    <row r="432" spans="1:102" x14ac:dyDescent="0.2">
      <c r="A432" s="56" t="s">
        <v>1745</v>
      </c>
      <c r="B432" s="40" t="s">
        <v>2462</v>
      </c>
      <c r="C432" s="40" t="s">
        <v>794</v>
      </c>
      <c r="D432" s="40" t="s">
        <v>835</v>
      </c>
      <c r="E432" s="40" t="s">
        <v>2569</v>
      </c>
      <c r="F432" s="40" t="s">
        <v>853</v>
      </c>
      <c r="G432" s="40">
        <v>240</v>
      </c>
      <c r="H432" s="57">
        <v>153626.57999999999</v>
      </c>
      <c r="I432" s="57">
        <v>85774.748999999996</v>
      </c>
      <c r="J432" s="57">
        <v>67851.830999999991</v>
      </c>
      <c r="K432" s="58">
        <v>0</v>
      </c>
      <c r="L432" s="57">
        <v>640.1099999999999</v>
      </c>
      <c r="M432" s="57"/>
      <c r="N432" s="57">
        <f t="shared" si="720"/>
        <v>7681.3199999999988</v>
      </c>
      <c r="O432" s="57">
        <f t="shared" si="637"/>
        <v>67211.72099999999</v>
      </c>
      <c r="P432" s="57">
        <f t="shared" ref="P432:Z447" si="743">O432-$L432</f>
        <v>66571.61099999999</v>
      </c>
      <c r="Q432" s="57">
        <f t="shared" si="743"/>
        <v>65931.500999999989</v>
      </c>
      <c r="R432" s="57">
        <f t="shared" si="743"/>
        <v>65291.390999999989</v>
      </c>
      <c r="S432" s="57">
        <f t="shared" si="743"/>
        <v>64651.280999999988</v>
      </c>
      <c r="T432" s="57">
        <f t="shared" si="743"/>
        <v>64011.170999999988</v>
      </c>
      <c r="U432" s="57">
        <f t="shared" si="743"/>
        <v>63371.060999999987</v>
      </c>
      <c r="V432" s="57">
        <f t="shared" si="743"/>
        <v>62730.950999999986</v>
      </c>
      <c r="W432" s="57">
        <f t="shared" si="743"/>
        <v>62090.840999999986</v>
      </c>
      <c r="X432" s="57">
        <f t="shared" si="743"/>
        <v>61450.730999999985</v>
      </c>
      <c r="Y432" s="57">
        <f t="shared" si="743"/>
        <v>60810.620999999985</v>
      </c>
      <c r="Z432" s="57">
        <f t="shared" si="743"/>
        <v>60170.510999999984</v>
      </c>
      <c r="AA432" s="59"/>
      <c r="AB432" s="57"/>
      <c r="AC432" s="57">
        <f t="shared" si="638"/>
        <v>7681.3199999999988</v>
      </c>
      <c r="AD432" s="57">
        <f t="shared" si="639"/>
        <v>59530.400999999983</v>
      </c>
      <c r="AE432" s="57">
        <f t="shared" ref="AE432:AO447" si="744">AD432-$L432</f>
        <v>58890.290999999983</v>
      </c>
      <c r="AF432" s="57">
        <f t="shared" si="744"/>
        <v>58250.180999999982</v>
      </c>
      <c r="AG432" s="57">
        <f t="shared" si="744"/>
        <v>57610.070999999982</v>
      </c>
      <c r="AH432" s="57">
        <f t="shared" si="744"/>
        <v>56969.960999999981</v>
      </c>
      <c r="AI432" s="57">
        <f t="shared" si="744"/>
        <v>56329.850999999981</v>
      </c>
      <c r="AJ432" s="57">
        <f t="shared" si="744"/>
        <v>55689.74099999998</v>
      </c>
      <c r="AK432" s="57">
        <f t="shared" si="744"/>
        <v>55049.630999999979</v>
      </c>
      <c r="AL432" s="57">
        <f t="shared" si="744"/>
        <v>54409.520999999979</v>
      </c>
      <c r="AM432" s="57">
        <f t="shared" si="744"/>
        <v>53769.410999999978</v>
      </c>
      <c r="AN432" s="57">
        <f t="shared" si="744"/>
        <v>53129.300999999978</v>
      </c>
      <c r="AO432" s="57">
        <f t="shared" si="744"/>
        <v>52489.190999999977</v>
      </c>
      <c r="AP432" s="59"/>
      <c r="AQ432" s="57">
        <v>640.1099999999999</v>
      </c>
      <c r="AR432" s="57">
        <f t="shared" ref="AR432:AR434" si="745">L432*12</f>
        <v>7681.3199999999988</v>
      </c>
      <c r="AS432" s="57">
        <f t="shared" ref="AS432:AS436" si="746">AO432-$L432</f>
        <v>51849.080999999976</v>
      </c>
      <c r="AT432" s="57">
        <f t="shared" ref="AT432:BD436" si="747">AS432-$L432</f>
        <v>51208.970999999976</v>
      </c>
      <c r="AU432" s="57">
        <f t="shared" si="747"/>
        <v>50568.860999999975</v>
      </c>
      <c r="AV432" s="57">
        <f t="shared" si="747"/>
        <v>49928.750999999975</v>
      </c>
      <c r="AW432" s="57">
        <f t="shared" si="747"/>
        <v>49288.640999999974</v>
      </c>
      <c r="AX432" s="57">
        <f t="shared" si="747"/>
        <v>48648.530999999974</v>
      </c>
      <c r="AY432" s="57">
        <f t="shared" si="747"/>
        <v>48008.420999999973</v>
      </c>
      <c r="AZ432" s="57">
        <f t="shared" si="747"/>
        <v>47368.310999999972</v>
      </c>
      <c r="BA432" s="57">
        <f t="shared" si="747"/>
        <v>46728.200999999972</v>
      </c>
      <c r="BB432" s="57">
        <f t="shared" si="747"/>
        <v>46088.090999999971</v>
      </c>
      <c r="BC432" s="57">
        <f t="shared" si="747"/>
        <v>45447.980999999971</v>
      </c>
      <c r="BD432" s="57">
        <f t="shared" si="747"/>
        <v>44807.87099999997</v>
      </c>
      <c r="BE432" s="60">
        <f t="shared" si="636"/>
        <v>0</v>
      </c>
      <c r="BF432" s="57">
        <v>640.1099999999999</v>
      </c>
      <c r="BG432" s="69">
        <f t="shared" si="711"/>
        <v>7681.3199999999988</v>
      </c>
      <c r="BH432" s="57">
        <f t="shared" si="712"/>
        <v>44167.760999999969</v>
      </c>
      <c r="BI432" s="57">
        <f t="shared" ref="BI432:BS434" si="748">BH432-$L432</f>
        <v>43527.650999999969</v>
      </c>
      <c r="BJ432" s="57">
        <f t="shared" si="748"/>
        <v>42887.540999999968</v>
      </c>
      <c r="BK432" s="57">
        <f t="shared" si="748"/>
        <v>42247.430999999968</v>
      </c>
      <c r="BL432" s="57">
        <f t="shared" si="748"/>
        <v>41607.320999999967</v>
      </c>
      <c r="BM432" s="57">
        <f t="shared" si="748"/>
        <v>40967.210999999967</v>
      </c>
      <c r="BN432" s="57">
        <f t="shared" si="748"/>
        <v>40327.100999999966</v>
      </c>
      <c r="BO432" s="57">
        <f t="shared" si="748"/>
        <v>39686.990999999965</v>
      </c>
      <c r="BP432" s="57">
        <f t="shared" si="748"/>
        <v>39046.880999999965</v>
      </c>
      <c r="BQ432" s="57">
        <f t="shared" si="748"/>
        <v>38406.770999999964</v>
      </c>
      <c r="BR432" s="57">
        <f t="shared" si="748"/>
        <v>37766.660999999964</v>
      </c>
      <c r="BS432" s="57">
        <f t="shared" si="748"/>
        <v>37126.550999999963</v>
      </c>
      <c r="BT432" s="60">
        <v>0</v>
      </c>
      <c r="BU432" s="57">
        <v>640.1099999999999</v>
      </c>
      <c r="BV432" s="69">
        <f t="shared" si="714"/>
        <v>7681.3199999999988</v>
      </c>
      <c r="BW432" s="57">
        <f t="shared" ref="BW432:BW434" si="749">BS432-BU432</f>
        <v>36486.440999999963</v>
      </c>
      <c r="BX432" s="57">
        <f t="shared" ref="BX432:CH434" si="750">BW432-$L432</f>
        <v>35846.330999999962</v>
      </c>
      <c r="BY432" s="57">
        <f t="shared" si="750"/>
        <v>35206.220999999961</v>
      </c>
      <c r="BZ432" s="57">
        <f t="shared" si="750"/>
        <v>34566.110999999961</v>
      </c>
      <c r="CA432" s="57">
        <f t="shared" si="750"/>
        <v>33926.00099999996</v>
      </c>
      <c r="CB432" s="57">
        <f t="shared" si="750"/>
        <v>33285.89099999996</v>
      </c>
      <c r="CC432" s="57">
        <f t="shared" si="750"/>
        <v>32645.780999999959</v>
      </c>
      <c r="CD432" s="57">
        <f t="shared" si="750"/>
        <v>32005.670999999958</v>
      </c>
      <c r="CE432" s="57">
        <f t="shared" si="750"/>
        <v>31365.560999999958</v>
      </c>
      <c r="CF432" s="57">
        <f t="shared" si="750"/>
        <v>30725.450999999957</v>
      </c>
      <c r="CG432" s="57">
        <f t="shared" si="750"/>
        <v>30085.340999999957</v>
      </c>
      <c r="CH432" s="57">
        <f t="shared" si="750"/>
        <v>29445.230999999956</v>
      </c>
      <c r="CI432" s="60">
        <v>0</v>
      </c>
      <c r="CJ432" s="57">
        <v>640.1099999999999</v>
      </c>
      <c r="CK432" s="69">
        <f t="shared" si="717"/>
        <v>7681.3199999999988</v>
      </c>
      <c r="CL432" s="57">
        <f t="shared" ref="CL432:CL434" si="751">CH432-CJ432</f>
        <v>28805.120999999956</v>
      </c>
      <c r="CM432" s="57">
        <f t="shared" ref="CM432:CW434" si="752">CL432-$L432</f>
        <v>28165.010999999955</v>
      </c>
      <c r="CN432" s="57">
        <f t="shared" si="752"/>
        <v>27524.900999999954</v>
      </c>
      <c r="CO432" s="57">
        <f t="shared" si="752"/>
        <v>26884.790999999954</v>
      </c>
      <c r="CP432" s="57">
        <f t="shared" si="752"/>
        <v>26244.680999999953</v>
      </c>
      <c r="CQ432" s="57">
        <f t="shared" si="752"/>
        <v>25604.570999999953</v>
      </c>
      <c r="CR432" s="57">
        <f t="shared" si="752"/>
        <v>24964.460999999952</v>
      </c>
      <c r="CS432" s="57">
        <f t="shared" si="752"/>
        <v>24324.350999999951</v>
      </c>
      <c r="CT432" s="57">
        <f t="shared" si="752"/>
        <v>23684.240999999951</v>
      </c>
      <c r="CU432" s="57">
        <f t="shared" si="752"/>
        <v>23044.13099999995</v>
      </c>
      <c r="CV432" s="57">
        <f t="shared" si="752"/>
        <v>22404.02099999995</v>
      </c>
      <c r="CW432" s="57">
        <f t="shared" si="752"/>
        <v>21763.910999999949</v>
      </c>
      <c r="CX432" s="60">
        <v>0</v>
      </c>
    </row>
    <row r="433" spans="1:102" x14ac:dyDescent="0.2">
      <c r="A433" s="56" t="s">
        <v>1746</v>
      </c>
      <c r="B433" s="40" t="s">
        <v>2463</v>
      </c>
      <c r="C433" s="40" t="s">
        <v>794</v>
      </c>
      <c r="D433" s="40" t="s">
        <v>835</v>
      </c>
      <c r="E433" s="40" t="s">
        <v>2631</v>
      </c>
      <c r="F433" s="40" t="s">
        <v>853</v>
      </c>
      <c r="G433" s="40">
        <v>240</v>
      </c>
      <c r="H433" s="57">
        <v>205002.26</v>
      </c>
      <c r="I433" s="57">
        <v>110189.173</v>
      </c>
      <c r="J433" s="57">
        <v>94813.087000000014</v>
      </c>
      <c r="K433" s="58">
        <v>0</v>
      </c>
      <c r="L433" s="57">
        <v>854.18000000000018</v>
      </c>
      <c r="M433" s="57"/>
      <c r="N433" s="57">
        <f t="shared" si="720"/>
        <v>10250.160000000002</v>
      </c>
      <c r="O433" s="57">
        <f t="shared" si="637"/>
        <v>93958.907000000021</v>
      </c>
      <c r="P433" s="57">
        <f t="shared" si="743"/>
        <v>93104.727000000028</v>
      </c>
      <c r="Q433" s="57">
        <f t="shared" si="743"/>
        <v>92250.547000000035</v>
      </c>
      <c r="R433" s="57">
        <f t="shared" si="743"/>
        <v>91396.367000000042</v>
      </c>
      <c r="S433" s="57">
        <f t="shared" si="743"/>
        <v>90542.187000000049</v>
      </c>
      <c r="T433" s="57">
        <f t="shared" si="743"/>
        <v>89688.007000000056</v>
      </c>
      <c r="U433" s="57">
        <f t="shared" si="743"/>
        <v>88833.827000000063</v>
      </c>
      <c r="V433" s="57">
        <f t="shared" si="743"/>
        <v>87979.64700000007</v>
      </c>
      <c r="W433" s="57">
        <f t="shared" si="743"/>
        <v>87125.467000000077</v>
      </c>
      <c r="X433" s="57">
        <f t="shared" si="743"/>
        <v>86271.287000000084</v>
      </c>
      <c r="Y433" s="57">
        <f t="shared" si="743"/>
        <v>85417.107000000091</v>
      </c>
      <c r="Z433" s="57">
        <f t="shared" si="743"/>
        <v>84562.927000000098</v>
      </c>
      <c r="AA433" s="59"/>
      <c r="AB433" s="57"/>
      <c r="AC433" s="57">
        <f t="shared" si="638"/>
        <v>10250.160000000002</v>
      </c>
      <c r="AD433" s="57">
        <f t="shared" si="639"/>
        <v>83708.747000000105</v>
      </c>
      <c r="AE433" s="57">
        <f t="shared" si="744"/>
        <v>82854.567000000112</v>
      </c>
      <c r="AF433" s="57">
        <f t="shared" si="744"/>
        <v>82000.387000000119</v>
      </c>
      <c r="AG433" s="57">
        <f t="shared" si="744"/>
        <v>81146.207000000126</v>
      </c>
      <c r="AH433" s="57">
        <f t="shared" si="744"/>
        <v>80292.027000000133</v>
      </c>
      <c r="AI433" s="57">
        <f t="shared" si="744"/>
        <v>79437.84700000014</v>
      </c>
      <c r="AJ433" s="57">
        <f t="shared" si="744"/>
        <v>78583.667000000147</v>
      </c>
      <c r="AK433" s="57">
        <f t="shared" si="744"/>
        <v>77729.487000000154</v>
      </c>
      <c r="AL433" s="57">
        <f t="shared" si="744"/>
        <v>76875.307000000161</v>
      </c>
      <c r="AM433" s="57">
        <f t="shared" si="744"/>
        <v>76021.127000000168</v>
      </c>
      <c r="AN433" s="57">
        <f t="shared" si="744"/>
        <v>75166.947000000175</v>
      </c>
      <c r="AO433" s="57">
        <f t="shared" si="744"/>
        <v>74312.767000000182</v>
      </c>
      <c r="AP433" s="59"/>
      <c r="AQ433" s="57">
        <v>854.18000000000018</v>
      </c>
      <c r="AR433" s="57">
        <f t="shared" si="745"/>
        <v>10250.160000000002</v>
      </c>
      <c r="AS433" s="57">
        <f t="shared" si="746"/>
        <v>73458.587000000189</v>
      </c>
      <c r="AT433" s="57">
        <f t="shared" si="747"/>
        <v>72604.407000000196</v>
      </c>
      <c r="AU433" s="57">
        <f t="shared" si="747"/>
        <v>71750.227000000203</v>
      </c>
      <c r="AV433" s="57">
        <f t="shared" si="747"/>
        <v>70896.04700000021</v>
      </c>
      <c r="AW433" s="57">
        <f t="shared" si="747"/>
        <v>70041.867000000217</v>
      </c>
      <c r="AX433" s="57">
        <f t="shared" si="747"/>
        <v>69187.687000000224</v>
      </c>
      <c r="AY433" s="57">
        <f t="shared" si="747"/>
        <v>68333.507000000231</v>
      </c>
      <c r="AZ433" s="57">
        <f t="shared" si="747"/>
        <v>67479.327000000238</v>
      </c>
      <c r="BA433" s="57">
        <f t="shared" si="747"/>
        <v>66625.147000000245</v>
      </c>
      <c r="BB433" s="57">
        <f t="shared" si="747"/>
        <v>65770.967000000252</v>
      </c>
      <c r="BC433" s="57">
        <f t="shared" si="747"/>
        <v>64916.787000000251</v>
      </c>
      <c r="BD433" s="57">
        <f t="shared" si="747"/>
        <v>64062.607000000251</v>
      </c>
      <c r="BE433" s="60">
        <f t="shared" si="636"/>
        <v>0</v>
      </c>
      <c r="BF433" s="57">
        <v>854.18000000000018</v>
      </c>
      <c r="BG433" s="69">
        <f t="shared" si="711"/>
        <v>10250.160000000002</v>
      </c>
      <c r="BH433" s="57">
        <f t="shared" si="712"/>
        <v>63208.427000000251</v>
      </c>
      <c r="BI433" s="57">
        <f t="shared" si="748"/>
        <v>62354.24700000025</v>
      </c>
      <c r="BJ433" s="57">
        <f t="shared" si="748"/>
        <v>61500.06700000025</v>
      </c>
      <c r="BK433" s="57">
        <f t="shared" si="748"/>
        <v>60645.88700000025</v>
      </c>
      <c r="BL433" s="57">
        <f t="shared" si="748"/>
        <v>59791.70700000025</v>
      </c>
      <c r="BM433" s="57">
        <f t="shared" si="748"/>
        <v>58937.527000000249</v>
      </c>
      <c r="BN433" s="57">
        <f t="shared" si="748"/>
        <v>58083.347000000249</v>
      </c>
      <c r="BO433" s="57">
        <f t="shared" si="748"/>
        <v>57229.167000000249</v>
      </c>
      <c r="BP433" s="57">
        <f t="shared" si="748"/>
        <v>56374.987000000248</v>
      </c>
      <c r="BQ433" s="57">
        <f t="shared" si="748"/>
        <v>55520.807000000248</v>
      </c>
      <c r="BR433" s="57">
        <f t="shared" si="748"/>
        <v>54666.627000000248</v>
      </c>
      <c r="BS433" s="57">
        <f t="shared" si="748"/>
        <v>53812.447000000247</v>
      </c>
      <c r="BT433" s="60">
        <v>0</v>
      </c>
      <c r="BU433" s="57">
        <v>854.18000000000018</v>
      </c>
      <c r="BV433" s="69">
        <f t="shared" si="714"/>
        <v>10250.160000000002</v>
      </c>
      <c r="BW433" s="57">
        <f t="shared" si="749"/>
        <v>52958.267000000247</v>
      </c>
      <c r="BX433" s="57">
        <f t="shared" si="750"/>
        <v>52104.087000000247</v>
      </c>
      <c r="BY433" s="57">
        <f t="shared" si="750"/>
        <v>51249.907000000247</v>
      </c>
      <c r="BZ433" s="57">
        <f t="shared" si="750"/>
        <v>50395.727000000246</v>
      </c>
      <c r="CA433" s="57">
        <f t="shared" si="750"/>
        <v>49541.547000000246</v>
      </c>
      <c r="CB433" s="57">
        <f t="shared" si="750"/>
        <v>48687.367000000246</v>
      </c>
      <c r="CC433" s="57">
        <f t="shared" si="750"/>
        <v>47833.187000000245</v>
      </c>
      <c r="CD433" s="57">
        <f t="shared" si="750"/>
        <v>46979.007000000245</v>
      </c>
      <c r="CE433" s="57">
        <f t="shared" si="750"/>
        <v>46124.827000000245</v>
      </c>
      <c r="CF433" s="57">
        <f t="shared" si="750"/>
        <v>45270.647000000245</v>
      </c>
      <c r="CG433" s="57">
        <f t="shared" si="750"/>
        <v>44416.467000000244</v>
      </c>
      <c r="CH433" s="57">
        <f t="shared" si="750"/>
        <v>43562.287000000244</v>
      </c>
      <c r="CI433" s="60">
        <v>0</v>
      </c>
      <c r="CJ433" s="57">
        <v>854.18000000000018</v>
      </c>
      <c r="CK433" s="69">
        <f t="shared" si="717"/>
        <v>10250.160000000002</v>
      </c>
      <c r="CL433" s="57">
        <f t="shared" si="751"/>
        <v>42708.107000000244</v>
      </c>
      <c r="CM433" s="57">
        <f t="shared" si="752"/>
        <v>41853.927000000243</v>
      </c>
      <c r="CN433" s="57">
        <f t="shared" si="752"/>
        <v>40999.747000000243</v>
      </c>
      <c r="CO433" s="57">
        <f t="shared" si="752"/>
        <v>40145.567000000243</v>
      </c>
      <c r="CP433" s="57">
        <f t="shared" si="752"/>
        <v>39291.387000000243</v>
      </c>
      <c r="CQ433" s="57">
        <f t="shared" si="752"/>
        <v>38437.207000000242</v>
      </c>
      <c r="CR433" s="57">
        <f t="shared" si="752"/>
        <v>37583.027000000242</v>
      </c>
      <c r="CS433" s="57">
        <f t="shared" si="752"/>
        <v>36728.847000000242</v>
      </c>
      <c r="CT433" s="57">
        <f t="shared" si="752"/>
        <v>35874.667000000241</v>
      </c>
      <c r="CU433" s="57">
        <f t="shared" si="752"/>
        <v>35020.487000000241</v>
      </c>
      <c r="CV433" s="57">
        <f t="shared" si="752"/>
        <v>34166.307000000241</v>
      </c>
      <c r="CW433" s="57">
        <f t="shared" si="752"/>
        <v>33312.127000000241</v>
      </c>
      <c r="CX433" s="60">
        <v>0</v>
      </c>
    </row>
    <row r="434" spans="1:102" x14ac:dyDescent="0.2">
      <c r="A434" s="56" t="s">
        <v>1747</v>
      </c>
      <c r="B434" s="40" t="s">
        <v>2464</v>
      </c>
      <c r="C434" s="40" t="s">
        <v>794</v>
      </c>
      <c r="D434" s="40" t="s">
        <v>835</v>
      </c>
      <c r="E434" s="40" t="s">
        <v>2631</v>
      </c>
      <c r="F434" s="40" t="s">
        <v>853</v>
      </c>
      <c r="G434" s="40">
        <v>240</v>
      </c>
      <c r="H434" s="57">
        <v>205002.26</v>
      </c>
      <c r="I434" s="57">
        <v>110189.173</v>
      </c>
      <c r="J434" s="57">
        <v>94813.087000000014</v>
      </c>
      <c r="K434" s="58">
        <v>0</v>
      </c>
      <c r="L434" s="57">
        <v>854.18000000000018</v>
      </c>
      <c r="M434" s="57"/>
      <c r="N434" s="57">
        <f t="shared" si="720"/>
        <v>10250.160000000002</v>
      </c>
      <c r="O434" s="57">
        <f t="shared" si="637"/>
        <v>93958.907000000021</v>
      </c>
      <c r="P434" s="57">
        <f t="shared" si="743"/>
        <v>93104.727000000028</v>
      </c>
      <c r="Q434" s="57">
        <f t="shared" si="743"/>
        <v>92250.547000000035</v>
      </c>
      <c r="R434" s="57">
        <f t="shared" si="743"/>
        <v>91396.367000000042</v>
      </c>
      <c r="S434" s="57">
        <f t="shared" si="743"/>
        <v>90542.187000000049</v>
      </c>
      <c r="T434" s="57">
        <f t="shared" si="743"/>
        <v>89688.007000000056</v>
      </c>
      <c r="U434" s="57">
        <f t="shared" si="743"/>
        <v>88833.827000000063</v>
      </c>
      <c r="V434" s="57">
        <f t="shared" si="743"/>
        <v>87979.64700000007</v>
      </c>
      <c r="W434" s="57">
        <f t="shared" si="743"/>
        <v>87125.467000000077</v>
      </c>
      <c r="X434" s="57">
        <f t="shared" si="743"/>
        <v>86271.287000000084</v>
      </c>
      <c r="Y434" s="57">
        <f t="shared" si="743"/>
        <v>85417.107000000091</v>
      </c>
      <c r="Z434" s="57">
        <f t="shared" si="743"/>
        <v>84562.927000000098</v>
      </c>
      <c r="AA434" s="59"/>
      <c r="AB434" s="57"/>
      <c r="AC434" s="57">
        <f t="shared" si="638"/>
        <v>10250.160000000002</v>
      </c>
      <c r="AD434" s="57">
        <f t="shared" si="639"/>
        <v>83708.747000000105</v>
      </c>
      <c r="AE434" s="57">
        <f t="shared" si="744"/>
        <v>82854.567000000112</v>
      </c>
      <c r="AF434" s="57">
        <f t="shared" si="744"/>
        <v>82000.387000000119</v>
      </c>
      <c r="AG434" s="57">
        <f t="shared" si="744"/>
        <v>81146.207000000126</v>
      </c>
      <c r="AH434" s="57">
        <f t="shared" si="744"/>
        <v>80292.027000000133</v>
      </c>
      <c r="AI434" s="57">
        <f t="shared" si="744"/>
        <v>79437.84700000014</v>
      </c>
      <c r="AJ434" s="57">
        <f t="shared" si="744"/>
        <v>78583.667000000147</v>
      </c>
      <c r="AK434" s="57">
        <f t="shared" si="744"/>
        <v>77729.487000000154</v>
      </c>
      <c r="AL434" s="57">
        <f t="shared" si="744"/>
        <v>76875.307000000161</v>
      </c>
      <c r="AM434" s="57">
        <f t="shared" si="744"/>
        <v>76021.127000000168</v>
      </c>
      <c r="AN434" s="57">
        <f t="shared" si="744"/>
        <v>75166.947000000175</v>
      </c>
      <c r="AO434" s="57">
        <f t="shared" si="744"/>
        <v>74312.767000000182</v>
      </c>
      <c r="AP434" s="59"/>
      <c r="AQ434" s="57">
        <v>854.18000000000018</v>
      </c>
      <c r="AR434" s="57">
        <f t="shared" si="745"/>
        <v>10250.160000000002</v>
      </c>
      <c r="AS434" s="57">
        <f t="shared" si="746"/>
        <v>73458.587000000189</v>
      </c>
      <c r="AT434" s="57">
        <f t="shared" si="747"/>
        <v>72604.407000000196</v>
      </c>
      <c r="AU434" s="57">
        <f t="shared" si="747"/>
        <v>71750.227000000203</v>
      </c>
      <c r="AV434" s="57">
        <f t="shared" si="747"/>
        <v>70896.04700000021</v>
      </c>
      <c r="AW434" s="57">
        <f t="shared" si="747"/>
        <v>70041.867000000217</v>
      </c>
      <c r="AX434" s="57">
        <f t="shared" si="747"/>
        <v>69187.687000000224</v>
      </c>
      <c r="AY434" s="57">
        <f t="shared" si="747"/>
        <v>68333.507000000231</v>
      </c>
      <c r="AZ434" s="57">
        <f t="shared" si="747"/>
        <v>67479.327000000238</v>
      </c>
      <c r="BA434" s="57">
        <f t="shared" si="747"/>
        <v>66625.147000000245</v>
      </c>
      <c r="BB434" s="57">
        <f t="shared" si="747"/>
        <v>65770.967000000252</v>
      </c>
      <c r="BC434" s="57">
        <f t="shared" si="747"/>
        <v>64916.787000000251</v>
      </c>
      <c r="BD434" s="57">
        <f t="shared" si="747"/>
        <v>64062.607000000251</v>
      </c>
      <c r="BE434" s="60">
        <f t="shared" si="636"/>
        <v>0</v>
      </c>
      <c r="BF434" s="57">
        <v>854.18000000000018</v>
      </c>
      <c r="BG434" s="69">
        <f t="shared" si="711"/>
        <v>10250.160000000002</v>
      </c>
      <c r="BH434" s="57">
        <f t="shared" si="712"/>
        <v>63208.427000000251</v>
      </c>
      <c r="BI434" s="57">
        <f t="shared" si="748"/>
        <v>62354.24700000025</v>
      </c>
      <c r="BJ434" s="57">
        <f t="shared" si="748"/>
        <v>61500.06700000025</v>
      </c>
      <c r="BK434" s="57">
        <f t="shared" si="748"/>
        <v>60645.88700000025</v>
      </c>
      <c r="BL434" s="57">
        <f t="shared" si="748"/>
        <v>59791.70700000025</v>
      </c>
      <c r="BM434" s="57">
        <f t="shared" si="748"/>
        <v>58937.527000000249</v>
      </c>
      <c r="BN434" s="57">
        <f t="shared" si="748"/>
        <v>58083.347000000249</v>
      </c>
      <c r="BO434" s="57">
        <f t="shared" si="748"/>
        <v>57229.167000000249</v>
      </c>
      <c r="BP434" s="57">
        <f t="shared" si="748"/>
        <v>56374.987000000248</v>
      </c>
      <c r="BQ434" s="57">
        <f t="shared" si="748"/>
        <v>55520.807000000248</v>
      </c>
      <c r="BR434" s="57">
        <f t="shared" si="748"/>
        <v>54666.627000000248</v>
      </c>
      <c r="BS434" s="57">
        <f t="shared" si="748"/>
        <v>53812.447000000247</v>
      </c>
      <c r="BT434" s="60">
        <v>0</v>
      </c>
      <c r="BU434" s="57">
        <v>854.18000000000018</v>
      </c>
      <c r="BV434" s="69">
        <f t="shared" si="714"/>
        <v>10250.160000000002</v>
      </c>
      <c r="BW434" s="57">
        <f t="shared" si="749"/>
        <v>52958.267000000247</v>
      </c>
      <c r="BX434" s="57">
        <f t="shared" si="750"/>
        <v>52104.087000000247</v>
      </c>
      <c r="BY434" s="57">
        <f t="shared" si="750"/>
        <v>51249.907000000247</v>
      </c>
      <c r="BZ434" s="57">
        <f t="shared" si="750"/>
        <v>50395.727000000246</v>
      </c>
      <c r="CA434" s="57">
        <f t="shared" si="750"/>
        <v>49541.547000000246</v>
      </c>
      <c r="CB434" s="57">
        <f t="shared" si="750"/>
        <v>48687.367000000246</v>
      </c>
      <c r="CC434" s="57">
        <f t="shared" si="750"/>
        <v>47833.187000000245</v>
      </c>
      <c r="CD434" s="57">
        <f t="shared" si="750"/>
        <v>46979.007000000245</v>
      </c>
      <c r="CE434" s="57">
        <f t="shared" si="750"/>
        <v>46124.827000000245</v>
      </c>
      <c r="CF434" s="57">
        <f t="shared" si="750"/>
        <v>45270.647000000245</v>
      </c>
      <c r="CG434" s="57">
        <f t="shared" si="750"/>
        <v>44416.467000000244</v>
      </c>
      <c r="CH434" s="57">
        <f t="shared" si="750"/>
        <v>43562.287000000244</v>
      </c>
      <c r="CI434" s="60">
        <v>0</v>
      </c>
      <c r="CJ434" s="57">
        <v>854.18000000000018</v>
      </c>
      <c r="CK434" s="69">
        <f t="shared" si="717"/>
        <v>10250.160000000002</v>
      </c>
      <c r="CL434" s="57">
        <f t="shared" si="751"/>
        <v>42708.107000000244</v>
      </c>
      <c r="CM434" s="57">
        <f t="shared" si="752"/>
        <v>41853.927000000243</v>
      </c>
      <c r="CN434" s="57">
        <f t="shared" si="752"/>
        <v>40999.747000000243</v>
      </c>
      <c r="CO434" s="57">
        <f t="shared" si="752"/>
        <v>40145.567000000243</v>
      </c>
      <c r="CP434" s="57">
        <f t="shared" si="752"/>
        <v>39291.387000000243</v>
      </c>
      <c r="CQ434" s="57">
        <f t="shared" si="752"/>
        <v>38437.207000000242</v>
      </c>
      <c r="CR434" s="57">
        <f t="shared" si="752"/>
        <v>37583.027000000242</v>
      </c>
      <c r="CS434" s="57">
        <f t="shared" si="752"/>
        <v>36728.847000000242</v>
      </c>
      <c r="CT434" s="57">
        <f t="shared" si="752"/>
        <v>35874.667000000241</v>
      </c>
      <c r="CU434" s="57">
        <f t="shared" si="752"/>
        <v>35020.487000000241</v>
      </c>
      <c r="CV434" s="57">
        <f t="shared" si="752"/>
        <v>34166.307000000241</v>
      </c>
      <c r="CW434" s="57">
        <f t="shared" si="752"/>
        <v>33312.127000000241</v>
      </c>
      <c r="CX434" s="60">
        <v>0</v>
      </c>
    </row>
    <row r="435" spans="1:102" x14ac:dyDescent="0.2">
      <c r="A435" s="56" t="s">
        <v>1748</v>
      </c>
      <c r="B435" s="40" t="s">
        <v>2465</v>
      </c>
      <c r="C435" s="40" t="s">
        <v>794</v>
      </c>
      <c r="D435" s="40" t="s">
        <v>835</v>
      </c>
      <c r="E435" s="40" t="s">
        <v>2566</v>
      </c>
      <c r="F435" s="40" t="s">
        <v>853</v>
      </c>
      <c r="G435" s="40">
        <v>180</v>
      </c>
      <c r="H435" s="57">
        <v>232247.67</v>
      </c>
      <c r="I435" s="57">
        <v>192248.79799999998</v>
      </c>
      <c r="J435" s="57">
        <v>39998.872000000032</v>
      </c>
      <c r="K435" s="58">
        <v>0</v>
      </c>
      <c r="L435" s="57">
        <v>1290.26</v>
      </c>
      <c r="M435" s="57"/>
      <c r="N435" s="57">
        <f t="shared" si="720"/>
        <v>15483.119999999999</v>
      </c>
      <c r="O435" s="57">
        <f t="shared" si="637"/>
        <v>38708.61200000003</v>
      </c>
      <c r="P435" s="57">
        <f t="shared" si="743"/>
        <v>37418.352000000028</v>
      </c>
      <c r="Q435" s="57">
        <f t="shared" si="743"/>
        <v>36128.092000000026</v>
      </c>
      <c r="R435" s="57">
        <f t="shared" si="743"/>
        <v>34837.832000000024</v>
      </c>
      <c r="S435" s="57">
        <f t="shared" si="743"/>
        <v>33547.572000000022</v>
      </c>
      <c r="T435" s="57">
        <f t="shared" si="743"/>
        <v>32257.312000000024</v>
      </c>
      <c r="U435" s="57">
        <f t="shared" si="743"/>
        <v>30967.052000000025</v>
      </c>
      <c r="V435" s="57">
        <f t="shared" si="743"/>
        <v>29676.792000000027</v>
      </c>
      <c r="W435" s="57">
        <f t="shared" si="743"/>
        <v>28386.532000000028</v>
      </c>
      <c r="X435" s="57">
        <f t="shared" si="743"/>
        <v>27096.27200000003</v>
      </c>
      <c r="Y435" s="57">
        <f t="shared" si="743"/>
        <v>25806.012000000032</v>
      </c>
      <c r="Z435" s="57">
        <f t="shared" si="743"/>
        <v>24515.752000000033</v>
      </c>
      <c r="AA435" s="59"/>
      <c r="AB435" s="57"/>
      <c r="AC435" s="57">
        <f t="shared" si="638"/>
        <v>15483.119999999999</v>
      </c>
      <c r="AD435" s="57">
        <f t="shared" si="639"/>
        <v>23225.492000000035</v>
      </c>
      <c r="AE435" s="57">
        <f t="shared" si="744"/>
        <v>21935.232000000036</v>
      </c>
      <c r="AF435" s="57">
        <f t="shared" si="744"/>
        <v>20644.972000000038</v>
      </c>
      <c r="AG435" s="57">
        <f t="shared" si="744"/>
        <v>19354.71200000004</v>
      </c>
      <c r="AH435" s="57">
        <f t="shared" si="744"/>
        <v>18064.452000000041</v>
      </c>
      <c r="AI435" s="57">
        <f t="shared" si="744"/>
        <v>16774.192000000043</v>
      </c>
      <c r="AJ435" s="57">
        <f t="shared" si="744"/>
        <v>15483.932000000043</v>
      </c>
      <c r="AK435" s="57">
        <f t="shared" si="744"/>
        <v>14193.672000000042</v>
      </c>
      <c r="AL435" s="57">
        <f t="shared" si="744"/>
        <v>12903.412000000042</v>
      </c>
      <c r="AM435" s="57">
        <f t="shared" si="744"/>
        <v>11613.152000000042</v>
      </c>
      <c r="AN435" s="57">
        <f t="shared" si="744"/>
        <v>10322.892000000042</v>
      </c>
      <c r="AO435" s="57">
        <f t="shared" si="744"/>
        <v>9032.6320000000414</v>
      </c>
      <c r="AP435" s="59"/>
      <c r="AQ435" s="57">
        <v>1290.26</v>
      </c>
      <c r="AR435" s="57">
        <f>L435*7+0.81</f>
        <v>9032.6299999999992</v>
      </c>
      <c r="AS435" s="57">
        <f t="shared" si="746"/>
        <v>7742.3720000000412</v>
      </c>
      <c r="AT435" s="57">
        <f t="shared" si="747"/>
        <v>6452.112000000041</v>
      </c>
      <c r="AU435" s="57">
        <f t="shared" si="747"/>
        <v>5161.8520000000408</v>
      </c>
      <c r="AV435" s="57">
        <f t="shared" si="747"/>
        <v>3871.5920000000406</v>
      </c>
      <c r="AW435" s="57">
        <f t="shared" si="747"/>
        <v>2581.3320000000404</v>
      </c>
      <c r="AX435" s="57">
        <f t="shared" si="747"/>
        <v>1291.0720000000404</v>
      </c>
      <c r="AY435" s="57">
        <f t="shared" si="747"/>
        <v>0.81200000004037065</v>
      </c>
      <c r="AZ435" s="57">
        <f>AY435-0.81</f>
        <v>2.0000000403705975E-3</v>
      </c>
      <c r="BA435" s="57">
        <f t="shared" ref="BA435:BD440" si="753">AZ435-$L435*0</f>
        <v>2.0000000403705975E-3</v>
      </c>
      <c r="BB435" s="57">
        <f t="shared" si="753"/>
        <v>2.0000000403705975E-3</v>
      </c>
      <c r="BC435" s="57">
        <f t="shared" si="753"/>
        <v>2.0000000403705975E-3</v>
      </c>
      <c r="BD435" s="57">
        <f t="shared" si="753"/>
        <v>2.0000000403705975E-3</v>
      </c>
      <c r="BE435" s="60">
        <f t="shared" si="636"/>
        <v>0</v>
      </c>
      <c r="BF435" s="57">
        <v>1290.26</v>
      </c>
      <c r="BG435" s="69">
        <v>0</v>
      </c>
      <c r="BH435" s="57"/>
      <c r="BI435" s="57"/>
      <c r="BJ435" s="57"/>
      <c r="BK435" s="57"/>
      <c r="BL435" s="57"/>
      <c r="BM435" s="57"/>
      <c r="BN435" s="57"/>
      <c r="BO435" s="57"/>
      <c r="BP435" s="57"/>
      <c r="BQ435" s="57"/>
      <c r="BR435" s="57"/>
      <c r="BS435" s="57"/>
      <c r="BT435" s="60">
        <f t="shared" si="641"/>
        <v>3.384615452934857E-6</v>
      </c>
      <c r="BU435" s="57">
        <v>1290.26</v>
      </c>
      <c r="BV435" s="69">
        <v>0</v>
      </c>
      <c r="BW435" s="57"/>
      <c r="BX435" s="57"/>
      <c r="BY435" s="57"/>
      <c r="BZ435" s="57"/>
      <c r="CA435" s="57"/>
      <c r="CB435" s="57"/>
      <c r="CC435" s="57"/>
      <c r="CD435" s="57"/>
      <c r="CE435" s="57"/>
      <c r="CF435" s="57"/>
      <c r="CG435" s="57"/>
      <c r="CH435" s="57"/>
      <c r="CI435" s="60">
        <f t="shared" si="642"/>
        <v>0</v>
      </c>
      <c r="CJ435" s="57">
        <v>1290.26</v>
      </c>
      <c r="CK435" s="69">
        <v>0</v>
      </c>
      <c r="CL435" s="57"/>
      <c r="CM435" s="57"/>
      <c r="CN435" s="57"/>
      <c r="CO435" s="57"/>
      <c r="CP435" s="57"/>
      <c r="CQ435" s="57"/>
      <c r="CR435" s="57"/>
      <c r="CS435" s="57"/>
      <c r="CT435" s="57"/>
      <c r="CU435" s="57"/>
      <c r="CV435" s="57"/>
      <c r="CW435" s="57"/>
      <c r="CX435" s="60">
        <f t="shared" si="643"/>
        <v>0</v>
      </c>
    </row>
    <row r="436" spans="1:102" x14ac:dyDescent="0.2">
      <c r="A436" s="56" t="s">
        <v>1749</v>
      </c>
      <c r="B436" s="40" t="s">
        <v>2466</v>
      </c>
      <c r="C436" s="40" t="s">
        <v>794</v>
      </c>
      <c r="D436" s="40" t="s">
        <v>835</v>
      </c>
      <c r="E436" s="40" t="s">
        <v>2566</v>
      </c>
      <c r="F436" s="40" t="s">
        <v>853</v>
      </c>
      <c r="G436" s="40">
        <v>180</v>
      </c>
      <c r="H436" s="57">
        <v>232247.67</v>
      </c>
      <c r="I436" s="57">
        <v>192248.79799999998</v>
      </c>
      <c r="J436" s="57">
        <v>39998.872000000032</v>
      </c>
      <c r="K436" s="58">
        <v>0</v>
      </c>
      <c r="L436" s="57">
        <v>1290.26</v>
      </c>
      <c r="M436" s="57"/>
      <c r="N436" s="57">
        <f t="shared" si="720"/>
        <v>15483.119999999999</v>
      </c>
      <c r="O436" s="57">
        <f t="shared" si="637"/>
        <v>38708.61200000003</v>
      </c>
      <c r="P436" s="57">
        <f t="shared" si="743"/>
        <v>37418.352000000028</v>
      </c>
      <c r="Q436" s="57">
        <f t="shared" si="743"/>
        <v>36128.092000000026</v>
      </c>
      <c r="R436" s="57">
        <f t="shared" si="743"/>
        <v>34837.832000000024</v>
      </c>
      <c r="S436" s="57">
        <f t="shared" si="743"/>
        <v>33547.572000000022</v>
      </c>
      <c r="T436" s="57">
        <f t="shared" si="743"/>
        <v>32257.312000000024</v>
      </c>
      <c r="U436" s="57">
        <f t="shared" si="743"/>
        <v>30967.052000000025</v>
      </c>
      <c r="V436" s="57">
        <f t="shared" si="743"/>
        <v>29676.792000000027</v>
      </c>
      <c r="W436" s="57">
        <f t="shared" si="743"/>
        <v>28386.532000000028</v>
      </c>
      <c r="X436" s="57">
        <f t="shared" si="743"/>
        <v>27096.27200000003</v>
      </c>
      <c r="Y436" s="57">
        <f t="shared" si="743"/>
        <v>25806.012000000032</v>
      </c>
      <c r="Z436" s="57">
        <f t="shared" si="743"/>
        <v>24515.752000000033</v>
      </c>
      <c r="AA436" s="59"/>
      <c r="AB436" s="57"/>
      <c r="AC436" s="57">
        <f t="shared" si="638"/>
        <v>15483.119999999999</v>
      </c>
      <c r="AD436" s="57">
        <f t="shared" si="639"/>
        <v>23225.492000000035</v>
      </c>
      <c r="AE436" s="57">
        <f t="shared" si="744"/>
        <v>21935.232000000036</v>
      </c>
      <c r="AF436" s="57">
        <f t="shared" si="744"/>
        <v>20644.972000000038</v>
      </c>
      <c r="AG436" s="57">
        <f t="shared" si="744"/>
        <v>19354.71200000004</v>
      </c>
      <c r="AH436" s="57">
        <f t="shared" si="744"/>
        <v>18064.452000000041</v>
      </c>
      <c r="AI436" s="57">
        <f t="shared" si="744"/>
        <v>16774.192000000043</v>
      </c>
      <c r="AJ436" s="57">
        <f t="shared" si="744"/>
        <v>15483.932000000043</v>
      </c>
      <c r="AK436" s="57">
        <f t="shared" si="744"/>
        <v>14193.672000000042</v>
      </c>
      <c r="AL436" s="57">
        <f t="shared" si="744"/>
        <v>12903.412000000042</v>
      </c>
      <c r="AM436" s="57">
        <f t="shared" si="744"/>
        <v>11613.152000000042</v>
      </c>
      <c r="AN436" s="57">
        <f t="shared" si="744"/>
        <v>10322.892000000042</v>
      </c>
      <c r="AO436" s="57">
        <f t="shared" si="744"/>
        <v>9032.6320000000414</v>
      </c>
      <c r="AP436" s="59"/>
      <c r="AQ436" s="57">
        <v>1290.26</v>
      </c>
      <c r="AR436" s="57">
        <f>L436*7+0.81</f>
        <v>9032.6299999999992</v>
      </c>
      <c r="AS436" s="57">
        <f t="shared" si="746"/>
        <v>7742.3720000000412</v>
      </c>
      <c r="AT436" s="57">
        <f t="shared" si="747"/>
        <v>6452.112000000041</v>
      </c>
      <c r="AU436" s="57">
        <f t="shared" si="747"/>
        <v>5161.8520000000408</v>
      </c>
      <c r="AV436" s="57">
        <f t="shared" si="747"/>
        <v>3871.5920000000406</v>
      </c>
      <c r="AW436" s="57">
        <f t="shared" si="747"/>
        <v>2581.3320000000404</v>
      </c>
      <c r="AX436" s="57">
        <f t="shared" si="747"/>
        <v>1291.0720000000404</v>
      </c>
      <c r="AY436" s="57">
        <f t="shared" si="747"/>
        <v>0.81200000004037065</v>
      </c>
      <c r="AZ436" s="57">
        <f>AY436-0.81</f>
        <v>2.0000000403705975E-3</v>
      </c>
      <c r="BA436" s="57">
        <f t="shared" si="753"/>
        <v>2.0000000403705975E-3</v>
      </c>
      <c r="BB436" s="57">
        <f t="shared" si="753"/>
        <v>2.0000000403705975E-3</v>
      </c>
      <c r="BC436" s="57">
        <f t="shared" si="753"/>
        <v>2.0000000403705975E-3</v>
      </c>
      <c r="BD436" s="57">
        <f t="shared" si="753"/>
        <v>2.0000000403705975E-3</v>
      </c>
      <c r="BE436" s="60">
        <f t="shared" si="636"/>
        <v>0</v>
      </c>
      <c r="BF436" s="57">
        <v>1290.26</v>
      </c>
      <c r="BG436" s="69">
        <v>0</v>
      </c>
      <c r="BH436" s="57"/>
      <c r="BI436" s="57"/>
      <c r="BJ436" s="57"/>
      <c r="BK436" s="57"/>
      <c r="BL436" s="57"/>
      <c r="BM436" s="57"/>
      <c r="BN436" s="57"/>
      <c r="BO436" s="57"/>
      <c r="BP436" s="57"/>
      <c r="BQ436" s="57"/>
      <c r="BR436" s="57"/>
      <c r="BS436" s="57"/>
      <c r="BT436" s="60">
        <f t="shared" si="641"/>
        <v>3.384615452934857E-6</v>
      </c>
      <c r="BU436" s="57">
        <v>1290.26</v>
      </c>
      <c r="BV436" s="69">
        <v>0</v>
      </c>
      <c r="BW436" s="57"/>
      <c r="BX436" s="57"/>
      <c r="BY436" s="57"/>
      <c r="BZ436" s="57"/>
      <c r="CA436" s="57"/>
      <c r="CB436" s="57"/>
      <c r="CC436" s="57"/>
      <c r="CD436" s="57"/>
      <c r="CE436" s="57"/>
      <c r="CF436" s="57"/>
      <c r="CG436" s="57"/>
      <c r="CH436" s="57"/>
      <c r="CI436" s="60">
        <f t="shared" si="642"/>
        <v>0</v>
      </c>
      <c r="CJ436" s="57">
        <v>1290.26</v>
      </c>
      <c r="CK436" s="69">
        <v>0</v>
      </c>
      <c r="CL436" s="57"/>
      <c r="CM436" s="57"/>
      <c r="CN436" s="57"/>
      <c r="CO436" s="57"/>
      <c r="CP436" s="57"/>
      <c r="CQ436" s="57"/>
      <c r="CR436" s="57"/>
      <c r="CS436" s="57"/>
      <c r="CT436" s="57"/>
      <c r="CU436" s="57"/>
      <c r="CV436" s="57"/>
      <c r="CW436" s="57"/>
      <c r="CX436" s="60">
        <f t="shared" si="643"/>
        <v>0</v>
      </c>
    </row>
    <row r="437" spans="1:102" x14ac:dyDescent="0.2">
      <c r="A437" s="56" t="s">
        <v>1750</v>
      </c>
      <c r="B437" s="40" t="s">
        <v>2467</v>
      </c>
      <c r="C437" s="40" t="s">
        <v>794</v>
      </c>
      <c r="D437" s="40" t="s">
        <v>835</v>
      </c>
      <c r="E437" s="40" t="s">
        <v>2177</v>
      </c>
      <c r="F437" s="40" t="s">
        <v>853</v>
      </c>
      <c r="G437" s="40">
        <v>180</v>
      </c>
      <c r="H437" s="57">
        <v>183870.25</v>
      </c>
      <c r="I437" s="57">
        <v>159354.01666666666</v>
      </c>
      <c r="J437" s="57">
        <v>24516.233333333337</v>
      </c>
      <c r="K437" s="58">
        <v>0</v>
      </c>
      <c r="L437" s="57">
        <v>1021.5</v>
      </c>
      <c r="M437" s="57"/>
      <c r="N437" s="57">
        <f t="shared" si="720"/>
        <v>12258</v>
      </c>
      <c r="O437" s="57">
        <f t="shared" si="637"/>
        <v>23494.733333333337</v>
      </c>
      <c r="P437" s="57">
        <f t="shared" si="743"/>
        <v>22473.233333333337</v>
      </c>
      <c r="Q437" s="57">
        <f t="shared" si="743"/>
        <v>21451.733333333337</v>
      </c>
      <c r="R437" s="57">
        <f t="shared" si="743"/>
        <v>20430.233333333337</v>
      </c>
      <c r="S437" s="57">
        <f t="shared" si="743"/>
        <v>19408.733333333337</v>
      </c>
      <c r="T437" s="57">
        <f t="shared" si="743"/>
        <v>18387.233333333337</v>
      </c>
      <c r="U437" s="57">
        <f t="shared" si="743"/>
        <v>17365.733333333337</v>
      </c>
      <c r="V437" s="57">
        <f t="shared" si="743"/>
        <v>16344.233333333337</v>
      </c>
      <c r="W437" s="57">
        <f t="shared" si="743"/>
        <v>15322.733333333337</v>
      </c>
      <c r="X437" s="57">
        <f t="shared" si="743"/>
        <v>14301.233333333337</v>
      </c>
      <c r="Y437" s="57">
        <f t="shared" si="743"/>
        <v>13279.733333333337</v>
      </c>
      <c r="Z437" s="57">
        <f t="shared" si="743"/>
        <v>12258.233333333337</v>
      </c>
      <c r="AA437" s="59"/>
      <c r="AB437" s="57"/>
      <c r="AC437" s="57">
        <f t="shared" si="638"/>
        <v>12258</v>
      </c>
      <c r="AD437" s="57">
        <f t="shared" si="639"/>
        <v>11236.733333333337</v>
      </c>
      <c r="AE437" s="57">
        <f t="shared" si="744"/>
        <v>10215.233333333337</v>
      </c>
      <c r="AF437" s="57">
        <f t="shared" si="744"/>
        <v>9193.7333333333372</v>
      </c>
      <c r="AG437" s="57">
        <f t="shared" si="744"/>
        <v>8172.2333333333372</v>
      </c>
      <c r="AH437" s="57">
        <f t="shared" si="744"/>
        <v>7150.7333333333372</v>
      </c>
      <c r="AI437" s="57">
        <f t="shared" si="744"/>
        <v>6129.2333333333372</v>
      </c>
      <c r="AJ437" s="57">
        <f t="shared" si="744"/>
        <v>5107.7333333333372</v>
      </c>
      <c r="AK437" s="57">
        <f t="shared" si="744"/>
        <v>4086.2333333333372</v>
      </c>
      <c r="AL437" s="57">
        <f t="shared" si="744"/>
        <v>3064.7333333333372</v>
      </c>
      <c r="AM437" s="57">
        <f t="shared" si="744"/>
        <v>2043.2333333333372</v>
      </c>
      <c r="AN437" s="57">
        <f t="shared" si="744"/>
        <v>1021.7333333333372</v>
      </c>
      <c r="AO437" s="57">
        <f t="shared" si="744"/>
        <v>0.23333333333721384</v>
      </c>
      <c r="AP437" s="59"/>
      <c r="AQ437" s="57">
        <v>1021.5</v>
      </c>
      <c r="AR437" s="57">
        <f>L437*0+0.23</f>
        <v>0.23</v>
      </c>
      <c r="AS437" s="57">
        <f>AO437-0.23</f>
        <v>3.3333333372138341E-3</v>
      </c>
      <c r="AT437" s="57">
        <f t="shared" ref="AT437:AZ440" si="754">AS437-$L437*0</f>
        <v>3.3333333372138341E-3</v>
      </c>
      <c r="AU437" s="57">
        <f t="shared" si="754"/>
        <v>3.3333333372138341E-3</v>
      </c>
      <c r="AV437" s="57">
        <f t="shared" si="754"/>
        <v>3.3333333372138341E-3</v>
      </c>
      <c r="AW437" s="57">
        <f t="shared" si="754"/>
        <v>3.3333333372138341E-3</v>
      </c>
      <c r="AX437" s="57">
        <f t="shared" si="754"/>
        <v>3.3333333372138341E-3</v>
      </c>
      <c r="AY437" s="57">
        <f t="shared" si="754"/>
        <v>3.3333333372138341E-3</v>
      </c>
      <c r="AZ437" s="57">
        <f t="shared" si="754"/>
        <v>3.3333333372138341E-3</v>
      </c>
      <c r="BA437" s="57">
        <f t="shared" si="753"/>
        <v>3.3333333372138341E-3</v>
      </c>
      <c r="BB437" s="57">
        <f t="shared" si="753"/>
        <v>3.3333333372138341E-3</v>
      </c>
      <c r="BC437" s="57">
        <f t="shared" si="753"/>
        <v>3.3333333372138341E-3</v>
      </c>
      <c r="BD437" s="57">
        <f t="shared" si="753"/>
        <v>3.3333333372138341E-3</v>
      </c>
      <c r="BE437" s="60">
        <f t="shared" si="636"/>
        <v>0</v>
      </c>
      <c r="BF437" s="57">
        <v>1021.5</v>
      </c>
      <c r="BG437" s="57">
        <v>0</v>
      </c>
      <c r="BH437" s="57"/>
      <c r="BI437" s="57"/>
      <c r="BJ437" s="57"/>
      <c r="BK437" s="57"/>
      <c r="BL437" s="57"/>
      <c r="BM437" s="57"/>
      <c r="BN437" s="57"/>
      <c r="BO437" s="57"/>
      <c r="BP437" s="57"/>
      <c r="BQ437" s="57"/>
      <c r="BR437" s="57"/>
      <c r="BS437" s="57"/>
      <c r="BT437" s="60">
        <f t="shared" si="641"/>
        <v>5.6410256475926421E-6</v>
      </c>
      <c r="BU437" s="57">
        <v>1021.5</v>
      </c>
      <c r="BV437" s="57">
        <v>0</v>
      </c>
      <c r="BW437" s="57"/>
      <c r="BX437" s="57"/>
      <c r="BY437" s="57"/>
      <c r="BZ437" s="57"/>
      <c r="CA437" s="57"/>
      <c r="CB437" s="57"/>
      <c r="CC437" s="57"/>
      <c r="CD437" s="57"/>
      <c r="CE437" s="57"/>
      <c r="CF437" s="57"/>
      <c r="CG437" s="57"/>
      <c r="CH437" s="57"/>
      <c r="CI437" s="60">
        <f t="shared" si="642"/>
        <v>0</v>
      </c>
      <c r="CJ437" s="57">
        <v>1021.5</v>
      </c>
      <c r="CK437" s="57">
        <v>0</v>
      </c>
      <c r="CL437" s="57"/>
      <c r="CM437" s="57"/>
      <c r="CN437" s="57"/>
      <c r="CO437" s="57"/>
      <c r="CP437" s="57"/>
      <c r="CQ437" s="57"/>
      <c r="CR437" s="57"/>
      <c r="CS437" s="57"/>
      <c r="CT437" s="57"/>
      <c r="CU437" s="57"/>
      <c r="CV437" s="57"/>
      <c r="CW437" s="57"/>
      <c r="CX437" s="60">
        <f t="shared" si="643"/>
        <v>0</v>
      </c>
    </row>
    <row r="438" spans="1:102" x14ac:dyDescent="0.2">
      <c r="A438" s="56" t="s">
        <v>1751</v>
      </c>
      <c r="B438" s="40" t="s">
        <v>2468</v>
      </c>
      <c r="C438" s="40" t="s">
        <v>794</v>
      </c>
      <c r="D438" s="40" t="s">
        <v>835</v>
      </c>
      <c r="E438" s="40" t="s">
        <v>2177</v>
      </c>
      <c r="F438" s="40" t="s">
        <v>853</v>
      </c>
      <c r="G438" s="40">
        <v>180</v>
      </c>
      <c r="H438" s="57">
        <v>183870.25</v>
      </c>
      <c r="I438" s="57">
        <v>159354.01666666666</v>
      </c>
      <c r="J438" s="57">
        <v>24516.233333333337</v>
      </c>
      <c r="K438" s="58">
        <v>0</v>
      </c>
      <c r="L438" s="57">
        <v>1021.5</v>
      </c>
      <c r="M438" s="57"/>
      <c r="N438" s="57">
        <f t="shared" si="720"/>
        <v>12258</v>
      </c>
      <c r="O438" s="57">
        <f t="shared" si="637"/>
        <v>23494.733333333337</v>
      </c>
      <c r="P438" s="57">
        <f t="shared" si="743"/>
        <v>22473.233333333337</v>
      </c>
      <c r="Q438" s="57">
        <f t="shared" si="743"/>
        <v>21451.733333333337</v>
      </c>
      <c r="R438" s="57">
        <f t="shared" si="743"/>
        <v>20430.233333333337</v>
      </c>
      <c r="S438" s="57">
        <f t="shared" si="743"/>
        <v>19408.733333333337</v>
      </c>
      <c r="T438" s="57">
        <f t="shared" si="743"/>
        <v>18387.233333333337</v>
      </c>
      <c r="U438" s="57">
        <f t="shared" si="743"/>
        <v>17365.733333333337</v>
      </c>
      <c r="V438" s="57">
        <f t="shared" si="743"/>
        <v>16344.233333333337</v>
      </c>
      <c r="W438" s="57">
        <f t="shared" si="743"/>
        <v>15322.733333333337</v>
      </c>
      <c r="X438" s="57">
        <f t="shared" si="743"/>
        <v>14301.233333333337</v>
      </c>
      <c r="Y438" s="57">
        <f t="shared" si="743"/>
        <v>13279.733333333337</v>
      </c>
      <c r="Z438" s="57">
        <f t="shared" si="743"/>
        <v>12258.233333333337</v>
      </c>
      <c r="AA438" s="59"/>
      <c r="AB438" s="57"/>
      <c r="AC438" s="57">
        <f t="shared" si="638"/>
        <v>12258</v>
      </c>
      <c r="AD438" s="57">
        <f t="shared" si="639"/>
        <v>11236.733333333337</v>
      </c>
      <c r="AE438" s="57">
        <f t="shared" si="744"/>
        <v>10215.233333333337</v>
      </c>
      <c r="AF438" s="57">
        <f t="shared" si="744"/>
        <v>9193.7333333333372</v>
      </c>
      <c r="AG438" s="57">
        <f t="shared" si="744"/>
        <v>8172.2333333333372</v>
      </c>
      <c r="AH438" s="57">
        <f t="shared" si="744"/>
        <v>7150.7333333333372</v>
      </c>
      <c r="AI438" s="57">
        <f t="shared" si="744"/>
        <v>6129.2333333333372</v>
      </c>
      <c r="AJ438" s="57">
        <f t="shared" si="744"/>
        <v>5107.7333333333372</v>
      </c>
      <c r="AK438" s="57">
        <f t="shared" si="744"/>
        <v>4086.2333333333372</v>
      </c>
      <c r="AL438" s="57">
        <f t="shared" si="744"/>
        <v>3064.7333333333372</v>
      </c>
      <c r="AM438" s="57">
        <f t="shared" si="744"/>
        <v>2043.2333333333372</v>
      </c>
      <c r="AN438" s="57">
        <f t="shared" si="744"/>
        <v>1021.7333333333372</v>
      </c>
      <c r="AO438" s="57">
        <f t="shared" si="744"/>
        <v>0.23333333333721384</v>
      </c>
      <c r="AP438" s="59"/>
      <c r="AQ438" s="57">
        <v>1021.5</v>
      </c>
      <c r="AR438" s="57">
        <f>L438*0+0.23</f>
        <v>0.23</v>
      </c>
      <c r="AS438" s="57">
        <f>AO438-0.23</f>
        <v>3.3333333372138341E-3</v>
      </c>
      <c r="AT438" s="57">
        <f t="shared" si="754"/>
        <v>3.3333333372138341E-3</v>
      </c>
      <c r="AU438" s="57">
        <f t="shared" si="754"/>
        <v>3.3333333372138341E-3</v>
      </c>
      <c r="AV438" s="57">
        <f t="shared" si="754"/>
        <v>3.3333333372138341E-3</v>
      </c>
      <c r="AW438" s="57">
        <f t="shared" si="754"/>
        <v>3.3333333372138341E-3</v>
      </c>
      <c r="AX438" s="57">
        <f t="shared" si="754"/>
        <v>3.3333333372138341E-3</v>
      </c>
      <c r="AY438" s="57">
        <f t="shared" si="754"/>
        <v>3.3333333372138341E-3</v>
      </c>
      <c r="AZ438" s="57">
        <f t="shared" si="754"/>
        <v>3.3333333372138341E-3</v>
      </c>
      <c r="BA438" s="57">
        <f t="shared" si="753"/>
        <v>3.3333333372138341E-3</v>
      </c>
      <c r="BB438" s="57">
        <f t="shared" si="753"/>
        <v>3.3333333372138341E-3</v>
      </c>
      <c r="BC438" s="57">
        <f t="shared" si="753"/>
        <v>3.3333333372138341E-3</v>
      </c>
      <c r="BD438" s="57">
        <f t="shared" si="753"/>
        <v>3.3333333372138341E-3</v>
      </c>
      <c r="BE438" s="60">
        <f t="shared" si="636"/>
        <v>0</v>
      </c>
      <c r="BF438" s="57">
        <v>1021.5</v>
      </c>
      <c r="BG438" s="57">
        <v>0</v>
      </c>
      <c r="BH438" s="57"/>
      <c r="BI438" s="57"/>
      <c r="BJ438" s="57"/>
      <c r="BK438" s="57"/>
      <c r="BL438" s="57"/>
      <c r="BM438" s="57"/>
      <c r="BN438" s="57"/>
      <c r="BO438" s="57"/>
      <c r="BP438" s="57"/>
      <c r="BQ438" s="57"/>
      <c r="BR438" s="57"/>
      <c r="BS438" s="57"/>
      <c r="BT438" s="60">
        <f t="shared" si="641"/>
        <v>5.6410256475926421E-6</v>
      </c>
      <c r="BU438" s="57">
        <v>1021.5</v>
      </c>
      <c r="BV438" s="57">
        <v>0</v>
      </c>
      <c r="BW438" s="57"/>
      <c r="BX438" s="57"/>
      <c r="BY438" s="57"/>
      <c r="BZ438" s="57"/>
      <c r="CA438" s="57"/>
      <c r="CB438" s="57"/>
      <c r="CC438" s="57"/>
      <c r="CD438" s="57"/>
      <c r="CE438" s="57"/>
      <c r="CF438" s="57"/>
      <c r="CG438" s="57"/>
      <c r="CH438" s="57"/>
      <c r="CI438" s="60">
        <f t="shared" si="642"/>
        <v>0</v>
      </c>
      <c r="CJ438" s="57">
        <v>1021.5</v>
      </c>
      <c r="CK438" s="57">
        <v>0</v>
      </c>
      <c r="CL438" s="57"/>
      <c r="CM438" s="57"/>
      <c r="CN438" s="57"/>
      <c r="CO438" s="57"/>
      <c r="CP438" s="57"/>
      <c r="CQ438" s="57"/>
      <c r="CR438" s="57"/>
      <c r="CS438" s="57"/>
      <c r="CT438" s="57"/>
      <c r="CU438" s="57"/>
      <c r="CV438" s="57"/>
      <c r="CW438" s="57"/>
      <c r="CX438" s="60">
        <f t="shared" si="643"/>
        <v>0</v>
      </c>
    </row>
    <row r="439" spans="1:102" x14ac:dyDescent="0.2">
      <c r="A439" s="56" t="s">
        <v>1752</v>
      </c>
      <c r="B439" s="40" t="s">
        <v>2469</v>
      </c>
      <c r="C439" s="40" t="s">
        <v>794</v>
      </c>
      <c r="D439" s="40" t="s">
        <v>835</v>
      </c>
      <c r="E439" s="40" t="s">
        <v>2177</v>
      </c>
      <c r="F439" s="40" t="s">
        <v>853</v>
      </c>
      <c r="G439" s="40">
        <v>180</v>
      </c>
      <c r="H439" s="57">
        <v>225395.68</v>
      </c>
      <c r="I439" s="57">
        <v>195343.17866666664</v>
      </c>
      <c r="J439" s="57">
        <v>30052.501333333348</v>
      </c>
      <c r="K439" s="58">
        <v>0</v>
      </c>
      <c r="L439" s="57">
        <v>1252.2000000000003</v>
      </c>
      <c r="M439" s="57"/>
      <c r="N439" s="57">
        <f t="shared" si="720"/>
        <v>15026.400000000003</v>
      </c>
      <c r="O439" s="57">
        <f t="shared" si="637"/>
        <v>28800.301333333347</v>
      </c>
      <c r="P439" s="57">
        <f t="shared" si="743"/>
        <v>27548.101333333347</v>
      </c>
      <c r="Q439" s="57">
        <f t="shared" si="743"/>
        <v>26295.901333333346</v>
      </c>
      <c r="R439" s="57">
        <f t="shared" si="743"/>
        <v>25043.701333333345</v>
      </c>
      <c r="S439" s="57">
        <f t="shared" si="743"/>
        <v>23791.501333333345</v>
      </c>
      <c r="T439" s="57">
        <f t="shared" si="743"/>
        <v>22539.301333333344</v>
      </c>
      <c r="U439" s="57">
        <f t="shared" si="743"/>
        <v>21287.101333333343</v>
      </c>
      <c r="V439" s="57">
        <f t="shared" si="743"/>
        <v>20034.901333333342</v>
      </c>
      <c r="W439" s="57">
        <f t="shared" si="743"/>
        <v>18782.701333333342</v>
      </c>
      <c r="X439" s="57">
        <f t="shared" si="743"/>
        <v>17530.501333333341</v>
      </c>
      <c r="Y439" s="57">
        <f t="shared" si="743"/>
        <v>16278.30133333334</v>
      </c>
      <c r="Z439" s="57">
        <f t="shared" si="743"/>
        <v>15026.101333333339</v>
      </c>
      <c r="AA439" s="59"/>
      <c r="AB439" s="57"/>
      <c r="AC439" s="57">
        <f>L439*12-0.3</f>
        <v>15026.100000000004</v>
      </c>
      <c r="AD439" s="57">
        <f t="shared" si="639"/>
        <v>13773.901333333339</v>
      </c>
      <c r="AE439" s="57">
        <f t="shared" si="744"/>
        <v>12521.701333333338</v>
      </c>
      <c r="AF439" s="57">
        <f t="shared" si="744"/>
        <v>11269.501333333337</v>
      </c>
      <c r="AG439" s="57">
        <f t="shared" si="744"/>
        <v>10017.301333333337</v>
      </c>
      <c r="AH439" s="57">
        <f t="shared" si="744"/>
        <v>8765.1013333333358</v>
      </c>
      <c r="AI439" s="57">
        <f t="shared" si="744"/>
        <v>7512.9013333333351</v>
      </c>
      <c r="AJ439" s="57">
        <f t="shared" si="744"/>
        <v>6260.7013333333343</v>
      </c>
      <c r="AK439" s="57">
        <f t="shared" si="744"/>
        <v>5008.5013333333336</v>
      </c>
      <c r="AL439" s="57">
        <f t="shared" si="744"/>
        <v>3756.3013333333333</v>
      </c>
      <c r="AM439" s="57">
        <f t="shared" si="744"/>
        <v>2504.1013333333331</v>
      </c>
      <c r="AN439" s="57">
        <f t="shared" si="744"/>
        <v>1251.9013333333328</v>
      </c>
      <c r="AO439" s="57">
        <f>AN439-$L439+0.3</f>
        <v>1.3333333325135643E-3</v>
      </c>
      <c r="AP439" s="59"/>
      <c r="AQ439" s="57">
        <v>1252.2000000000003</v>
      </c>
      <c r="BE439" s="60">
        <f t="shared" si="636"/>
        <v>0</v>
      </c>
      <c r="BF439" s="57">
        <v>1252.2000000000003</v>
      </c>
      <c r="BT439" s="60">
        <f t="shared" si="641"/>
        <v>0</v>
      </c>
      <c r="BU439" s="57">
        <v>1252.2000000000003</v>
      </c>
      <c r="CI439" s="60">
        <f t="shared" si="642"/>
        <v>0</v>
      </c>
      <c r="CJ439" s="57">
        <v>1252.2000000000003</v>
      </c>
      <c r="CX439" s="60">
        <f t="shared" si="643"/>
        <v>0</v>
      </c>
    </row>
    <row r="440" spans="1:102" x14ac:dyDescent="0.2">
      <c r="A440" s="56" t="s">
        <v>1753</v>
      </c>
      <c r="B440" s="40" t="s">
        <v>2470</v>
      </c>
      <c r="C440" s="40" t="s">
        <v>794</v>
      </c>
      <c r="D440" s="40" t="s">
        <v>835</v>
      </c>
      <c r="E440" s="40" t="s">
        <v>2177</v>
      </c>
      <c r="F440" s="40" t="s">
        <v>853</v>
      </c>
      <c r="G440" s="40">
        <v>180</v>
      </c>
      <c r="H440" s="57">
        <v>335565.17</v>
      </c>
      <c r="I440" s="57">
        <v>290823.01133333333</v>
      </c>
      <c r="J440" s="57">
        <v>44742.158666666655</v>
      </c>
      <c r="K440" s="58">
        <v>0</v>
      </c>
      <c r="L440" s="57">
        <v>1864.25</v>
      </c>
      <c r="M440" s="57"/>
      <c r="N440" s="57">
        <f t="shared" si="720"/>
        <v>22371</v>
      </c>
      <c r="O440" s="57">
        <f t="shared" si="637"/>
        <v>42877.908666666655</v>
      </c>
      <c r="P440" s="57">
        <f t="shared" si="743"/>
        <v>41013.658666666655</v>
      </c>
      <c r="Q440" s="57">
        <f t="shared" si="743"/>
        <v>39149.408666666655</v>
      </c>
      <c r="R440" s="57">
        <f t="shared" si="743"/>
        <v>37285.158666666655</v>
      </c>
      <c r="S440" s="57">
        <f t="shared" si="743"/>
        <v>35420.908666666655</v>
      </c>
      <c r="T440" s="57">
        <f t="shared" si="743"/>
        <v>33556.658666666655</v>
      </c>
      <c r="U440" s="57">
        <f t="shared" si="743"/>
        <v>31692.408666666655</v>
      </c>
      <c r="V440" s="57">
        <f t="shared" si="743"/>
        <v>29828.158666666655</v>
      </c>
      <c r="W440" s="57">
        <f t="shared" si="743"/>
        <v>27963.908666666655</v>
      </c>
      <c r="X440" s="57">
        <f t="shared" si="743"/>
        <v>26099.658666666655</v>
      </c>
      <c r="Y440" s="57">
        <f t="shared" si="743"/>
        <v>24235.408666666655</v>
      </c>
      <c r="Z440" s="57">
        <f t="shared" si="743"/>
        <v>22371.158666666655</v>
      </c>
      <c r="AA440" s="59"/>
      <c r="AB440" s="57"/>
      <c r="AC440" s="57">
        <f t="shared" si="638"/>
        <v>22371</v>
      </c>
      <c r="AD440" s="57">
        <f t="shared" si="639"/>
        <v>20506.908666666655</v>
      </c>
      <c r="AE440" s="57">
        <f t="shared" si="744"/>
        <v>18642.658666666655</v>
      </c>
      <c r="AF440" s="57">
        <f t="shared" si="744"/>
        <v>16778.408666666655</v>
      </c>
      <c r="AG440" s="57">
        <f t="shared" si="744"/>
        <v>14914.158666666655</v>
      </c>
      <c r="AH440" s="57">
        <f t="shared" si="744"/>
        <v>13049.908666666655</v>
      </c>
      <c r="AI440" s="57">
        <f t="shared" si="744"/>
        <v>11185.658666666655</v>
      </c>
      <c r="AJ440" s="57">
        <f t="shared" si="744"/>
        <v>9321.4086666666553</v>
      </c>
      <c r="AK440" s="57">
        <f t="shared" si="744"/>
        <v>7457.1586666666553</v>
      </c>
      <c r="AL440" s="57">
        <f t="shared" si="744"/>
        <v>5592.9086666666553</v>
      </c>
      <c r="AM440" s="57">
        <f t="shared" si="744"/>
        <v>3728.6586666666553</v>
      </c>
      <c r="AN440" s="57">
        <f t="shared" si="744"/>
        <v>1864.4086666666553</v>
      </c>
      <c r="AO440" s="57">
        <f t="shared" si="744"/>
        <v>0.15866666665533558</v>
      </c>
      <c r="AP440" s="59"/>
      <c r="AQ440" s="57">
        <v>1864.25</v>
      </c>
      <c r="AR440" s="57">
        <f>L440*0+0.16</f>
        <v>0.16</v>
      </c>
      <c r="AS440" s="57">
        <f>AO440-0.16</f>
        <v>-1.333333344664428E-3</v>
      </c>
      <c r="AT440" s="57">
        <f t="shared" si="754"/>
        <v>-1.333333344664428E-3</v>
      </c>
      <c r="AU440" s="57">
        <f t="shared" si="754"/>
        <v>-1.333333344664428E-3</v>
      </c>
      <c r="AV440" s="57">
        <f t="shared" si="754"/>
        <v>-1.333333344664428E-3</v>
      </c>
      <c r="AW440" s="57">
        <f t="shared" si="754"/>
        <v>-1.333333344664428E-3</v>
      </c>
      <c r="AX440" s="57">
        <f t="shared" si="754"/>
        <v>-1.333333344664428E-3</v>
      </c>
      <c r="AY440" s="57">
        <f t="shared" si="754"/>
        <v>-1.333333344664428E-3</v>
      </c>
      <c r="AZ440" s="57">
        <f t="shared" si="754"/>
        <v>-1.333333344664428E-3</v>
      </c>
      <c r="BA440" s="57">
        <f t="shared" si="753"/>
        <v>-1.333333344664428E-3</v>
      </c>
      <c r="BB440" s="57">
        <f t="shared" si="753"/>
        <v>-1.333333344664428E-3</v>
      </c>
      <c r="BC440" s="57">
        <f t="shared" si="753"/>
        <v>-1.333333344664428E-3</v>
      </c>
      <c r="BD440" s="57">
        <f t="shared" si="753"/>
        <v>-1.333333344664428E-3</v>
      </c>
      <c r="BE440" s="60">
        <f t="shared" si="636"/>
        <v>0</v>
      </c>
      <c r="BF440" s="57">
        <v>1864.25</v>
      </c>
      <c r="BG440" s="69">
        <v>0</v>
      </c>
      <c r="BH440" s="57"/>
      <c r="BI440" s="57"/>
      <c r="BJ440" s="57"/>
      <c r="BK440" s="57"/>
      <c r="BL440" s="57"/>
      <c r="BM440" s="57"/>
      <c r="BN440" s="57"/>
      <c r="BO440" s="57"/>
      <c r="BP440" s="57"/>
      <c r="BQ440" s="57"/>
      <c r="BR440" s="57"/>
      <c r="BS440" s="57"/>
      <c r="BT440" s="60">
        <f t="shared" si="641"/>
        <v>-2.2564102755859547E-6</v>
      </c>
      <c r="BU440" s="57">
        <v>1864.25</v>
      </c>
      <c r="BV440" s="69">
        <v>0</v>
      </c>
      <c r="BW440" s="57"/>
      <c r="BX440" s="57"/>
      <c r="BY440" s="57"/>
      <c r="BZ440" s="57"/>
      <c r="CA440" s="57"/>
      <c r="CB440" s="57"/>
      <c r="CC440" s="57"/>
      <c r="CD440" s="57"/>
      <c r="CE440" s="57"/>
      <c r="CF440" s="57"/>
      <c r="CG440" s="57"/>
      <c r="CH440" s="57"/>
      <c r="CI440" s="60">
        <f t="shared" si="642"/>
        <v>0</v>
      </c>
      <c r="CJ440" s="57">
        <v>1864.25</v>
      </c>
      <c r="CK440" s="69">
        <v>0</v>
      </c>
      <c r="CL440" s="57"/>
      <c r="CM440" s="57"/>
      <c r="CN440" s="57"/>
      <c r="CO440" s="57"/>
      <c r="CP440" s="57"/>
      <c r="CQ440" s="57"/>
      <c r="CR440" s="57"/>
      <c r="CS440" s="57"/>
      <c r="CT440" s="57"/>
      <c r="CU440" s="57"/>
      <c r="CV440" s="57"/>
      <c r="CW440" s="57"/>
      <c r="CX440" s="60">
        <f t="shared" si="643"/>
        <v>0</v>
      </c>
    </row>
    <row r="441" spans="1:102" x14ac:dyDescent="0.2">
      <c r="A441" s="56" t="s">
        <v>1754</v>
      </c>
      <c r="B441" s="40" t="s">
        <v>2471</v>
      </c>
      <c r="C441" s="40" t="s">
        <v>794</v>
      </c>
      <c r="D441" s="40" t="s">
        <v>835</v>
      </c>
      <c r="E441" s="40" t="s">
        <v>2142</v>
      </c>
      <c r="F441" s="40" t="s">
        <v>853</v>
      </c>
      <c r="G441" s="40">
        <v>240</v>
      </c>
      <c r="H441" s="57">
        <v>133941.4</v>
      </c>
      <c r="I441" s="57">
        <v>96549.56</v>
      </c>
      <c r="J441" s="57">
        <v>37391.839999999997</v>
      </c>
      <c r="K441" s="58">
        <v>0</v>
      </c>
      <c r="L441" s="57">
        <v>558.09</v>
      </c>
      <c r="M441" s="57"/>
      <c r="N441" s="57">
        <f t="shared" si="720"/>
        <v>6697.08</v>
      </c>
      <c r="O441" s="57">
        <f t="shared" si="637"/>
        <v>36833.75</v>
      </c>
      <c r="P441" s="57">
        <f t="shared" si="743"/>
        <v>36275.660000000003</v>
      </c>
      <c r="Q441" s="57">
        <f t="shared" si="743"/>
        <v>35717.570000000007</v>
      </c>
      <c r="R441" s="57">
        <f t="shared" si="743"/>
        <v>35159.48000000001</v>
      </c>
      <c r="S441" s="57">
        <f t="shared" si="743"/>
        <v>34601.390000000014</v>
      </c>
      <c r="T441" s="57">
        <f t="shared" si="743"/>
        <v>34043.300000000017</v>
      </c>
      <c r="U441" s="57">
        <f t="shared" si="743"/>
        <v>33485.210000000021</v>
      </c>
      <c r="V441" s="57">
        <f t="shared" si="743"/>
        <v>32927.120000000024</v>
      </c>
      <c r="W441" s="57">
        <f t="shared" si="743"/>
        <v>32369.030000000024</v>
      </c>
      <c r="X441" s="57">
        <f t="shared" si="743"/>
        <v>31810.940000000024</v>
      </c>
      <c r="Y441" s="57">
        <f t="shared" si="743"/>
        <v>31252.850000000024</v>
      </c>
      <c r="Z441" s="57">
        <f t="shared" si="743"/>
        <v>30694.760000000024</v>
      </c>
      <c r="AA441" s="59"/>
      <c r="AB441" s="57"/>
      <c r="AC441" s="57">
        <f t="shared" si="638"/>
        <v>6697.08</v>
      </c>
      <c r="AD441" s="57">
        <f t="shared" si="639"/>
        <v>30136.670000000024</v>
      </c>
      <c r="AE441" s="57">
        <f t="shared" si="744"/>
        <v>29578.580000000024</v>
      </c>
      <c r="AF441" s="57">
        <f t="shared" si="744"/>
        <v>29020.490000000023</v>
      </c>
      <c r="AG441" s="57">
        <f t="shared" si="744"/>
        <v>28462.400000000023</v>
      </c>
      <c r="AH441" s="57">
        <f t="shared" si="744"/>
        <v>27904.310000000023</v>
      </c>
      <c r="AI441" s="57">
        <f t="shared" si="744"/>
        <v>27346.220000000023</v>
      </c>
      <c r="AJ441" s="57">
        <f t="shared" si="744"/>
        <v>26788.130000000023</v>
      </c>
      <c r="AK441" s="57">
        <f t="shared" si="744"/>
        <v>26230.040000000023</v>
      </c>
      <c r="AL441" s="57">
        <f t="shared" si="744"/>
        <v>25671.950000000023</v>
      </c>
      <c r="AM441" s="57">
        <f t="shared" si="744"/>
        <v>25113.860000000022</v>
      </c>
      <c r="AN441" s="57">
        <f t="shared" si="744"/>
        <v>24555.770000000022</v>
      </c>
      <c r="AO441" s="57">
        <f t="shared" si="744"/>
        <v>23997.680000000022</v>
      </c>
      <c r="AP441" s="59"/>
      <c r="AQ441" s="57">
        <v>558.09</v>
      </c>
      <c r="AR441" s="57">
        <f t="shared" ref="AR441:AR443" si="755">L441*12</f>
        <v>6697.08</v>
      </c>
      <c r="AS441" s="57">
        <f t="shared" ref="AS441:AS443" si="756">AO441-$L441</f>
        <v>23439.590000000022</v>
      </c>
      <c r="AT441" s="57">
        <f t="shared" ref="AT441:BD443" si="757">AS441-$L441</f>
        <v>22881.500000000022</v>
      </c>
      <c r="AU441" s="57">
        <f t="shared" si="757"/>
        <v>22323.410000000022</v>
      </c>
      <c r="AV441" s="57">
        <f t="shared" si="757"/>
        <v>21765.320000000022</v>
      </c>
      <c r="AW441" s="57">
        <f t="shared" si="757"/>
        <v>21207.230000000021</v>
      </c>
      <c r="AX441" s="57">
        <f t="shared" si="757"/>
        <v>20649.140000000021</v>
      </c>
      <c r="AY441" s="57">
        <f t="shared" si="757"/>
        <v>20091.050000000021</v>
      </c>
      <c r="AZ441" s="57">
        <f t="shared" si="757"/>
        <v>19532.960000000021</v>
      </c>
      <c r="BA441" s="57">
        <f t="shared" si="757"/>
        <v>18974.870000000021</v>
      </c>
      <c r="BB441" s="57">
        <f t="shared" si="757"/>
        <v>18416.780000000021</v>
      </c>
      <c r="BC441" s="57">
        <f t="shared" si="757"/>
        <v>17858.690000000021</v>
      </c>
      <c r="BD441" s="57">
        <f t="shared" si="757"/>
        <v>17300.60000000002</v>
      </c>
      <c r="BE441" s="60">
        <f t="shared" si="636"/>
        <v>0</v>
      </c>
      <c r="BF441" s="57">
        <v>558.09</v>
      </c>
      <c r="BG441" s="69">
        <f t="shared" ref="BG441:BG488" si="758">BF441*12</f>
        <v>6697.08</v>
      </c>
      <c r="BH441" s="57">
        <f t="shared" si="712"/>
        <v>16742.51000000002</v>
      </c>
      <c r="BI441" s="57">
        <f t="shared" ref="BI441:BS443" si="759">BH441-$L441</f>
        <v>16184.42000000002</v>
      </c>
      <c r="BJ441" s="57">
        <f t="shared" si="759"/>
        <v>15626.33000000002</v>
      </c>
      <c r="BK441" s="57">
        <f t="shared" si="759"/>
        <v>15068.24000000002</v>
      </c>
      <c r="BL441" s="57">
        <f t="shared" si="759"/>
        <v>14510.15000000002</v>
      </c>
      <c r="BM441" s="57">
        <f t="shared" si="759"/>
        <v>13952.060000000019</v>
      </c>
      <c r="BN441" s="57">
        <f t="shared" si="759"/>
        <v>13393.970000000019</v>
      </c>
      <c r="BO441" s="57">
        <f t="shared" si="759"/>
        <v>12835.880000000019</v>
      </c>
      <c r="BP441" s="57">
        <f t="shared" si="759"/>
        <v>12277.790000000019</v>
      </c>
      <c r="BQ441" s="57">
        <f t="shared" si="759"/>
        <v>11719.700000000019</v>
      </c>
      <c r="BR441" s="57">
        <f t="shared" si="759"/>
        <v>11161.610000000019</v>
      </c>
      <c r="BS441" s="57">
        <f t="shared" si="759"/>
        <v>10603.520000000019</v>
      </c>
      <c r="BT441" s="60">
        <v>0</v>
      </c>
      <c r="BU441" s="57">
        <v>558.09</v>
      </c>
      <c r="BV441" s="69">
        <f t="shared" ref="BV441:BV488" si="760">BU441*12</f>
        <v>6697.08</v>
      </c>
      <c r="BW441" s="57">
        <f t="shared" ref="BW441:BW443" si="761">BS441-BU441</f>
        <v>10045.430000000018</v>
      </c>
      <c r="BX441" s="57">
        <f t="shared" ref="BX441:CH443" si="762">BW441-$L441</f>
        <v>9487.3400000000183</v>
      </c>
      <c r="BY441" s="57">
        <f t="shared" si="762"/>
        <v>8929.2500000000182</v>
      </c>
      <c r="BZ441" s="57">
        <f t="shared" si="762"/>
        <v>8371.160000000018</v>
      </c>
      <c r="CA441" s="57">
        <f t="shared" si="762"/>
        <v>7813.0700000000179</v>
      </c>
      <c r="CB441" s="57">
        <f t="shared" si="762"/>
        <v>7254.9800000000178</v>
      </c>
      <c r="CC441" s="57">
        <f t="shared" si="762"/>
        <v>6696.8900000000176</v>
      </c>
      <c r="CD441" s="57">
        <f t="shared" si="762"/>
        <v>6138.8000000000175</v>
      </c>
      <c r="CE441" s="57">
        <f t="shared" si="762"/>
        <v>5580.7100000000173</v>
      </c>
      <c r="CF441" s="57">
        <f t="shared" si="762"/>
        <v>5022.6200000000172</v>
      </c>
      <c r="CG441" s="57">
        <f t="shared" si="762"/>
        <v>4464.530000000017</v>
      </c>
      <c r="CH441" s="57">
        <f t="shared" si="762"/>
        <v>3906.4400000000169</v>
      </c>
      <c r="CI441" s="60">
        <v>0</v>
      </c>
      <c r="CJ441" s="57">
        <v>558.09</v>
      </c>
      <c r="CK441" s="69">
        <v>3906.44</v>
      </c>
      <c r="CL441" s="57">
        <f t="shared" ref="CL441:CL442" si="763">CH441-CJ441</f>
        <v>3348.3500000000167</v>
      </c>
      <c r="CM441" s="57">
        <f t="shared" ref="CM441:CU442" si="764">CL441-$L441</f>
        <v>2790.2600000000166</v>
      </c>
      <c r="CN441" s="57">
        <f t="shared" si="764"/>
        <v>2232.1700000000164</v>
      </c>
      <c r="CO441" s="57">
        <f t="shared" si="764"/>
        <v>1674.0800000000163</v>
      </c>
      <c r="CP441" s="57">
        <f t="shared" si="764"/>
        <v>1115.9900000000162</v>
      </c>
      <c r="CQ441" s="57">
        <f t="shared" si="764"/>
        <v>557.90000000001612</v>
      </c>
      <c r="CR441" s="57"/>
      <c r="CS441" s="57"/>
      <c r="CT441" s="57"/>
      <c r="CU441" s="57"/>
      <c r="CV441" s="57"/>
      <c r="CW441" s="57"/>
      <c r="CX441" s="60">
        <v>0</v>
      </c>
    </row>
    <row r="442" spans="1:102" x14ac:dyDescent="0.2">
      <c r="A442" s="56" t="s">
        <v>1755</v>
      </c>
      <c r="B442" s="40" t="s">
        <v>2472</v>
      </c>
      <c r="C442" s="40" t="s">
        <v>794</v>
      </c>
      <c r="D442" s="40" t="s">
        <v>835</v>
      </c>
      <c r="E442" s="40" t="s">
        <v>2168</v>
      </c>
      <c r="F442" s="40" t="s">
        <v>853</v>
      </c>
      <c r="G442" s="40">
        <v>240</v>
      </c>
      <c r="H442" s="57">
        <v>134415.48000000001</v>
      </c>
      <c r="I442" s="57">
        <v>95210.254000000001</v>
      </c>
      <c r="J442" s="57">
        <v>39205.22600000001</v>
      </c>
      <c r="K442" s="58">
        <v>0</v>
      </c>
      <c r="L442" s="57">
        <v>560.05999999999983</v>
      </c>
      <c r="M442" s="57"/>
      <c r="N442" s="57">
        <f t="shared" si="720"/>
        <v>6720.7199999999975</v>
      </c>
      <c r="O442" s="57">
        <f t="shared" si="637"/>
        <v>38645.166000000012</v>
      </c>
      <c r="P442" s="57">
        <f t="shared" si="743"/>
        <v>38085.106000000014</v>
      </c>
      <c r="Q442" s="57">
        <f t="shared" si="743"/>
        <v>37525.046000000017</v>
      </c>
      <c r="R442" s="57">
        <f t="shared" si="743"/>
        <v>36964.986000000019</v>
      </c>
      <c r="S442" s="57">
        <f t="shared" si="743"/>
        <v>36404.926000000021</v>
      </c>
      <c r="T442" s="57">
        <f t="shared" si="743"/>
        <v>35844.866000000024</v>
      </c>
      <c r="U442" s="57">
        <f t="shared" si="743"/>
        <v>35284.806000000026</v>
      </c>
      <c r="V442" s="57">
        <f t="shared" si="743"/>
        <v>34724.746000000028</v>
      </c>
      <c r="W442" s="57">
        <f t="shared" si="743"/>
        <v>34164.686000000031</v>
      </c>
      <c r="X442" s="57">
        <f t="shared" si="743"/>
        <v>33604.626000000033</v>
      </c>
      <c r="Y442" s="57">
        <f t="shared" si="743"/>
        <v>33044.566000000035</v>
      </c>
      <c r="Z442" s="57">
        <f t="shared" si="743"/>
        <v>32484.506000000034</v>
      </c>
      <c r="AA442" s="59"/>
      <c r="AB442" s="57"/>
      <c r="AC442" s="57">
        <f t="shared" si="638"/>
        <v>6720.7199999999975</v>
      </c>
      <c r="AD442" s="57">
        <f t="shared" si="639"/>
        <v>31924.446000000033</v>
      </c>
      <c r="AE442" s="57">
        <f t="shared" si="744"/>
        <v>31364.386000000031</v>
      </c>
      <c r="AF442" s="57">
        <f t="shared" si="744"/>
        <v>30804.32600000003</v>
      </c>
      <c r="AG442" s="57">
        <f t="shared" si="744"/>
        <v>30244.266000000029</v>
      </c>
      <c r="AH442" s="57">
        <f t="shared" si="744"/>
        <v>29684.206000000027</v>
      </c>
      <c r="AI442" s="57">
        <f t="shared" si="744"/>
        <v>29124.146000000026</v>
      </c>
      <c r="AJ442" s="57">
        <f t="shared" si="744"/>
        <v>28564.086000000025</v>
      </c>
      <c r="AK442" s="57">
        <f t="shared" si="744"/>
        <v>28004.026000000023</v>
      </c>
      <c r="AL442" s="57">
        <f t="shared" si="744"/>
        <v>27443.966000000022</v>
      </c>
      <c r="AM442" s="57">
        <f t="shared" si="744"/>
        <v>26883.906000000021</v>
      </c>
      <c r="AN442" s="57">
        <f t="shared" si="744"/>
        <v>26323.84600000002</v>
      </c>
      <c r="AO442" s="57">
        <f t="shared" si="744"/>
        <v>25763.786000000018</v>
      </c>
      <c r="AP442" s="59"/>
      <c r="AQ442" s="57">
        <v>560.05999999999983</v>
      </c>
      <c r="AR442" s="57">
        <f t="shared" si="755"/>
        <v>6720.7199999999975</v>
      </c>
      <c r="AS442" s="57">
        <f t="shared" si="756"/>
        <v>25203.726000000017</v>
      </c>
      <c r="AT442" s="57">
        <f t="shared" si="757"/>
        <v>24643.666000000016</v>
      </c>
      <c r="AU442" s="57">
        <f t="shared" si="757"/>
        <v>24083.606000000014</v>
      </c>
      <c r="AV442" s="57">
        <f t="shared" si="757"/>
        <v>23523.546000000013</v>
      </c>
      <c r="AW442" s="57">
        <f t="shared" si="757"/>
        <v>22963.486000000012</v>
      </c>
      <c r="AX442" s="57">
        <f t="shared" si="757"/>
        <v>22403.42600000001</v>
      </c>
      <c r="AY442" s="57">
        <f t="shared" si="757"/>
        <v>21843.366000000009</v>
      </c>
      <c r="AZ442" s="57">
        <f t="shared" si="757"/>
        <v>21283.306000000008</v>
      </c>
      <c r="BA442" s="57">
        <f t="shared" si="757"/>
        <v>20723.246000000006</v>
      </c>
      <c r="BB442" s="57">
        <f t="shared" si="757"/>
        <v>20163.186000000005</v>
      </c>
      <c r="BC442" s="57">
        <f t="shared" si="757"/>
        <v>19603.126000000004</v>
      </c>
      <c r="BD442" s="57">
        <f t="shared" si="757"/>
        <v>19043.066000000003</v>
      </c>
      <c r="BE442" s="60">
        <f t="shared" si="636"/>
        <v>0</v>
      </c>
      <c r="BF442" s="57">
        <v>560.05999999999983</v>
      </c>
      <c r="BG442" s="69">
        <f t="shared" si="758"/>
        <v>6720.7199999999975</v>
      </c>
      <c r="BH442" s="57">
        <f t="shared" si="712"/>
        <v>18483.006000000001</v>
      </c>
      <c r="BI442" s="57">
        <f t="shared" si="759"/>
        <v>17922.946</v>
      </c>
      <c r="BJ442" s="57">
        <f t="shared" si="759"/>
        <v>17362.885999999999</v>
      </c>
      <c r="BK442" s="57">
        <f t="shared" si="759"/>
        <v>16802.825999999997</v>
      </c>
      <c r="BL442" s="57">
        <f t="shared" si="759"/>
        <v>16242.765999999998</v>
      </c>
      <c r="BM442" s="57">
        <f t="shared" si="759"/>
        <v>15682.705999999998</v>
      </c>
      <c r="BN442" s="57">
        <f t="shared" si="759"/>
        <v>15122.645999999999</v>
      </c>
      <c r="BO442" s="57">
        <f t="shared" si="759"/>
        <v>14562.585999999999</v>
      </c>
      <c r="BP442" s="57">
        <f t="shared" si="759"/>
        <v>14002.526</v>
      </c>
      <c r="BQ442" s="57">
        <f t="shared" si="759"/>
        <v>13442.466</v>
      </c>
      <c r="BR442" s="57">
        <f t="shared" si="759"/>
        <v>12882.406000000001</v>
      </c>
      <c r="BS442" s="57">
        <f t="shared" si="759"/>
        <v>12322.346000000001</v>
      </c>
      <c r="BT442" s="60">
        <v>0</v>
      </c>
      <c r="BU442" s="57">
        <v>560.05999999999983</v>
      </c>
      <c r="BV442" s="69">
        <f t="shared" si="760"/>
        <v>6720.7199999999975</v>
      </c>
      <c r="BW442" s="57">
        <f t="shared" si="761"/>
        <v>11762.286000000002</v>
      </c>
      <c r="BX442" s="57">
        <f t="shared" si="762"/>
        <v>11202.226000000002</v>
      </c>
      <c r="BY442" s="57">
        <f t="shared" si="762"/>
        <v>10642.166000000003</v>
      </c>
      <c r="BZ442" s="57">
        <f t="shared" si="762"/>
        <v>10082.106000000003</v>
      </c>
      <c r="CA442" s="57">
        <f t="shared" si="762"/>
        <v>9522.0460000000039</v>
      </c>
      <c r="CB442" s="57">
        <f t="shared" si="762"/>
        <v>8961.9860000000044</v>
      </c>
      <c r="CC442" s="57">
        <f t="shared" si="762"/>
        <v>8401.9260000000049</v>
      </c>
      <c r="CD442" s="57">
        <f t="shared" si="762"/>
        <v>7841.8660000000054</v>
      </c>
      <c r="CE442" s="57">
        <f t="shared" si="762"/>
        <v>7281.806000000006</v>
      </c>
      <c r="CF442" s="57">
        <f t="shared" si="762"/>
        <v>6721.7460000000065</v>
      </c>
      <c r="CG442" s="57">
        <f t="shared" si="762"/>
        <v>6161.686000000007</v>
      </c>
      <c r="CH442" s="57">
        <f t="shared" si="762"/>
        <v>5601.6260000000075</v>
      </c>
      <c r="CI442" s="60">
        <v>0</v>
      </c>
      <c r="CJ442" s="57">
        <v>560.05999999999983</v>
      </c>
      <c r="CK442" s="69">
        <v>5601.63</v>
      </c>
      <c r="CL442" s="57">
        <f t="shared" si="763"/>
        <v>5041.566000000008</v>
      </c>
      <c r="CM442" s="57">
        <f t="shared" si="764"/>
        <v>4481.5060000000085</v>
      </c>
      <c r="CN442" s="57">
        <f t="shared" si="764"/>
        <v>3921.4460000000086</v>
      </c>
      <c r="CO442" s="57">
        <f t="shared" si="764"/>
        <v>3361.3860000000086</v>
      </c>
      <c r="CP442" s="57">
        <f t="shared" si="764"/>
        <v>2801.3260000000087</v>
      </c>
      <c r="CQ442" s="57">
        <f t="shared" si="764"/>
        <v>2241.2660000000087</v>
      </c>
      <c r="CR442" s="57">
        <f t="shared" si="764"/>
        <v>1681.2060000000088</v>
      </c>
      <c r="CS442" s="57">
        <f t="shared" si="764"/>
        <v>1121.1460000000088</v>
      </c>
      <c r="CT442" s="57">
        <f t="shared" si="764"/>
        <v>561.08600000000899</v>
      </c>
      <c r="CU442" s="57">
        <f t="shared" si="764"/>
        <v>1.0260000000091622</v>
      </c>
      <c r="CV442" s="57"/>
      <c r="CW442" s="57"/>
      <c r="CX442" s="60">
        <v>0</v>
      </c>
    </row>
    <row r="443" spans="1:102" x14ac:dyDescent="0.2">
      <c r="A443" s="56" t="s">
        <v>1756</v>
      </c>
      <c r="B443" s="40" t="s">
        <v>2473</v>
      </c>
      <c r="C443" s="40" t="s">
        <v>794</v>
      </c>
      <c r="D443" s="40" t="s">
        <v>835</v>
      </c>
      <c r="E443" s="40" t="s">
        <v>2558</v>
      </c>
      <c r="F443" s="40" t="s">
        <v>853</v>
      </c>
      <c r="G443" s="40">
        <v>240</v>
      </c>
      <c r="H443" s="57">
        <v>82765.77</v>
      </c>
      <c r="I443" s="57">
        <v>62419.628499999999</v>
      </c>
      <c r="J443" s="57">
        <v>20346.141500000005</v>
      </c>
      <c r="K443" s="58">
        <v>0</v>
      </c>
      <c r="L443" s="57">
        <v>344.86000000000007</v>
      </c>
      <c r="M443" s="57"/>
      <c r="N443" s="57">
        <f t="shared" si="720"/>
        <v>4138.3200000000006</v>
      </c>
      <c r="O443" s="57">
        <f t="shared" si="637"/>
        <v>20001.281500000005</v>
      </c>
      <c r="P443" s="57">
        <f t="shared" si="743"/>
        <v>19656.421500000004</v>
      </c>
      <c r="Q443" s="57">
        <f t="shared" si="743"/>
        <v>19311.561500000003</v>
      </c>
      <c r="R443" s="57">
        <f t="shared" si="743"/>
        <v>18966.701500000003</v>
      </c>
      <c r="S443" s="57">
        <f t="shared" si="743"/>
        <v>18621.841500000002</v>
      </c>
      <c r="T443" s="57">
        <f t="shared" si="743"/>
        <v>18276.981500000002</v>
      </c>
      <c r="U443" s="57">
        <f t="shared" si="743"/>
        <v>17932.121500000001</v>
      </c>
      <c r="V443" s="57">
        <f t="shared" si="743"/>
        <v>17587.261500000001</v>
      </c>
      <c r="W443" s="57">
        <f t="shared" si="743"/>
        <v>17242.4015</v>
      </c>
      <c r="X443" s="57">
        <f t="shared" si="743"/>
        <v>16897.541499999999</v>
      </c>
      <c r="Y443" s="57">
        <f t="shared" si="743"/>
        <v>16552.681499999999</v>
      </c>
      <c r="Z443" s="57">
        <f t="shared" si="743"/>
        <v>16207.821499999998</v>
      </c>
      <c r="AA443" s="59"/>
      <c r="AB443" s="57"/>
      <c r="AC443" s="57">
        <f t="shared" si="638"/>
        <v>4138.3200000000006</v>
      </c>
      <c r="AD443" s="57">
        <f t="shared" si="639"/>
        <v>15862.961499999998</v>
      </c>
      <c r="AE443" s="57">
        <f t="shared" si="744"/>
        <v>15518.101499999997</v>
      </c>
      <c r="AF443" s="57">
        <f t="shared" si="744"/>
        <v>15173.241499999996</v>
      </c>
      <c r="AG443" s="57">
        <f t="shared" si="744"/>
        <v>14828.381499999996</v>
      </c>
      <c r="AH443" s="57">
        <f t="shared" si="744"/>
        <v>14483.521499999995</v>
      </c>
      <c r="AI443" s="57">
        <f t="shared" si="744"/>
        <v>14138.661499999995</v>
      </c>
      <c r="AJ443" s="57">
        <f t="shared" si="744"/>
        <v>13793.801499999994</v>
      </c>
      <c r="AK443" s="57">
        <f t="shared" si="744"/>
        <v>13448.941499999994</v>
      </c>
      <c r="AL443" s="57">
        <f t="shared" si="744"/>
        <v>13104.081499999993</v>
      </c>
      <c r="AM443" s="57">
        <f t="shared" si="744"/>
        <v>12759.221499999992</v>
      </c>
      <c r="AN443" s="57">
        <f t="shared" si="744"/>
        <v>12414.361499999992</v>
      </c>
      <c r="AO443" s="57">
        <f t="shared" si="744"/>
        <v>12069.501499999991</v>
      </c>
      <c r="AP443" s="59"/>
      <c r="AQ443" s="57">
        <v>344.86000000000007</v>
      </c>
      <c r="AR443" s="57">
        <f t="shared" si="755"/>
        <v>4138.3200000000006</v>
      </c>
      <c r="AS443" s="57">
        <f t="shared" si="756"/>
        <v>11724.641499999991</v>
      </c>
      <c r="AT443" s="57">
        <f t="shared" si="757"/>
        <v>11379.78149999999</v>
      </c>
      <c r="AU443" s="57">
        <f t="shared" si="757"/>
        <v>11034.921499999989</v>
      </c>
      <c r="AV443" s="57">
        <f t="shared" si="757"/>
        <v>10690.061499999989</v>
      </c>
      <c r="AW443" s="57">
        <f t="shared" si="757"/>
        <v>10345.201499999988</v>
      </c>
      <c r="AX443" s="57">
        <f t="shared" si="757"/>
        <v>10000.341499999988</v>
      </c>
      <c r="AY443" s="57">
        <f t="shared" si="757"/>
        <v>9655.4814999999871</v>
      </c>
      <c r="AZ443" s="57">
        <f t="shared" si="757"/>
        <v>9310.6214999999866</v>
      </c>
      <c r="BA443" s="57">
        <f t="shared" si="757"/>
        <v>8965.761499999986</v>
      </c>
      <c r="BB443" s="57">
        <f t="shared" si="757"/>
        <v>8620.9014999999854</v>
      </c>
      <c r="BC443" s="57">
        <f t="shared" si="757"/>
        <v>8276.0414999999848</v>
      </c>
      <c r="BD443" s="57">
        <f t="shared" si="757"/>
        <v>7931.1814999999851</v>
      </c>
      <c r="BE443" s="60">
        <f t="shared" si="636"/>
        <v>0</v>
      </c>
      <c r="BF443" s="57">
        <v>344.86000000000007</v>
      </c>
      <c r="BG443" s="69">
        <f t="shared" si="758"/>
        <v>4138.3200000000006</v>
      </c>
      <c r="BH443" s="57">
        <f t="shared" si="712"/>
        <v>7586.3214999999855</v>
      </c>
      <c r="BI443" s="57">
        <f t="shared" si="759"/>
        <v>7241.4614999999858</v>
      </c>
      <c r="BJ443" s="57">
        <f t="shared" si="759"/>
        <v>6896.6014999999861</v>
      </c>
      <c r="BK443" s="57">
        <f t="shared" si="759"/>
        <v>6551.7414999999864</v>
      </c>
      <c r="BL443" s="57">
        <f t="shared" si="759"/>
        <v>6206.8814999999868</v>
      </c>
      <c r="BM443" s="57">
        <f t="shared" si="759"/>
        <v>5862.0214999999871</v>
      </c>
      <c r="BN443" s="57">
        <f t="shared" si="759"/>
        <v>5517.1614999999874</v>
      </c>
      <c r="BO443" s="57">
        <f t="shared" si="759"/>
        <v>5172.3014999999878</v>
      </c>
      <c r="BP443" s="57">
        <f t="shared" si="759"/>
        <v>4827.4414999999881</v>
      </c>
      <c r="BQ443" s="57">
        <f t="shared" si="759"/>
        <v>4482.5814999999884</v>
      </c>
      <c r="BR443" s="57">
        <f t="shared" si="759"/>
        <v>4137.7214999999887</v>
      </c>
      <c r="BS443" s="57">
        <f t="shared" si="759"/>
        <v>3792.8614999999886</v>
      </c>
      <c r="BT443" s="60">
        <v>0</v>
      </c>
      <c r="BU443" s="57">
        <v>344.86000000000007</v>
      </c>
      <c r="BV443" s="69">
        <f t="shared" si="760"/>
        <v>4138.3200000000006</v>
      </c>
      <c r="BW443" s="57">
        <f t="shared" si="761"/>
        <v>3448.0014999999885</v>
      </c>
      <c r="BX443" s="57">
        <f t="shared" si="762"/>
        <v>3103.1414999999884</v>
      </c>
      <c r="BY443" s="57">
        <f t="shared" si="762"/>
        <v>2758.2814999999882</v>
      </c>
      <c r="BZ443" s="57">
        <f t="shared" si="762"/>
        <v>2413.4214999999881</v>
      </c>
      <c r="CA443" s="57">
        <f t="shared" si="762"/>
        <v>2068.561499999988</v>
      </c>
      <c r="CB443" s="57">
        <f t="shared" si="762"/>
        <v>1723.7014999999878</v>
      </c>
      <c r="CC443" s="57">
        <f t="shared" si="762"/>
        <v>1378.8414999999877</v>
      </c>
      <c r="CD443" s="57">
        <f t="shared" si="762"/>
        <v>1033.9814999999876</v>
      </c>
      <c r="CE443" s="57">
        <f t="shared" si="762"/>
        <v>689.12149999998746</v>
      </c>
      <c r="CF443" s="57">
        <f t="shared" si="762"/>
        <v>344.26149999998739</v>
      </c>
      <c r="CG443" s="57"/>
      <c r="CH443" s="57"/>
      <c r="CI443" s="60">
        <v>0</v>
      </c>
      <c r="CJ443" s="57">
        <v>344.86000000000007</v>
      </c>
      <c r="CK443" s="69"/>
      <c r="CL443" s="57"/>
      <c r="CM443" s="57"/>
      <c r="CN443" s="57"/>
      <c r="CO443" s="57"/>
      <c r="CP443" s="57"/>
      <c r="CQ443" s="57"/>
      <c r="CR443" s="57"/>
      <c r="CS443" s="57"/>
      <c r="CT443" s="57"/>
      <c r="CU443" s="57"/>
      <c r="CV443" s="57"/>
      <c r="CW443" s="57"/>
      <c r="CX443" s="60">
        <v>0</v>
      </c>
    </row>
    <row r="444" spans="1:102" x14ac:dyDescent="0.2">
      <c r="A444" s="56" t="s">
        <v>1757</v>
      </c>
      <c r="B444" s="40" t="s">
        <v>2474</v>
      </c>
      <c r="C444" s="40" t="s">
        <v>794</v>
      </c>
      <c r="D444" s="40" t="s">
        <v>835</v>
      </c>
      <c r="E444" s="40" t="s">
        <v>2632</v>
      </c>
      <c r="F444" s="40" t="s">
        <v>853</v>
      </c>
      <c r="G444" s="40">
        <v>276</v>
      </c>
      <c r="H444" s="57">
        <v>41151.67</v>
      </c>
      <c r="I444" s="57">
        <v>38043.103043478259</v>
      </c>
      <c r="J444" s="57">
        <v>3108.5669565217395</v>
      </c>
      <c r="K444" s="58">
        <v>0</v>
      </c>
      <c r="L444" s="57">
        <v>149.09999999999997</v>
      </c>
      <c r="M444" s="57"/>
      <c r="N444" s="57">
        <f t="shared" si="720"/>
        <v>1789.1999999999996</v>
      </c>
      <c r="O444" s="57">
        <f t="shared" si="637"/>
        <v>2959.4669565217396</v>
      </c>
      <c r="P444" s="57">
        <f t="shared" si="743"/>
        <v>2810.3669565217397</v>
      </c>
      <c r="Q444" s="57">
        <f t="shared" si="743"/>
        <v>2661.2669565217398</v>
      </c>
      <c r="R444" s="57">
        <f t="shared" si="743"/>
        <v>2512.1669565217398</v>
      </c>
      <c r="S444" s="57">
        <f t="shared" si="743"/>
        <v>2363.0669565217399</v>
      </c>
      <c r="T444" s="57">
        <f t="shared" si="743"/>
        <v>2213.96695652174</v>
      </c>
      <c r="U444" s="57">
        <f t="shared" si="743"/>
        <v>2064.8669565217401</v>
      </c>
      <c r="V444" s="57">
        <f t="shared" si="743"/>
        <v>1915.7669565217402</v>
      </c>
      <c r="W444" s="57">
        <f t="shared" si="743"/>
        <v>1766.6669565217403</v>
      </c>
      <c r="X444" s="57">
        <f t="shared" si="743"/>
        <v>1617.5669565217404</v>
      </c>
      <c r="Y444" s="57">
        <f t="shared" si="743"/>
        <v>1468.4669565217405</v>
      </c>
      <c r="Z444" s="57">
        <f t="shared" si="743"/>
        <v>1319.3669565217406</v>
      </c>
      <c r="AA444" s="59"/>
      <c r="AB444" s="57"/>
      <c r="AC444" s="57">
        <f>L444*9-22.53</f>
        <v>1319.3699999999997</v>
      </c>
      <c r="AD444" s="57">
        <f t="shared" si="639"/>
        <v>1170.2669565217407</v>
      </c>
      <c r="AE444" s="57">
        <f t="shared" si="744"/>
        <v>1021.1669565217408</v>
      </c>
      <c r="AF444" s="57">
        <f t="shared" si="744"/>
        <v>872.06695652174085</v>
      </c>
      <c r="AG444" s="57">
        <f t="shared" si="744"/>
        <v>722.96695652174094</v>
      </c>
      <c r="AH444" s="57">
        <f t="shared" si="744"/>
        <v>573.86695652174103</v>
      </c>
      <c r="AI444" s="57">
        <f t="shared" si="744"/>
        <v>424.76695652174106</v>
      </c>
      <c r="AJ444" s="57">
        <f t="shared" si="744"/>
        <v>275.6669565217411</v>
      </c>
      <c r="AK444" s="57">
        <f t="shared" si="744"/>
        <v>126.56695652174113</v>
      </c>
      <c r="AL444" s="57">
        <f>AK444-$L444+22.53</f>
        <v>-3.0434782588315556E-3</v>
      </c>
      <c r="AM444" s="57">
        <f t="shared" ref="AM444:AO444" si="765">AL444-$L444*0</f>
        <v>-3.0434782588315556E-3</v>
      </c>
      <c r="AN444" s="57">
        <f t="shared" si="765"/>
        <v>-3.0434782588315556E-3</v>
      </c>
      <c r="AO444" s="57">
        <f t="shared" si="765"/>
        <v>-3.0434782588315556E-3</v>
      </c>
      <c r="AP444" s="59"/>
      <c r="AQ444" s="57">
        <v>0</v>
      </c>
      <c r="BE444" s="60">
        <f t="shared" si="636"/>
        <v>0</v>
      </c>
      <c r="BF444" s="57">
        <v>0</v>
      </c>
      <c r="BT444" s="60">
        <f t="shared" si="641"/>
        <v>0</v>
      </c>
      <c r="BU444" s="57">
        <v>0</v>
      </c>
      <c r="CI444" s="60">
        <f t="shared" si="642"/>
        <v>0</v>
      </c>
      <c r="CJ444" s="57">
        <v>0</v>
      </c>
      <c r="CX444" s="60">
        <f t="shared" si="643"/>
        <v>0</v>
      </c>
    </row>
    <row r="445" spans="1:102" x14ac:dyDescent="0.2">
      <c r="A445" s="56" t="s">
        <v>1758</v>
      </c>
      <c r="B445" s="40" t="s">
        <v>2475</v>
      </c>
      <c r="C445" s="40" t="s">
        <v>794</v>
      </c>
      <c r="D445" s="40" t="s">
        <v>835</v>
      </c>
      <c r="E445" s="40" t="s">
        <v>2633</v>
      </c>
      <c r="F445" s="40" t="s">
        <v>853</v>
      </c>
      <c r="G445" s="40">
        <v>132</v>
      </c>
      <c r="H445" s="57">
        <v>47535.41</v>
      </c>
      <c r="I445" s="57">
        <v>23407.76090909091</v>
      </c>
      <c r="J445" s="57">
        <v>24127.649090909094</v>
      </c>
      <c r="K445" s="58">
        <v>0</v>
      </c>
      <c r="L445" s="57">
        <v>360.11999999999995</v>
      </c>
      <c r="M445" s="57"/>
      <c r="N445" s="57">
        <f t="shared" si="720"/>
        <v>4321.4399999999996</v>
      </c>
      <c r="O445" s="57">
        <f t="shared" si="637"/>
        <v>23767.529090909095</v>
      </c>
      <c r="P445" s="57">
        <f t="shared" si="743"/>
        <v>23407.409090909096</v>
      </c>
      <c r="Q445" s="57">
        <f t="shared" si="743"/>
        <v>23047.289090909097</v>
      </c>
      <c r="R445" s="57">
        <f t="shared" si="743"/>
        <v>22687.169090909098</v>
      </c>
      <c r="S445" s="57">
        <f t="shared" si="743"/>
        <v>22327.049090909099</v>
      </c>
      <c r="T445" s="57">
        <f t="shared" si="743"/>
        <v>21966.9290909091</v>
      </c>
      <c r="U445" s="57">
        <f t="shared" si="743"/>
        <v>21606.809090909101</v>
      </c>
      <c r="V445" s="57">
        <f t="shared" si="743"/>
        <v>21246.689090909102</v>
      </c>
      <c r="W445" s="57">
        <f t="shared" si="743"/>
        <v>20886.569090909103</v>
      </c>
      <c r="X445" s="57">
        <f t="shared" si="743"/>
        <v>20526.449090909104</v>
      </c>
      <c r="Y445" s="57">
        <f t="shared" si="743"/>
        <v>20166.329090909105</v>
      </c>
      <c r="Z445" s="57">
        <f t="shared" si="743"/>
        <v>19806.209090909106</v>
      </c>
      <c r="AA445" s="59"/>
      <c r="AB445" s="57"/>
      <c r="AC445" s="57">
        <f t="shared" si="638"/>
        <v>4321.4399999999996</v>
      </c>
      <c r="AD445" s="57">
        <f t="shared" si="639"/>
        <v>19446.089090909107</v>
      </c>
      <c r="AE445" s="57">
        <f t="shared" si="744"/>
        <v>19085.969090909108</v>
      </c>
      <c r="AF445" s="57">
        <f t="shared" si="744"/>
        <v>18725.849090909109</v>
      </c>
      <c r="AG445" s="57">
        <f t="shared" si="744"/>
        <v>18365.72909090911</v>
      </c>
      <c r="AH445" s="57">
        <f t="shared" si="744"/>
        <v>18005.609090909111</v>
      </c>
      <c r="AI445" s="57">
        <f t="shared" si="744"/>
        <v>17645.489090909112</v>
      </c>
      <c r="AJ445" s="57">
        <f t="shared" si="744"/>
        <v>17285.369090909113</v>
      </c>
      <c r="AK445" s="57">
        <f t="shared" si="744"/>
        <v>16925.249090909114</v>
      </c>
      <c r="AL445" s="57">
        <f t="shared" si="744"/>
        <v>16565.129090909115</v>
      </c>
      <c r="AM445" s="57">
        <f t="shared" si="744"/>
        <v>16205.009090909114</v>
      </c>
      <c r="AN445" s="57">
        <f t="shared" si="744"/>
        <v>15844.889090909113</v>
      </c>
      <c r="AO445" s="57">
        <f t="shared" si="744"/>
        <v>15484.769090909112</v>
      </c>
      <c r="AP445" s="59"/>
      <c r="AQ445" s="57">
        <v>360.11999999999995</v>
      </c>
      <c r="AR445" s="57">
        <f t="shared" ref="AR445:AR447" si="766">L445*12</f>
        <v>4321.4399999999996</v>
      </c>
      <c r="AS445" s="57">
        <f t="shared" ref="AS445:AS447" si="767">AO445-$L445</f>
        <v>15124.649090909112</v>
      </c>
      <c r="AT445" s="57">
        <f t="shared" ref="AT445:BD447" si="768">AS445-$L445</f>
        <v>14764.529090909111</v>
      </c>
      <c r="AU445" s="57">
        <f t="shared" si="768"/>
        <v>14404.40909090911</v>
      </c>
      <c r="AV445" s="57">
        <f t="shared" si="768"/>
        <v>14044.289090909109</v>
      </c>
      <c r="AW445" s="57">
        <f t="shared" si="768"/>
        <v>13684.169090909108</v>
      </c>
      <c r="AX445" s="57">
        <f t="shared" si="768"/>
        <v>13324.049090909108</v>
      </c>
      <c r="AY445" s="57">
        <f t="shared" si="768"/>
        <v>12963.929090909107</v>
      </c>
      <c r="AZ445" s="57">
        <f t="shared" si="768"/>
        <v>12603.809090909106</v>
      </c>
      <c r="BA445" s="57">
        <f t="shared" si="768"/>
        <v>12243.689090909105</v>
      </c>
      <c r="BB445" s="57">
        <f t="shared" si="768"/>
        <v>11883.569090909104</v>
      </c>
      <c r="BC445" s="57">
        <f t="shared" si="768"/>
        <v>11523.449090909104</v>
      </c>
      <c r="BD445" s="57">
        <f t="shared" si="768"/>
        <v>11163.329090909103</v>
      </c>
      <c r="BE445" s="60">
        <f t="shared" si="636"/>
        <v>0</v>
      </c>
      <c r="BF445" s="57">
        <v>360.11999999999995</v>
      </c>
      <c r="BG445" s="69">
        <f t="shared" si="758"/>
        <v>4321.4399999999996</v>
      </c>
      <c r="BH445" s="57">
        <f t="shared" si="712"/>
        <v>10803.209090909102</v>
      </c>
      <c r="BI445" s="57">
        <f t="shared" ref="BI445:BS447" si="769">BH445-$L445</f>
        <v>10443.089090909101</v>
      </c>
      <c r="BJ445" s="57">
        <f t="shared" si="769"/>
        <v>10082.9690909091</v>
      </c>
      <c r="BK445" s="57">
        <f t="shared" si="769"/>
        <v>9722.8490909090997</v>
      </c>
      <c r="BL445" s="57">
        <f t="shared" si="769"/>
        <v>9362.7290909090989</v>
      </c>
      <c r="BM445" s="57">
        <f t="shared" si="769"/>
        <v>9002.6090909090981</v>
      </c>
      <c r="BN445" s="57">
        <f t="shared" si="769"/>
        <v>8642.4890909090973</v>
      </c>
      <c r="BO445" s="57">
        <f t="shared" si="769"/>
        <v>8282.3690909090965</v>
      </c>
      <c r="BP445" s="57">
        <f t="shared" si="769"/>
        <v>7922.2490909090966</v>
      </c>
      <c r="BQ445" s="57">
        <f t="shared" si="769"/>
        <v>7562.1290909090967</v>
      </c>
      <c r="BR445" s="57">
        <f t="shared" si="769"/>
        <v>7202.0090909090968</v>
      </c>
      <c r="BS445" s="57">
        <f t="shared" si="769"/>
        <v>6841.8890909090969</v>
      </c>
      <c r="BT445" s="60">
        <v>0</v>
      </c>
      <c r="BU445" s="57">
        <v>360.11999999999995</v>
      </c>
      <c r="BV445" s="69">
        <f t="shared" si="760"/>
        <v>4321.4399999999996</v>
      </c>
      <c r="BW445" s="57">
        <f t="shared" ref="BW445:BW447" si="770">BS445-BU445</f>
        <v>6481.769090909097</v>
      </c>
      <c r="BX445" s="57">
        <f t="shared" ref="BX445:CH447" si="771">BW445-$L445</f>
        <v>6121.6490909090971</v>
      </c>
      <c r="BY445" s="57">
        <f t="shared" si="771"/>
        <v>5761.5290909090972</v>
      </c>
      <c r="BZ445" s="57">
        <f t="shared" si="771"/>
        <v>5401.4090909090974</v>
      </c>
      <c r="CA445" s="57">
        <f t="shared" si="771"/>
        <v>5041.2890909090975</v>
      </c>
      <c r="CB445" s="57">
        <f t="shared" si="771"/>
        <v>4681.1690909090976</v>
      </c>
      <c r="CC445" s="57">
        <f t="shared" si="771"/>
        <v>4321.0490909090977</v>
      </c>
      <c r="CD445" s="57">
        <f t="shared" si="771"/>
        <v>3960.9290909090978</v>
      </c>
      <c r="CE445" s="57">
        <f t="shared" si="771"/>
        <v>3600.8090909090979</v>
      </c>
      <c r="CF445" s="57">
        <f t="shared" si="771"/>
        <v>3240.689090909098</v>
      </c>
      <c r="CG445" s="57">
        <f t="shared" si="771"/>
        <v>2880.5690909090981</v>
      </c>
      <c r="CH445" s="57">
        <f t="shared" si="771"/>
        <v>2520.4490909090982</v>
      </c>
      <c r="CI445" s="60">
        <v>0</v>
      </c>
      <c r="CJ445" s="57">
        <v>360.11999999999995</v>
      </c>
      <c r="CK445" s="69">
        <v>2520.4499999999998</v>
      </c>
      <c r="CL445" s="57">
        <f t="shared" ref="CL445:CL447" si="772">CH445-CJ445</f>
        <v>2160.3290909090983</v>
      </c>
      <c r="CM445" s="57">
        <f t="shared" ref="CM445:CQ447" si="773">CL445-$L445</f>
        <v>1800.2090909090984</v>
      </c>
      <c r="CN445" s="57">
        <f t="shared" si="773"/>
        <v>1440.0890909090986</v>
      </c>
      <c r="CO445" s="57">
        <f t="shared" si="773"/>
        <v>1079.9690909090987</v>
      </c>
      <c r="CP445" s="57">
        <f t="shared" si="773"/>
        <v>719.84909090909878</v>
      </c>
      <c r="CQ445" s="57">
        <f t="shared" si="773"/>
        <v>359.72909090909883</v>
      </c>
      <c r="CR445" s="57"/>
      <c r="CS445" s="57"/>
      <c r="CT445" s="57"/>
      <c r="CU445" s="57"/>
      <c r="CV445" s="57"/>
      <c r="CW445" s="57"/>
      <c r="CX445" s="60">
        <v>0</v>
      </c>
    </row>
    <row r="446" spans="1:102" x14ac:dyDescent="0.2">
      <c r="A446" s="56" t="s">
        <v>1759</v>
      </c>
      <c r="B446" s="40" t="s">
        <v>2476</v>
      </c>
      <c r="C446" s="40" t="s">
        <v>794</v>
      </c>
      <c r="D446" s="40" t="s">
        <v>835</v>
      </c>
      <c r="E446" s="40" t="s">
        <v>2142</v>
      </c>
      <c r="F446" s="40" t="s">
        <v>853</v>
      </c>
      <c r="G446" s="40">
        <v>240</v>
      </c>
      <c r="H446" s="57">
        <v>182634.78</v>
      </c>
      <c r="I446" s="57">
        <v>131649.519</v>
      </c>
      <c r="J446" s="57">
        <v>50985.260999999999</v>
      </c>
      <c r="K446" s="58">
        <v>0</v>
      </c>
      <c r="L446" s="57">
        <v>760.9799999999999</v>
      </c>
      <c r="M446" s="57"/>
      <c r="N446" s="57">
        <f t="shared" si="720"/>
        <v>9131.7599999999984</v>
      </c>
      <c r="O446" s="57">
        <f t="shared" si="637"/>
        <v>50224.280999999995</v>
      </c>
      <c r="P446" s="57">
        <f t="shared" si="743"/>
        <v>49463.300999999992</v>
      </c>
      <c r="Q446" s="57">
        <f t="shared" si="743"/>
        <v>48702.320999999989</v>
      </c>
      <c r="R446" s="57">
        <f t="shared" si="743"/>
        <v>47941.340999999986</v>
      </c>
      <c r="S446" s="57">
        <f t="shared" si="743"/>
        <v>47180.360999999983</v>
      </c>
      <c r="T446" s="57">
        <f t="shared" si="743"/>
        <v>46419.380999999979</v>
      </c>
      <c r="U446" s="57">
        <f t="shared" si="743"/>
        <v>45658.400999999976</v>
      </c>
      <c r="V446" s="57">
        <f t="shared" si="743"/>
        <v>44897.420999999973</v>
      </c>
      <c r="W446" s="57">
        <f t="shared" si="743"/>
        <v>44136.44099999997</v>
      </c>
      <c r="X446" s="57">
        <f t="shared" si="743"/>
        <v>43375.460999999967</v>
      </c>
      <c r="Y446" s="57">
        <f t="shared" si="743"/>
        <v>42614.480999999963</v>
      </c>
      <c r="Z446" s="57">
        <f t="shared" si="743"/>
        <v>41853.50099999996</v>
      </c>
      <c r="AA446" s="59"/>
      <c r="AB446" s="57"/>
      <c r="AC446" s="57">
        <f t="shared" si="638"/>
        <v>9131.7599999999984</v>
      </c>
      <c r="AD446" s="57">
        <f t="shared" si="639"/>
        <v>41092.520999999957</v>
      </c>
      <c r="AE446" s="57">
        <f t="shared" si="744"/>
        <v>40331.540999999954</v>
      </c>
      <c r="AF446" s="57">
        <f t="shared" si="744"/>
        <v>39570.560999999951</v>
      </c>
      <c r="AG446" s="57">
        <f t="shared" si="744"/>
        <v>38809.580999999947</v>
      </c>
      <c r="AH446" s="57">
        <f t="shared" si="744"/>
        <v>38048.600999999944</v>
      </c>
      <c r="AI446" s="57">
        <f t="shared" si="744"/>
        <v>37287.620999999941</v>
      </c>
      <c r="AJ446" s="57">
        <f t="shared" si="744"/>
        <v>36526.640999999938</v>
      </c>
      <c r="AK446" s="57">
        <f t="shared" si="744"/>
        <v>35765.660999999935</v>
      </c>
      <c r="AL446" s="57">
        <f t="shared" si="744"/>
        <v>35004.680999999931</v>
      </c>
      <c r="AM446" s="57">
        <f t="shared" si="744"/>
        <v>34243.700999999928</v>
      </c>
      <c r="AN446" s="57">
        <f t="shared" si="744"/>
        <v>33482.720999999925</v>
      </c>
      <c r="AO446" s="57">
        <f t="shared" si="744"/>
        <v>32721.740999999925</v>
      </c>
      <c r="AP446" s="59"/>
      <c r="AQ446" s="57">
        <v>760.9799999999999</v>
      </c>
      <c r="AR446" s="57">
        <f t="shared" si="766"/>
        <v>9131.7599999999984</v>
      </c>
      <c r="AS446" s="57">
        <f t="shared" si="767"/>
        <v>31960.760999999926</v>
      </c>
      <c r="AT446" s="57">
        <f t="shared" si="768"/>
        <v>31199.780999999926</v>
      </c>
      <c r="AU446" s="57">
        <f t="shared" si="768"/>
        <v>30438.800999999927</v>
      </c>
      <c r="AV446" s="57">
        <f t="shared" si="768"/>
        <v>29677.820999999927</v>
      </c>
      <c r="AW446" s="57">
        <f t="shared" si="768"/>
        <v>28916.840999999928</v>
      </c>
      <c r="AX446" s="57">
        <f t="shared" si="768"/>
        <v>28155.860999999928</v>
      </c>
      <c r="AY446" s="57">
        <f t="shared" si="768"/>
        <v>27394.880999999928</v>
      </c>
      <c r="AZ446" s="57">
        <f t="shared" si="768"/>
        <v>26633.900999999929</v>
      </c>
      <c r="BA446" s="57">
        <f t="shared" si="768"/>
        <v>25872.920999999929</v>
      </c>
      <c r="BB446" s="57">
        <f t="shared" si="768"/>
        <v>25111.94099999993</v>
      </c>
      <c r="BC446" s="57">
        <f t="shared" si="768"/>
        <v>24350.96099999993</v>
      </c>
      <c r="BD446" s="57">
        <f t="shared" si="768"/>
        <v>23589.980999999931</v>
      </c>
      <c r="BE446" s="60">
        <f t="shared" si="636"/>
        <v>0</v>
      </c>
      <c r="BF446" s="57">
        <v>760.9799999999999</v>
      </c>
      <c r="BG446" s="69">
        <f t="shared" si="758"/>
        <v>9131.7599999999984</v>
      </c>
      <c r="BH446" s="57">
        <f t="shared" si="712"/>
        <v>22829.000999999931</v>
      </c>
      <c r="BI446" s="57">
        <f t="shared" si="769"/>
        <v>22068.020999999932</v>
      </c>
      <c r="BJ446" s="57">
        <f t="shared" si="769"/>
        <v>21307.040999999932</v>
      </c>
      <c r="BK446" s="57">
        <f t="shared" si="769"/>
        <v>20546.060999999932</v>
      </c>
      <c r="BL446" s="57">
        <f t="shared" si="769"/>
        <v>19785.080999999933</v>
      </c>
      <c r="BM446" s="57">
        <f t="shared" si="769"/>
        <v>19024.100999999933</v>
      </c>
      <c r="BN446" s="57">
        <f t="shared" si="769"/>
        <v>18263.120999999934</v>
      </c>
      <c r="BO446" s="57">
        <f t="shared" si="769"/>
        <v>17502.140999999934</v>
      </c>
      <c r="BP446" s="57">
        <f t="shared" si="769"/>
        <v>16741.160999999935</v>
      </c>
      <c r="BQ446" s="57">
        <f t="shared" si="769"/>
        <v>15980.180999999935</v>
      </c>
      <c r="BR446" s="57">
        <f t="shared" si="769"/>
        <v>15219.200999999935</v>
      </c>
      <c r="BS446" s="57">
        <f t="shared" si="769"/>
        <v>14458.220999999936</v>
      </c>
      <c r="BT446" s="60">
        <v>0</v>
      </c>
      <c r="BU446" s="57">
        <v>760.9799999999999</v>
      </c>
      <c r="BV446" s="69">
        <f t="shared" si="760"/>
        <v>9131.7599999999984</v>
      </c>
      <c r="BW446" s="57">
        <f t="shared" si="770"/>
        <v>13697.240999999936</v>
      </c>
      <c r="BX446" s="57">
        <f t="shared" si="771"/>
        <v>12936.260999999937</v>
      </c>
      <c r="BY446" s="57">
        <f t="shared" si="771"/>
        <v>12175.280999999937</v>
      </c>
      <c r="BZ446" s="57">
        <f t="shared" si="771"/>
        <v>11414.300999999938</v>
      </c>
      <c r="CA446" s="57">
        <f t="shared" si="771"/>
        <v>10653.320999999938</v>
      </c>
      <c r="CB446" s="57">
        <f t="shared" si="771"/>
        <v>9892.3409999999385</v>
      </c>
      <c r="CC446" s="57">
        <f t="shared" si="771"/>
        <v>9131.3609999999389</v>
      </c>
      <c r="CD446" s="57">
        <f t="shared" si="771"/>
        <v>8370.3809999999394</v>
      </c>
      <c r="CE446" s="57">
        <f t="shared" si="771"/>
        <v>7609.4009999999398</v>
      </c>
      <c r="CF446" s="57">
        <f t="shared" si="771"/>
        <v>6848.4209999999402</v>
      </c>
      <c r="CG446" s="57">
        <f t="shared" si="771"/>
        <v>6087.4409999999407</v>
      </c>
      <c r="CH446" s="57">
        <f t="shared" si="771"/>
        <v>5326.4609999999411</v>
      </c>
      <c r="CI446" s="60">
        <v>0</v>
      </c>
      <c r="CJ446" s="57">
        <v>760.9799999999999</v>
      </c>
      <c r="CK446" s="69">
        <v>5326.46</v>
      </c>
      <c r="CL446" s="57">
        <f t="shared" si="772"/>
        <v>4565.4809999999416</v>
      </c>
      <c r="CM446" s="57">
        <f t="shared" si="773"/>
        <v>3804.5009999999415</v>
      </c>
      <c r="CN446" s="57">
        <f t="shared" si="773"/>
        <v>3043.5209999999415</v>
      </c>
      <c r="CO446" s="57">
        <f t="shared" si="773"/>
        <v>2282.5409999999415</v>
      </c>
      <c r="CP446" s="57">
        <f t="shared" si="773"/>
        <v>1521.5609999999415</v>
      </c>
      <c r="CQ446" s="57">
        <f t="shared" si="773"/>
        <v>760.58099999994158</v>
      </c>
      <c r="CR446" s="57"/>
      <c r="CS446" s="57"/>
      <c r="CT446" s="57"/>
      <c r="CU446" s="57"/>
      <c r="CV446" s="57"/>
      <c r="CW446" s="57"/>
      <c r="CX446" s="60">
        <v>0</v>
      </c>
    </row>
    <row r="447" spans="1:102" x14ac:dyDescent="0.2">
      <c r="A447" s="56" t="s">
        <v>1760</v>
      </c>
      <c r="B447" s="40" t="s">
        <v>2477</v>
      </c>
      <c r="C447" s="40" t="s">
        <v>794</v>
      </c>
      <c r="D447" s="40" t="s">
        <v>835</v>
      </c>
      <c r="E447" s="40" t="s">
        <v>2142</v>
      </c>
      <c r="F447" s="40" t="s">
        <v>853</v>
      </c>
      <c r="G447" s="40">
        <v>240</v>
      </c>
      <c r="H447" s="57">
        <v>182634.77</v>
      </c>
      <c r="I447" s="57">
        <v>131649.51850000001</v>
      </c>
      <c r="J447" s="57">
        <v>50985.251499999984</v>
      </c>
      <c r="K447" s="58">
        <v>0</v>
      </c>
      <c r="L447" s="57">
        <v>760.9799999999999</v>
      </c>
      <c r="M447" s="57"/>
      <c r="N447" s="57">
        <f t="shared" si="720"/>
        <v>9131.7599999999984</v>
      </c>
      <c r="O447" s="57">
        <f t="shared" si="637"/>
        <v>50224.271499999981</v>
      </c>
      <c r="P447" s="57">
        <f t="shared" si="743"/>
        <v>49463.291499999978</v>
      </c>
      <c r="Q447" s="57">
        <f t="shared" si="743"/>
        <v>48702.311499999974</v>
      </c>
      <c r="R447" s="57">
        <f t="shared" si="743"/>
        <v>47941.331499999971</v>
      </c>
      <c r="S447" s="57">
        <f t="shared" si="743"/>
        <v>47180.351499999968</v>
      </c>
      <c r="T447" s="57">
        <f t="shared" si="743"/>
        <v>46419.371499999965</v>
      </c>
      <c r="U447" s="57">
        <f t="shared" si="743"/>
        <v>45658.391499999962</v>
      </c>
      <c r="V447" s="57">
        <f t="shared" si="743"/>
        <v>44897.411499999958</v>
      </c>
      <c r="W447" s="57">
        <f t="shared" si="743"/>
        <v>44136.431499999955</v>
      </c>
      <c r="X447" s="57">
        <f t="shared" si="743"/>
        <v>43375.451499999952</v>
      </c>
      <c r="Y447" s="57">
        <f t="shared" si="743"/>
        <v>42614.471499999949</v>
      </c>
      <c r="Z447" s="57">
        <f t="shared" si="743"/>
        <v>41853.491499999946</v>
      </c>
      <c r="AA447" s="59"/>
      <c r="AB447" s="57"/>
      <c r="AC447" s="57">
        <f t="shared" si="638"/>
        <v>9131.7599999999984</v>
      </c>
      <c r="AD447" s="57">
        <f t="shared" si="639"/>
        <v>41092.511499999942</v>
      </c>
      <c r="AE447" s="57">
        <f t="shared" si="744"/>
        <v>40331.531499999939</v>
      </c>
      <c r="AF447" s="57">
        <f t="shared" si="744"/>
        <v>39570.551499999936</v>
      </c>
      <c r="AG447" s="57">
        <f t="shared" si="744"/>
        <v>38809.571499999933</v>
      </c>
      <c r="AH447" s="57">
        <f t="shared" si="744"/>
        <v>38048.59149999993</v>
      </c>
      <c r="AI447" s="57">
        <f t="shared" si="744"/>
        <v>37287.611499999926</v>
      </c>
      <c r="AJ447" s="57">
        <f t="shared" si="744"/>
        <v>36526.631499999923</v>
      </c>
      <c r="AK447" s="57">
        <f t="shared" si="744"/>
        <v>35765.65149999992</v>
      </c>
      <c r="AL447" s="57">
        <f t="shared" si="744"/>
        <v>35004.671499999917</v>
      </c>
      <c r="AM447" s="57">
        <f t="shared" si="744"/>
        <v>34243.691499999914</v>
      </c>
      <c r="AN447" s="57">
        <f t="shared" si="744"/>
        <v>33482.71149999991</v>
      </c>
      <c r="AO447" s="57">
        <f t="shared" si="744"/>
        <v>32721.731499999911</v>
      </c>
      <c r="AP447" s="59"/>
      <c r="AQ447" s="57">
        <v>760.9799999999999</v>
      </c>
      <c r="AR447" s="57">
        <f t="shared" si="766"/>
        <v>9131.7599999999984</v>
      </c>
      <c r="AS447" s="57">
        <f t="shared" si="767"/>
        <v>31960.751499999911</v>
      </c>
      <c r="AT447" s="57">
        <f t="shared" si="768"/>
        <v>31199.771499999912</v>
      </c>
      <c r="AU447" s="57">
        <f t="shared" si="768"/>
        <v>30438.791499999912</v>
      </c>
      <c r="AV447" s="57">
        <f t="shared" si="768"/>
        <v>29677.811499999912</v>
      </c>
      <c r="AW447" s="57">
        <f t="shared" si="768"/>
        <v>28916.831499999913</v>
      </c>
      <c r="AX447" s="57">
        <f t="shared" si="768"/>
        <v>28155.851499999913</v>
      </c>
      <c r="AY447" s="57">
        <f t="shared" si="768"/>
        <v>27394.871499999914</v>
      </c>
      <c r="AZ447" s="57">
        <f t="shared" si="768"/>
        <v>26633.891499999914</v>
      </c>
      <c r="BA447" s="57">
        <f t="shared" si="768"/>
        <v>25872.911499999915</v>
      </c>
      <c r="BB447" s="57">
        <f t="shared" si="768"/>
        <v>25111.931499999915</v>
      </c>
      <c r="BC447" s="57">
        <f t="shared" si="768"/>
        <v>24350.951499999916</v>
      </c>
      <c r="BD447" s="57">
        <f t="shared" si="768"/>
        <v>23589.971499999916</v>
      </c>
      <c r="BE447" s="60">
        <f t="shared" si="636"/>
        <v>0</v>
      </c>
      <c r="BF447" s="57">
        <v>760.9799999999999</v>
      </c>
      <c r="BG447" s="69">
        <f t="shared" si="758"/>
        <v>9131.7599999999984</v>
      </c>
      <c r="BH447" s="57">
        <f t="shared" si="712"/>
        <v>22828.991499999916</v>
      </c>
      <c r="BI447" s="57">
        <f t="shared" si="769"/>
        <v>22068.011499999917</v>
      </c>
      <c r="BJ447" s="57">
        <f t="shared" si="769"/>
        <v>21307.031499999917</v>
      </c>
      <c r="BK447" s="57">
        <f t="shared" si="769"/>
        <v>20546.051499999918</v>
      </c>
      <c r="BL447" s="57">
        <f t="shared" si="769"/>
        <v>19785.071499999918</v>
      </c>
      <c r="BM447" s="57">
        <f t="shared" si="769"/>
        <v>19024.091499999919</v>
      </c>
      <c r="BN447" s="57">
        <f t="shared" si="769"/>
        <v>18263.111499999919</v>
      </c>
      <c r="BO447" s="57">
        <f t="shared" si="769"/>
        <v>17502.131499999919</v>
      </c>
      <c r="BP447" s="57">
        <f t="shared" si="769"/>
        <v>16741.15149999992</v>
      </c>
      <c r="BQ447" s="57">
        <f t="shared" si="769"/>
        <v>15980.17149999992</v>
      </c>
      <c r="BR447" s="57">
        <f t="shared" si="769"/>
        <v>15219.191499999921</v>
      </c>
      <c r="BS447" s="57">
        <f t="shared" si="769"/>
        <v>14458.211499999921</v>
      </c>
      <c r="BT447" s="60">
        <v>0</v>
      </c>
      <c r="BU447" s="57">
        <v>760.9799999999999</v>
      </c>
      <c r="BV447" s="69">
        <f t="shared" si="760"/>
        <v>9131.7599999999984</v>
      </c>
      <c r="BW447" s="57">
        <f t="shared" si="770"/>
        <v>13697.231499999922</v>
      </c>
      <c r="BX447" s="57">
        <f t="shared" si="771"/>
        <v>12936.251499999922</v>
      </c>
      <c r="BY447" s="57">
        <f t="shared" si="771"/>
        <v>12175.271499999923</v>
      </c>
      <c r="BZ447" s="57">
        <f t="shared" si="771"/>
        <v>11414.291499999923</v>
      </c>
      <c r="CA447" s="57">
        <f t="shared" si="771"/>
        <v>10653.311499999923</v>
      </c>
      <c r="CB447" s="57">
        <f t="shared" si="771"/>
        <v>9892.3314999999238</v>
      </c>
      <c r="CC447" s="57">
        <f t="shared" si="771"/>
        <v>9131.3514999999243</v>
      </c>
      <c r="CD447" s="57">
        <f t="shared" si="771"/>
        <v>8370.3714999999247</v>
      </c>
      <c r="CE447" s="57">
        <f t="shared" si="771"/>
        <v>7609.3914999999251</v>
      </c>
      <c r="CF447" s="57">
        <f t="shared" si="771"/>
        <v>6848.4114999999256</v>
      </c>
      <c r="CG447" s="57">
        <f t="shared" si="771"/>
        <v>6087.431499999926</v>
      </c>
      <c r="CH447" s="57">
        <f t="shared" si="771"/>
        <v>5326.4514999999265</v>
      </c>
      <c r="CI447" s="60">
        <v>0</v>
      </c>
      <c r="CJ447" s="57">
        <v>760.9799999999999</v>
      </c>
      <c r="CK447" s="69">
        <v>5326.45</v>
      </c>
      <c r="CL447" s="57">
        <f t="shared" si="772"/>
        <v>4565.4714999999269</v>
      </c>
      <c r="CM447" s="57">
        <f t="shared" si="773"/>
        <v>3804.4914999999269</v>
      </c>
      <c r="CN447" s="57">
        <f t="shared" si="773"/>
        <v>3043.5114999999269</v>
      </c>
      <c r="CO447" s="57">
        <f t="shared" si="773"/>
        <v>2282.5314999999268</v>
      </c>
      <c r="CP447" s="57">
        <f t="shared" si="773"/>
        <v>1521.5514999999268</v>
      </c>
      <c r="CQ447" s="57">
        <f t="shared" si="773"/>
        <v>760.57149999992691</v>
      </c>
      <c r="CR447" s="57"/>
      <c r="CS447" s="57"/>
      <c r="CT447" s="57"/>
      <c r="CU447" s="57"/>
      <c r="CV447" s="57"/>
      <c r="CW447" s="57"/>
      <c r="CX447" s="60">
        <v>0</v>
      </c>
    </row>
    <row r="448" spans="1:102" x14ac:dyDescent="0.2">
      <c r="A448" s="56" t="s">
        <v>1761</v>
      </c>
      <c r="B448" s="40" t="s">
        <v>2478</v>
      </c>
      <c r="C448" s="40" t="s">
        <v>794</v>
      </c>
      <c r="D448" s="40" t="s">
        <v>835</v>
      </c>
      <c r="E448" s="40" t="s">
        <v>2177</v>
      </c>
      <c r="F448" s="40" t="s">
        <v>853</v>
      </c>
      <c r="G448" s="40">
        <v>180</v>
      </c>
      <c r="H448" s="57">
        <v>225395.68</v>
      </c>
      <c r="I448" s="57">
        <v>195343.17866666664</v>
      </c>
      <c r="J448" s="57">
        <v>30052.501333333348</v>
      </c>
      <c r="K448" s="58">
        <v>0</v>
      </c>
      <c r="L448" s="57">
        <v>1252.2000000000003</v>
      </c>
      <c r="M448" s="57"/>
      <c r="N448" s="57">
        <f t="shared" si="720"/>
        <v>15026.400000000003</v>
      </c>
      <c r="O448" s="57">
        <f t="shared" si="637"/>
        <v>28800.301333333347</v>
      </c>
      <c r="P448" s="57">
        <f t="shared" ref="P448:Z463" si="774">O448-$L448</f>
        <v>27548.101333333347</v>
      </c>
      <c r="Q448" s="57">
        <f t="shared" si="774"/>
        <v>26295.901333333346</v>
      </c>
      <c r="R448" s="57">
        <f t="shared" si="774"/>
        <v>25043.701333333345</v>
      </c>
      <c r="S448" s="57">
        <f t="shared" si="774"/>
        <v>23791.501333333345</v>
      </c>
      <c r="T448" s="57">
        <f t="shared" si="774"/>
        <v>22539.301333333344</v>
      </c>
      <c r="U448" s="57">
        <f t="shared" si="774"/>
        <v>21287.101333333343</v>
      </c>
      <c r="V448" s="57">
        <f t="shared" si="774"/>
        <v>20034.901333333342</v>
      </c>
      <c r="W448" s="57">
        <f t="shared" si="774"/>
        <v>18782.701333333342</v>
      </c>
      <c r="X448" s="57">
        <f t="shared" si="774"/>
        <v>17530.501333333341</v>
      </c>
      <c r="Y448" s="57">
        <f t="shared" si="774"/>
        <v>16278.30133333334</v>
      </c>
      <c r="Z448" s="57">
        <f t="shared" si="774"/>
        <v>15026.101333333339</v>
      </c>
      <c r="AA448" s="59"/>
      <c r="AB448" s="57"/>
      <c r="AC448" s="57">
        <f>L448*12-0.3</f>
        <v>15026.100000000004</v>
      </c>
      <c r="AD448" s="57">
        <f t="shared" si="639"/>
        <v>13773.901333333339</v>
      </c>
      <c r="AE448" s="57">
        <f t="shared" ref="AE448:AO463" si="775">AD448-$L448</f>
        <v>12521.701333333338</v>
      </c>
      <c r="AF448" s="57">
        <f t="shared" si="775"/>
        <v>11269.501333333337</v>
      </c>
      <c r="AG448" s="57">
        <f t="shared" si="775"/>
        <v>10017.301333333337</v>
      </c>
      <c r="AH448" s="57">
        <f t="shared" si="775"/>
        <v>8765.1013333333358</v>
      </c>
      <c r="AI448" s="57">
        <f t="shared" si="775"/>
        <v>7512.9013333333351</v>
      </c>
      <c r="AJ448" s="57">
        <f t="shared" si="775"/>
        <v>6260.7013333333343</v>
      </c>
      <c r="AK448" s="57">
        <f t="shared" si="775"/>
        <v>5008.5013333333336</v>
      </c>
      <c r="AL448" s="57">
        <f t="shared" si="775"/>
        <v>3756.3013333333333</v>
      </c>
      <c r="AM448" s="57">
        <f t="shared" si="775"/>
        <v>2504.1013333333331</v>
      </c>
      <c r="AN448" s="57">
        <f t="shared" si="775"/>
        <v>1251.9013333333328</v>
      </c>
      <c r="AO448" s="57">
        <f>AN448-$L448+0.3</f>
        <v>1.3333333325135643E-3</v>
      </c>
      <c r="AP448" s="59"/>
      <c r="AQ448" s="57">
        <v>1252.2000000000003</v>
      </c>
      <c r="BE448" s="60">
        <f t="shared" si="636"/>
        <v>0</v>
      </c>
      <c r="BF448" s="57">
        <v>1252.2000000000003</v>
      </c>
      <c r="BT448" s="60">
        <f t="shared" si="641"/>
        <v>0</v>
      </c>
      <c r="BU448" s="57">
        <v>1252.2000000000003</v>
      </c>
      <c r="CI448" s="60">
        <f t="shared" si="642"/>
        <v>0</v>
      </c>
      <c r="CJ448" s="57">
        <v>1252.2000000000003</v>
      </c>
      <c r="CX448" s="60">
        <f t="shared" si="643"/>
        <v>0</v>
      </c>
    </row>
    <row r="449" spans="1:102" x14ac:dyDescent="0.2">
      <c r="A449" s="56" t="s">
        <v>1762</v>
      </c>
      <c r="B449" s="40" t="s">
        <v>2479</v>
      </c>
      <c r="C449" s="40" t="s">
        <v>794</v>
      </c>
      <c r="D449" s="40" t="s">
        <v>835</v>
      </c>
      <c r="E449" s="40" t="s">
        <v>2558</v>
      </c>
      <c r="F449" s="40" t="s">
        <v>853</v>
      </c>
      <c r="G449" s="40">
        <v>240</v>
      </c>
      <c r="H449" s="57">
        <v>115398.53</v>
      </c>
      <c r="I449" s="57">
        <v>87030.196500000005</v>
      </c>
      <c r="J449" s="57">
        <v>28368.333499999993</v>
      </c>
      <c r="K449" s="58">
        <v>0</v>
      </c>
      <c r="L449" s="57">
        <v>480.83</v>
      </c>
      <c r="M449" s="57"/>
      <c r="N449" s="57">
        <f t="shared" si="720"/>
        <v>5769.96</v>
      </c>
      <c r="O449" s="57">
        <f t="shared" si="637"/>
        <v>27887.503499999992</v>
      </c>
      <c r="P449" s="57">
        <f t="shared" si="774"/>
        <v>27406.67349999999</v>
      </c>
      <c r="Q449" s="57">
        <f t="shared" si="774"/>
        <v>26925.843499999988</v>
      </c>
      <c r="R449" s="57">
        <f t="shared" si="774"/>
        <v>26445.013499999986</v>
      </c>
      <c r="S449" s="57">
        <f t="shared" si="774"/>
        <v>25964.183499999985</v>
      </c>
      <c r="T449" s="57">
        <f t="shared" si="774"/>
        <v>25483.353499999983</v>
      </c>
      <c r="U449" s="57">
        <f t="shared" si="774"/>
        <v>25002.523499999981</v>
      </c>
      <c r="V449" s="57">
        <f t="shared" si="774"/>
        <v>24521.693499999979</v>
      </c>
      <c r="W449" s="57">
        <f t="shared" si="774"/>
        <v>24040.863499999978</v>
      </c>
      <c r="X449" s="57">
        <f t="shared" si="774"/>
        <v>23560.033499999976</v>
      </c>
      <c r="Y449" s="57">
        <f t="shared" si="774"/>
        <v>23079.203499999974</v>
      </c>
      <c r="Z449" s="57">
        <f t="shared" si="774"/>
        <v>22598.373499999972</v>
      </c>
      <c r="AA449" s="59"/>
      <c r="AB449" s="57"/>
      <c r="AC449" s="57">
        <f t="shared" si="638"/>
        <v>5769.96</v>
      </c>
      <c r="AD449" s="57">
        <f t="shared" si="639"/>
        <v>22117.543499999971</v>
      </c>
      <c r="AE449" s="57">
        <f t="shared" si="775"/>
        <v>21636.713499999969</v>
      </c>
      <c r="AF449" s="57">
        <f t="shared" si="775"/>
        <v>21155.883499999967</v>
      </c>
      <c r="AG449" s="57">
        <f t="shared" si="775"/>
        <v>20675.053499999965</v>
      </c>
      <c r="AH449" s="57">
        <f t="shared" si="775"/>
        <v>20194.223499999964</v>
      </c>
      <c r="AI449" s="57">
        <f t="shared" si="775"/>
        <v>19713.393499999962</v>
      </c>
      <c r="AJ449" s="57">
        <f t="shared" si="775"/>
        <v>19232.56349999996</v>
      </c>
      <c r="AK449" s="57">
        <f t="shared" si="775"/>
        <v>18751.733499999958</v>
      </c>
      <c r="AL449" s="57">
        <f t="shared" si="775"/>
        <v>18270.903499999957</v>
      </c>
      <c r="AM449" s="57">
        <f t="shared" si="775"/>
        <v>17790.073499999955</v>
      </c>
      <c r="AN449" s="57">
        <f t="shared" si="775"/>
        <v>17309.243499999953</v>
      </c>
      <c r="AO449" s="57">
        <f t="shared" si="775"/>
        <v>16828.413499999951</v>
      </c>
      <c r="AP449" s="59"/>
      <c r="AQ449" s="57">
        <v>480.83</v>
      </c>
      <c r="AR449" s="57">
        <f t="shared" ref="AR449:AR463" si="776">L449*12</f>
        <v>5769.96</v>
      </c>
      <c r="AS449" s="57">
        <f t="shared" ref="AS449:AS463" si="777">AO449-$L449</f>
        <v>16347.583499999952</v>
      </c>
      <c r="AT449" s="57">
        <f t="shared" ref="AT449:BD463" si="778">AS449-$L449</f>
        <v>15866.753499999952</v>
      </c>
      <c r="AU449" s="57">
        <f t="shared" si="778"/>
        <v>15385.923499999952</v>
      </c>
      <c r="AV449" s="57">
        <f t="shared" si="778"/>
        <v>14905.093499999952</v>
      </c>
      <c r="AW449" s="57">
        <f t="shared" si="778"/>
        <v>14424.263499999952</v>
      </c>
      <c r="AX449" s="57">
        <f t="shared" si="778"/>
        <v>13943.433499999952</v>
      </c>
      <c r="AY449" s="57">
        <f t="shared" si="778"/>
        <v>13462.603499999952</v>
      </c>
      <c r="AZ449" s="57">
        <f t="shared" si="778"/>
        <v>12981.773499999952</v>
      </c>
      <c r="BA449" s="57">
        <f t="shared" si="778"/>
        <v>12500.943499999952</v>
      </c>
      <c r="BB449" s="57">
        <f t="shared" si="778"/>
        <v>12020.113499999952</v>
      </c>
      <c r="BC449" s="57">
        <f t="shared" si="778"/>
        <v>11539.283499999952</v>
      </c>
      <c r="BD449" s="57">
        <f t="shared" si="778"/>
        <v>11058.453499999952</v>
      </c>
      <c r="BE449" s="60">
        <f t="shared" si="636"/>
        <v>0</v>
      </c>
      <c r="BF449" s="57">
        <v>480.83</v>
      </c>
      <c r="BG449" s="69">
        <f t="shared" si="758"/>
        <v>5769.96</v>
      </c>
      <c r="BH449" s="57">
        <f t="shared" si="712"/>
        <v>10577.623499999952</v>
      </c>
      <c r="BI449" s="57">
        <f t="shared" ref="BI449:BS463" si="779">BH449-$L449</f>
        <v>10096.793499999952</v>
      </c>
      <c r="BJ449" s="57">
        <f t="shared" si="779"/>
        <v>9615.9634999999525</v>
      </c>
      <c r="BK449" s="57">
        <f t="shared" si="779"/>
        <v>9135.1334999999526</v>
      </c>
      <c r="BL449" s="57">
        <f t="shared" si="779"/>
        <v>8654.3034999999527</v>
      </c>
      <c r="BM449" s="57">
        <f t="shared" si="779"/>
        <v>8173.4734999999528</v>
      </c>
      <c r="BN449" s="57">
        <f t="shared" si="779"/>
        <v>7692.6434999999528</v>
      </c>
      <c r="BO449" s="57">
        <f t="shared" si="779"/>
        <v>7211.8134999999529</v>
      </c>
      <c r="BP449" s="57">
        <f t="shared" si="779"/>
        <v>6730.983499999953</v>
      </c>
      <c r="BQ449" s="57">
        <f t="shared" si="779"/>
        <v>6250.1534999999531</v>
      </c>
      <c r="BR449" s="57">
        <f t="shared" si="779"/>
        <v>5769.3234999999531</v>
      </c>
      <c r="BS449" s="57">
        <f t="shared" si="779"/>
        <v>5288.4934999999532</v>
      </c>
      <c r="BT449" s="60">
        <v>0</v>
      </c>
      <c r="BU449" s="57">
        <v>480.83</v>
      </c>
      <c r="BV449" s="69">
        <v>5288.49</v>
      </c>
      <c r="BW449" s="57">
        <f t="shared" ref="BW449:BW452" si="780">BS449-BU449</f>
        <v>4807.6634999999533</v>
      </c>
      <c r="BX449" s="57">
        <f t="shared" ref="BX449:CH452" si="781">BW449-$L449</f>
        <v>4326.8334999999533</v>
      </c>
      <c r="BY449" s="57">
        <f t="shared" si="781"/>
        <v>3846.0034999999534</v>
      </c>
      <c r="BZ449" s="57">
        <f t="shared" si="781"/>
        <v>3365.1734999999535</v>
      </c>
      <c r="CA449" s="57">
        <f t="shared" si="781"/>
        <v>2884.3434999999536</v>
      </c>
      <c r="CB449" s="57">
        <f t="shared" si="781"/>
        <v>2403.5134999999536</v>
      </c>
      <c r="CC449" s="57">
        <f t="shared" si="781"/>
        <v>1922.6834999999537</v>
      </c>
      <c r="CD449" s="57">
        <f t="shared" si="781"/>
        <v>1441.8534999999538</v>
      </c>
      <c r="CE449" s="57">
        <f t="shared" si="781"/>
        <v>961.02349999995386</v>
      </c>
      <c r="CF449" s="57">
        <f t="shared" si="781"/>
        <v>480.19349999995387</v>
      </c>
      <c r="CG449" s="57"/>
      <c r="CH449" s="57"/>
      <c r="CI449" s="60">
        <v>0</v>
      </c>
      <c r="CJ449" s="57">
        <v>480.83</v>
      </c>
      <c r="CK449" s="69"/>
      <c r="CL449" s="57"/>
      <c r="CM449" s="57"/>
      <c r="CN449" s="57"/>
      <c r="CO449" s="57"/>
      <c r="CP449" s="57"/>
      <c r="CQ449" s="57"/>
      <c r="CR449" s="57"/>
      <c r="CS449" s="57"/>
      <c r="CT449" s="57"/>
      <c r="CU449" s="57"/>
      <c r="CV449" s="57"/>
      <c r="CW449" s="57"/>
      <c r="CX449" s="60">
        <v>0</v>
      </c>
    </row>
    <row r="450" spans="1:102" x14ac:dyDescent="0.2">
      <c r="A450" s="56" t="s">
        <v>1763</v>
      </c>
      <c r="B450" s="40" t="s">
        <v>2480</v>
      </c>
      <c r="C450" s="40" t="s">
        <v>794</v>
      </c>
      <c r="D450" s="40" t="s">
        <v>835</v>
      </c>
      <c r="E450" s="40" t="s">
        <v>2558</v>
      </c>
      <c r="F450" s="40" t="s">
        <v>853</v>
      </c>
      <c r="G450" s="40">
        <v>240</v>
      </c>
      <c r="H450" s="57">
        <v>115398.54</v>
      </c>
      <c r="I450" s="57">
        <v>87030.197</v>
      </c>
      <c r="J450" s="57">
        <v>28368.342999999993</v>
      </c>
      <c r="K450" s="58">
        <v>0</v>
      </c>
      <c r="L450" s="57">
        <v>480.83</v>
      </c>
      <c r="M450" s="57"/>
      <c r="N450" s="57">
        <f t="shared" si="720"/>
        <v>5769.96</v>
      </c>
      <c r="O450" s="57">
        <f t="shared" si="637"/>
        <v>27887.512999999992</v>
      </c>
      <c r="P450" s="57">
        <f t="shared" si="774"/>
        <v>27406.68299999999</v>
      </c>
      <c r="Q450" s="57">
        <f t="shared" si="774"/>
        <v>26925.852999999988</v>
      </c>
      <c r="R450" s="57">
        <f t="shared" si="774"/>
        <v>26445.022999999986</v>
      </c>
      <c r="S450" s="57">
        <f t="shared" si="774"/>
        <v>25964.192999999985</v>
      </c>
      <c r="T450" s="57">
        <f t="shared" si="774"/>
        <v>25483.362999999983</v>
      </c>
      <c r="U450" s="57">
        <f t="shared" si="774"/>
        <v>25002.532999999981</v>
      </c>
      <c r="V450" s="57">
        <f t="shared" si="774"/>
        <v>24521.70299999998</v>
      </c>
      <c r="W450" s="57">
        <f t="shared" si="774"/>
        <v>24040.872999999978</v>
      </c>
      <c r="X450" s="57">
        <f t="shared" si="774"/>
        <v>23560.042999999976</v>
      </c>
      <c r="Y450" s="57">
        <f t="shared" si="774"/>
        <v>23079.212999999974</v>
      </c>
      <c r="Z450" s="57">
        <f t="shared" si="774"/>
        <v>22598.382999999973</v>
      </c>
      <c r="AA450" s="59"/>
      <c r="AB450" s="57"/>
      <c r="AC450" s="57">
        <f t="shared" si="638"/>
        <v>5769.96</v>
      </c>
      <c r="AD450" s="57">
        <f t="shared" si="639"/>
        <v>22117.552999999971</v>
      </c>
      <c r="AE450" s="57">
        <f t="shared" si="775"/>
        <v>21636.722999999969</v>
      </c>
      <c r="AF450" s="57">
        <f t="shared" si="775"/>
        <v>21155.892999999967</v>
      </c>
      <c r="AG450" s="57">
        <f t="shared" si="775"/>
        <v>20675.062999999966</v>
      </c>
      <c r="AH450" s="57">
        <f t="shared" si="775"/>
        <v>20194.232999999964</v>
      </c>
      <c r="AI450" s="57">
        <f t="shared" si="775"/>
        <v>19713.402999999962</v>
      </c>
      <c r="AJ450" s="57">
        <f t="shared" si="775"/>
        <v>19232.57299999996</v>
      </c>
      <c r="AK450" s="57">
        <f t="shared" si="775"/>
        <v>18751.742999999959</v>
      </c>
      <c r="AL450" s="57">
        <f t="shared" si="775"/>
        <v>18270.912999999957</v>
      </c>
      <c r="AM450" s="57">
        <f t="shared" si="775"/>
        <v>17790.082999999955</v>
      </c>
      <c r="AN450" s="57">
        <f t="shared" si="775"/>
        <v>17309.252999999953</v>
      </c>
      <c r="AO450" s="57">
        <f t="shared" si="775"/>
        <v>16828.422999999952</v>
      </c>
      <c r="AP450" s="59"/>
      <c r="AQ450" s="57">
        <v>480.83</v>
      </c>
      <c r="AR450" s="57">
        <f t="shared" si="776"/>
        <v>5769.96</v>
      </c>
      <c r="AS450" s="57">
        <f t="shared" si="777"/>
        <v>16347.592999999952</v>
      </c>
      <c r="AT450" s="57">
        <f t="shared" si="778"/>
        <v>15866.762999999952</v>
      </c>
      <c r="AU450" s="57">
        <f t="shared" si="778"/>
        <v>15385.932999999952</v>
      </c>
      <c r="AV450" s="57">
        <f t="shared" si="778"/>
        <v>14905.102999999952</v>
      </c>
      <c r="AW450" s="57">
        <f t="shared" si="778"/>
        <v>14424.272999999952</v>
      </c>
      <c r="AX450" s="57">
        <f t="shared" si="778"/>
        <v>13943.442999999952</v>
      </c>
      <c r="AY450" s="57">
        <f t="shared" si="778"/>
        <v>13462.612999999952</v>
      </c>
      <c r="AZ450" s="57">
        <f t="shared" si="778"/>
        <v>12981.782999999952</v>
      </c>
      <c r="BA450" s="57">
        <f t="shared" si="778"/>
        <v>12500.952999999952</v>
      </c>
      <c r="BB450" s="57">
        <f t="shared" si="778"/>
        <v>12020.122999999952</v>
      </c>
      <c r="BC450" s="57">
        <f t="shared" si="778"/>
        <v>11539.292999999952</v>
      </c>
      <c r="BD450" s="57">
        <f t="shared" si="778"/>
        <v>11058.462999999952</v>
      </c>
      <c r="BE450" s="60">
        <f t="shared" si="636"/>
        <v>0</v>
      </c>
      <c r="BF450" s="57">
        <v>480.83</v>
      </c>
      <c r="BG450" s="69">
        <f t="shared" si="758"/>
        <v>5769.96</v>
      </c>
      <c r="BH450" s="57">
        <f t="shared" si="712"/>
        <v>10577.632999999953</v>
      </c>
      <c r="BI450" s="57">
        <f t="shared" si="779"/>
        <v>10096.802999999953</v>
      </c>
      <c r="BJ450" s="57">
        <f t="shared" si="779"/>
        <v>9615.9729999999527</v>
      </c>
      <c r="BK450" s="57">
        <f t="shared" si="779"/>
        <v>9135.1429999999527</v>
      </c>
      <c r="BL450" s="57">
        <f t="shared" si="779"/>
        <v>8654.3129999999528</v>
      </c>
      <c r="BM450" s="57">
        <f t="shared" si="779"/>
        <v>8173.4829999999529</v>
      </c>
      <c r="BN450" s="57">
        <f t="shared" si="779"/>
        <v>7692.652999999953</v>
      </c>
      <c r="BO450" s="57">
        <f t="shared" si="779"/>
        <v>7211.822999999953</v>
      </c>
      <c r="BP450" s="57">
        <f t="shared" si="779"/>
        <v>6730.9929999999531</v>
      </c>
      <c r="BQ450" s="57">
        <f t="shared" si="779"/>
        <v>6250.1629999999532</v>
      </c>
      <c r="BR450" s="57">
        <f t="shared" si="779"/>
        <v>5769.3329999999532</v>
      </c>
      <c r="BS450" s="57">
        <f t="shared" si="779"/>
        <v>5288.5029999999533</v>
      </c>
      <c r="BT450" s="60">
        <v>0</v>
      </c>
      <c r="BU450" s="57">
        <v>480.83</v>
      </c>
      <c r="BV450" s="69">
        <v>5288.5</v>
      </c>
      <c r="BW450" s="57">
        <f t="shared" si="780"/>
        <v>4807.6729999999534</v>
      </c>
      <c r="BX450" s="57">
        <f t="shared" si="781"/>
        <v>4326.8429999999535</v>
      </c>
      <c r="BY450" s="57">
        <f t="shared" si="781"/>
        <v>3846.0129999999535</v>
      </c>
      <c r="BZ450" s="57">
        <f t="shared" si="781"/>
        <v>3365.1829999999536</v>
      </c>
      <c r="CA450" s="57">
        <f t="shared" si="781"/>
        <v>2884.3529999999537</v>
      </c>
      <c r="CB450" s="57">
        <f t="shared" si="781"/>
        <v>2403.5229999999538</v>
      </c>
      <c r="CC450" s="57">
        <f t="shared" si="781"/>
        <v>1922.6929999999538</v>
      </c>
      <c r="CD450" s="57">
        <f t="shared" si="781"/>
        <v>1441.8629999999539</v>
      </c>
      <c r="CE450" s="57">
        <f t="shared" si="781"/>
        <v>961.03299999995397</v>
      </c>
      <c r="CF450" s="57">
        <f t="shared" si="781"/>
        <v>480.20299999995399</v>
      </c>
      <c r="CG450" s="57"/>
      <c r="CH450" s="57"/>
      <c r="CI450" s="60">
        <v>0</v>
      </c>
      <c r="CJ450" s="57">
        <v>480.83</v>
      </c>
      <c r="CK450" s="69"/>
      <c r="CL450" s="57"/>
      <c r="CM450" s="57"/>
      <c r="CN450" s="57"/>
      <c r="CO450" s="57"/>
      <c r="CP450" s="57"/>
      <c r="CQ450" s="57"/>
      <c r="CR450" s="57"/>
      <c r="CS450" s="57"/>
      <c r="CT450" s="57"/>
      <c r="CU450" s="57"/>
      <c r="CV450" s="57"/>
      <c r="CW450" s="57"/>
      <c r="CX450" s="60">
        <v>0</v>
      </c>
    </row>
    <row r="451" spans="1:102" x14ac:dyDescent="0.2">
      <c r="A451" s="56" t="s">
        <v>1764</v>
      </c>
      <c r="B451" s="40" t="s">
        <v>2481</v>
      </c>
      <c r="C451" s="40" t="s">
        <v>794</v>
      </c>
      <c r="D451" s="40" t="s">
        <v>835</v>
      </c>
      <c r="E451" s="40" t="s">
        <v>2634</v>
      </c>
      <c r="F451" s="40" t="s">
        <v>853</v>
      </c>
      <c r="G451" s="40">
        <v>360</v>
      </c>
      <c r="H451" s="57">
        <v>167330.70000000001</v>
      </c>
      <c r="I451" s="57">
        <v>24634.899999999998</v>
      </c>
      <c r="J451" s="57">
        <v>142695.80000000002</v>
      </c>
      <c r="K451" s="58">
        <v>0</v>
      </c>
      <c r="L451" s="57">
        <v>464.81000000000012</v>
      </c>
      <c r="M451" s="57"/>
      <c r="N451" s="57">
        <f t="shared" si="720"/>
        <v>5577.7200000000012</v>
      </c>
      <c r="O451" s="57">
        <f t="shared" si="637"/>
        <v>142230.99000000002</v>
      </c>
      <c r="P451" s="57">
        <f t="shared" si="774"/>
        <v>141766.18000000002</v>
      </c>
      <c r="Q451" s="57">
        <f t="shared" si="774"/>
        <v>141301.37000000002</v>
      </c>
      <c r="R451" s="57">
        <f t="shared" si="774"/>
        <v>140836.56000000003</v>
      </c>
      <c r="S451" s="57">
        <f t="shared" si="774"/>
        <v>140371.75000000003</v>
      </c>
      <c r="T451" s="57">
        <f t="shared" si="774"/>
        <v>139906.94000000003</v>
      </c>
      <c r="U451" s="57">
        <f t="shared" si="774"/>
        <v>139442.13000000003</v>
      </c>
      <c r="V451" s="57">
        <f t="shared" si="774"/>
        <v>138977.32000000004</v>
      </c>
      <c r="W451" s="57">
        <f t="shared" si="774"/>
        <v>138512.51000000004</v>
      </c>
      <c r="X451" s="57">
        <f t="shared" si="774"/>
        <v>138047.70000000004</v>
      </c>
      <c r="Y451" s="57">
        <f t="shared" si="774"/>
        <v>137582.89000000004</v>
      </c>
      <c r="Z451" s="57">
        <f t="shared" si="774"/>
        <v>137118.08000000005</v>
      </c>
      <c r="AA451" s="59"/>
      <c r="AB451" s="57"/>
      <c r="AC451" s="57">
        <f t="shared" si="638"/>
        <v>5577.7200000000012</v>
      </c>
      <c r="AD451" s="57">
        <f t="shared" si="639"/>
        <v>136653.27000000005</v>
      </c>
      <c r="AE451" s="57">
        <f t="shared" si="775"/>
        <v>136188.46000000005</v>
      </c>
      <c r="AF451" s="57">
        <f t="shared" si="775"/>
        <v>135723.65000000005</v>
      </c>
      <c r="AG451" s="57">
        <f t="shared" si="775"/>
        <v>135258.84000000005</v>
      </c>
      <c r="AH451" s="57">
        <f t="shared" si="775"/>
        <v>134794.03000000006</v>
      </c>
      <c r="AI451" s="57">
        <f t="shared" si="775"/>
        <v>134329.22000000006</v>
      </c>
      <c r="AJ451" s="57">
        <f t="shared" si="775"/>
        <v>133864.41000000006</v>
      </c>
      <c r="AK451" s="57">
        <f t="shared" si="775"/>
        <v>133399.60000000006</v>
      </c>
      <c r="AL451" s="57">
        <f t="shared" si="775"/>
        <v>132934.79000000007</v>
      </c>
      <c r="AM451" s="57">
        <f t="shared" si="775"/>
        <v>132469.98000000007</v>
      </c>
      <c r="AN451" s="57">
        <f t="shared" si="775"/>
        <v>132005.17000000007</v>
      </c>
      <c r="AO451" s="57">
        <f t="shared" si="775"/>
        <v>131540.36000000007</v>
      </c>
      <c r="AP451" s="59"/>
      <c r="AQ451" s="57">
        <v>464.81000000000012</v>
      </c>
      <c r="AR451" s="57">
        <f t="shared" si="776"/>
        <v>5577.7200000000012</v>
      </c>
      <c r="AS451" s="57">
        <f t="shared" si="777"/>
        <v>131075.55000000008</v>
      </c>
      <c r="AT451" s="57">
        <f t="shared" si="778"/>
        <v>130610.74000000008</v>
      </c>
      <c r="AU451" s="57">
        <f t="shared" si="778"/>
        <v>130145.93000000008</v>
      </c>
      <c r="AV451" s="57">
        <f t="shared" si="778"/>
        <v>129681.12000000008</v>
      </c>
      <c r="AW451" s="57">
        <f t="shared" si="778"/>
        <v>129216.31000000008</v>
      </c>
      <c r="AX451" s="57">
        <f t="shared" si="778"/>
        <v>128751.50000000009</v>
      </c>
      <c r="AY451" s="57">
        <f t="shared" si="778"/>
        <v>128286.69000000009</v>
      </c>
      <c r="AZ451" s="57">
        <f t="shared" si="778"/>
        <v>127821.88000000009</v>
      </c>
      <c r="BA451" s="57">
        <f t="shared" si="778"/>
        <v>127357.07000000009</v>
      </c>
      <c r="BB451" s="57">
        <f t="shared" si="778"/>
        <v>126892.2600000001</v>
      </c>
      <c r="BC451" s="57">
        <f t="shared" si="778"/>
        <v>126427.4500000001</v>
      </c>
      <c r="BD451" s="57">
        <f t="shared" si="778"/>
        <v>125962.6400000001</v>
      </c>
      <c r="BE451" s="60">
        <f t="shared" si="636"/>
        <v>0</v>
      </c>
      <c r="BF451" s="57">
        <v>464.81000000000012</v>
      </c>
      <c r="BG451" s="69">
        <f t="shared" si="758"/>
        <v>5577.7200000000012</v>
      </c>
      <c r="BH451" s="57">
        <f t="shared" si="712"/>
        <v>125497.8300000001</v>
      </c>
      <c r="BI451" s="57">
        <f t="shared" si="779"/>
        <v>125033.02000000011</v>
      </c>
      <c r="BJ451" s="57">
        <f t="shared" si="779"/>
        <v>124568.21000000011</v>
      </c>
      <c r="BK451" s="57">
        <f t="shared" si="779"/>
        <v>124103.40000000011</v>
      </c>
      <c r="BL451" s="57">
        <f t="shared" si="779"/>
        <v>123638.59000000011</v>
      </c>
      <c r="BM451" s="57">
        <f t="shared" si="779"/>
        <v>123173.78000000012</v>
      </c>
      <c r="BN451" s="57">
        <f t="shared" si="779"/>
        <v>122708.97000000012</v>
      </c>
      <c r="BO451" s="57">
        <f t="shared" si="779"/>
        <v>122244.16000000012</v>
      </c>
      <c r="BP451" s="57">
        <f t="shared" si="779"/>
        <v>121779.35000000012</v>
      </c>
      <c r="BQ451" s="57">
        <f t="shared" si="779"/>
        <v>121314.54000000012</v>
      </c>
      <c r="BR451" s="57">
        <f t="shared" si="779"/>
        <v>120849.73000000013</v>
      </c>
      <c r="BS451" s="57">
        <f t="shared" si="779"/>
        <v>120384.92000000013</v>
      </c>
      <c r="BT451" s="60">
        <v>0</v>
      </c>
      <c r="BU451" s="57">
        <v>464.81000000000012</v>
      </c>
      <c r="BV451" s="69">
        <f t="shared" si="760"/>
        <v>5577.7200000000012</v>
      </c>
      <c r="BW451" s="57">
        <f t="shared" si="780"/>
        <v>119920.11000000013</v>
      </c>
      <c r="BX451" s="57">
        <f t="shared" si="781"/>
        <v>119455.30000000013</v>
      </c>
      <c r="BY451" s="57">
        <f t="shared" si="781"/>
        <v>118990.49000000014</v>
      </c>
      <c r="BZ451" s="57">
        <f t="shared" si="781"/>
        <v>118525.68000000014</v>
      </c>
      <c r="CA451" s="57">
        <f t="shared" si="781"/>
        <v>118060.87000000014</v>
      </c>
      <c r="CB451" s="57">
        <f t="shared" si="781"/>
        <v>117596.06000000014</v>
      </c>
      <c r="CC451" s="57">
        <f t="shared" si="781"/>
        <v>117131.25000000015</v>
      </c>
      <c r="CD451" s="57">
        <f t="shared" si="781"/>
        <v>116666.44000000015</v>
      </c>
      <c r="CE451" s="57">
        <f t="shared" si="781"/>
        <v>116201.63000000015</v>
      </c>
      <c r="CF451" s="57">
        <f t="shared" si="781"/>
        <v>115736.82000000015</v>
      </c>
      <c r="CG451" s="57">
        <f t="shared" si="781"/>
        <v>115272.01000000015</v>
      </c>
      <c r="CH451" s="57">
        <f t="shared" si="781"/>
        <v>114807.20000000016</v>
      </c>
      <c r="CI451" s="60">
        <v>0</v>
      </c>
      <c r="CJ451" s="57">
        <v>464.81000000000012</v>
      </c>
      <c r="CK451" s="69">
        <f t="shared" ref="CK451:CK488" si="782">CJ451*12</f>
        <v>5577.7200000000012</v>
      </c>
      <c r="CL451" s="57">
        <f t="shared" ref="CL451:CL452" si="783">CH451-CJ451</f>
        <v>114342.39000000016</v>
      </c>
      <c r="CM451" s="57">
        <f t="shared" ref="CM451:CW452" si="784">CL451-$L451</f>
        <v>113877.58000000016</v>
      </c>
      <c r="CN451" s="57">
        <f t="shared" si="784"/>
        <v>113412.77000000016</v>
      </c>
      <c r="CO451" s="57">
        <f t="shared" si="784"/>
        <v>112947.96000000017</v>
      </c>
      <c r="CP451" s="57">
        <f t="shared" si="784"/>
        <v>112483.15000000017</v>
      </c>
      <c r="CQ451" s="57">
        <f t="shared" si="784"/>
        <v>112018.34000000017</v>
      </c>
      <c r="CR451" s="57">
        <f t="shared" si="784"/>
        <v>111553.53000000017</v>
      </c>
      <c r="CS451" s="57">
        <f t="shared" si="784"/>
        <v>111088.72000000018</v>
      </c>
      <c r="CT451" s="57">
        <f t="shared" si="784"/>
        <v>110623.91000000018</v>
      </c>
      <c r="CU451" s="57">
        <f t="shared" si="784"/>
        <v>110159.10000000018</v>
      </c>
      <c r="CV451" s="57">
        <f t="shared" si="784"/>
        <v>109694.29000000018</v>
      </c>
      <c r="CW451" s="57">
        <f t="shared" si="784"/>
        <v>109229.48000000019</v>
      </c>
      <c r="CX451" s="60">
        <v>0</v>
      </c>
    </row>
    <row r="452" spans="1:102" ht="22.5" x14ac:dyDescent="0.2">
      <c r="A452" s="56" t="s">
        <v>1765</v>
      </c>
      <c r="B452" s="40" t="s">
        <v>2482</v>
      </c>
      <c r="C452" s="40" t="s">
        <v>794</v>
      </c>
      <c r="D452" s="40" t="s">
        <v>835</v>
      </c>
      <c r="E452" s="40" t="s">
        <v>2544</v>
      </c>
      <c r="F452" s="40" t="s">
        <v>853</v>
      </c>
      <c r="G452" s="40">
        <v>360</v>
      </c>
      <c r="H452" s="57">
        <v>138983.32999999999</v>
      </c>
      <c r="I452" s="57">
        <v>11195.797666666667</v>
      </c>
      <c r="J452" s="57">
        <v>127787.53233333332</v>
      </c>
      <c r="K452" s="58">
        <v>0</v>
      </c>
      <c r="L452" s="57">
        <v>386.06</v>
      </c>
      <c r="M452" s="57"/>
      <c r="N452" s="57">
        <f t="shared" si="720"/>
        <v>4632.72</v>
      </c>
      <c r="O452" s="57">
        <f t="shared" si="637"/>
        <v>127401.47233333332</v>
      </c>
      <c r="P452" s="57">
        <f t="shared" si="774"/>
        <v>127015.41233333333</v>
      </c>
      <c r="Q452" s="57">
        <f t="shared" si="774"/>
        <v>126629.35233333333</v>
      </c>
      <c r="R452" s="57">
        <f t="shared" si="774"/>
        <v>126243.29233333333</v>
      </c>
      <c r="S452" s="57">
        <f t="shared" si="774"/>
        <v>125857.23233333333</v>
      </c>
      <c r="T452" s="57">
        <f t="shared" si="774"/>
        <v>125471.17233333334</v>
      </c>
      <c r="U452" s="57">
        <f t="shared" si="774"/>
        <v>125085.11233333334</v>
      </c>
      <c r="V452" s="57">
        <f t="shared" si="774"/>
        <v>124699.05233333334</v>
      </c>
      <c r="W452" s="57">
        <f t="shared" si="774"/>
        <v>124312.99233333334</v>
      </c>
      <c r="X452" s="57">
        <f t="shared" si="774"/>
        <v>123926.93233333335</v>
      </c>
      <c r="Y452" s="57">
        <f t="shared" si="774"/>
        <v>123540.87233333335</v>
      </c>
      <c r="Z452" s="57">
        <f t="shared" si="774"/>
        <v>123154.81233333335</v>
      </c>
      <c r="AA452" s="59"/>
      <c r="AB452" s="57"/>
      <c r="AC452" s="57">
        <f t="shared" si="638"/>
        <v>4632.72</v>
      </c>
      <c r="AD452" s="57">
        <f t="shared" si="639"/>
        <v>122768.75233333335</v>
      </c>
      <c r="AE452" s="57">
        <f t="shared" si="775"/>
        <v>122382.69233333335</v>
      </c>
      <c r="AF452" s="57">
        <f t="shared" si="775"/>
        <v>121996.63233333336</v>
      </c>
      <c r="AG452" s="57">
        <f t="shared" si="775"/>
        <v>121610.57233333336</v>
      </c>
      <c r="AH452" s="57">
        <f t="shared" si="775"/>
        <v>121224.51233333336</v>
      </c>
      <c r="AI452" s="57">
        <f t="shared" si="775"/>
        <v>120838.45233333336</v>
      </c>
      <c r="AJ452" s="57">
        <f t="shared" si="775"/>
        <v>120452.39233333337</v>
      </c>
      <c r="AK452" s="57">
        <f t="shared" si="775"/>
        <v>120066.33233333337</v>
      </c>
      <c r="AL452" s="57">
        <f t="shared" si="775"/>
        <v>119680.27233333337</v>
      </c>
      <c r="AM452" s="57">
        <f t="shared" si="775"/>
        <v>119294.21233333337</v>
      </c>
      <c r="AN452" s="57">
        <f t="shared" si="775"/>
        <v>118908.15233333338</v>
      </c>
      <c r="AO452" s="57">
        <f t="shared" si="775"/>
        <v>118522.09233333338</v>
      </c>
      <c r="AP452" s="59"/>
      <c r="AQ452" s="57">
        <v>386.06</v>
      </c>
      <c r="AR452" s="57">
        <f t="shared" si="776"/>
        <v>4632.72</v>
      </c>
      <c r="AS452" s="57">
        <f t="shared" si="777"/>
        <v>118136.03233333338</v>
      </c>
      <c r="AT452" s="57">
        <f t="shared" si="778"/>
        <v>117749.97233333338</v>
      </c>
      <c r="AU452" s="57">
        <f t="shared" si="778"/>
        <v>117363.91233333338</v>
      </c>
      <c r="AV452" s="57">
        <f t="shared" si="778"/>
        <v>116977.85233333339</v>
      </c>
      <c r="AW452" s="57">
        <f t="shared" si="778"/>
        <v>116591.79233333339</v>
      </c>
      <c r="AX452" s="57">
        <f t="shared" si="778"/>
        <v>116205.73233333339</v>
      </c>
      <c r="AY452" s="57">
        <f t="shared" si="778"/>
        <v>115819.67233333339</v>
      </c>
      <c r="AZ452" s="57">
        <f t="shared" si="778"/>
        <v>115433.6123333334</v>
      </c>
      <c r="BA452" s="57">
        <f t="shared" si="778"/>
        <v>115047.5523333334</v>
      </c>
      <c r="BB452" s="57">
        <f t="shared" si="778"/>
        <v>114661.4923333334</v>
      </c>
      <c r="BC452" s="57">
        <f t="shared" si="778"/>
        <v>114275.4323333334</v>
      </c>
      <c r="BD452" s="57">
        <f t="shared" si="778"/>
        <v>113889.37233333341</v>
      </c>
      <c r="BE452" s="60">
        <f t="shared" ref="BE452:BE515" si="785">IF(K452&lt;1,0,SUM(AS452:BD452,AO452)/13*$BE$1)</f>
        <v>0</v>
      </c>
      <c r="BF452" s="57">
        <v>386.06</v>
      </c>
      <c r="BG452" s="69">
        <f t="shared" si="758"/>
        <v>4632.72</v>
      </c>
      <c r="BH452" s="57">
        <f t="shared" si="712"/>
        <v>113503.31233333341</v>
      </c>
      <c r="BI452" s="57">
        <f t="shared" si="779"/>
        <v>113117.25233333341</v>
      </c>
      <c r="BJ452" s="57">
        <f t="shared" si="779"/>
        <v>112731.19233333341</v>
      </c>
      <c r="BK452" s="57">
        <f t="shared" si="779"/>
        <v>112345.13233333341</v>
      </c>
      <c r="BL452" s="57">
        <f t="shared" si="779"/>
        <v>111959.07233333342</v>
      </c>
      <c r="BM452" s="57">
        <f t="shared" si="779"/>
        <v>111573.01233333342</v>
      </c>
      <c r="BN452" s="57">
        <f t="shared" si="779"/>
        <v>111186.95233333342</v>
      </c>
      <c r="BO452" s="57">
        <f t="shared" si="779"/>
        <v>110800.89233333342</v>
      </c>
      <c r="BP452" s="57">
        <f t="shared" si="779"/>
        <v>110414.83233333343</v>
      </c>
      <c r="BQ452" s="57">
        <f t="shared" si="779"/>
        <v>110028.77233333343</v>
      </c>
      <c r="BR452" s="57">
        <f t="shared" si="779"/>
        <v>109642.71233333343</v>
      </c>
      <c r="BS452" s="57">
        <f t="shared" si="779"/>
        <v>109256.65233333343</v>
      </c>
      <c r="BT452" s="60">
        <v>0</v>
      </c>
      <c r="BU452" s="57">
        <v>386.06</v>
      </c>
      <c r="BV452" s="69">
        <f t="shared" si="760"/>
        <v>4632.72</v>
      </c>
      <c r="BW452" s="57">
        <f t="shared" si="780"/>
        <v>108870.59233333344</v>
      </c>
      <c r="BX452" s="57">
        <f t="shared" si="781"/>
        <v>108484.53233333344</v>
      </c>
      <c r="BY452" s="57">
        <f t="shared" si="781"/>
        <v>108098.47233333344</v>
      </c>
      <c r="BZ452" s="57">
        <f t="shared" si="781"/>
        <v>107712.41233333344</v>
      </c>
      <c r="CA452" s="57">
        <f t="shared" si="781"/>
        <v>107326.35233333345</v>
      </c>
      <c r="CB452" s="57">
        <f t="shared" si="781"/>
        <v>106940.29233333345</v>
      </c>
      <c r="CC452" s="57">
        <f t="shared" si="781"/>
        <v>106554.23233333345</v>
      </c>
      <c r="CD452" s="57">
        <f t="shared" si="781"/>
        <v>106168.17233333345</v>
      </c>
      <c r="CE452" s="57">
        <f t="shared" si="781"/>
        <v>105782.11233333345</v>
      </c>
      <c r="CF452" s="57">
        <f t="shared" si="781"/>
        <v>105396.05233333346</v>
      </c>
      <c r="CG452" s="57">
        <f t="shared" si="781"/>
        <v>105009.99233333346</v>
      </c>
      <c r="CH452" s="57">
        <f t="shared" si="781"/>
        <v>104623.93233333346</v>
      </c>
      <c r="CI452" s="60">
        <v>0</v>
      </c>
      <c r="CJ452" s="57">
        <v>386.06</v>
      </c>
      <c r="CK452" s="69">
        <f t="shared" si="782"/>
        <v>4632.72</v>
      </c>
      <c r="CL452" s="57">
        <f t="shared" si="783"/>
        <v>104237.87233333346</v>
      </c>
      <c r="CM452" s="57">
        <f t="shared" si="784"/>
        <v>103851.81233333347</v>
      </c>
      <c r="CN452" s="57">
        <f t="shared" si="784"/>
        <v>103465.75233333347</v>
      </c>
      <c r="CO452" s="57">
        <f t="shared" si="784"/>
        <v>103079.69233333347</v>
      </c>
      <c r="CP452" s="57">
        <f t="shared" si="784"/>
        <v>102693.63233333347</v>
      </c>
      <c r="CQ452" s="57">
        <f t="shared" si="784"/>
        <v>102307.57233333348</v>
      </c>
      <c r="CR452" s="57">
        <f t="shared" si="784"/>
        <v>101921.51233333348</v>
      </c>
      <c r="CS452" s="57">
        <f t="shared" si="784"/>
        <v>101535.45233333348</v>
      </c>
      <c r="CT452" s="57">
        <f t="shared" si="784"/>
        <v>101149.39233333348</v>
      </c>
      <c r="CU452" s="57">
        <f t="shared" si="784"/>
        <v>100763.33233333348</v>
      </c>
      <c r="CV452" s="57">
        <f t="shared" si="784"/>
        <v>100377.27233333349</v>
      </c>
      <c r="CW452" s="57">
        <f t="shared" si="784"/>
        <v>99991.212333333489</v>
      </c>
      <c r="CX452" s="60">
        <v>0</v>
      </c>
    </row>
    <row r="453" spans="1:102" x14ac:dyDescent="0.2">
      <c r="A453" s="56" t="s">
        <v>1766</v>
      </c>
      <c r="B453" s="40" t="s">
        <v>2483</v>
      </c>
      <c r="C453" s="40" t="s">
        <v>794</v>
      </c>
      <c r="D453" s="40" t="s">
        <v>835</v>
      </c>
      <c r="E453" s="40" t="s">
        <v>2570</v>
      </c>
      <c r="F453" s="40" t="s">
        <v>853</v>
      </c>
      <c r="G453" s="40">
        <v>276</v>
      </c>
      <c r="H453" s="57">
        <v>49315.5</v>
      </c>
      <c r="I453" s="57">
        <v>43980.97217391304</v>
      </c>
      <c r="J453" s="57">
        <v>5334.52782608696</v>
      </c>
      <c r="K453" s="58">
        <v>0</v>
      </c>
      <c r="L453" s="57">
        <v>178.68000000000004</v>
      </c>
      <c r="M453" s="57"/>
      <c r="N453" s="57">
        <f t="shared" si="720"/>
        <v>2144.1600000000003</v>
      </c>
      <c r="O453" s="57">
        <f t="shared" ref="O453:O516" si="786">J453-$L453</f>
        <v>5155.8478260869597</v>
      </c>
      <c r="P453" s="57">
        <f t="shared" si="774"/>
        <v>4977.1678260869594</v>
      </c>
      <c r="Q453" s="57">
        <f t="shared" si="774"/>
        <v>4798.4878260869591</v>
      </c>
      <c r="R453" s="57">
        <f t="shared" si="774"/>
        <v>4619.8078260869588</v>
      </c>
      <c r="S453" s="57">
        <f t="shared" si="774"/>
        <v>4441.1278260869585</v>
      </c>
      <c r="T453" s="57">
        <f t="shared" si="774"/>
        <v>4262.4478260869582</v>
      </c>
      <c r="U453" s="57">
        <f t="shared" si="774"/>
        <v>4083.7678260869584</v>
      </c>
      <c r="V453" s="57">
        <f t="shared" si="774"/>
        <v>3905.0878260869586</v>
      </c>
      <c r="W453" s="57">
        <f t="shared" si="774"/>
        <v>3726.4078260869587</v>
      </c>
      <c r="X453" s="57">
        <f t="shared" si="774"/>
        <v>3547.7278260869589</v>
      </c>
      <c r="Y453" s="57">
        <f t="shared" si="774"/>
        <v>3369.047826086959</v>
      </c>
      <c r="Z453" s="57">
        <f t="shared" si="774"/>
        <v>3190.3678260869592</v>
      </c>
      <c r="AA453" s="59"/>
      <c r="AB453" s="57"/>
      <c r="AC453" s="57">
        <f t="shared" ref="AC453:AC515" si="787">L453*12</f>
        <v>2144.1600000000003</v>
      </c>
      <c r="AD453" s="57">
        <f t="shared" ref="AD453:AD515" si="788">Z453-$L453</f>
        <v>3011.6878260869594</v>
      </c>
      <c r="AE453" s="57">
        <f t="shared" si="775"/>
        <v>2833.0078260869595</v>
      </c>
      <c r="AF453" s="57">
        <f t="shared" si="775"/>
        <v>2654.3278260869597</v>
      </c>
      <c r="AG453" s="57">
        <f t="shared" si="775"/>
        <v>2475.6478260869599</v>
      </c>
      <c r="AH453" s="57">
        <f t="shared" si="775"/>
        <v>2296.96782608696</v>
      </c>
      <c r="AI453" s="57">
        <f t="shared" si="775"/>
        <v>2118.2878260869602</v>
      </c>
      <c r="AJ453" s="57">
        <f t="shared" si="775"/>
        <v>1939.6078260869601</v>
      </c>
      <c r="AK453" s="57">
        <f t="shared" si="775"/>
        <v>1760.9278260869601</v>
      </c>
      <c r="AL453" s="57">
        <f t="shared" si="775"/>
        <v>1582.24782608696</v>
      </c>
      <c r="AM453" s="57">
        <f t="shared" si="775"/>
        <v>1403.5678260869599</v>
      </c>
      <c r="AN453" s="57">
        <f t="shared" si="775"/>
        <v>1224.8878260869599</v>
      </c>
      <c r="AO453" s="57">
        <f t="shared" si="775"/>
        <v>1046.2078260869598</v>
      </c>
      <c r="AP453" s="59"/>
      <c r="AQ453" s="57">
        <v>178.68000000000004</v>
      </c>
      <c r="AR453" s="57">
        <f>L453*6-25.87</f>
        <v>1046.2100000000003</v>
      </c>
      <c r="AS453" s="57">
        <f t="shared" si="777"/>
        <v>867.52782608695975</v>
      </c>
      <c r="AT453" s="57">
        <f t="shared" si="778"/>
        <v>688.84782608695969</v>
      </c>
      <c r="AU453" s="57">
        <f t="shared" si="778"/>
        <v>510.16782608695962</v>
      </c>
      <c r="AV453" s="57">
        <f t="shared" si="778"/>
        <v>331.48782608695956</v>
      </c>
      <c r="AW453" s="57">
        <f t="shared" si="778"/>
        <v>152.80782608695952</v>
      </c>
      <c r="AX453" s="57">
        <f>AW453-$L453+25.87</f>
        <v>-2.1739130405116214E-3</v>
      </c>
      <c r="AY453" s="57">
        <f t="shared" ref="AY453:BD453" si="789">AX453-$L453*0</f>
        <v>-2.1739130405116214E-3</v>
      </c>
      <c r="AZ453" s="57">
        <f t="shared" si="789"/>
        <v>-2.1739130405116214E-3</v>
      </c>
      <c r="BA453" s="57">
        <f t="shared" si="789"/>
        <v>-2.1739130405116214E-3</v>
      </c>
      <c r="BB453" s="57">
        <f t="shared" si="789"/>
        <v>-2.1739130405116214E-3</v>
      </c>
      <c r="BC453" s="57">
        <f t="shared" si="789"/>
        <v>-2.1739130405116214E-3</v>
      </c>
      <c r="BD453" s="57">
        <f t="shared" si="789"/>
        <v>-2.1739130405116214E-3</v>
      </c>
      <c r="BE453" s="60">
        <f t="shared" si="785"/>
        <v>0</v>
      </c>
      <c r="BF453" s="57">
        <v>178.68000000000004</v>
      </c>
      <c r="BG453" s="69">
        <v>0</v>
      </c>
      <c r="BH453" s="57"/>
      <c r="BI453" s="57"/>
      <c r="BJ453" s="57"/>
      <c r="BK453" s="57"/>
      <c r="BL453" s="57"/>
      <c r="BM453" s="57"/>
      <c r="BN453" s="57"/>
      <c r="BO453" s="57"/>
      <c r="BP453" s="57"/>
      <c r="BQ453" s="57"/>
      <c r="BR453" s="57"/>
      <c r="BS453" s="57"/>
      <c r="BT453" s="60">
        <f t="shared" ref="BT453:BT514" si="790">IF(Z453&lt;1,0,SUM(BH453:BS453,BD453)/13*$BE$1)</f>
        <v>-3.6789297608658206E-6</v>
      </c>
      <c r="BU453" s="57">
        <v>178.68000000000004</v>
      </c>
      <c r="BV453" s="69">
        <v>0</v>
      </c>
      <c r="BW453" s="57"/>
      <c r="BX453" s="57"/>
      <c r="BY453" s="57"/>
      <c r="BZ453" s="57"/>
      <c r="CA453" s="57"/>
      <c r="CB453" s="57"/>
      <c r="CC453" s="57"/>
      <c r="CD453" s="57"/>
      <c r="CE453" s="57"/>
      <c r="CF453" s="57"/>
      <c r="CG453" s="57"/>
      <c r="CH453" s="57"/>
      <c r="CI453" s="60">
        <f t="shared" ref="CI453:CI514" si="791">IF(AO453&lt;1,0,SUM(BW453:CH453,BS453)/13*$BE$1)</f>
        <v>0</v>
      </c>
      <c r="CJ453" s="57">
        <v>178.68000000000004</v>
      </c>
      <c r="CK453" s="69">
        <v>0</v>
      </c>
      <c r="CL453" s="57"/>
      <c r="CM453" s="57"/>
      <c r="CN453" s="57"/>
      <c r="CO453" s="57"/>
      <c r="CP453" s="57"/>
      <c r="CQ453" s="57"/>
      <c r="CR453" s="57"/>
      <c r="CS453" s="57"/>
      <c r="CT453" s="57"/>
      <c r="CU453" s="57"/>
      <c r="CV453" s="57"/>
      <c r="CW453" s="57"/>
      <c r="CX453" s="60">
        <f t="shared" ref="CX453:CX514" si="792">IF(BD453&lt;1,0,SUM(CL453:CW453,CH453)/13*$BE$1)</f>
        <v>0</v>
      </c>
    </row>
    <row r="454" spans="1:102" x14ac:dyDescent="0.2">
      <c r="A454" s="56" t="s">
        <v>1767</v>
      </c>
      <c r="B454" s="40" t="s">
        <v>2484</v>
      </c>
      <c r="C454" s="40" t="s">
        <v>794</v>
      </c>
      <c r="D454" s="40" t="s">
        <v>835</v>
      </c>
      <c r="E454" s="40" t="s">
        <v>2558</v>
      </c>
      <c r="F454" s="40" t="s">
        <v>853</v>
      </c>
      <c r="G454" s="40">
        <v>240</v>
      </c>
      <c r="H454" s="57">
        <v>157771.53</v>
      </c>
      <c r="I454" s="57">
        <v>118985.7965</v>
      </c>
      <c r="J454" s="57">
        <v>38785.733500000002</v>
      </c>
      <c r="K454" s="58">
        <v>0</v>
      </c>
      <c r="L454" s="57">
        <v>657.38</v>
      </c>
      <c r="M454" s="57"/>
      <c r="N454" s="57">
        <f t="shared" si="720"/>
        <v>7888.5599999999995</v>
      </c>
      <c r="O454" s="57">
        <f t="shared" si="786"/>
        <v>38128.353500000005</v>
      </c>
      <c r="P454" s="57">
        <f t="shared" si="774"/>
        <v>37470.973500000007</v>
      </c>
      <c r="Q454" s="57">
        <f t="shared" si="774"/>
        <v>36813.59350000001</v>
      </c>
      <c r="R454" s="57">
        <f t="shared" si="774"/>
        <v>36156.213500000013</v>
      </c>
      <c r="S454" s="57">
        <f t="shared" si="774"/>
        <v>35498.833500000015</v>
      </c>
      <c r="T454" s="57">
        <f t="shared" si="774"/>
        <v>34841.453500000018</v>
      </c>
      <c r="U454" s="57">
        <f t="shared" si="774"/>
        <v>34184.07350000002</v>
      </c>
      <c r="V454" s="57">
        <f t="shared" si="774"/>
        <v>33526.693500000023</v>
      </c>
      <c r="W454" s="57">
        <f t="shared" si="774"/>
        <v>32869.313500000026</v>
      </c>
      <c r="X454" s="57">
        <f t="shared" si="774"/>
        <v>32211.933500000025</v>
      </c>
      <c r="Y454" s="57">
        <f t="shared" si="774"/>
        <v>31554.553500000024</v>
      </c>
      <c r="Z454" s="57">
        <f t="shared" si="774"/>
        <v>30897.173500000023</v>
      </c>
      <c r="AA454" s="59"/>
      <c r="AB454" s="57"/>
      <c r="AC454" s="57">
        <f t="shared" si="787"/>
        <v>7888.5599999999995</v>
      </c>
      <c r="AD454" s="57">
        <f t="shared" si="788"/>
        <v>30239.793500000022</v>
      </c>
      <c r="AE454" s="57">
        <f t="shared" si="775"/>
        <v>29582.413500000021</v>
      </c>
      <c r="AF454" s="57">
        <f t="shared" si="775"/>
        <v>28925.03350000002</v>
      </c>
      <c r="AG454" s="57">
        <f t="shared" si="775"/>
        <v>28267.653500000019</v>
      </c>
      <c r="AH454" s="57">
        <f t="shared" si="775"/>
        <v>27610.273500000018</v>
      </c>
      <c r="AI454" s="57">
        <f t="shared" si="775"/>
        <v>26952.893500000017</v>
      </c>
      <c r="AJ454" s="57">
        <f t="shared" si="775"/>
        <v>26295.513500000015</v>
      </c>
      <c r="AK454" s="57">
        <f t="shared" si="775"/>
        <v>25638.133500000014</v>
      </c>
      <c r="AL454" s="57">
        <f t="shared" si="775"/>
        <v>24980.753500000013</v>
      </c>
      <c r="AM454" s="57">
        <f t="shared" si="775"/>
        <v>24323.373500000012</v>
      </c>
      <c r="AN454" s="57">
        <f t="shared" si="775"/>
        <v>23665.993500000011</v>
      </c>
      <c r="AO454" s="57">
        <f t="shared" si="775"/>
        <v>23008.61350000001</v>
      </c>
      <c r="AP454" s="59"/>
      <c r="AQ454" s="57">
        <v>657.38</v>
      </c>
      <c r="AR454" s="57">
        <f t="shared" si="776"/>
        <v>7888.5599999999995</v>
      </c>
      <c r="AS454" s="57">
        <f t="shared" si="777"/>
        <v>22351.233500000009</v>
      </c>
      <c r="AT454" s="57">
        <f t="shared" si="778"/>
        <v>21693.853500000008</v>
      </c>
      <c r="AU454" s="57">
        <f t="shared" si="778"/>
        <v>21036.473500000007</v>
      </c>
      <c r="AV454" s="57">
        <f t="shared" si="778"/>
        <v>20379.093500000006</v>
      </c>
      <c r="AW454" s="57">
        <f t="shared" si="778"/>
        <v>19721.713500000005</v>
      </c>
      <c r="AX454" s="57">
        <f t="shared" si="778"/>
        <v>19064.333500000004</v>
      </c>
      <c r="AY454" s="57">
        <f t="shared" si="778"/>
        <v>18406.953500000003</v>
      </c>
      <c r="AZ454" s="57">
        <f t="shared" si="778"/>
        <v>17749.573500000002</v>
      </c>
      <c r="BA454" s="57">
        <f t="shared" si="778"/>
        <v>17092.193500000001</v>
      </c>
      <c r="BB454" s="57">
        <f t="shared" si="778"/>
        <v>16434.8135</v>
      </c>
      <c r="BC454" s="57">
        <f t="shared" si="778"/>
        <v>15777.433500000001</v>
      </c>
      <c r="BD454" s="57">
        <f t="shared" si="778"/>
        <v>15120.053500000002</v>
      </c>
      <c r="BE454" s="60">
        <f t="shared" si="785"/>
        <v>0</v>
      </c>
      <c r="BF454" s="57">
        <v>657.38</v>
      </c>
      <c r="BG454" s="69">
        <f t="shared" si="758"/>
        <v>7888.5599999999995</v>
      </c>
      <c r="BH454" s="57">
        <f t="shared" si="712"/>
        <v>14462.673500000003</v>
      </c>
      <c r="BI454" s="57">
        <f t="shared" si="779"/>
        <v>13805.293500000003</v>
      </c>
      <c r="BJ454" s="57">
        <f t="shared" si="779"/>
        <v>13147.913500000004</v>
      </c>
      <c r="BK454" s="57">
        <f t="shared" si="779"/>
        <v>12490.533500000005</v>
      </c>
      <c r="BL454" s="57">
        <f t="shared" si="779"/>
        <v>11833.153500000006</v>
      </c>
      <c r="BM454" s="57">
        <f t="shared" si="779"/>
        <v>11175.773500000007</v>
      </c>
      <c r="BN454" s="57">
        <f t="shared" si="779"/>
        <v>10518.393500000007</v>
      </c>
      <c r="BO454" s="57">
        <f t="shared" si="779"/>
        <v>9861.0135000000082</v>
      </c>
      <c r="BP454" s="57">
        <f t="shared" si="779"/>
        <v>9203.633500000009</v>
      </c>
      <c r="BQ454" s="57">
        <f t="shared" si="779"/>
        <v>8546.2535000000098</v>
      </c>
      <c r="BR454" s="57">
        <f t="shared" si="779"/>
        <v>7888.8735000000097</v>
      </c>
      <c r="BS454" s="57">
        <f t="shared" si="779"/>
        <v>7231.4935000000096</v>
      </c>
      <c r="BT454" s="60">
        <v>0</v>
      </c>
      <c r="BU454" s="57">
        <v>657.38</v>
      </c>
      <c r="BV454" s="69">
        <v>7231.49</v>
      </c>
      <c r="BW454" s="57">
        <f t="shared" ref="BW454:BW457" si="793">BS454-BU454</f>
        <v>6574.1135000000095</v>
      </c>
      <c r="BX454" s="57">
        <f t="shared" ref="BX454:CH457" si="794">BW454-$L454</f>
        <v>5916.7335000000094</v>
      </c>
      <c r="BY454" s="57">
        <f t="shared" si="794"/>
        <v>5259.3535000000093</v>
      </c>
      <c r="BZ454" s="57">
        <f t="shared" si="794"/>
        <v>4601.9735000000092</v>
      </c>
      <c r="CA454" s="57">
        <f t="shared" si="794"/>
        <v>3944.593500000009</v>
      </c>
      <c r="CB454" s="57">
        <f t="shared" si="794"/>
        <v>3287.2135000000089</v>
      </c>
      <c r="CC454" s="57">
        <f t="shared" si="794"/>
        <v>2629.8335000000088</v>
      </c>
      <c r="CD454" s="57">
        <f t="shared" si="794"/>
        <v>1972.4535000000087</v>
      </c>
      <c r="CE454" s="57">
        <f t="shared" si="794"/>
        <v>1315.0735000000086</v>
      </c>
      <c r="CF454" s="57">
        <f t="shared" si="794"/>
        <v>657.69350000000861</v>
      </c>
      <c r="CG454" s="57">
        <f t="shared" si="794"/>
        <v>0.31350000000861655</v>
      </c>
      <c r="CH454" s="57"/>
      <c r="CI454" s="60">
        <v>0</v>
      </c>
      <c r="CJ454" s="57">
        <v>657.38</v>
      </c>
      <c r="CK454" s="69"/>
      <c r="CL454" s="57"/>
      <c r="CM454" s="57"/>
      <c r="CN454" s="57"/>
      <c r="CO454" s="57"/>
      <c r="CP454" s="57"/>
      <c r="CQ454" s="57"/>
      <c r="CR454" s="57"/>
      <c r="CS454" s="57"/>
      <c r="CT454" s="57"/>
      <c r="CU454" s="57"/>
      <c r="CV454" s="57"/>
      <c r="CW454" s="57"/>
      <c r="CX454" s="60">
        <v>0</v>
      </c>
    </row>
    <row r="455" spans="1:102" x14ac:dyDescent="0.2">
      <c r="A455" s="56" t="s">
        <v>1768</v>
      </c>
      <c r="B455" s="40" t="s">
        <v>2485</v>
      </c>
      <c r="C455" s="40" t="s">
        <v>794</v>
      </c>
      <c r="D455" s="40" t="s">
        <v>835</v>
      </c>
      <c r="E455" s="40" t="s">
        <v>2558</v>
      </c>
      <c r="F455" s="40" t="s">
        <v>853</v>
      </c>
      <c r="G455" s="40">
        <v>240</v>
      </c>
      <c r="H455" s="57">
        <v>157771.53</v>
      </c>
      <c r="I455" s="57">
        <v>118985.7965</v>
      </c>
      <c r="J455" s="57">
        <v>38785.733500000002</v>
      </c>
      <c r="K455" s="58">
        <v>0</v>
      </c>
      <c r="L455" s="57">
        <v>657.38</v>
      </c>
      <c r="M455" s="57"/>
      <c r="N455" s="57">
        <f t="shared" si="720"/>
        <v>7888.5599999999995</v>
      </c>
      <c r="O455" s="57">
        <f t="shared" si="786"/>
        <v>38128.353500000005</v>
      </c>
      <c r="P455" s="57">
        <f t="shared" si="774"/>
        <v>37470.973500000007</v>
      </c>
      <c r="Q455" s="57">
        <f t="shared" si="774"/>
        <v>36813.59350000001</v>
      </c>
      <c r="R455" s="57">
        <f t="shared" si="774"/>
        <v>36156.213500000013</v>
      </c>
      <c r="S455" s="57">
        <f t="shared" si="774"/>
        <v>35498.833500000015</v>
      </c>
      <c r="T455" s="57">
        <f t="shared" si="774"/>
        <v>34841.453500000018</v>
      </c>
      <c r="U455" s="57">
        <f t="shared" si="774"/>
        <v>34184.07350000002</v>
      </c>
      <c r="V455" s="57">
        <f t="shared" si="774"/>
        <v>33526.693500000023</v>
      </c>
      <c r="W455" s="57">
        <f t="shared" si="774"/>
        <v>32869.313500000026</v>
      </c>
      <c r="X455" s="57">
        <f t="shared" si="774"/>
        <v>32211.933500000025</v>
      </c>
      <c r="Y455" s="57">
        <f t="shared" si="774"/>
        <v>31554.553500000024</v>
      </c>
      <c r="Z455" s="57">
        <f t="shared" si="774"/>
        <v>30897.173500000023</v>
      </c>
      <c r="AA455" s="59"/>
      <c r="AB455" s="57"/>
      <c r="AC455" s="57">
        <f t="shared" si="787"/>
        <v>7888.5599999999995</v>
      </c>
      <c r="AD455" s="57">
        <f t="shared" si="788"/>
        <v>30239.793500000022</v>
      </c>
      <c r="AE455" s="57">
        <f t="shared" si="775"/>
        <v>29582.413500000021</v>
      </c>
      <c r="AF455" s="57">
        <f t="shared" si="775"/>
        <v>28925.03350000002</v>
      </c>
      <c r="AG455" s="57">
        <f t="shared" si="775"/>
        <v>28267.653500000019</v>
      </c>
      <c r="AH455" s="57">
        <f t="shared" si="775"/>
        <v>27610.273500000018</v>
      </c>
      <c r="AI455" s="57">
        <f t="shared" si="775"/>
        <v>26952.893500000017</v>
      </c>
      <c r="AJ455" s="57">
        <f t="shared" si="775"/>
        <v>26295.513500000015</v>
      </c>
      <c r="AK455" s="57">
        <f t="shared" si="775"/>
        <v>25638.133500000014</v>
      </c>
      <c r="AL455" s="57">
        <f t="shared" si="775"/>
        <v>24980.753500000013</v>
      </c>
      <c r="AM455" s="57">
        <f t="shared" si="775"/>
        <v>24323.373500000012</v>
      </c>
      <c r="AN455" s="57">
        <f t="shared" si="775"/>
        <v>23665.993500000011</v>
      </c>
      <c r="AO455" s="57">
        <f t="shared" si="775"/>
        <v>23008.61350000001</v>
      </c>
      <c r="AP455" s="59"/>
      <c r="AQ455" s="57">
        <v>657.38</v>
      </c>
      <c r="AR455" s="57">
        <f t="shared" si="776"/>
        <v>7888.5599999999995</v>
      </c>
      <c r="AS455" s="57">
        <f t="shared" si="777"/>
        <v>22351.233500000009</v>
      </c>
      <c r="AT455" s="57">
        <f t="shared" si="778"/>
        <v>21693.853500000008</v>
      </c>
      <c r="AU455" s="57">
        <f t="shared" si="778"/>
        <v>21036.473500000007</v>
      </c>
      <c r="AV455" s="57">
        <f t="shared" si="778"/>
        <v>20379.093500000006</v>
      </c>
      <c r="AW455" s="57">
        <f t="shared" si="778"/>
        <v>19721.713500000005</v>
      </c>
      <c r="AX455" s="57">
        <f t="shared" si="778"/>
        <v>19064.333500000004</v>
      </c>
      <c r="AY455" s="57">
        <f t="shared" si="778"/>
        <v>18406.953500000003</v>
      </c>
      <c r="AZ455" s="57">
        <f t="shared" si="778"/>
        <v>17749.573500000002</v>
      </c>
      <c r="BA455" s="57">
        <f t="shared" si="778"/>
        <v>17092.193500000001</v>
      </c>
      <c r="BB455" s="57">
        <f t="shared" si="778"/>
        <v>16434.8135</v>
      </c>
      <c r="BC455" s="57">
        <f t="shared" si="778"/>
        <v>15777.433500000001</v>
      </c>
      <c r="BD455" s="57">
        <f t="shared" si="778"/>
        <v>15120.053500000002</v>
      </c>
      <c r="BE455" s="60">
        <f t="shared" si="785"/>
        <v>0</v>
      </c>
      <c r="BF455" s="57">
        <v>657.38</v>
      </c>
      <c r="BG455" s="69">
        <f t="shared" si="758"/>
        <v>7888.5599999999995</v>
      </c>
      <c r="BH455" s="57">
        <f t="shared" si="712"/>
        <v>14462.673500000003</v>
      </c>
      <c r="BI455" s="57">
        <f t="shared" si="779"/>
        <v>13805.293500000003</v>
      </c>
      <c r="BJ455" s="57">
        <f t="shared" si="779"/>
        <v>13147.913500000004</v>
      </c>
      <c r="BK455" s="57">
        <f t="shared" si="779"/>
        <v>12490.533500000005</v>
      </c>
      <c r="BL455" s="57">
        <f t="shared" si="779"/>
        <v>11833.153500000006</v>
      </c>
      <c r="BM455" s="57">
        <f t="shared" si="779"/>
        <v>11175.773500000007</v>
      </c>
      <c r="BN455" s="57">
        <f t="shared" si="779"/>
        <v>10518.393500000007</v>
      </c>
      <c r="BO455" s="57">
        <f t="shared" si="779"/>
        <v>9861.0135000000082</v>
      </c>
      <c r="BP455" s="57">
        <f t="shared" si="779"/>
        <v>9203.633500000009</v>
      </c>
      <c r="BQ455" s="57">
        <f t="shared" si="779"/>
        <v>8546.2535000000098</v>
      </c>
      <c r="BR455" s="57">
        <f t="shared" si="779"/>
        <v>7888.8735000000097</v>
      </c>
      <c r="BS455" s="57">
        <f t="shared" si="779"/>
        <v>7231.4935000000096</v>
      </c>
      <c r="BT455" s="60">
        <v>0</v>
      </c>
      <c r="BU455" s="57">
        <v>657.38</v>
      </c>
      <c r="BV455" s="69">
        <v>7231.49</v>
      </c>
      <c r="BW455" s="57">
        <f t="shared" si="793"/>
        <v>6574.1135000000095</v>
      </c>
      <c r="BX455" s="57">
        <f t="shared" si="794"/>
        <v>5916.7335000000094</v>
      </c>
      <c r="BY455" s="57">
        <f t="shared" si="794"/>
        <v>5259.3535000000093</v>
      </c>
      <c r="BZ455" s="57">
        <f t="shared" si="794"/>
        <v>4601.9735000000092</v>
      </c>
      <c r="CA455" s="57">
        <f t="shared" si="794"/>
        <v>3944.593500000009</v>
      </c>
      <c r="CB455" s="57">
        <f t="shared" si="794"/>
        <v>3287.2135000000089</v>
      </c>
      <c r="CC455" s="57">
        <f t="shared" si="794"/>
        <v>2629.8335000000088</v>
      </c>
      <c r="CD455" s="57">
        <f t="shared" si="794"/>
        <v>1972.4535000000087</v>
      </c>
      <c r="CE455" s="57">
        <f t="shared" si="794"/>
        <v>1315.0735000000086</v>
      </c>
      <c r="CF455" s="57">
        <f t="shared" si="794"/>
        <v>657.69350000000861</v>
      </c>
      <c r="CG455" s="57">
        <f t="shared" si="794"/>
        <v>0.31350000000861655</v>
      </c>
      <c r="CH455" s="57"/>
      <c r="CI455" s="60">
        <v>0</v>
      </c>
      <c r="CJ455" s="57">
        <v>657.38</v>
      </c>
      <c r="CK455" s="69"/>
      <c r="CL455" s="57"/>
      <c r="CM455" s="57"/>
      <c r="CN455" s="57"/>
      <c r="CO455" s="57"/>
      <c r="CP455" s="57"/>
      <c r="CQ455" s="57"/>
      <c r="CR455" s="57"/>
      <c r="CS455" s="57"/>
      <c r="CT455" s="57"/>
      <c r="CU455" s="57"/>
      <c r="CV455" s="57"/>
      <c r="CW455" s="57"/>
      <c r="CX455" s="60">
        <v>0</v>
      </c>
    </row>
    <row r="456" spans="1:102" x14ac:dyDescent="0.2">
      <c r="A456" s="56" t="s">
        <v>1769</v>
      </c>
      <c r="B456" s="40" t="s">
        <v>2486</v>
      </c>
      <c r="C456" s="40" t="s">
        <v>794</v>
      </c>
      <c r="D456" s="40" t="s">
        <v>835</v>
      </c>
      <c r="E456" s="40" t="s">
        <v>2634</v>
      </c>
      <c r="F456" s="40" t="s">
        <v>853</v>
      </c>
      <c r="G456" s="40">
        <v>360</v>
      </c>
      <c r="H456" s="57">
        <v>219795.25</v>
      </c>
      <c r="I456" s="57">
        <v>32358.648333333331</v>
      </c>
      <c r="J456" s="57">
        <v>187436.60166666668</v>
      </c>
      <c r="K456" s="58">
        <v>0</v>
      </c>
      <c r="L456" s="57">
        <v>610.54</v>
      </c>
      <c r="M456" s="57"/>
      <c r="N456" s="57">
        <f t="shared" si="720"/>
        <v>7326.48</v>
      </c>
      <c r="O456" s="57">
        <f t="shared" si="786"/>
        <v>186826.06166666668</v>
      </c>
      <c r="P456" s="57">
        <f t="shared" si="774"/>
        <v>186215.52166666667</v>
      </c>
      <c r="Q456" s="57">
        <f t="shared" si="774"/>
        <v>185604.98166666666</v>
      </c>
      <c r="R456" s="57">
        <f t="shared" si="774"/>
        <v>184994.44166666665</v>
      </c>
      <c r="S456" s="57">
        <f t="shared" si="774"/>
        <v>184383.90166666664</v>
      </c>
      <c r="T456" s="57">
        <f t="shared" si="774"/>
        <v>183773.36166666663</v>
      </c>
      <c r="U456" s="57">
        <f t="shared" si="774"/>
        <v>183162.82166666663</v>
      </c>
      <c r="V456" s="57">
        <f t="shared" si="774"/>
        <v>182552.28166666662</v>
      </c>
      <c r="W456" s="57">
        <f t="shared" si="774"/>
        <v>181941.74166666661</v>
      </c>
      <c r="X456" s="57">
        <f t="shared" si="774"/>
        <v>181331.2016666666</v>
      </c>
      <c r="Y456" s="57">
        <f t="shared" si="774"/>
        <v>180720.66166666659</v>
      </c>
      <c r="Z456" s="57">
        <f t="shared" si="774"/>
        <v>180110.12166666659</v>
      </c>
      <c r="AA456" s="59"/>
      <c r="AB456" s="57"/>
      <c r="AC456" s="57">
        <f t="shared" si="787"/>
        <v>7326.48</v>
      </c>
      <c r="AD456" s="57">
        <f t="shared" si="788"/>
        <v>179499.58166666658</v>
      </c>
      <c r="AE456" s="57">
        <f t="shared" si="775"/>
        <v>178889.04166666657</v>
      </c>
      <c r="AF456" s="57">
        <f t="shared" si="775"/>
        <v>178278.50166666656</v>
      </c>
      <c r="AG456" s="57">
        <f t="shared" si="775"/>
        <v>177667.96166666655</v>
      </c>
      <c r="AH456" s="57">
        <f t="shared" si="775"/>
        <v>177057.42166666655</v>
      </c>
      <c r="AI456" s="57">
        <f t="shared" si="775"/>
        <v>176446.88166666654</v>
      </c>
      <c r="AJ456" s="57">
        <f t="shared" si="775"/>
        <v>175836.34166666653</v>
      </c>
      <c r="AK456" s="57">
        <f t="shared" si="775"/>
        <v>175225.80166666652</v>
      </c>
      <c r="AL456" s="57">
        <f t="shared" si="775"/>
        <v>174615.26166666651</v>
      </c>
      <c r="AM456" s="57">
        <f t="shared" si="775"/>
        <v>174004.7216666665</v>
      </c>
      <c r="AN456" s="57">
        <f t="shared" si="775"/>
        <v>173394.1816666665</v>
      </c>
      <c r="AO456" s="57">
        <f t="shared" si="775"/>
        <v>172783.64166666649</v>
      </c>
      <c r="AP456" s="59"/>
      <c r="AQ456" s="57">
        <v>610.54</v>
      </c>
      <c r="AR456" s="57">
        <f t="shared" si="776"/>
        <v>7326.48</v>
      </c>
      <c r="AS456" s="57">
        <f t="shared" si="777"/>
        <v>172173.10166666648</v>
      </c>
      <c r="AT456" s="57">
        <f t="shared" si="778"/>
        <v>171562.56166666647</v>
      </c>
      <c r="AU456" s="57">
        <f t="shared" si="778"/>
        <v>170952.02166666646</v>
      </c>
      <c r="AV456" s="57">
        <f t="shared" si="778"/>
        <v>170341.48166666646</v>
      </c>
      <c r="AW456" s="57">
        <f t="shared" si="778"/>
        <v>169730.94166666645</v>
      </c>
      <c r="AX456" s="57">
        <f t="shared" si="778"/>
        <v>169120.40166666644</v>
      </c>
      <c r="AY456" s="57">
        <f t="shared" si="778"/>
        <v>168509.86166666643</v>
      </c>
      <c r="AZ456" s="57">
        <f t="shared" si="778"/>
        <v>167899.32166666642</v>
      </c>
      <c r="BA456" s="57">
        <f t="shared" si="778"/>
        <v>167288.78166666641</v>
      </c>
      <c r="BB456" s="57">
        <f t="shared" si="778"/>
        <v>166678.24166666641</v>
      </c>
      <c r="BC456" s="57">
        <f t="shared" si="778"/>
        <v>166067.7016666664</v>
      </c>
      <c r="BD456" s="57">
        <f t="shared" si="778"/>
        <v>165457.16166666639</v>
      </c>
      <c r="BE456" s="60">
        <f t="shared" si="785"/>
        <v>0</v>
      </c>
      <c r="BF456" s="57">
        <v>610.54</v>
      </c>
      <c r="BG456" s="69">
        <f t="shared" si="758"/>
        <v>7326.48</v>
      </c>
      <c r="BH456" s="57">
        <f t="shared" si="712"/>
        <v>164846.62166666638</v>
      </c>
      <c r="BI456" s="57">
        <f t="shared" si="779"/>
        <v>164236.08166666637</v>
      </c>
      <c r="BJ456" s="57">
        <f t="shared" si="779"/>
        <v>163625.54166666637</v>
      </c>
      <c r="BK456" s="57">
        <f t="shared" si="779"/>
        <v>163015.00166666636</v>
      </c>
      <c r="BL456" s="57">
        <f t="shared" si="779"/>
        <v>162404.46166666635</v>
      </c>
      <c r="BM456" s="57">
        <f t="shared" si="779"/>
        <v>161793.92166666634</v>
      </c>
      <c r="BN456" s="57">
        <f t="shared" si="779"/>
        <v>161183.38166666633</v>
      </c>
      <c r="BO456" s="57">
        <f t="shared" si="779"/>
        <v>160572.84166666633</v>
      </c>
      <c r="BP456" s="57">
        <f t="shared" si="779"/>
        <v>159962.30166666632</v>
      </c>
      <c r="BQ456" s="57">
        <f t="shared" si="779"/>
        <v>159351.76166666631</v>
      </c>
      <c r="BR456" s="57">
        <f t="shared" si="779"/>
        <v>158741.2216666663</v>
      </c>
      <c r="BS456" s="57">
        <f t="shared" si="779"/>
        <v>158130.68166666629</v>
      </c>
      <c r="BT456" s="60">
        <v>0</v>
      </c>
      <c r="BU456" s="57">
        <v>610.54</v>
      </c>
      <c r="BV456" s="69">
        <f t="shared" si="760"/>
        <v>7326.48</v>
      </c>
      <c r="BW456" s="57">
        <f t="shared" si="793"/>
        <v>157520.14166666628</v>
      </c>
      <c r="BX456" s="57">
        <f t="shared" si="794"/>
        <v>156909.60166666628</v>
      </c>
      <c r="BY456" s="57">
        <f t="shared" si="794"/>
        <v>156299.06166666627</v>
      </c>
      <c r="BZ456" s="57">
        <f t="shared" si="794"/>
        <v>155688.52166666626</v>
      </c>
      <c r="CA456" s="57">
        <f t="shared" si="794"/>
        <v>155077.98166666625</v>
      </c>
      <c r="CB456" s="57">
        <f t="shared" si="794"/>
        <v>154467.44166666624</v>
      </c>
      <c r="CC456" s="57">
        <f t="shared" si="794"/>
        <v>153856.90166666624</v>
      </c>
      <c r="CD456" s="57">
        <f t="shared" si="794"/>
        <v>153246.36166666623</v>
      </c>
      <c r="CE456" s="57">
        <f t="shared" si="794"/>
        <v>152635.82166666622</v>
      </c>
      <c r="CF456" s="57">
        <f t="shared" si="794"/>
        <v>152025.28166666621</v>
      </c>
      <c r="CG456" s="57">
        <f t="shared" si="794"/>
        <v>151414.7416666662</v>
      </c>
      <c r="CH456" s="57">
        <f t="shared" si="794"/>
        <v>150804.20166666619</v>
      </c>
      <c r="CI456" s="60">
        <v>0</v>
      </c>
      <c r="CJ456" s="57">
        <v>610.54</v>
      </c>
      <c r="CK456" s="69">
        <f t="shared" si="782"/>
        <v>7326.48</v>
      </c>
      <c r="CL456" s="57">
        <f t="shared" ref="CL456:CL457" si="795">CH456-CJ456</f>
        <v>150193.66166666619</v>
      </c>
      <c r="CM456" s="57">
        <f t="shared" ref="CM456:CW457" si="796">CL456-$L456</f>
        <v>149583.12166666618</v>
      </c>
      <c r="CN456" s="57">
        <f t="shared" si="796"/>
        <v>148972.58166666617</v>
      </c>
      <c r="CO456" s="57">
        <f t="shared" si="796"/>
        <v>148362.04166666616</v>
      </c>
      <c r="CP456" s="57">
        <f t="shared" si="796"/>
        <v>147751.50166666615</v>
      </c>
      <c r="CQ456" s="57">
        <f t="shared" si="796"/>
        <v>147140.96166666615</v>
      </c>
      <c r="CR456" s="57">
        <f t="shared" si="796"/>
        <v>146530.42166666614</v>
      </c>
      <c r="CS456" s="57">
        <f t="shared" si="796"/>
        <v>145919.88166666613</v>
      </c>
      <c r="CT456" s="57">
        <f t="shared" si="796"/>
        <v>145309.34166666612</v>
      </c>
      <c r="CU456" s="57">
        <f t="shared" si="796"/>
        <v>144698.80166666611</v>
      </c>
      <c r="CV456" s="57">
        <f t="shared" si="796"/>
        <v>144088.26166666611</v>
      </c>
      <c r="CW456" s="57">
        <f t="shared" si="796"/>
        <v>143477.7216666661</v>
      </c>
      <c r="CX456" s="60">
        <v>0</v>
      </c>
    </row>
    <row r="457" spans="1:102" ht="22.5" x14ac:dyDescent="0.2">
      <c r="A457" s="56" t="s">
        <v>1770</v>
      </c>
      <c r="B457" s="40" t="s">
        <v>2487</v>
      </c>
      <c r="C457" s="40" t="s">
        <v>794</v>
      </c>
      <c r="D457" s="40" t="s">
        <v>835</v>
      </c>
      <c r="E457" s="40" t="s">
        <v>2635</v>
      </c>
      <c r="F457" s="40" t="s">
        <v>853</v>
      </c>
      <c r="G457" s="40">
        <v>240</v>
      </c>
      <c r="H457" s="57">
        <v>184000</v>
      </c>
      <c r="I457" s="57">
        <v>15333.36</v>
      </c>
      <c r="J457" s="57">
        <v>168666.64</v>
      </c>
      <c r="K457" s="58">
        <v>0</v>
      </c>
      <c r="L457" s="57">
        <v>766.67</v>
      </c>
      <c r="M457" s="57"/>
      <c r="N457" s="57">
        <f t="shared" si="720"/>
        <v>9200.0399999999991</v>
      </c>
      <c r="O457" s="57">
        <f t="shared" si="786"/>
        <v>167899.97</v>
      </c>
      <c r="P457" s="57">
        <f t="shared" si="774"/>
        <v>167133.29999999999</v>
      </c>
      <c r="Q457" s="57">
        <f t="shared" si="774"/>
        <v>166366.62999999998</v>
      </c>
      <c r="R457" s="57">
        <f t="shared" si="774"/>
        <v>165599.95999999996</v>
      </c>
      <c r="S457" s="57">
        <f t="shared" si="774"/>
        <v>164833.28999999995</v>
      </c>
      <c r="T457" s="57">
        <f t="shared" si="774"/>
        <v>164066.61999999994</v>
      </c>
      <c r="U457" s="57">
        <f t="shared" si="774"/>
        <v>163299.94999999992</v>
      </c>
      <c r="V457" s="57">
        <f t="shared" si="774"/>
        <v>162533.27999999991</v>
      </c>
      <c r="W457" s="57">
        <f t="shared" si="774"/>
        <v>161766.6099999999</v>
      </c>
      <c r="X457" s="57">
        <f t="shared" si="774"/>
        <v>160999.93999999989</v>
      </c>
      <c r="Y457" s="57">
        <f t="shared" si="774"/>
        <v>160233.26999999987</v>
      </c>
      <c r="Z457" s="57">
        <f t="shared" si="774"/>
        <v>159466.59999999986</v>
      </c>
      <c r="AA457" s="59"/>
      <c r="AB457" s="57"/>
      <c r="AC457" s="57">
        <f t="shared" si="787"/>
        <v>9200.0399999999991</v>
      </c>
      <c r="AD457" s="57">
        <f t="shared" si="788"/>
        <v>158699.92999999985</v>
      </c>
      <c r="AE457" s="57">
        <f t="shared" si="775"/>
        <v>157933.25999999983</v>
      </c>
      <c r="AF457" s="57">
        <f t="shared" si="775"/>
        <v>157166.58999999982</v>
      </c>
      <c r="AG457" s="57">
        <f t="shared" si="775"/>
        <v>156399.91999999981</v>
      </c>
      <c r="AH457" s="57">
        <f t="shared" si="775"/>
        <v>155633.2499999998</v>
      </c>
      <c r="AI457" s="57">
        <f t="shared" si="775"/>
        <v>154866.57999999978</v>
      </c>
      <c r="AJ457" s="57">
        <f t="shared" si="775"/>
        <v>154099.90999999977</v>
      </c>
      <c r="AK457" s="57">
        <f t="shared" si="775"/>
        <v>153333.23999999976</v>
      </c>
      <c r="AL457" s="57">
        <f t="shared" si="775"/>
        <v>152566.56999999975</v>
      </c>
      <c r="AM457" s="57">
        <f t="shared" si="775"/>
        <v>151799.89999999973</v>
      </c>
      <c r="AN457" s="57">
        <f t="shared" si="775"/>
        <v>151033.22999999972</v>
      </c>
      <c r="AO457" s="57">
        <f t="shared" si="775"/>
        <v>150266.55999999971</v>
      </c>
      <c r="AP457" s="59"/>
      <c r="AQ457" s="57">
        <v>766.67</v>
      </c>
      <c r="AR457" s="57">
        <f t="shared" si="776"/>
        <v>9200.0399999999991</v>
      </c>
      <c r="AS457" s="57">
        <f t="shared" si="777"/>
        <v>149499.88999999969</v>
      </c>
      <c r="AT457" s="57">
        <f t="shared" si="778"/>
        <v>148733.21999999968</v>
      </c>
      <c r="AU457" s="57">
        <f t="shared" si="778"/>
        <v>147966.54999999967</v>
      </c>
      <c r="AV457" s="57">
        <f t="shared" si="778"/>
        <v>147199.87999999966</v>
      </c>
      <c r="AW457" s="57">
        <f t="shared" si="778"/>
        <v>146433.20999999964</v>
      </c>
      <c r="AX457" s="57">
        <f t="shared" si="778"/>
        <v>145666.53999999963</v>
      </c>
      <c r="AY457" s="57">
        <f t="shared" si="778"/>
        <v>144899.86999999962</v>
      </c>
      <c r="AZ457" s="57">
        <f t="shared" si="778"/>
        <v>144133.1999999996</v>
      </c>
      <c r="BA457" s="57">
        <f t="shared" si="778"/>
        <v>143366.52999999959</v>
      </c>
      <c r="BB457" s="57">
        <f t="shared" si="778"/>
        <v>142599.85999999958</v>
      </c>
      <c r="BC457" s="57">
        <f t="shared" si="778"/>
        <v>141833.18999999957</v>
      </c>
      <c r="BD457" s="57">
        <f t="shared" si="778"/>
        <v>141066.51999999955</v>
      </c>
      <c r="BE457" s="60">
        <f t="shared" si="785"/>
        <v>0</v>
      </c>
      <c r="BF457" s="57">
        <v>766.67</v>
      </c>
      <c r="BG457" s="69">
        <f t="shared" si="758"/>
        <v>9200.0399999999991</v>
      </c>
      <c r="BH457" s="57">
        <f t="shared" si="712"/>
        <v>140299.84999999954</v>
      </c>
      <c r="BI457" s="57">
        <f t="shared" si="779"/>
        <v>139533.17999999953</v>
      </c>
      <c r="BJ457" s="57">
        <f t="shared" si="779"/>
        <v>138766.50999999951</v>
      </c>
      <c r="BK457" s="57">
        <f t="shared" si="779"/>
        <v>137999.8399999995</v>
      </c>
      <c r="BL457" s="57">
        <f t="shared" si="779"/>
        <v>137233.16999999949</v>
      </c>
      <c r="BM457" s="57">
        <f t="shared" si="779"/>
        <v>136466.49999999948</v>
      </c>
      <c r="BN457" s="57">
        <f t="shared" si="779"/>
        <v>135699.82999999946</v>
      </c>
      <c r="BO457" s="57">
        <f t="shared" si="779"/>
        <v>134933.15999999945</v>
      </c>
      <c r="BP457" s="57">
        <f t="shared" si="779"/>
        <v>134166.48999999944</v>
      </c>
      <c r="BQ457" s="57">
        <f t="shared" si="779"/>
        <v>133399.81999999942</v>
      </c>
      <c r="BR457" s="57">
        <f t="shared" si="779"/>
        <v>132633.14999999941</v>
      </c>
      <c r="BS457" s="57">
        <f t="shared" si="779"/>
        <v>131866.4799999994</v>
      </c>
      <c r="BT457" s="60">
        <v>0</v>
      </c>
      <c r="BU457" s="57">
        <v>766.67</v>
      </c>
      <c r="BV457" s="69">
        <f t="shared" si="760"/>
        <v>9200.0399999999991</v>
      </c>
      <c r="BW457" s="57">
        <f t="shared" si="793"/>
        <v>131099.80999999939</v>
      </c>
      <c r="BX457" s="57">
        <f t="shared" si="794"/>
        <v>130333.13999999939</v>
      </c>
      <c r="BY457" s="57">
        <f t="shared" si="794"/>
        <v>129566.46999999939</v>
      </c>
      <c r="BZ457" s="57">
        <f t="shared" si="794"/>
        <v>128799.79999999939</v>
      </c>
      <c r="CA457" s="57">
        <f t="shared" si="794"/>
        <v>128033.12999999939</v>
      </c>
      <c r="CB457" s="57">
        <f t="shared" si="794"/>
        <v>127266.4599999994</v>
      </c>
      <c r="CC457" s="57">
        <f t="shared" si="794"/>
        <v>126499.7899999994</v>
      </c>
      <c r="CD457" s="57">
        <f t="shared" si="794"/>
        <v>125733.1199999994</v>
      </c>
      <c r="CE457" s="57">
        <f t="shared" si="794"/>
        <v>124966.4499999994</v>
      </c>
      <c r="CF457" s="57">
        <f t="shared" si="794"/>
        <v>124199.7799999994</v>
      </c>
      <c r="CG457" s="57">
        <f t="shared" si="794"/>
        <v>123433.1099999994</v>
      </c>
      <c r="CH457" s="57">
        <f t="shared" si="794"/>
        <v>122666.43999999941</v>
      </c>
      <c r="CI457" s="60">
        <v>0</v>
      </c>
      <c r="CJ457" s="57">
        <v>766.67</v>
      </c>
      <c r="CK457" s="69">
        <f t="shared" si="782"/>
        <v>9200.0399999999991</v>
      </c>
      <c r="CL457" s="57">
        <f t="shared" si="795"/>
        <v>121899.76999999941</v>
      </c>
      <c r="CM457" s="57">
        <f t="shared" si="796"/>
        <v>121133.09999999941</v>
      </c>
      <c r="CN457" s="57">
        <f t="shared" si="796"/>
        <v>120366.42999999941</v>
      </c>
      <c r="CO457" s="57">
        <f t="shared" si="796"/>
        <v>119599.75999999941</v>
      </c>
      <c r="CP457" s="57">
        <f t="shared" si="796"/>
        <v>118833.08999999941</v>
      </c>
      <c r="CQ457" s="57">
        <f t="shared" si="796"/>
        <v>118066.41999999942</v>
      </c>
      <c r="CR457" s="57">
        <f t="shared" si="796"/>
        <v>117299.74999999942</v>
      </c>
      <c r="CS457" s="57">
        <f t="shared" si="796"/>
        <v>116533.07999999942</v>
      </c>
      <c r="CT457" s="57">
        <f t="shared" si="796"/>
        <v>115766.40999999942</v>
      </c>
      <c r="CU457" s="57">
        <f t="shared" si="796"/>
        <v>114999.73999999942</v>
      </c>
      <c r="CV457" s="57">
        <f t="shared" si="796"/>
        <v>114233.06999999942</v>
      </c>
      <c r="CW457" s="57">
        <f t="shared" si="796"/>
        <v>113466.39999999943</v>
      </c>
      <c r="CX457" s="60">
        <v>0</v>
      </c>
    </row>
    <row r="458" spans="1:102" x14ac:dyDescent="0.2">
      <c r="A458" s="56" t="s">
        <v>1771</v>
      </c>
      <c r="B458" s="40" t="s">
        <v>2488</v>
      </c>
      <c r="C458" s="40" t="s">
        <v>794</v>
      </c>
      <c r="D458" s="40" t="s">
        <v>835</v>
      </c>
      <c r="E458" s="40" t="s">
        <v>2570</v>
      </c>
      <c r="F458" s="40" t="s">
        <v>853</v>
      </c>
      <c r="G458" s="40">
        <v>276</v>
      </c>
      <c r="H458" s="57">
        <v>64583</v>
      </c>
      <c r="I458" s="57">
        <v>57597.586521739126</v>
      </c>
      <c r="J458" s="57">
        <v>6985.4134782608744</v>
      </c>
      <c r="K458" s="58">
        <v>0</v>
      </c>
      <c r="L458" s="57">
        <v>234</v>
      </c>
      <c r="M458" s="57"/>
      <c r="N458" s="57">
        <f t="shared" si="720"/>
        <v>2808</v>
      </c>
      <c r="O458" s="57">
        <f t="shared" si="786"/>
        <v>6751.4134782608744</v>
      </c>
      <c r="P458" s="57">
        <f t="shared" si="774"/>
        <v>6517.4134782608744</v>
      </c>
      <c r="Q458" s="57">
        <f t="shared" si="774"/>
        <v>6283.4134782608744</v>
      </c>
      <c r="R458" s="57">
        <f t="shared" si="774"/>
        <v>6049.4134782608744</v>
      </c>
      <c r="S458" s="57">
        <f t="shared" si="774"/>
        <v>5815.4134782608744</v>
      </c>
      <c r="T458" s="57">
        <f t="shared" si="774"/>
        <v>5581.4134782608744</v>
      </c>
      <c r="U458" s="57">
        <f t="shared" si="774"/>
        <v>5347.4134782608744</v>
      </c>
      <c r="V458" s="57">
        <f t="shared" si="774"/>
        <v>5113.4134782608744</v>
      </c>
      <c r="W458" s="57">
        <f t="shared" si="774"/>
        <v>4879.4134782608744</v>
      </c>
      <c r="X458" s="57">
        <f t="shared" si="774"/>
        <v>4645.4134782608744</v>
      </c>
      <c r="Y458" s="57">
        <f t="shared" si="774"/>
        <v>4411.4134782608744</v>
      </c>
      <c r="Z458" s="57">
        <f t="shared" si="774"/>
        <v>4177.4134782608744</v>
      </c>
      <c r="AA458" s="59"/>
      <c r="AB458" s="57"/>
      <c r="AC458" s="57">
        <f t="shared" si="787"/>
        <v>2808</v>
      </c>
      <c r="AD458" s="57">
        <f t="shared" si="788"/>
        <v>3943.4134782608744</v>
      </c>
      <c r="AE458" s="57">
        <f t="shared" si="775"/>
        <v>3709.4134782608744</v>
      </c>
      <c r="AF458" s="57">
        <f t="shared" si="775"/>
        <v>3475.4134782608744</v>
      </c>
      <c r="AG458" s="57">
        <f t="shared" si="775"/>
        <v>3241.4134782608744</v>
      </c>
      <c r="AH458" s="57">
        <f t="shared" si="775"/>
        <v>3007.4134782608744</v>
      </c>
      <c r="AI458" s="57">
        <f t="shared" si="775"/>
        <v>2773.4134782608744</v>
      </c>
      <c r="AJ458" s="57">
        <f t="shared" si="775"/>
        <v>2539.4134782608744</v>
      </c>
      <c r="AK458" s="57">
        <f t="shared" si="775"/>
        <v>2305.4134782608744</v>
      </c>
      <c r="AL458" s="57">
        <f t="shared" si="775"/>
        <v>2071.4134782608744</v>
      </c>
      <c r="AM458" s="57">
        <f t="shared" si="775"/>
        <v>1837.4134782608744</v>
      </c>
      <c r="AN458" s="57">
        <f t="shared" si="775"/>
        <v>1603.4134782608744</v>
      </c>
      <c r="AO458" s="57">
        <f t="shared" si="775"/>
        <v>1369.4134782608744</v>
      </c>
      <c r="AP458" s="59"/>
      <c r="AQ458" s="57">
        <v>234</v>
      </c>
      <c r="AR458" s="57">
        <f>L458*6-34.59</f>
        <v>1369.41</v>
      </c>
      <c r="AS458" s="57">
        <f t="shared" si="777"/>
        <v>1135.4134782608744</v>
      </c>
      <c r="AT458" s="57">
        <f t="shared" si="778"/>
        <v>901.4134782608744</v>
      </c>
      <c r="AU458" s="57">
        <f t="shared" si="778"/>
        <v>667.4134782608744</v>
      </c>
      <c r="AV458" s="57">
        <f t="shared" si="778"/>
        <v>433.4134782608744</v>
      </c>
      <c r="AW458" s="57">
        <f t="shared" si="778"/>
        <v>199.4134782608744</v>
      </c>
      <c r="AX458" s="57">
        <f>AW458-$L458+34.59</f>
        <v>3.4782608744023946E-3</v>
      </c>
      <c r="AY458" s="57">
        <f t="shared" ref="AY458:BD458" si="797">AX458-$L458*0</f>
        <v>3.4782608744023946E-3</v>
      </c>
      <c r="AZ458" s="57">
        <f t="shared" si="797"/>
        <v>3.4782608744023946E-3</v>
      </c>
      <c r="BA458" s="57">
        <f t="shared" si="797"/>
        <v>3.4782608744023946E-3</v>
      </c>
      <c r="BB458" s="57">
        <f t="shared" si="797"/>
        <v>3.4782608744023946E-3</v>
      </c>
      <c r="BC458" s="57">
        <f t="shared" si="797"/>
        <v>3.4782608744023946E-3</v>
      </c>
      <c r="BD458" s="57">
        <f t="shared" si="797"/>
        <v>3.4782608744023946E-3</v>
      </c>
      <c r="BE458" s="60">
        <f t="shared" si="785"/>
        <v>0</v>
      </c>
      <c r="BF458" s="57">
        <v>234</v>
      </c>
      <c r="BG458" s="69">
        <v>0</v>
      </c>
      <c r="BH458" s="57"/>
      <c r="BI458" s="57"/>
      <c r="BJ458" s="57"/>
      <c r="BK458" s="57"/>
      <c r="BL458" s="57"/>
      <c r="BM458" s="57"/>
      <c r="BN458" s="57"/>
      <c r="BO458" s="57"/>
      <c r="BP458" s="57"/>
      <c r="BQ458" s="57"/>
      <c r="BR458" s="57"/>
      <c r="BS458" s="57"/>
      <c r="BT458" s="60">
        <f t="shared" si="790"/>
        <v>5.8862876336040516E-6</v>
      </c>
      <c r="BU458" s="57">
        <v>234</v>
      </c>
      <c r="BV458" s="69">
        <v>0</v>
      </c>
      <c r="BW458" s="57"/>
      <c r="BX458" s="57"/>
      <c r="BY458" s="57"/>
      <c r="BZ458" s="57"/>
      <c r="CA458" s="57"/>
      <c r="CB458" s="57"/>
      <c r="CC458" s="57"/>
      <c r="CD458" s="57"/>
      <c r="CE458" s="57"/>
      <c r="CF458" s="57"/>
      <c r="CG458" s="57"/>
      <c r="CH458" s="57"/>
      <c r="CI458" s="60">
        <f t="shared" si="791"/>
        <v>0</v>
      </c>
      <c r="CJ458" s="57">
        <v>234</v>
      </c>
      <c r="CK458" s="69">
        <v>0</v>
      </c>
      <c r="CL458" s="57"/>
      <c r="CM458" s="57"/>
      <c r="CN458" s="57"/>
      <c r="CO458" s="57"/>
      <c r="CP458" s="57"/>
      <c r="CQ458" s="57"/>
      <c r="CR458" s="57"/>
      <c r="CS458" s="57"/>
      <c r="CT458" s="57"/>
      <c r="CU458" s="57"/>
      <c r="CV458" s="57"/>
      <c r="CW458" s="57"/>
      <c r="CX458" s="60">
        <f t="shared" si="792"/>
        <v>0</v>
      </c>
    </row>
    <row r="459" spans="1:102" x14ac:dyDescent="0.2">
      <c r="A459" s="56" t="s">
        <v>1772</v>
      </c>
      <c r="B459" s="40" t="s">
        <v>2489</v>
      </c>
      <c r="C459" s="40" t="s">
        <v>794</v>
      </c>
      <c r="D459" s="40" t="s">
        <v>835</v>
      </c>
      <c r="E459" s="40" t="s">
        <v>2626</v>
      </c>
      <c r="F459" s="40" t="s">
        <v>853</v>
      </c>
      <c r="G459" s="40">
        <v>240</v>
      </c>
      <c r="H459" s="57">
        <v>212242.97</v>
      </c>
      <c r="I459" s="57">
        <v>129115.0485</v>
      </c>
      <c r="J459" s="57">
        <v>83127.921499999997</v>
      </c>
      <c r="K459" s="58">
        <v>0</v>
      </c>
      <c r="L459" s="57">
        <v>884.35000000000025</v>
      </c>
      <c r="M459" s="57"/>
      <c r="N459" s="57">
        <f t="shared" si="720"/>
        <v>10612.200000000003</v>
      </c>
      <c r="O459" s="57">
        <f t="shared" si="786"/>
        <v>82243.571499999991</v>
      </c>
      <c r="P459" s="57">
        <f t="shared" si="774"/>
        <v>81359.221499999985</v>
      </c>
      <c r="Q459" s="57">
        <f t="shared" si="774"/>
        <v>80474.871499999979</v>
      </c>
      <c r="R459" s="57">
        <f t="shared" si="774"/>
        <v>79590.521499999973</v>
      </c>
      <c r="S459" s="57">
        <f t="shared" si="774"/>
        <v>78706.171499999968</v>
      </c>
      <c r="T459" s="57">
        <f t="shared" si="774"/>
        <v>77821.821499999962</v>
      </c>
      <c r="U459" s="57">
        <f t="shared" si="774"/>
        <v>76937.471499999956</v>
      </c>
      <c r="V459" s="57">
        <f t="shared" si="774"/>
        <v>76053.12149999995</v>
      </c>
      <c r="W459" s="57">
        <f t="shared" si="774"/>
        <v>75168.771499999944</v>
      </c>
      <c r="X459" s="57">
        <f t="shared" si="774"/>
        <v>74284.421499999939</v>
      </c>
      <c r="Y459" s="57">
        <f t="shared" si="774"/>
        <v>73400.071499999933</v>
      </c>
      <c r="Z459" s="57">
        <f t="shared" si="774"/>
        <v>72515.721499999927</v>
      </c>
      <c r="AA459" s="59"/>
      <c r="AB459" s="57"/>
      <c r="AC459" s="57">
        <f t="shared" si="787"/>
        <v>10612.200000000003</v>
      </c>
      <c r="AD459" s="57">
        <f t="shared" si="788"/>
        <v>71631.371499999921</v>
      </c>
      <c r="AE459" s="57">
        <f t="shared" si="775"/>
        <v>70747.021499999915</v>
      </c>
      <c r="AF459" s="57">
        <f t="shared" si="775"/>
        <v>69862.671499999909</v>
      </c>
      <c r="AG459" s="57">
        <f t="shared" si="775"/>
        <v>68978.321499999904</v>
      </c>
      <c r="AH459" s="57">
        <f t="shared" si="775"/>
        <v>68093.971499999898</v>
      </c>
      <c r="AI459" s="57">
        <f t="shared" si="775"/>
        <v>67209.621499999892</v>
      </c>
      <c r="AJ459" s="57">
        <f t="shared" si="775"/>
        <v>66325.271499999886</v>
      </c>
      <c r="AK459" s="57">
        <f t="shared" si="775"/>
        <v>65440.921499999888</v>
      </c>
      <c r="AL459" s="57">
        <f t="shared" si="775"/>
        <v>64556.571499999889</v>
      </c>
      <c r="AM459" s="57">
        <f t="shared" si="775"/>
        <v>63672.221499999891</v>
      </c>
      <c r="AN459" s="57">
        <f t="shared" si="775"/>
        <v>62787.871499999892</v>
      </c>
      <c r="AO459" s="57">
        <f t="shared" si="775"/>
        <v>61903.521499999893</v>
      </c>
      <c r="AP459" s="59"/>
      <c r="AQ459" s="57">
        <v>884.35000000000025</v>
      </c>
      <c r="AR459" s="57">
        <f t="shared" si="776"/>
        <v>10612.200000000003</v>
      </c>
      <c r="AS459" s="57">
        <f t="shared" si="777"/>
        <v>61019.171499999895</v>
      </c>
      <c r="AT459" s="57">
        <f t="shared" si="778"/>
        <v>60134.821499999896</v>
      </c>
      <c r="AU459" s="57">
        <f t="shared" si="778"/>
        <v>59250.471499999898</v>
      </c>
      <c r="AV459" s="57">
        <f t="shared" si="778"/>
        <v>58366.121499999899</v>
      </c>
      <c r="AW459" s="57">
        <f t="shared" si="778"/>
        <v>57481.771499999901</v>
      </c>
      <c r="AX459" s="57">
        <f t="shared" si="778"/>
        <v>56597.421499999902</v>
      </c>
      <c r="AY459" s="57">
        <f t="shared" si="778"/>
        <v>55713.071499999904</v>
      </c>
      <c r="AZ459" s="57">
        <f t="shared" si="778"/>
        <v>54828.721499999905</v>
      </c>
      <c r="BA459" s="57">
        <f t="shared" si="778"/>
        <v>53944.371499999907</v>
      </c>
      <c r="BB459" s="57">
        <f t="shared" si="778"/>
        <v>53060.021499999908</v>
      </c>
      <c r="BC459" s="57">
        <f t="shared" si="778"/>
        <v>52175.671499999909</v>
      </c>
      <c r="BD459" s="57">
        <f t="shared" si="778"/>
        <v>51291.321499999911</v>
      </c>
      <c r="BE459" s="60">
        <f t="shared" si="785"/>
        <v>0</v>
      </c>
      <c r="BF459" s="57">
        <v>884.35000000000025</v>
      </c>
      <c r="BG459" s="69">
        <f t="shared" si="758"/>
        <v>10612.200000000003</v>
      </c>
      <c r="BH459" s="57">
        <f t="shared" si="712"/>
        <v>50406.971499999912</v>
      </c>
      <c r="BI459" s="57">
        <f t="shared" si="779"/>
        <v>49522.621499999914</v>
      </c>
      <c r="BJ459" s="57">
        <f t="shared" si="779"/>
        <v>48638.271499999915</v>
      </c>
      <c r="BK459" s="57">
        <f t="shared" si="779"/>
        <v>47753.921499999917</v>
      </c>
      <c r="BL459" s="57">
        <f t="shared" si="779"/>
        <v>46869.571499999918</v>
      </c>
      <c r="BM459" s="57">
        <f t="shared" si="779"/>
        <v>45985.22149999992</v>
      </c>
      <c r="BN459" s="57">
        <f t="shared" si="779"/>
        <v>45100.871499999921</v>
      </c>
      <c r="BO459" s="57">
        <f t="shared" si="779"/>
        <v>44216.521499999923</v>
      </c>
      <c r="BP459" s="57">
        <f t="shared" si="779"/>
        <v>43332.171499999924</v>
      </c>
      <c r="BQ459" s="57">
        <f t="shared" si="779"/>
        <v>42447.821499999925</v>
      </c>
      <c r="BR459" s="57">
        <f t="shared" si="779"/>
        <v>41563.471499999927</v>
      </c>
      <c r="BS459" s="57">
        <f t="shared" si="779"/>
        <v>40679.121499999928</v>
      </c>
      <c r="BT459" s="60">
        <v>0</v>
      </c>
      <c r="BU459" s="57">
        <v>884.35000000000025</v>
      </c>
      <c r="BV459" s="69">
        <f t="shared" si="760"/>
        <v>10612.200000000003</v>
      </c>
      <c r="BW459" s="57">
        <f t="shared" ref="BW459:BW463" si="798">BS459-BU459</f>
        <v>39794.77149999993</v>
      </c>
      <c r="BX459" s="57">
        <f t="shared" ref="BX459:CH463" si="799">BW459-$L459</f>
        <v>38910.421499999931</v>
      </c>
      <c r="BY459" s="57">
        <f t="shared" si="799"/>
        <v>38026.071499999933</v>
      </c>
      <c r="BZ459" s="57">
        <f t="shared" si="799"/>
        <v>37141.721499999934</v>
      </c>
      <c r="CA459" s="57">
        <f t="shared" si="799"/>
        <v>36257.371499999936</v>
      </c>
      <c r="CB459" s="57">
        <f t="shared" si="799"/>
        <v>35373.021499999937</v>
      </c>
      <c r="CC459" s="57">
        <f t="shared" si="799"/>
        <v>34488.671499999939</v>
      </c>
      <c r="CD459" s="57">
        <f t="shared" si="799"/>
        <v>33604.32149999994</v>
      </c>
      <c r="CE459" s="57">
        <f t="shared" si="799"/>
        <v>32719.971499999941</v>
      </c>
      <c r="CF459" s="57">
        <f t="shared" si="799"/>
        <v>31835.621499999943</v>
      </c>
      <c r="CG459" s="57">
        <f t="shared" si="799"/>
        <v>30951.271499999944</v>
      </c>
      <c r="CH459" s="57">
        <f t="shared" si="799"/>
        <v>30066.921499999946</v>
      </c>
      <c r="CI459" s="60">
        <v>0</v>
      </c>
      <c r="CJ459" s="57">
        <v>884.35000000000025</v>
      </c>
      <c r="CK459" s="69">
        <f t="shared" si="782"/>
        <v>10612.200000000003</v>
      </c>
      <c r="CL459" s="57">
        <f t="shared" ref="CL459:CL463" si="800">CH459-CJ459</f>
        <v>29182.571499999947</v>
      </c>
      <c r="CM459" s="57">
        <f t="shared" ref="CM459:CW463" si="801">CL459-$L459</f>
        <v>28298.221499999949</v>
      </c>
      <c r="CN459" s="57">
        <f t="shared" si="801"/>
        <v>27413.87149999995</v>
      </c>
      <c r="CO459" s="57">
        <f t="shared" si="801"/>
        <v>26529.521499999952</v>
      </c>
      <c r="CP459" s="57">
        <f t="shared" si="801"/>
        <v>25645.171499999953</v>
      </c>
      <c r="CQ459" s="57">
        <f t="shared" si="801"/>
        <v>24760.821499999955</v>
      </c>
      <c r="CR459" s="57">
        <f t="shared" si="801"/>
        <v>23876.471499999956</v>
      </c>
      <c r="CS459" s="57">
        <f t="shared" si="801"/>
        <v>22992.121499999957</v>
      </c>
      <c r="CT459" s="57">
        <f t="shared" si="801"/>
        <v>22107.771499999959</v>
      </c>
      <c r="CU459" s="57">
        <f t="shared" si="801"/>
        <v>21223.42149999996</v>
      </c>
      <c r="CV459" s="57">
        <f t="shared" si="801"/>
        <v>20339.071499999962</v>
      </c>
      <c r="CW459" s="57">
        <f t="shared" si="801"/>
        <v>19454.721499999963</v>
      </c>
      <c r="CX459" s="60">
        <v>0</v>
      </c>
    </row>
    <row r="460" spans="1:102" x14ac:dyDescent="0.2">
      <c r="A460" s="56" t="s">
        <v>1773</v>
      </c>
      <c r="B460" s="40" t="s">
        <v>2490</v>
      </c>
      <c r="C460" s="40" t="s">
        <v>794</v>
      </c>
      <c r="D460" s="40" t="s">
        <v>835</v>
      </c>
      <c r="E460" s="40" t="s">
        <v>2634</v>
      </c>
      <c r="F460" s="40" t="s">
        <v>853</v>
      </c>
      <c r="G460" s="40">
        <v>360</v>
      </c>
      <c r="H460" s="57">
        <v>275050.95</v>
      </c>
      <c r="I460" s="57">
        <v>40493.595000000001</v>
      </c>
      <c r="J460" s="57">
        <v>234557.35500000001</v>
      </c>
      <c r="K460" s="58">
        <v>0</v>
      </c>
      <c r="L460" s="57">
        <v>764.02999999999986</v>
      </c>
      <c r="M460" s="57"/>
      <c r="N460" s="57">
        <f t="shared" si="720"/>
        <v>9168.3599999999988</v>
      </c>
      <c r="O460" s="57">
        <f t="shared" si="786"/>
        <v>233793.32500000001</v>
      </c>
      <c r="P460" s="57">
        <f t="shared" si="774"/>
        <v>233029.29500000001</v>
      </c>
      <c r="Q460" s="57">
        <f t="shared" si="774"/>
        <v>232265.26500000001</v>
      </c>
      <c r="R460" s="57">
        <f t="shared" si="774"/>
        <v>231501.23500000002</v>
      </c>
      <c r="S460" s="57">
        <f t="shared" si="774"/>
        <v>230737.20500000002</v>
      </c>
      <c r="T460" s="57">
        <f t="shared" si="774"/>
        <v>229973.17500000002</v>
      </c>
      <c r="U460" s="57">
        <f t="shared" si="774"/>
        <v>229209.14500000002</v>
      </c>
      <c r="V460" s="57">
        <f t="shared" si="774"/>
        <v>228445.11500000002</v>
      </c>
      <c r="W460" s="57">
        <f t="shared" si="774"/>
        <v>227681.08500000002</v>
      </c>
      <c r="X460" s="57">
        <f t="shared" si="774"/>
        <v>226917.05500000002</v>
      </c>
      <c r="Y460" s="57">
        <f t="shared" si="774"/>
        <v>226153.02500000002</v>
      </c>
      <c r="Z460" s="57">
        <f t="shared" si="774"/>
        <v>225388.99500000002</v>
      </c>
      <c r="AA460" s="59"/>
      <c r="AB460" s="57"/>
      <c r="AC460" s="57">
        <f t="shared" si="787"/>
        <v>9168.3599999999988</v>
      </c>
      <c r="AD460" s="57">
        <f t="shared" si="788"/>
        <v>224624.96500000003</v>
      </c>
      <c r="AE460" s="57">
        <f t="shared" si="775"/>
        <v>223860.93500000003</v>
      </c>
      <c r="AF460" s="57">
        <f t="shared" si="775"/>
        <v>223096.90500000003</v>
      </c>
      <c r="AG460" s="57">
        <f t="shared" si="775"/>
        <v>222332.87500000003</v>
      </c>
      <c r="AH460" s="57">
        <f t="shared" si="775"/>
        <v>221568.84500000003</v>
      </c>
      <c r="AI460" s="57">
        <f t="shared" si="775"/>
        <v>220804.81500000003</v>
      </c>
      <c r="AJ460" s="57">
        <f t="shared" si="775"/>
        <v>220040.78500000003</v>
      </c>
      <c r="AK460" s="57">
        <f t="shared" si="775"/>
        <v>219276.75500000003</v>
      </c>
      <c r="AL460" s="57">
        <f t="shared" si="775"/>
        <v>218512.72500000003</v>
      </c>
      <c r="AM460" s="57">
        <f t="shared" si="775"/>
        <v>217748.69500000004</v>
      </c>
      <c r="AN460" s="57">
        <f t="shared" si="775"/>
        <v>216984.66500000004</v>
      </c>
      <c r="AO460" s="57">
        <f t="shared" si="775"/>
        <v>216220.63500000004</v>
      </c>
      <c r="AP460" s="59"/>
      <c r="AQ460" s="57">
        <v>764.02999999999986</v>
      </c>
      <c r="AR460" s="57">
        <f t="shared" si="776"/>
        <v>9168.3599999999988</v>
      </c>
      <c r="AS460" s="57">
        <f t="shared" si="777"/>
        <v>215456.60500000004</v>
      </c>
      <c r="AT460" s="57">
        <f t="shared" si="778"/>
        <v>214692.57500000004</v>
      </c>
      <c r="AU460" s="57">
        <f t="shared" si="778"/>
        <v>213928.54500000004</v>
      </c>
      <c r="AV460" s="57">
        <f t="shared" si="778"/>
        <v>213164.51500000004</v>
      </c>
      <c r="AW460" s="57">
        <f t="shared" si="778"/>
        <v>212400.48500000004</v>
      </c>
      <c r="AX460" s="57">
        <f t="shared" si="778"/>
        <v>211636.45500000005</v>
      </c>
      <c r="AY460" s="57">
        <f t="shared" si="778"/>
        <v>210872.42500000005</v>
      </c>
      <c r="AZ460" s="57">
        <f t="shared" si="778"/>
        <v>210108.39500000005</v>
      </c>
      <c r="BA460" s="57">
        <f t="shared" si="778"/>
        <v>209344.36500000005</v>
      </c>
      <c r="BB460" s="57">
        <f t="shared" si="778"/>
        <v>208580.33500000005</v>
      </c>
      <c r="BC460" s="57">
        <f t="shared" si="778"/>
        <v>207816.30500000005</v>
      </c>
      <c r="BD460" s="57">
        <f t="shared" si="778"/>
        <v>207052.27500000005</v>
      </c>
      <c r="BE460" s="60">
        <f t="shared" si="785"/>
        <v>0</v>
      </c>
      <c r="BF460" s="57">
        <v>764.02999999999986</v>
      </c>
      <c r="BG460" s="69">
        <f t="shared" si="758"/>
        <v>9168.3599999999988</v>
      </c>
      <c r="BH460" s="57">
        <f t="shared" si="712"/>
        <v>206288.24500000005</v>
      </c>
      <c r="BI460" s="57">
        <f t="shared" si="779"/>
        <v>205524.21500000005</v>
      </c>
      <c r="BJ460" s="57">
        <f t="shared" si="779"/>
        <v>204760.18500000006</v>
      </c>
      <c r="BK460" s="57">
        <f t="shared" si="779"/>
        <v>203996.15500000006</v>
      </c>
      <c r="BL460" s="57">
        <f t="shared" si="779"/>
        <v>203232.12500000006</v>
      </c>
      <c r="BM460" s="57">
        <f t="shared" si="779"/>
        <v>202468.09500000006</v>
      </c>
      <c r="BN460" s="57">
        <f t="shared" si="779"/>
        <v>201704.06500000006</v>
      </c>
      <c r="BO460" s="57">
        <f t="shared" si="779"/>
        <v>200940.03500000006</v>
      </c>
      <c r="BP460" s="57">
        <f t="shared" si="779"/>
        <v>200176.00500000006</v>
      </c>
      <c r="BQ460" s="57">
        <f t="shared" si="779"/>
        <v>199411.97500000006</v>
      </c>
      <c r="BR460" s="57">
        <f t="shared" si="779"/>
        <v>198647.94500000007</v>
      </c>
      <c r="BS460" s="57">
        <f t="shared" si="779"/>
        <v>197883.91500000007</v>
      </c>
      <c r="BT460" s="60">
        <v>0</v>
      </c>
      <c r="BU460" s="57">
        <v>764.02999999999986</v>
      </c>
      <c r="BV460" s="69">
        <f t="shared" si="760"/>
        <v>9168.3599999999988</v>
      </c>
      <c r="BW460" s="57">
        <f t="shared" si="798"/>
        <v>197119.88500000007</v>
      </c>
      <c r="BX460" s="57">
        <f t="shared" si="799"/>
        <v>196355.85500000007</v>
      </c>
      <c r="BY460" s="57">
        <f t="shared" si="799"/>
        <v>195591.82500000007</v>
      </c>
      <c r="BZ460" s="57">
        <f t="shared" si="799"/>
        <v>194827.79500000007</v>
      </c>
      <c r="CA460" s="57">
        <f t="shared" si="799"/>
        <v>194063.76500000007</v>
      </c>
      <c r="CB460" s="57">
        <f t="shared" si="799"/>
        <v>193299.73500000007</v>
      </c>
      <c r="CC460" s="57">
        <f t="shared" si="799"/>
        <v>192535.70500000007</v>
      </c>
      <c r="CD460" s="57">
        <f t="shared" si="799"/>
        <v>191771.67500000008</v>
      </c>
      <c r="CE460" s="57">
        <f t="shared" si="799"/>
        <v>191007.64500000008</v>
      </c>
      <c r="CF460" s="57">
        <f t="shared" si="799"/>
        <v>190243.61500000008</v>
      </c>
      <c r="CG460" s="57">
        <f t="shared" si="799"/>
        <v>189479.58500000008</v>
      </c>
      <c r="CH460" s="57">
        <f t="shared" si="799"/>
        <v>188715.55500000008</v>
      </c>
      <c r="CI460" s="60">
        <v>0</v>
      </c>
      <c r="CJ460" s="57">
        <v>764.02999999999986</v>
      </c>
      <c r="CK460" s="69">
        <f t="shared" si="782"/>
        <v>9168.3599999999988</v>
      </c>
      <c r="CL460" s="57">
        <f t="shared" si="800"/>
        <v>187951.52500000008</v>
      </c>
      <c r="CM460" s="57">
        <f t="shared" si="801"/>
        <v>187187.49500000008</v>
      </c>
      <c r="CN460" s="57">
        <f t="shared" si="801"/>
        <v>186423.46500000008</v>
      </c>
      <c r="CO460" s="57">
        <f t="shared" si="801"/>
        <v>185659.43500000008</v>
      </c>
      <c r="CP460" s="57">
        <f t="shared" si="801"/>
        <v>184895.40500000009</v>
      </c>
      <c r="CQ460" s="57">
        <f t="shared" si="801"/>
        <v>184131.37500000009</v>
      </c>
      <c r="CR460" s="57">
        <f t="shared" si="801"/>
        <v>183367.34500000009</v>
      </c>
      <c r="CS460" s="57">
        <f t="shared" si="801"/>
        <v>182603.31500000009</v>
      </c>
      <c r="CT460" s="57">
        <f t="shared" si="801"/>
        <v>181839.28500000009</v>
      </c>
      <c r="CU460" s="57">
        <f t="shared" si="801"/>
        <v>181075.25500000009</v>
      </c>
      <c r="CV460" s="57">
        <f t="shared" si="801"/>
        <v>180311.22500000009</v>
      </c>
      <c r="CW460" s="57">
        <f t="shared" si="801"/>
        <v>179547.19500000009</v>
      </c>
      <c r="CX460" s="60">
        <v>0</v>
      </c>
    </row>
    <row r="461" spans="1:102" x14ac:dyDescent="0.2">
      <c r="A461" s="56" t="s">
        <v>1774</v>
      </c>
      <c r="B461" s="40" t="s">
        <v>2491</v>
      </c>
      <c r="C461" s="40" t="s">
        <v>794</v>
      </c>
      <c r="D461" s="40" t="s">
        <v>835</v>
      </c>
      <c r="E461" s="40" t="s">
        <v>2634</v>
      </c>
      <c r="F461" s="40" t="s">
        <v>853</v>
      </c>
      <c r="G461" s="40">
        <v>360</v>
      </c>
      <c r="H461" s="57">
        <v>275050.95</v>
      </c>
      <c r="I461" s="57">
        <v>40493.595000000001</v>
      </c>
      <c r="J461" s="57">
        <v>234557.35500000001</v>
      </c>
      <c r="K461" s="58">
        <v>0</v>
      </c>
      <c r="L461" s="57">
        <v>764.02999999999986</v>
      </c>
      <c r="M461" s="57"/>
      <c r="N461" s="57">
        <f t="shared" si="720"/>
        <v>9168.3599999999988</v>
      </c>
      <c r="O461" s="57">
        <f t="shared" si="786"/>
        <v>233793.32500000001</v>
      </c>
      <c r="P461" s="57">
        <f t="shared" si="774"/>
        <v>233029.29500000001</v>
      </c>
      <c r="Q461" s="57">
        <f t="shared" si="774"/>
        <v>232265.26500000001</v>
      </c>
      <c r="R461" s="57">
        <f t="shared" si="774"/>
        <v>231501.23500000002</v>
      </c>
      <c r="S461" s="57">
        <f t="shared" si="774"/>
        <v>230737.20500000002</v>
      </c>
      <c r="T461" s="57">
        <f t="shared" si="774"/>
        <v>229973.17500000002</v>
      </c>
      <c r="U461" s="57">
        <f t="shared" si="774"/>
        <v>229209.14500000002</v>
      </c>
      <c r="V461" s="57">
        <f t="shared" si="774"/>
        <v>228445.11500000002</v>
      </c>
      <c r="W461" s="57">
        <f t="shared" si="774"/>
        <v>227681.08500000002</v>
      </c>
      <c r="X461" s="57">
        <f t="shared" si="774"/>
        <v>226917.05500000002</v>
      </c>
      <c r="Y461" s="57">
        <f t="shared" si="774"/>
        <v>226153.02500000002</v>
      </c>
      <c r="Z461" s="57">
        <f t="shared" si="774"/>
        <v>225388.99500000002</v>
      </c>
      <c r="AA461" s="59"/>
      <c r="AB461" s="57"/>
      <c r="AC461" s="57">
        <f t="shared" si="787"/>
        <v>9168.3599999999988</v>
      </c>
      <c r="AD461" s="57">
        <f t="shared" si="788"/>
        <v>224624.96500000003</v>
      </c>
      <c r="AE461" s="57">
        <f t="shared" si="775"/>
        <v>223860.93500000003</v>
      </c>
      <c r="AF461" s="57">
        <f t="shared" si="775"/>
        <v>223096.90500000003</v>
      </c>
      <c r="AG461" s="57">
        <f t="shared" si="775"/>
        <v>222332.87500000003</v>
      </c>
      <c r="AH461" s="57">
        <f t="shared" si="775"/>
        <v>221568.84500000003</v>
      </c>
      <c r="AI461" s="57">
        <f t="shared" si="775"/>
        <v>220804.81500000003</v>
      </c>
      <c r="AJ461" s="57">
        <f t="shared" si="775"/>
        <v>220040.78500000003</v>
      </c>
      <c r="AK461" s="57">
        <f t="shared" si="775"/>
        <v>219276.75500000003</v>
      </c>
      <c r="AL461" s="57">
        <f t="shared" si="775"/>
        <v>218512.72500000003</v>
      </c>
      <c r="AM461" s="57">
        <f t="shared" si="775"/>
        <v>217748.69500000004</v>
      </c>
      <c r="AN461" s="57">
        <f t="shared" si="775"/>
        <v>216984.66500000004</v>
      </c>
      <c r="AO461" s="57">
        <f t="shared" si="775"/>
        <v>216220.63500000004</v>
      </c>
      <c r="AP461" s="59"/>
      <c r="AQ461" s="57">
        <v>764.02999999999986</v>
      </c>
      <c r="AR461" s="57">
        <f t="shared" si="776"/>
        <v>9168.3599999999988</v>
      </c>
      <c r="AS461" s="57">
        <f t="shared" si="777"/>
        <v>215456.60500000004</v>
      </c>
      <c r="AT461" s="57">
        <f t="shared" si="778"/>
        <v>214692.57500000004</v>
      </c>
      <c r="AU461" s="57">
        <f t="shared" si="778"/>
        <v>213928.54500000004</v>
      </c>
      <c r="AV461" s="57">
        <f t="shared" si="778"/>
        <v>213164.51500000004</v>
      </c>
      <c r="AW461" s="57">
        <f t="shared" si="778"/>
        <v>212400.48500000004</v>
      </c>
      <c r="AX461" s="57">
        <f t="shared" si="778"/>
        <v>211636.45500000005</v>
      </c>
      <c r="AY461" s="57">
        <f t="shared" si="778"/>
        <v>210872.42500000005</v>
      </c>
      <c r="AZ461" s="57">
        <f t="shared" si="778"/>
        <v>210108.39500000005</v>
      </c>
      <c r="BA461" s="57">
        <f t="shared" si="778"/>
        <v>209344.36500000005</v>
      </c>
      <c r="BB461" s="57">
        <f t="shared" si="778"/>
        <v>208580.33500000005</v>
      </c>
      <c r="BC461" s="57">
        <f t="shared" si="778"/>
        <v>207816.30500000005</v>
      </c>
      <c r="BD461" s="57">
        <f t="shared" si="778"/>
        <v>207052.27500000005</v>
      </c>
      <c r="BE461" s="60">
        <f t="shared" si="785"/>
        <v>0</v>
      </c>
      <c r="BF461" s="57">
        <v>764.02999999999986</v>
      </c>
      <c r="BG461" s="69">
        <f t="shared" si="758"/>
        <v>9168.3599999999988</v>
      </c>
      <c r="BH461" s="57">
        <f t="shared" si="712"/>
        <v>206288.24500000005</v>
      </c>
      <c r="BI461" s="57">
        <f t="shared" si="779"/>
        <v>205524.21500000005</v>
      </c>
      <c r="BJ461" s="57">
        <f t="shared" si="779"/>
        <v>204760.18500000006</v>
      </c>
      <c r="BK461" s="57">
        <f t="shared" si="779"/>
        <v>203996.15500000006</v>
      </c>
      <c r="BL461" s="57">
        <f t="shared" si="779"/>
        <v>203232.12500000006</v>
      </c>
      <c r="BM461" s="57">
        <f t="shared" si="779"/>
        <v>202468.09500000006</v>
      </c>
      <c r="BN461" s="57">
        <f t="shared" si="779"/>
        <v>201704.06500000006</v>
      </c>
      <c r="BO461" s="57">
        <f t="shared" si="779"/>
        <v>200940.03500000006</v>
      </c>
      <c r="BP461" s="57">
        <f t="shared" si="779"/>
        <v>200176.00500000006</v>
      </c>
      <c r="BQ461" s="57">
        <f t="shared" si="779"/>
        <v>199411.97500000006</v>
      </c>
      <c r="BR461" s="57">
        <f t="shared" si="779"/>
        <v>198647.94500000007</v>
      </c>
      <c r="BS461" s="57">
        <f t="shared" si="779"/>
        <v>197883.91500000007</v>
      </c>
      <c r="BT461" s="60">
        <v>0</v>
      </c>
      <c r="BU461" s="57">
        <v>764.02999999999986</v>
      </c>
      <c r="BV461" s="69">
        <f t="shared" si="760"/>
        <v>9168.3599999999988</v>
      </c>
      <c r="BW461" s="57">
        <f t="shared" si="798"/>
        <v>197119.88500000007</v>
      </c>
      <c r="BX461" s="57">
        <f t="shared" si="799"/>
        <v>196355.85500000007</v>
      </c>
      <c r="BY461" s="57">
        <f t="shared" si="799"/>
        <v>195591.82500000007</v>
      </c>
      <c r="BZ461" s="57">
        <f t="shared" si="799"/>
        <v>194827.79500000007</v>
      </c>
      <c r="CA461" s="57">
        <f t="shared" si="799"/>
        <v>194063.76500000007</v>
      </c>
      <c r="CB461" s="57">
        <f t="shared" si="799"/>
        <v>193299.73500000007</v>
      </c>
      <c r="CC461" s="57">
        <f t="shared" si="799"/>
        <v>192535.70500000007</v>
      </c>
      <c r="CD461" s="57">
        <f t="shared" si="799"/>
        <v>191771.67500000008</v>
      </c>
      <c r="CE461" s="57">
        <f t="shared" si="799"/>
        <v>191007.64500000008</v>
      </c>
      <c r="CF461" s="57">
        <f t="shared" si="799"/>
        <v>190243.61500000008</v>
      </c>
      <c r="CG461" s="57">
        <f t="shared" si="799"/>
        <v>189479.58500000008</v>
      </c>
      <c r="CH461" s="57">
        <f t="shared" si="799"/>
        <v>188715.55500000008</v>
      </c>
      <c r="CI461" s="60">
        <v>0</v>
      </c>
      <c r="CJ461" s="57">
        <v>764.02999999999986</v>
      </c>
      <c r="CK461" s="69">
        <f t="shared" si="782"/>
        <v>9168.3599999999988</v>
      </c>
      <c r="CL461" s="57">
        <f t="shared" si="800"/>
        <v>187951.52500000008</v>
      </c>
      <c r="CM461" s="57">
        <f t="shared" si="801"/>
        <v>187187.49500000008</v>
      </c>
      <c r="CN461" s="57">
        <f t="shared" si="801"/>
        <v>186423.46500000008</v>
      </c>
      <c r="CO461" s="57">
        <f t="shared" si="801"/>
        <v>185659.43500000008</v>
      </c>
      <c r="CP461" s="57">
        <f t="shared" si="801"/>
        <v>184895.40500000009</v>
      </c>
      <c r="CQ461" s="57">
        <f t="shared" si="801"/>
        <v>184131.37500000009</v>
      </c>
      <c r="CR461" s="57">
        <f t="shared" si="801"/>
        <v>183367.34500000009</v>
      </c>
      <c r="CS461" s="57">
        <f t="shared" si="801"/>
        <v>182603.31500000009</v>
      </c>
      <c r="CT461" s="57">
        <f t="shared" si="801"/>
        <v>181839.28500000009</v>
      </c>
      <c r="CU461" s="57">
        <f t="shared" si="801"/>
        <v>181075.25500000009</v>
      </c>
      <c r="CV461" s="57">
        <f t="shared" si="801"/>
        <v>180311.22500000009</v>
      </c>
      <c r="CW461" s="57">
        <f t="shared" si="801"/>
        <v>179547.19500000009</v>
      </c>
      <c r="CX461" s="60">
        <v>0</v>
      </c>
    </row>
    <row r="462" spans="1:102" x14ac:dyDescent="0.2">
      <c r="A462" s="56" t="s">
        <v>1775</v>
      </c>
      <c r="B462" s="40" t="s">
        <v>2492</v>
      </c>
      <c r="C462" s="40" t="s">
        <v>794</v>
      </c>
      <c r="D462" s="40" t="s">
        <v>835</v>
      </c>
      <c r="E462" s="40" t="s">
        <v>2634</v>
      </c>
      <c r="F462" s="40" t="s">
        <v>853</v>
      </c>
      <c r="G462" s="40">
        <v>360</v>
      </c>
      <c r="H462" s="57">
        <v>275050.95</v>
      </c>
      <c r="I462" s="57">
        <v>40493.595000000001</v>
      </c>
      <c r="J462" s="57">
        <v>234557.35500000001</v>
      </c>
      <c r="K462" s="58">
        <v>0</v>
      </c>
      <c r="L462" s="57">
        <v>764.02999999999986</v>
      </c>
      <c r="M462" s="57"/>
      <c r="N462" s="57">
        <f t="shared" si="720"/>
        <v>9168.3599999999988</v>
      </c>
      <c r="O462" s="57">
        <f t="shared" si="786"/>
        <v>233793.32500000001</v>
      </c>
      <c r="P462" s="57">
        <f t="shared" si="774"/>
        <v>233029.29500000001</v>
      </c>
      <c r="Q462" s="57">
        <f t="shared" si="774"/>
        <v>232265.26500000001</v>
      </c>
      <c r="R462" s="57">
        <f t="shared" si="774"/>
        <v>231501.23500000002</v>
      </c>
      <c r="S462" s="57">
        <f t="shared" si="774"/>
        <v>230737.20500000002</v>
      </c>
      <c r="T462" s="57">
        <f t="shared" si="774"/>
        <v>229973.17500000002</v>
      </c>
      <c r="U462" s="57">
        <f t="shared" si="774"/>
        <v>229209.14500000002</v>
      </c>
      <c r="V462" s="57">
        <f t="shared" si="774"/>
        <v>228445.11500000002</v>
      </c>
      <c r="W462" s="57">
        <f t="shared" si="774"/>
        <v>227681.08500000002</v>
      </c>
      <c r="X462" s="57">
        <f t="shared" si="774"/>
        <v>226917.05500000002</v>
      </c>
      <c r="Y462" s="57">
        <f t="shared" si="774"/>
        <v>226153.02500000002</v>
      </c>
      <c r="Z462" s="57">
        <f t="shared" si="774"/>
        <v>225388.99500000002</v>
      </c>
      <c r="AA462" s="59"/>
      <c r="AB462" s="57"/>
      <c r="AC462" s="57">
        <f t="shared" si="787"/>
        <v>9168.3599999999988</v>
      </c>
      <c r="AD462" s="57">
        <f t="shared" si="788"/>
        <v>224624.96500000003</v>
      </c>
      <c r="AE462" s="57">
        <f t="shared" si="775"/>
        <v>223860.93500000003</v>
      </c>
      <c r="AF462" s="57">
        <f t="shared" si="775"/>
        <v>223096.90500000003</v>
      </c>
      <c r="AG462" s="57">
        <f t="shared" si="775"/>
        <v>222332.87500000003</v>
      </c>
      <c r="AH462" s="57">
        <f t="shared" si="775"/>
        <v>221568.84500000003</v>
      </c>
      <c r="AI462" s="57">
        <f t="shared" si="775"/>
        <v>220804.81500000003</v>
      </c>
      <c r="AJ462" s="57">
        <f t="shared" si="775"/>
        <v>220040.78500000003</v>
      </c>
      <c r="AK462" s="57">
        <f t="shared" si="775"/>
        <v>219276.75500000003</v>
      </c>
      <c r="AL462" s="57">
        <f t="shared" si="775"/>
        <v>218512.72500000003</v>
      </c>
      <c r="AM462" s="57">
        <f t="shared" si="775"/>
        <v>217748.69500000004</v>
      </c>
      <c r="AN462" s="57">
        <f t="shared" si="775"/>
        <v>216984.66500000004</v>
      </c>
      <c r="AO462" s="57">
        <f t="shared" si="775"/>
        <v>216220.63500000004</v>
      </c>
      <c r="AP462" s="59"/>
      <c r="AQ462" s="57">
        <v>764.02999999999986</v>
      </c>
      <c r="AR462" s="57">
        <f t="shared" si="776"/>
        <v>9168.3599999999988</v>
      </c>
      <c r="AS462" s="57">
        <f t="shared" si="777"/>
        <v>215456.60500000004</v>
      </c>
      <c r="AT462" s="57">
        <f t="shared" si="778"/>
        <v>214692.57500000004</v>
      </c>
      <c r="AU462" s="57">
        <f t="shared" si="778"/>
        <v>213928.54500000004</v>
      </c>
      <c r="AV462" s="57">
        <f t="shared" si="778"/>
        <v>213164.51500000004</v>
      </c>
      <c r="AW462" s="57">
        <f t="shared" si="778"/>
        <v>212400.48500000004</v>
      </c>
      <c r="AX462" s="57">
        <f t="shared" si="778"/>
        <v>211636.45500000005</v>
      </c>
      <c r="AY462" s="57">
        <f t="shared" si="778"/>
        <v>210872.42500000005</v>
      </c>
      <c r="AZ462" s="57">
        <f t="shared" si="778"/>
        <v>210108.39500000005</v>
      </c>
      <c r="BA462" s="57">
        <f t="shared" si="778"/>
        <v>209344.36500000005</v>
      </c>
      <c r="BB462" s="57">
        <f t="shared" si="778"/>
        <v>208580.33500000005</v>
      </c>
      <c r="BC462" s="57">
        <f t="shared" si="778"/>
        <v>207816.30500000005</v>
      </c>
      <c r="BD462" s="57">
        <f t="shared" si="778"/>
        <v>207052.27500000005</v>
      </c>
      <c r="BE462" s="60">
        <f t="shared" si="785"/>
        <v>0</v>
      </c>
      <c r="BF462" s="57">
        <v>764.02999999999986</v>
      </c>
      <c r="BG462" s="69">
        <f t="shared" si="758"/>
        <v>9168.3599999999988</v>
      </c>
      <c r="BH462" s="57">
        <f t="shared" si="712"/>
        <v>206288.24500000005</v>
      </c>
      <c r="BI462" s="57">
        <f t="shared" si="779"/>
        <v>205524.21500000005</v>
      </c>
      <c r="BJ462" s="57">
        <f t="shared" si="779"/>
        <v>204760.18500000006</v>
      </c>
      <c r="BK462" s="57">
        <f t="shared" si="779"/>
        <v>203996.15500000006</v>
      </c>
      <c r="BL462" s="57">
        <f t="shared" si="779"/>
        <v>203232.12500000006</v>
      </c>
      <c r="BM462" s="57">
        <f t="shared" si="779"/>
        <v>202468.09500000006</v>
      </c>
      <c r="BN462" s="57">
        <f t="shared" si="779"/>
        <v>201704.06500000006</v>
      </c>
      <c r="BO462" s="57">
        <f t="shared" si="779"/>
        <v>200940.03500000006</v>
      </c>
      <c r="BP462" s="57">
        <f t="shared" si="779"/>
        <v>200176.00500000006</v>
      </c>
      <c r="BQ462" s="57">
        <f t="shared" si="779"/>
        <v>199411.97500000006</v>
      </c>
      <c r="BR462" s="57">
        <f t="shared" si="779"/>
        <v>198647.94500000007</v>
      </c>
      <c r="BS462" s="57">
        <f t="shared" si="779"/>
        <v>197883.91500000007</v>
      </c>
      <c r="BT462" s="60">
        <v>0</v>
      </c>
      <c r="BU462" s="57">
        <v>764.02999999999986</v>
      </c>
      <c r="BV462" s="69">
        <f t="shared" si="760"/>
        <v>9168.3599999999988</v>
      </c>
      <c r="BW462" s="57">
        <f t="shared" si="798"/>
        <v>197119.88500000007</v>
      </c>
      <c r="BX462" s="57">
        <f t="shared" si="799"/>
        <v>196355.85500000007</v>
      </c>
      <c r="BY462" s="57">
        <f t="shared" si="799"/>
        <v>195591.82500000007</v>
      </c>
      <c r="BZ462" s="57">
        <f t="shared" si="799"/>
        <v>194827.79500000007</v>
      </c>
      <c r="CA462" s="57">
        <f t="shared" si="799"/>
        <v>194063.76500000007</v>
      </c>
      <c r="CB462" s="57">
        <f t="shared" si="799"/>
        <v>193299.73500000007</v>
      </c>
      <c r="CC462" s="57">
        <f t="shared" si="799"/>
        <v>192535.70500000007</v>
      </c>
      <c r="CD462" s="57">
        <f t="shared" si="799"/>
        <v>191771.67500000008</v>
      </c>
      <c r="CE462" s="57">
        <f t="shared" si="799"/>
        <v>191007.64500000008</v>
      </c>
      <c r="CF462" s="57">
        <f t="shared" si="799"/>
        <v>190243.61500000008</v>
      </c>
      <c r="CG462" s="57">
        <f t="shared" si="799"/>
        <v>189479.58500000008</v>
      </c>
      <c r="CH462" s="57">
        <f t="shared" si="799"/>
        <v>188715.55500000008</v>
      </c>
      <c r="CI462" s="60">
        <v>0</v>
      </c>
      <c r="CJ462" s="57">
        <v>764.02999999999986</v>
      </c>
      <c r="CK462" s="69">
        <f t="shared" si="782"/>
        <v>9168.3599999999988</v>
      </c>
      <c r="CL462" s="57">
        <f t="shared" si="800"/>
        <v>187951.52500000008</v>
      </c>
      <c r="CM462" s="57">
        <f t="shared" si="801"/>
        <v>187187.49500000008</v>
      </c>
      <c r="CN462" s="57">
        <f t="shared" si="801"/>
        <v>186423.46500000008</v>
      </c>
      <c r="CO462" s="57">
        <f t="shared" si="801"/>
        <v>185659.43500000008</v>
      </c>
      <c r="CP462" s="57">
        <f t="shared" si="801"/>
        <v>184895.40500000009</v>
      </c>
      <c r="CQ462" s="57">
        <f t="shared" si="801"/>
        <v>184131.37500000009</v>
      </c>
      <c r="CR462" s="57">
        <f t="shared" si="801"/>
        <v>183367.34500000009</v>
      </c>
      <c r="CS462" s="57">
        <f t="shared" si="801"/>
        <v>182603.31500000009</v>
      </c>
      <c r="CT462" s="57">
        <f t="shared" si="801"/>
        <v>181839.28500000009</v>
      </c>
      <c r="CU462" s="57">
        <f t="shared" si="801"/>
        <v>181075.25500000009</v>
      </c>
      <c r="CV462" s="57">
        <f t="shared" si="801"/>
        <v>180311.22500000009</v>
      </c>
      <c r="CW462" s="57">
        <f t="shared" si="801"/>
        <v>179547.19500000009</v>
      </c>
      <c r="CX462" s="60">
        <v>0</v>
      </c>
    </row>
    <row r="463" spans="1:102" ht="22.5" x14ac:dyDescent="0.2">
      <c r="A463" s="56" t="s">
        <v>1776</v>
      </c>
      <c r="B463" s="40" t="s">
        <v>2493</v>
      </c>
      <c r="C463" s="40" t="s">
        <v>794</v>
      </c>
      <c r="D463" s="40" t="s">
        <v>835</v>
      </c>
      <c r="E463" s="40" t="s">
        <v>2567</v>
      </c>
      <c r="F463" s="40" t="s">
        <v>853</v>
      </c>
      <c r="G463" s="40">
        <v>240</v>
      </c>
      <c r="H463" s="57">
        <v>280493.28999999998</v>
      </c>
      <c r="I463" s="57">
        <v>47917.544499999996</v>
      </c>
      <c r="J463" s="57">
        <v>232575.74549999999</v>
      </c>
      <c r="K463" s="58">
        <v>0</v>
      </c>
      <c r="L463" s="57">
        <v>1168.7199999999998</v>
      </c>
      <c r="M463" s="57"/>
      <c r="N463" s="57">
        <f t="shared" si="720"/>
        <v>14024.639999999998</v>
      </c>
      <c r="O463" s="57">
        <f t="shared" si="786"/>
        <v>231407.02549999999</v>
      </c>
      <c r="P463" s="57">
        <f t="shared" si="774"/>
        <v>230238.30549999999</v>
      </c>
      <c r="Q463" s="57">
        <f t="shared" si="774"/>
        <v>229069.58549999999</v>
      </c>
      <c r="R463" s="57">
        <f t="shared" si="774"/>
        <v>227900.86549999999</v>
      </c>
      <c r="S463" s="57">
        <f t="shared" si="774"/>
        <v>226732.14549999998</v>
      </c>
      <c r="T463" s="57">
        <f t="shared" si="774"/>
        <v>225563.42549999998</v>
      </c>
      <c r="U463" s="57">
        <f t="shared" si="774"/>
        <v>224394.70549999998</v>
      </c>
      <c r="V463" s="57">
        <f t="shared" si="774"/>
        <v>223225.98549999998</v>
      </c>
      <c r="W463" s="57">
        <f t="shared" si="774"/>
        <v>222057.26549999998</v>
      </c>
      <c r="X463" s="57">
        <f t="shared" si="774"/>
        <v>220888.54549999998</v>
      </c>
      <c r="Y463" s="57">
        <f t="shared" si="774"/>
        <v>219719.82549999998</v>
      </c>
      <c r="Z463" s="57">
        <f t="shared" si="774"/>
        <v>218551.10549999998</v>
      </c>
      <c r="AA463" s="59"/>
      <c r="AB463" s="57"/>
      <c r="AC463" s="57">
        <f t="shared" si="787"/>
        <v>14024.639999999998</v>
      </c>
      <c r="AD463" s="57">
        <f t="shared" si="788"/>
        <v>217382.38549999997</v>
      </c>
      <c r="AE463" s="57">
        <f t="shared" si="775"/>
        <v>216213.66549999997</v>
      </c>
      <c r="AF463" s="57">
        <f t="shared" si="775"/>
        <v>215044.94549999997</v>
      </c>
      <c r="AG463" s="57">
        <f t="shared" si="775"/>
        <v>213876.22549999997</v>
      </c>
      <c r="AH463" s="57">
        <f t="shared" si="775"/>
        <v>212707.50549999997</v>
      </c>
      <c r="AI463" s="57">
        <f t="shared" si="775"/>
        <v>211538.78549999997</v>
      </c>
      <c r="AJ463" s="57">
        <f t="shared" si="775"/>
        <v>210370.06549999997</v>
      </c>
      <c r="AK463" s="57">
        <f t="shared" si="775"/>
        <v>209201.34549999997</v>
      </c>
      <c r="AL463" s="57">
        <f t="shared" si="775"/>
        <v>208032.62549999997</v>
      </c>
      <c r="AM463" s="57">
        <f t="shared" si="775"/>
        <v>206863.90549999996</v>
      </c>
      <c r="AN463" s="57">
        <f t="shared" si="775"/>
        <v>205695.18549999996</v>
      </c>
      <c r="AO463" s="57">
        <f t="shared" si="775"/>
        <v>204526.46549999996</v>
      </c>
      <c r="AP463" s="59"/>
      <c r="AQ463" s="57">
        <v>1168.7199999999998</v>
      </c>
      <c r="AR463" s="57">
        <f t="shared" si="776"/>
        <v>14024.639999999998</v>
      </c>
      <c r="AS463" s="57">
        <f t="shared" si="777"/>
        <v>203357.74549999996</v>
      </c>
      <c r="AT463" s="57">
        <f t="shared" si="778"/>
        <v>202189.02549999996</v>
      </c>
      <c r="AU463" s="57">
        <f t="shared" si="778"/>
        <v>201020.30549999996</v>
      </c>
      <c r="AV463" s="57">
        <f t="shared" si="778"/>
        <v>199851.58549999996</v>
      </c>
      <c r="AW463" s="57">
        <f t="shared" si="778"/>
        <v>198682.86549999996</v>
      </c>
      <c r="AX463" s="57">
        <f t="shared" si="778"/>
        <v>197514.14549999996</v>
      </c>
      <c r="AY463" s="57">
        <f t="shared" si="778"/>
        <v>196345.42549999995</v>
      </c>
      <c r="AZ463" s="57">
        <f t="shared" si="778"/>
        <v>195176.70549999995</v>
      </c>
      <c r="BA463" s="57">
        <f t="shared" si="778"/>
        <v>194007.98549999995</v>
      </c>
      <c r="BB463" s="57">
        <f t="shared" si="778"/>
        <v>192839.26549999995</v>
      </c>
      <c r="BC463" s="57">
        <f t="shared" si="778"/>
        <v>191670.54549999995</v>
      </c>
      <c r="BD463" s="57">
        <f t="shared" si="778"/>
        <v>190501.82549999995</v>
      </c>
      <c r="BE463" s="60">
        <f t="shared" si="785"/>
        <v>0</v>
      </c>
      <c r="BF463" s="57">
        <v>1168.7199999999998</v>
      </c>
      <c r="BG463" s="69">
        <f t="shared" si="758"/>
        <v>14024.639999999998</v>
      </c>
      <c r="BH463" s="57">
        <f t="shared" si="712"/>
        <v>189333.10549999995</v>
      </c>
      <c r="BI463" s="57">
        <f t="shared" si="779"/>
        <v>188164.38549999995</v>
      </c>
      <c r="BJ463" s="57">
        <f t="shared" si="779"/>
        <v>186995.66549999994</v>
      </c>
      <c r="BK463" s="57">
        <f t="shared" si="779"/>
        <v>185826.94549999994</v>
      </c>
      <c r="BL463" s="57">
        <f t="shared" si="779"/>
        <v>184658.22549999994</v>
      </c>
      <c r="BM463" s="57">
        <f t="shared" si="779"/>
        <v>183489.50549999994</v>
      </c>
      <c r="BN463" s="57">
        <f t="shared" si="779"/>
        <v>182320.78549999994</v>
      </c>
      <c r="BO463" s="57">
        <f t="shared" si="779"/>
        <v>181152.06549999994</v>
      </c>
      <c r="BP463" s="57">
        <f t="shared" si="779"/>
        <v>179983.34549999994</v>
      </c>
      <c r="BQ463" s="57">
        <f t="shared" si="779"/>
        <v>178814.62549999994</v>
      </c>
      <c r="BR463" s="57">
        <f t="shared" si="779"/>
        <v>177645.90549999994</v>
      </c>
      <c r="BS463" s="57">
        <f t="shared" si="779"/>
        <v>176477.18549999993</v>
      </c>
      <c r="BT463" s="60">
        <v>0</v>
      </c>
      <c r="BU463" s="57">
        <v>1168.7199999999998</v>
      </c>
      <c r="BV463" s="69">
        <f t="shared" si="760"/>
        <v>14024.639999999998</v>
      </c>
      <c r="BW463" s="57">
        <f t="shared" si="798"/>
        <v>175308.46549999993</v>
      </c>
      <c r="BX463" s="57">
        <f t="shared" si="799"/>
        <v>174139.74549999993</v>
      </c>
      <c r="BY463" s="57">
        <f t="shared" si="799"/>
        <v>172971.02549999993</v>
      </c>
      <c r="BZ463" s="57">
        <f t="shared" si="799"/>
        <v>171802.30549999993</v>
      </c>
      <c r="CA463" s="57">
        <f t="shared" si="799"/>
        <v>170633.58549999993</v>
      </c>
      <c r="CB463" s="57">
        <f t="shared" si="799"/>
        <v>169464.86549999993</v>
      </c>
      <c r="CC463" s="57">
        <f t="shared" si="799"/>
        <v>168296.14549999993</v>
      </c>
      <c r="CD463" s="57">
        <f t="shared" si="799"/>
        <v>167127.42549999992</v>
      </c>
      <c r="CE463" s="57">
        <f t="shared" si="799"/>
        <v>165958.70549999992</v>
      </c>
      <c r="CF463" s="57">
        <f t="shared" si="799"/>
        <v>164789.98549999992</v>
      </c>
      <c r="CG463" s="57">
        <f t="shared" si="799"/>
        <v>163621.26549999992</v>
      </c>
      <c r="CH463" s="57">
        <f t="shared" si="799"/>
        <v>162452.54549999992</v>
      </c>
      <c r="CI463" s="60">
        <v>0</v>
      </c>
      <c r="CJ463" s="57">
        <v>1168.7199999999998</v>
      </c>
      <c r="CK463" s="69">
        <f t="shared" si="782"/>
        <v>14024.639999999998</v>
      </c>
      <c r="CL463" s="57">
        <f t="shared" si="800"/>
        <v>161283.82549999992</v>
      </c>
      <c r="CM463" s="57">
        <f t="shared" si="801"/>
        <v>160115.10549999992</v>
      </c>
      <c r="CN463" s="57">
        <f t="shared" si="801"/>
        <v>158946.38549999992</v>
      </c>
      <c r="CO463" s="57">
        <f t="shared" si="801"/>
        <v>157777.66549999992</v>
      </c>
      <c r="CP463" s="57">
        <f t="shared" si="801"/>
        <v>156608.94549999991</v>
      </c>
      <c r="CQ463" s="57">
        <f t="shared" si="801"/>
        <v>155440.22549999991</v>
      </c>
      <c r="CR463" s="57">
        <f t="shared" si="801"/>
        <v>154271.50549999991</v>
      </c>
      <c r="CS463" s="57">
        <f t="shared" si="801"/>
        <v>153102.78549999991</v>
      </c>
      <c r="CT463" s="57">
        <f t="shared" si="801"/>
        <v>151934.06549999991</v>
      </c>
      <c r="CU463" s="57">
        <f t="shared" si="801"/>
        <v>150765.34549999991</v>
      </c>
      <c r="CV463" s="57">
        <f t="shared" si="801"/>
        <v>149596.62549999991</v>
      </c>
      <c r="CW463" s="57">
        <f t="shared" si="801"/>
        <v>148427.90549999991</v>
      </c>
      <c r="CX463" s="60">
        <v>0</v>
      </c>
    </row>
    <row r="464" spans="1:102" x14ac:dyDescent="0.2">
      <c r="A464" s="56" t="s">
        <v>1777</v>
      </c>
      <c r="B464" s="40" t="s">
        <v>2494</v>
      </c>
      <c r="C464" s="40" t="s">
        <v>794</v>
      </c>
      <c r="D464" s="40" t="s">
        <v>835</v>
      </c>
      <c r="E464" s="40" t="s">
        <v>2536</v>
      </c>
      <c r="F464" s="40" t="s">
        <v>853</v>
      </c>
      <c r="G464" s="40">
        <v>238</v>
      </c>
      <c r="H464" s="57">
        <v>53333.33</v>
      </c>
      <c r="I464" s="57">
        <v>53325.945462184878</v>
      </c>
      <c r="J464" s="57">
        <v>7.3845378151236218</v>
      </c>
      <c r="K464" s="58">
        <v>0</v>
      </c>
      <c r="L464" s="57">
        <v>224.09</v>
      </c>
      <c r="M464" s="57"/>
      <c r="N464" s="57">
        <f>L464*12*0+7.38</f>
        <v>7.38</v>
      </c>
      <c r="O464" s="57">
        <f>J464-7.38</f>
        <v>4.5378151236219466E-3</v>
      </c>
      <c r="P464" s="57">
        <f>O464-$L464*0</f>
        <v>4.5378151236219466E-3</v>
      </c>
      <c r="Q464" s="57">
        <f t="shared" ref="Q464:Z464" si="802">P464-$L464*0</f>
        <v>4.5378151236219466E-3</v>
      </c>
      <c r="R464" s="57">
        <f t="shared" si="802"/>
        <v>4.5378151236219466E-3</v>
      </c>
      <c r="S464" s="57">
        <f t="shared" si="802"/>
        <v>4.5378151236219466E-3</v>
      </c>
      <c r="T464" s="57">
        <f t="shared" si="802"/>
        <v>4.5378151236219466E-3</v>
      </c>
      <c r="U464" s="57">
        <f t="shared" si="802"/>
        <v>4.5378151236219466E-3</v>
      </c>
      <c r="V464" s="57">
        <f t="shared" si="802"/>
        <v>4.5378151236219466E-3</v>
      </c>
      <c r="W464" s="57">
        <f t="shared" si="802"/>
        <v>4.5378151236219466E-3</v>
      </c>
      <c r="X464" s="57">
        <f t="shared" si="802"/>
        <v>4.5378151236219466E-3</v>
      </c>
      <c r="Y464" s="57">
        <f t="shared" si="802"/>
        <v>4.5378151236219466E-3</v>
      </c>
      <c r="Z464" s="57">
        <f t="shared" si="802"/>
        <v>4.5378151236219466E-3</v>
      </c>
      <c r="AA464" s="59"/>
      <c r="AB464" s="57"/>
      <c r="AC464" s="57">
        <f t="shared" ref="AC464" si="803">L464*0</f>
        <v>0</v>
      </c>
      <c r="AD464" s="57">
        <f t="shared" ref="AD464" si="804">Z464-$L464*0</f>
        <v>4.5378151236219466E-3</v>
      </c>
      <c r="AE464" s="57">
        <f t="shared" ref="AE464:AO464" si="805">AD464-$L464*0</f>
        <v>4.5378151236219466E-3</v>
      </c>
      <c r="AF464" s="57">
        <f t="shared" si="805"/>
        <v>4.5378151236219466E-3</v>
      </c>
      <c r="AG464" s="57">
        <f t="shared" si="805"/>
        <v>4.5378151236219466E-3</v>
      </c>
      <c r="AH464" s="57">
        <f t="shared" si="805"/>
        <v>4.5378151236219466E-3</v>
      </c>
      <c r="AI464" s="57">
        <f t="shared" si="805"/>
        <v>4.5378151236219466E-3</v>
      </c>
      <c r="AJ464" s="57">
        <f t="shared" si="805"/>
        <v>4.5378151236219466E-3</v>
      </c>
      <c r="AK464" s="57">
        <f t="shared" si="805"/>
        <v>4.5378151236219466E-3</v>
      </c>
      <c r="AL464" s="57">
        <f t="shared" si="805"/>
        <v>4.5378151236219466E-3</v>
      </c>
      <c r="AM464" s="57">
        <f t="shared" si="805"/>
        <v>4.5378151236219466E-3</v>
      </c>
      <c r="AN464" s="57">
        <f t="shared" si="805"/>
        <v>4.5378151236219466E-3</v>
      </c>
      <c r="AO464" s="57">
        <f t="shared" si="805"/>
        <v>4.5378151236219466E-3</v>
      </c>
      <c r="AP464" s="59"/>
      <c r="AQ464" s="57">
        <v>224.09</v>
      </c>
      <c r="BE464" s="60">
        <f t="shared" si="785"/>
        <v>0</v>
      </c>
      <c r="BF464" s="57">
        <v>224.09</v>
      </c>
      <c r="BT464" s="60">
        <f t="shared" si="790"/>
        <v>0</v>
      </c>
      <c r="BU464" s="57">
        <v>224.09</v>
      </c>
      <c r="CI464" s="60">
        <f t="shared" si="791"/>
        <v>0</v>
      </c>
      <c r="CJ464" s="57">
        <v>224.09</v>
      </c>
      <c r="CX464" s="60">
        <f t="shared" si="792"/>
        <v>0</v>
      </c>
    </row>
    <row r="465" spans="1:102" x14ac:dyDescent="0.2">
      <c r="A465" s="56" t="s">
        <v>1778</v>
      </c>
      <c r="B465" s="40" t="s">
        <v>2495</v>
      </c>
      <c r="C465" s="40" t="s">
        <v>794</v>
      </c>
      <c r="D465" s="40" t="s">
        <v>835</v>
      </c>
      <c r="E465" s="40" t="s">
        <v>2636</v>
      </c>
      <c r="F465" s="40" t="s">
        <v>853</v>
      </c>
      <c r="G465" s="40">
        <v>202</v>
      </c>
      <c r="H465" s="57">
        <v>3772577.57</v>
      </c>
      <c r="I465" s="57">
        <v>691016.76900990098</v>
      </c>
      <c r="J465" s="57">
        <v>3081560.8009900991</v>
      </c>
      <c r="K465" s="58">
        <v>0</v>
      </c>
      <c r="L465" s="57">
        <v>18676.13</v>
      </c>
      <c r="M465" s="57"/>
      <c r="N465" s="57">
        <f t="shared" si="720"/>
        <v>224113.56</v>
      </c>
      <c r="O465" s="57">
        <f t="shared" si="786"/>
        <v>3062884.6709900992</v>
      </c>
      <c r="P465" s="57">
        <f t="shared" ref="P465:Z480" si="806">O465-$L465</f>
        <v>3044208.5409900993</v>
      </c>
      <c r="Q465" s="57">
        <f t="shared" si="806"/>
        <v>3025532.4109900994</v>
      </c>
      <c r="R465" s="57">
        <f t="shared" si="806"/>
        <v>3006856.2809900995</v>
      </c>
      <c r="S465" s="57">
        <f t="shared" si="806"/>
        <v>2988180.1509900996</v>
      </c>
      <c r="T465" s="57">
        <f t="shared" si="806"/>
        <v>2969504.0209900998</v>
      </c>
      <c r="U465" s="57">
        <f t="shared" si="806"/>
        <v>2950827.8909900999</v>
      </c>
      <c r="V465" s="57">
        <f t="shared" si="806"/>
        <v>2932151.7609901</v>
      </c>
      <c r="W465" s="57">
        <f t="shared" si="806"/>
        <v>2913475.6309901001</v>
      </c>
      <c r="X465" s="57">
        <f t="shared" si="806"/>
        <v>2894799.5009901002</v>
      </c>
      <c r="Y465" s="57">
        <f t="shared" si="806"/>
        <v>2876123.3709901003</v>
      </c>
      <c r="Z465" s="57">
        <f t="shared" si="806"/>
        <v>2857447.2409901004</v>
      </c>
      <c r="AA465" s="59"/>
      <c r="AB465" s="57"/>
      <c r="AC465" s="57">
        <f t="shared" si="787"/>
        <v>224113.56</v>
      </c>
      <c r="AD465" s="57">
        <f t="shared" si="788"/>
        <v>2838771.1109901005</v>
      </c>
      <c r="AE465" s="57">
        <f t="shared" ref="AE465:AO480" si="807">AD465-$L465</f>
        <v>2820094.9809901007</v>
      </c>
      <c r="AF465" s="57">
        <f t="shared" si="807"/>
        <v>2801418.8509901008</v>
      </c>
      <c r="AG465" s="57">
        <f t="shared" si="807"/>
        <v>2782742.7209901009</v>
      </c>
      <c r="AH465" s="57">
        <f t="shared" si="807"/>
        <v>2764066.590990101</v>
      </c>
      <c r="AI465" s="57">
        <f t="shared" si="807"/>
        <v>2745390.4609901011</v>
      </c>
      <c r="AJ465" s="57">
        <f t="shared" si="807"/>
        <v>2726714.3309901012</v>
      </c>
      <c r="AK465" s="57">
        <f t="shared" si="807"/>
        <v>2708038.2009901013</v>
      </c>
      <c r="AL465" s="57">
        <f t="shared" si="807"/>
        <v>2689362.0709901014</v>
      </c>
      <c r="AM465" s="57">
        <f t="shared" si="807"/>
        <v>2670685.9409901015</v>
      </c>
      <c r="AN465" s="57">
        <f t="shared" si="807"/>
        <v>2652009.8109901017</v>
      </c>
      <c r="AO465" s="57">
        <f t="shared" si="807"/>
        <v>2633333.6809901018</v>
      </c>
      <c r="AP465" s="59"/>
      <c r="AQ465" s="57">
        <v>18676.13</v>
      </c>
      <c r="AR465" s="57">
        <f t="shared" ref="AR465:AR488" si="808">L465*12</f>
        <v>224113.56</v>
      </c>
      <c r="AS465" s="57">
        <f t="shared" ref="AS465:AS488" si="809">AO465-$L465</f>
        <v>2614657.5509901019</v>
      </c>
      <c r="AT465" s="57">
        <f t="shared" ref="AT465:BD480" si="810">AS465-$L465</f>
        <v>2595981.420990102</v>
      </c>
      <c r="AU465" s="57">
        <f t="shared" si="810"/>
        <v>2577305.2909901021</v>
      </c>
      <c r="AV465" s="57">
        <f t="shared" si="810"/>
        <v>2558629.1609901022</v>
      </c>
      <c r="AW465" s="57">
        <f t="shared" si="810"/>
        <v>2539953.0309901023</v>
      </c>
      <c r="AX465" s="57">
        <f t="shared" si="810"/>
        <v>2521276.9009901024</v>
      </c>
      <c r="AY465" s="57">
        <f t="shared" si="810"/>
        <v>2502600.7709901026</v>
      </c>
      <c r="AZ465" s="57">
        <f t="shared" si="810"/>
        <v>2483924.6409901027</v>
      </c>
      <c r="BA465" s="57">
        <f t="shared" si="810"/>
        <v>2465248.5109901028</v>
      </c>
      <c r="BB465" s="57">
        <f t="shared" si="810"/>
        <v>2446572.3809901029</v>
      </c>
      <c r="BC465" s="57">
        <f t="shared" si="810"/>
        <v>2427896.250990103</v>
      </c>
      <c r="BD465" s="57">
        <f t="shared" si="810"/>
        <v>2409220.1209901031</v>
      </c>
      <c r="BE465" s="60">
        <f t="shared" si="785"/>
        <v>0</v>
      </c>
      <c r="BF465" s="57">
        <v>18676.13</v>
      </c>
      <c r="BG465" s="69">
        <f t="shared" si="758"/>
        <v>224113.56</v>
      </c>
      <c r="BH465" s="57">
        <f t="shared" si="712"/>
        <v>2390543.9909901032</v>
      </c>
      <c r="BI465" s="57">
        <f t="shared" ref="BI465:BS488" si="811">BH465-$L465</f>
        <v>2371867.8609901033</v>
      </c>
      <c r="BJ465" s="57">
        <f t="shared" si="811"/>
        <v>2353191.7309901034</v>
      </c>
      <c r="BK465" s="57">
        <f t="shared" si="811"/>
        <v>2334515.6009901036</v>
      </c>
      <c r="BL465" s="57">
        <f t="shared" si="811"/>
        <v>2315839.4709901037</v>
      </c>
      <c r="BM465" s="57">
        <f t="shared" si="811"/>
        <v>2297163.3409901038</v>
      </c>
      <c r="BN465" s="57">
        <f t="shared" si="811"/>
        <v>2278487.2109901039</v>
      </c>
      <c r="BO465" s="57">
        <f t="shared" si="811"/>
        <v>2259811.080990104</v>
      </c>
      <c r="BP465" s="57">
        <f t="shared" si="811"/>
        <v>2241134.9509901041</v>
      </c>
      <c r="BQ465" s="57">
        <f t="shared" si="811"/>
        <v>2222458.8209901042</v>
      </c>
      <c r="BR465" s="57">
        <f t="shared" si="811"/>
        <v>2203782.6909901043</v>
      </c>
      <c r="BS465" s="57">
        <f t="shared" si="811"/>
        <v>2185106.5609901045</v>
      </c>
      <c r="BT465" s="60">
        <v>0</v>
      </c>
      <c r="BU465" s="57">
        <v>18676.13</v>
      </c>
      <c r="BV465" s="69">
        <f t="shared" si="760"/>
        <v>224113.56</v>
      </c>
      <c r="BW465" s="57">
        <f t="shared" ref="BW465:BW468" si="812">BS465-BU465</f>
        <v>2166430.4309901046</v>
      </c>
      <c r="BX465" s="57">
        <f t="shared" ref="BX465:CH468" si="813">BW465-$L465</f>
        <v>2147754.3009901047</v>
      </c>
      <c r="BY465" s="57">
        <f t="shared" si="813"/>
        <v>2129078.1709901048</v>
      </c>
      <c r="BZ465" s="57">
        <f t="shared" si="813"/>
        <v>2110402.0409901049</v>
      </c>
      <c r="CA465" s="57">
        <f t="shared" si="813"/>
        <v>2091725.910990105</v>
      </c>
      <c r="CB465" s="57">
        <f t="shared" si="813"/>
        <v>2073049.7809901051</v>
      </c>
      <c r="CC465" s="57">
        <f t="shared" si="813"/>
        <v>2054373.6509901052</v>
      </c>
      <c r="CD465" s="57">
        <f t="shared" si="813"/>
        <v>2035697.5209901053</v>
      </c>
      <c r="CE465" s="57">
        <f t="shared" si="813"/>
        <v>2017021.3909901055</v>
      </c>
      <c r="CF465" s="57">
        <f t="shared" si="813"/>
        <v>1998345.2609901056</v>
      </c>
      <c r="CG465" s="57">
        <f t="shared" si="813"/>
        <v>1979669.1309901057</v>
      </c>
      <c r="CH465" s="57">
        <f t="shared" si="813"/>
        <v>1960993.0009901058</v>
      </c>
      <c r="CI465" s="60">
        <v>0</v>
      </c>
      <c r="CJ465" s="57">
        <v>18676.13</v>
      </c>
      <c r="CK465" s="69">
        <f t="shared" si="782"/>
        <v>224113.56</v>
      </c>
      <c r="CL465" s="57">
        <f t="shared" ref="CL465:CL468" si="814">CH465-CJ465</f>
        <v>1942316.8709901059</v>
      </c>
      <c r="CM465" s="57">
        <f t="shared" ref="CM465:CW468" si="815">CL465-$L465</f>
        <v>1923640.740990106</v>
      </c>
      <c r="CN465" s="57">
        <f t="shared" si="815"/>
        <v>1904964.6109901061</v>
      </c>
      <c r="CO465" s="57">
        <f t="shared" si="815"/>
        <v>1886288.4809901062</v>
      </c>
      <c r="CP465" s="57">
        <f t="shared" si="815"/>
        <v>1867612.3509901064</v>
      </c>
      <c r="CQ465" s="57">
        <f t="shared" si="815"/>
        <v>1848936.2209901065</v>
      </c>
      <c r="CR465" s="57">
        <f t="shared" si="815"/>
        <v>1830260.0909901066</v>
      </c>
      <c r="CS465" s="57">
        <f t="shared" si="815"/>
        <v>1811583.9609901067</v>
      </c>
      <c r="CT465" s="57">
        <f t="shared" si="815"/>
        <v>1792907.8309901068</v>
      </c>
      <c r="CU465" s="57">
        <f t="shared" si="815"/>
        <v>1774231.7009901069</v>
      </c>
      <c r="CV465" s="57">
        <f t="shared" si="815"/>
        <v>1755555.570990107</v>
      </c>
      <c r="CW465" s="57">
        <f t="shared" si="815"/>
        <v>1736879.4409901071</v>
      </c>
      <c r="CX465" s="60">
        <v>0</v>
      </c>
    </row>
    <row r="466" spans="1:102" x14ac:dyDescent="0.2">
      <c r="A466" s="56" t="s">
        <v>1778</v>
      </c>
      <c r="B466" s="40" t="s">
        <v>2496</v>
      </c>
      <c r="C466" s="40" t="s">
        <v>794</v>
      </c>
      <c r="D466" s="40" t="s">
        <v>835</v>
      </c>
      <c r="E466" s="40" t="s">
        <v>2636</v>
      </c>
      <c r="F466" s="40" t="s">
        <v>853</v>
      </c>
      <c r="G466" s="40">
        <v>202</v>
      </c>
      <c r="H466" s="57">
        <v>3772577.57</v>
      </c>
      <c r="I466" s="57">
        <v>691016.76900990098</v>
      </c>
      <c r="J466" s="57">
        <v>3081560.8009900991</v>
      </c>
      <c r="K466" s="58">
        <v>0</v>
      </c>
      <c r="L466" s="57">
        <v>18676.13</v>
      </c>
      <c r="M466" s="57"/>
      <c r="N466" s="57">
        <f t="shared" si="720"/>
        <v>224113.56</v>
      </c>
      <c r="O466" s="57">
        <f t="shared" si="786"/>
        <v>3062884.6709900992</v>
      </c>
      <c r="P466" s="57">
        <f t="shared" si="806"/>
        <v>3044208.5409900993</v>
      </c>
      <c r="Q466" s="57">
        <f t="shared" si="806"/>
        <v>3025532.4109900994</v>
      </c>
      <c r="R466" s="57">
        <f t="shared" si="806"/>
        <v>3006856.2809900995</v>
      </c>
      <c r="S466" s="57">
        <f t="shared" si="806"/>
        <v>2988180.1509900996</v>
      </c>
      <c r="T466" s="57">
        <f t="shared" si="806"/>
        <v>2969504.0209900998</v>
      </c>
      <c r="U466" s="57">
        <f t="shared" si="806"/>
        <v>2950827.8909900999</v>
      </c>
      <c r="V466" s="57">
        <f t="shared" si="806"/>
        <v>2932151.7609901</v>
      </c>
      <c r="W466" s="57">
        <f t="shared" si="806"/>
        <v>2913475.6309901001</v>
      </c>
      <c r="X466" s="57">
        <f t="shared" si="806"/>
        <v>2894799.5009901002</v>
      </c>
      <c r="Y466" s="57">
        <f t="shared" si="806"/>
        <v>2876123.3709901003</v>
      </c>
      <c r="Z466" s="57">
        <f t="shared" si="806"/>
        <v>2857447.2409901004</v>
      </c>
      <c r="AA466" s="59"/>
      <c r="AB466" s="57"/>
      <c r="AC466" s="57">
        <f t="shared" si="787"/>
        <v>224113.56</v>
      </c>
      <c r="AD466" s="57">
        <f t="shared" si="788"/>
        <v>2838771.1109901005</v>
      </c>
      <c r="AE466" s="57">
        <f t="shared" si="807"/>
        <v>2820094.9809901007</v>
      </c>
      <c r="AF466" s="57">
        <f t="shared" si="807"/>
        <v>2801418.8509901008</v>
      </c>
      <c r="AG466" s="57">
        <f t="shared" si="807"/>
        <v>2782742.7209901009</v>
      </c>
      <c r="AH466" s="57">
        <f t="shared" si="807"/>
        <v>2764066.590990101</v>
      </c>
      <c r="AI466" s="57">
        <f t="shared" si="807"/>
        <v>2745390.4609901011</v>
      </c>
      <c r="AJ466" s="57">
        <f t="shared" si="807"/>
        <v>2726714.3309901012</v>
      </c>
      <c r="AK466" s="57">
        <f t="shared" si="807"/>
        <v>2708038.2009901013</v>
      </c>
      <c r="AL466" s="57">
        <f t="shared" si="807"/>
        <v>2689362.0709901014</v>
      </c>
      <c r="AM466" s="57">
        <f t="shared" si="807"/>
        <v>2670685.9409901015</v>
      </c>
      <c r="AN466" s="57">
        <f t="shared" si="807"/>
        <v>2652009.8109901017</v>
      </c>
      <c r="AO466" s="57">
        <f t="shared" si="807"/>
        <v>2633333.6809901018</v>
      </c>
      <c r="AP466" s="59"/>
      <c r="AQ466" s="57">
        <v>18676.13</v>
      </c>
      <c r="AR466" s="57">
        <f t="shared" si="808"/>
        <v>224113.56</v>
      </c>
      <c r="AS466" s="57">
        <f t="shared" si="809"/>
        <v>2614657.5509901019</v>
      </c>
      <c r="AT466" s="57">
        <f t="shared" si="810"/>
        <v>2595981.420990102</v>
      </c>
      <c r="AU466" s="57">
        <f t="shared" si="810"/>
        <v>2577305.2909901021</v>
      </c>
      <c r="AV466" s="57">
        <f t="shared" si="810"/>
        <v>2558629.1609901022</v>
      </c>
      <c r="AW466" s="57">
        <f t="shared" si="810"/>
        <v>2539953.0309901023</v>
      </c>
      <c r="AX466" s="57">
        <f t="shared" si="810"/>
        <v>2521276.9009901024</v>
      </c>
      <c r="AY466" s="57">
        <f t="shared" si="810"/>
        <v>2502600.7709901026</v>
      </c>
      <c r="AZ466" s="57">
        <f t="shared" si="810"/>
        <v>2483924.6409901027</v>
      </c>
      <c r="BA466" s="57">
        <f t="shared" si="810"/>
        <v>2465248.5109901028</v>
      </c>
      <c r="BB466" s="57">
        <f t="shared" si="810"/>
        <v>2446572.3809901029</v>
      </c>
      <c r="BC466" s="57">
        <f t="shared" si="810"/>
        <v>2427896.250990103</v>
      </c>
      <c r="BD466" s="57">
        <f t="shared" si="810"/>
        <v>2409220.1209901031</v>
      </c>
      <c r="BE466" s="60">
        <f t="shared" si="785"/>
        <v>0</v>
      </c>
      <c r="BF466" s="57">
        <v>18676.13</v>
      </c>
      <c r="BG466" s="69">
        <f t="shared" si="758"/>
        <v>224113.56</v>
      </c>
      <c r="BH466" s="57">
        <f t="shared" si="712"/>
        <v>2390543.9909901032</v>
      </c>
      <c r="BI466" s="57">
        <f t="shared" si="811"/>
        <v>2371867.8609901033</v>
      </c>
      <c r="BJ466" s="57">
        <f t="shared" si="811"/>
        <v>2353191.7309901034</v>
      </c>
      <c r="BK466" s="57">
        <f t="shared" si="811"/>
        <v>2334515.6009901036</v>
      </c>
      <c r="BL466" s="57">
        <f t="shared" si="811"/>
        <v>2315839.4709901037</v>
      </c>
      <c r="BM466" s="57">
        <f t="shared" si="811"/>
        <v>2297163.3409901038</v>
      </c>
      <c r="BN466" s="57">
        <f t="shared" si="811"/>
        <v>2278487.2109901039</v>
      </c>
      <c r="BO466" s="57">
        <f t="shared" si="811"/>
        <v>2259811.080990104</v>
      </c>
      <c r="BP466" s="57">
        <f t="shared" si="811"/>
        <v>2241134.9509901041</v>
      </c>
      <c r="BQ466" s="57">
        <f t="shared" si="811"/>
        <v>2222458.8209901042</v>
      </c>
      <c r="BR466" s="57">
        <f t="shared" si="811"/>
        <v>2203782.6909901043</v>
      </c>
      <c r="BS466" s="57">
        <f t="shared" si="811"/>
        <v>2185106.5609901045</v>
      </c>
      <c r="BT466" s="60">
        <v>0</v>
      </c>
      <c r="BU466" s="57">
        <v>18676.13</v>
      </c>
      <c r="BV466" s="69">
        <f t="shared" si="760"/>
        <v>224113.56</v>
      </c>
      <c r="BW466" s="57">
        <f t="shared" si="812"/>
        <v>2166430.4309901046</v>
      </c>
      <c r="BX466" s="57">
        <f t="shared" si="813"/>
        <v>2147754.3009901047</v>
      </c>
      <c r="BY466" s="57">
        <f t="shared" si="813"/>
        <v>2129078.1709901048</v>
      </c>
      <c r="BZ466" s="57">
        <f t="shared" si="813"/>
        <v>2110402.0409901049</v>
      </c>
      <c r="CA466" s="57">
        <f t="shared" si="813"/>
        <v>2091725.910990105</v>
      </c>
      <c r="CB466" s="57">
        <f t="shared" si="813"/>
        <v>2073049.7809901051</v>
      </c>
      <c r="CC466" s="57">
        <f t="shared" si="813"/>
        <v>2054373.6509901052</v>
      </c>
      <c r="CD466" s="57">
        <f t="shared" si="813"/>
        <v>2035697.5209901053</v>
      </c>
      <c r="CE466" s="57">
        <f t="shared" si="813"/>
        <v>2017021.3909901055</v>
      </c>
      <c r="CF466" s="57">
        <f t="shared" si="813"/>
        <v>1998345.2609901056</v>
      </c>
      <c r="CG466" s="57">
        <f t="shared" si="813"/>
        <v>1979669.1309901057</v>
      </c>
      <c r="CH466" s="57">
        <f t="shared" si="813"/>
        <v>1960993.0009901058</v>
      </c>
      <c r="CI466" s="60">
        <v>0</v>
      </c>
      <c r="CJ466" s="57">
        <v>18676.13</v>
      </c>
      <c r="CK466" s="69">
        <f t="shared" si="782"/>
        <v>224113.56</v>
      </c>
      <c r="CL466" s="57">
        <f t="shared" si="814"/>
        <v>1942316.8709901059</v>
      </c>
      <c r="CM466" s="57">
        <f t="shared" si="815"/>
        <v>1923640.740990106</v>
      </c>
      <c r="CN466" s="57">
        <f t="shared" si="815"/>
        <v>1904964.6109901061</v>
      </c>
      <c r="CO466" s="57">
        <f t="shared" si="815"/>
        <v>1886288.4809901062</v>
      </c>
      <c r="CP466" s="57">
        <f t="shared" si="815"/>
        <v>1867612.3509901064</v>
      </c>
      <c r="CQ466" s="57">
        <f t="shared" si="815"/>
        <v>1848936.2209901065</v>
      </c>
      <c r="CR466" s="57">
        <f t="shared" si="815"/>
        <v>1830260.0909901066</v>
      </c>
      <c r="CS466" s="57">
        <f t="shared" si="815"/>
        <v>1811583.9609901067</v>
      </c>
      <c r="CT466" s="57">
        <f t="shared" si="815"/>
        <v>1792907.8309901068</v>
      </c>
      <c r="CU466" s="57">
        <f t="shared" si="815"/>
        <v>1774231.7009901069</v>
      </c>
      <c r="CV466" s="57">
        <f t="shared" si="815"/>
        <v>1755555.570990107</v>
      </c>
      <c r="CW466" s="57">
        <f t="shared" si="815"/>
        <v>1736879.4409901071</v>
      </c>
      <c r="CX466" s="60">
        <v>0</v>
      </c>
    </row>
    <row r="467" spans="1:102" x14ac:dyDescent="0.2">
      <c r="A467" s="56" t="s">
        <v>920</v>
      </c>
      <c r="B467" s="77" t="s">
        <v>2497</v>
      </c>
      <c r="C467" s="40" t="s">
        <v>794</v>
      </c>
      <c r="D467" s="40" t="s">
        <v>913</v>
      </c>
      <c r="E467" s="40" t="s">
        <v>2563</v>
      </c>
      <c r="F467" s="40" t="s">
        <v>853</v>
      </c>
      <c r="G467" s="40">
        <v>120</v>
      </c>
      <c r="H467" s="57">
        <v>1135845.03</v>
      </c>
      <c r="I467" s="57">
        <v>75723.001999999993</v>
      </c>
      <c r="J467" s="57">
        <v>1060122.0279999999</v>
      </c>
      <c r="K467" s="58">
        <v>1</v>
      </c>
      <c r="L467" s="57">
        <v>9465.3799999999992</v>
      </c>
      <c r="M467" s="57"/>
      <c r="N467" s="57">
        <f t="shared" si="720"/>
        <v>113584.56</v>
      </c>
      <c r="O467" s="57">
        <f t="shared" si="786"/>
        <v>1050656.648</v>
      </c>
      <c r="P467" s="57">
        <f t="shared" si="806"/>
        <v>1041191.268</v>
      </c>
      <c r="Q467" s="57">
        <f t="shared" si="806"/>
        <v>1031725.888</v>
      </c>
      <c r="R467" s="57">
        <f t="shared" si="806"/>
        <v>1022260.508</v>
      </c>
      <c r="S467" s="57">
        <f t="shared" si="806"/>
        <v>1012795.128</v>
      </c>
      <c r="T467" s="57">
        <f t="shared" si="806"/>
        <v>1003329.748</v>
      </c>
      <c r="U467" s="57">
        <f t="shared" si="806"/>
        <v>993864.36800000002</v>
      </c>
      <c r="V467" s="57">
        <f t="shared" si="806"/>
        <v>984398.98800000001</v>
      </c>
      <c r="W467" s="57">
        <f t="shared" si="806"/>
        <v>974933.60800000001</v>
      </c>
      <c r="X467" s="57">
        <f t="shared" si="806"/>
        <v>965468.228</v>
      </c>
      <c r="Y467" s="57">
        <f t="shared" si="806"/>
        <v>956002.848</v>
      </c>
      <c r="Z467" s="57">
        <f t="shared" si="806"/>
        <v>946537.46799999999</v>
      </c>
      <c r="AA467" s="59">
        <f t="shared" ref="AA467:AA476" si="816">SUM(O467:Z467,J467)/13*$AA$1</f>
        <v>22073.254455999995</v>
      </c>
      <c r="AB467" s="57"/>
      <c r="AC467" s="57">
        <f t="shared" si="787"/>
        <v>113584.56</v>
      </c>
      <c r="AD467" s="57">
        <f t="shared" si="788"/>
        <v>937072.08799999999</v>
      </c>
      <c r="AE467" s="57">
        <f t="shared" si="807"/>
        <v>927606.70799999998</v>
      </c>
      <c r="AF467" s="57">
        <f t="shared" si="807"/>
        <v>918141.32799999998</v>
      </c>
      <c r="AG467" s="57">
        <f t="shared" si="807"/>
        <v>908675.94799999997</v>
      </c>
      <c r="AH467" s="57">
        <f t="shared" si="807"/>
        <v>899210.56799999997</v>
      </c>
      <c r="AI467" s="57">
        <f t="shared" si="807"/>
        <v>889745.18799999997</v>
      </c>
      <c r="AJ467" s="57">
        <f t="shared" si="807"/>
        <v>880279.80799999996</v>
      </c>
      <c r="AK467" s="57">
        <f t="shared" si="807"/>
        <v>870814.42799999996</v>
      </c>
      <c r="AL467" s="57">
        <f t="shared" si="807"/>
        <v>861349.04799999995</v>
      </c>
      <c r="AM467" s="57">
        <f t="shared" si="807"/>
        <v>851883.66799999995</v>
      </c>
      <c r="AN467" s="57">
        <f t="shared" si="807"/>
        <v>842418.28799999994</v>
      </c>
      <c r="AO467" s="57">
        <f t="shared" si="807"/>
        <v>832952.90799999994</v>
      </c>
      <c r="AP467" s="59">
        <f t="shared" ref="AP467:AP514" si="817">IF(K467&lt;1,0,SUM(AD467:AO467,Z467)/13*$BE$1)</f>
        <v>19574.394135999999</v>
      </c>
      <c r="AQ467" s="57">
        <v>9465.3799999999992</v>
      </c>
      <c r="AR467" s="57">
        <f t="shared" si="808"/>
        <v>113584.56</v>
      </c>
      <c r="AS467" s="57">
        <f t="shared" si="809"/>
        <v>823487.52799999993</v>
      </c>
      <c r="AT467" s="57">
        <f t="shared" si="810"/>
        <v>814022.14799999993</v>
      </c>
      <c r="AU467" s="57">
        <f t="shared" si="810"/>
        <v>804556.76799999992</v>
      </c>
      <c r="AV467" s="57">
        <f t="shared" si="810"/>
        <v>795091.38799999992</v>
      </c>
      <c r="AW467" s="57">
        <f t="shared" si="810"/>
        <v>785626.00799999991</v>
      </c>
      <c r="AX467" s="57">
        <f t="shared" si="810"/>
        <v>776160.62799999991</v>
      </c>
      <c r="AY467" s="57">
        <f t="shared" si="810"/>
        <v>766695.24799999991</v>
      </c>
      <c r="AZ467" s="57">
        <f t="shared" si="810"/>
        <v>757229.8679999999</v>
      </c>
      <c r="BA467" s="57">
        <f t="shared" si="810"/>
        <v>747764.4879999999</v>
      </c>
      <c r="BB467" s="57">
        <f t="shared" si="810"/>
        <v>738299.10799999989</v>
      </c>
      <c r="BC467" s="57">
        <f t="shared" si="810"/>
        <v>728833.72799999989</v>
      </c>
      <c r="BD467" s="57">
        <f t="shared" si="810"/>
        <v>719368.34799999988</v>
      </c>
      <c r="BE467" s="60">
        <f t="shared" si="785"/>
        <v>17075.533815999996</v>
      </c>
      <c r="BF467" s="57">
        <v>9465.3799999999992</v>
      </c>
      <c r="BG467" s="69">
        <f t="shared" si="758"/>
        <v>113584.56</v>
      </c>
      <c r="BH467" s="57">
        <f t="shared" si="712"/>
        <v>709902.96799999988</v>
      </c>
      <c r="BI467" s="57">
        <f t="shared" si="811"/>
        <v>700437.58799999987</v>
      </c>
      <c r="BJ467" s="57">
        <f t="shared" si="811"/>
        <v>690972.20799999987</v>
      </c>
      <c r="BK467" s="57">
        <f t="shared" si="811"/>
        <v>681506.82799999986</v>
      </c>
      <c r="BL467" s="57">
        <f t="shared" si="811"/>
        <v>672041.44799999986</v>
      </c>
      <c r="BM467" s="57">
        <f t="shared" si="811"/>
        <v>662576.06799999985</v>
      </c>
      <c r="BN467" s="57">
        <f t="shared" si="811"/>
        <v>653110.68799999985</v>
      </c>
      <c r="BO467" s="57">
        <f t="shared" si="811"/>
        <v>643645.30799999984</v>
      </c>
      <c r="BP467" s="57">
        <f t="shared" si="811"/>
        <v>634179.92799999984</v>
      </c>
      <c r="BQ467" s="57">
        <f t="shared" si="811"/>
        <v>624714.54799999984</v>
      </c>
      <c r="BR467" s="57">
        <f t="shared" si="811"/>
        <v>615249.16799999983</v>
      </c>
      <c r="BS467" s="57">
        <f t="shared" si="811"/>
        <v>605783.78799999983</v>
      </c>
      <c r="BT467" s="60">
        <f t="shared" si="790"/>
        <v>14576.673495999996</v>
      </c>
      <c r="BU467" s="57">
        <v>9465.3799999999992</v>
      </c>
      <c r="BV467" s="69">
        <f t="shared" si="760"/>
        <v>113584.56</v>
      </c>
      <c r="BW467" s="57">
        <f t="shared" si="812"/>
        <v>596318.40799999982</v>
      </c>
      <c r="BX467" s="57">
        <f t="shared" si="813"/>
        <v>586853.02799999982</v>
      </c>
      <c r="BY467" s="57">
        <f t="shared" si="813"/>
        <v>577387.64799999981</v>
      </c>
      <c r="BZ467" s="57">
        <f t="shared" si="813"/>
        <v>567922.26799999981</v>
      </c>
      <c r="CA467" s="57">
        <f t="shared" si="813"/>
        <v>558456.8879999998</v>
      </c>
      <c r="CB467" s="57">
        <f t="shared" si="813"/>
        <v>548991.5079999998</v>
      </c>
      <c r="CC467" s="57">
        <f t="shared" si="813"/>
        <v>539526.12799999979</v>
      </c>
      <c r="CD467" s="57">
        <f t="shared" si="813"/>
        <v>530060.74799999979</v>
      </c>
      <c r="CE467" s="57">
        <f t="shared" si="813"/>
        <v>520595.36799999978</v>
      </c>
      <c r="CF467" s="57">
        <f t="shared" si="813"/>
        <v>511129.98799999978</v>
      </c>
      <c r="CG467" s="57">
        <f t="shared" si="813"/>
        <v>501664.60799999977</v>
      </c>
      <c r="CH467" s="57">
        <f t="shared" si="813"/>
        <v>492199.22799999977</v>
      </c>
      <c r="CI467" s="60">
        <f t="shared" si="791"/>
        <v>12077.813175999998</v>
      </c>
      <c r="CJ467" s="57">
        <v>9465.3799999999992</v>
      </c>
      <c r="CK467" s="69">
        <f t="shared" si="782"/>
        <v>113584.56</v>
      </c>
      <c r="CL467" s="57">
        <f t="shared" si="814"/>
        <v>482733.84799999977</v>
      </c>
      <c r="CM467" s="57">
        <f t="shared" si="815"/>
        <v>473268.46799999976</v>
      </c>
      <c r="CN467" s="57">
        <f t="shared" si="815"/>
        <v>463803.08799999976</v>
      </c>
      <c r="CO467" s="57">
        <f t="shared" si="815"/>
        <v>454337.70799999975</v>
      </c>
      <c r="CP467" s="57">
        <f t="shared" si="815"/>
        <v>444872.32799999975</v>
      </c>
      <c r="CQ467" s="57">
        <f t="shared" si="815"/>
        <v>435406.94799999974</v>
      </c>
      <c r="CR467" s="57">
        <f t="shared" si="815"/>
        <v>425941.56799999974</v>
      </c>
      <c r="CS467" s="57">
        <f t="shared" si="815"/>
        <v>416476.18799999973</v>
      </c>
      <c r="CT467" s="57">
        <f t="shared" si="815"/>
        <v>407010.80799999973</v>
      </c>
      <c r="CU467" s="57">
        <f t="shared" si="815"/>
        <v>397545.42799999972</v>
      </c>
      <c r="CV467" s="57">
        <f t="shared" si="815"/>
        <v>388080.04799999972</v>
      </c>
      <c r="CW467" s="57">
        <f t="shared" si="815"/>
        <v>378614.66799999971</v>
      </c>
      <c r="CX467" s="60">
        <f t="shared" si="792"/>
        <v>9578.9528559999944</v>
      </c>
    </row>
    <row r="468" spans="1:102" x14ac:dyDescent="0.2">
      <c r="A468" s="56" t="s">
        <v>1779</v>
      </c>
      <c r="B468" s="40" t="s">
        <v>2498</v>
      </c>
      <c r="C468" s="40" t="s">
        <v>794</v>
      </c>
      <c r="D468" s="40" t="s">
        <v>851</v>
      </c>
      <c r="E468" s="40" t="s">
        <v>2637</v>
      </c>
      <c r="F468" s="40" t="s">
        <v>853</v>
      </c>
      <c r="G468" s="40">
        <v>300</v>
      </c>
      <c r="H468" s="57">
        <v>2066041.02</v>
      </c>
      <c r="I468" s="57">
        <v>165283.2408</v>
      </c>
      <c r="J468" s="57">
        <v>1900757.7792</v>
      </c>
      <c r="K468" s="58">
        <v>1</v>
      </c>
      <c r="L468" s="57">
        <v>6886.800000000002</v>
      </c>
      <c r="M468" s="57"/>
      <c r="N468" s="57">
        <f t="shared" si="720"/>
        <v>82641.60000000002</v>
      </c>
      <c r="O468" s="57">
        <f t="shared" si="786"/>
        <v>1893870.9791999999</v>
      </c>
      <c r="P468" s="57">
        <f t="shared" si="806"/>
        <v>1886984.1791999999</v>
      </c>
      <c r="Q468" s="57">
        <f t="shared" si="806"/>
        <v>1880097.3791999999</v>
      </c>
      <c r="R468" s="57">
        <f t="shared" si="806"/>
        <v>1873210.5791999998</v>
      </c>
      <c r="S468" s="57">
        <f t="shared" si="806"/>
        <v>1866323.7791999998</v>
      </c>
      <c r="T468" s="57">
        <f t="shared" si="806"/>
        <v>1859436.9791999997</v>
      </c>
      <c r="U468" s="57">
        <f t="shared" si="806"/>
        <v>1852550.1791999997</v>
      </c>
      <c r="V468" s="57">
        <f t="shared" si="806"/>
        <v>1845663.3791999996</v>
      </c>
      <c r="W468" s="57">
        <f t="shared" si="806"/>
        <v>1838776.5791999996</v>
      </c>
      <c r="X468" s="57">
        <f t="shared" si="806"/>
        <v>1831889.7791999995</v>
      </c>
      <c r="Y468" s="57">
        <f t="shared" si="806"/>
        <v>1825002.9791999995</v>
      </c>
      <c r="Z468" s="57">
        <f t="shared" si="806"/>
        <v>1818116.1791999994</v>
      </c>
      <c r="AA468" s="59">
        <f t="shared" si="816"/>
        <v>40907.613542399988</v>
      </c>
      <c r="AB468" s="57"/>
      <c r="AC468" s="57">
        <f t="shared" si="787"/>
        <v>82641.60000000002</v>
      </c>
      <c r="AD468" s="57">
        <f t="shared" si="788"/>
        <v>1811229.3791999994</v>
      </c>
      <c r="AE468" s="57">
        <f t="shared" si="807"/>
        <v>1804342.5791999993</v>
      </c>
      <c r="AF468" s="57">
        <f t="shared" si="807"/>
        <v>1797455.7791999993</v>
      </c>
      <c r="AG468" s="57">
        <f t="shared" si="807"/>
        <v>1790568.9791999992</v>
      </c>
      <c r="AH468" s="57">
        <f t="shared" si="807"/>
        <v>1783682.1791999992</v>
      </c>
      <c r="AI468" s="57">
        <f t="shared" si="807"/>
        <v>1776795.3791999992</v>
      </c>
      <c r="AJ468" s="57">
        <f t="shared" si="807"/>
        <v>1769908.5791999991</v>
      </c>
      <c r="AK468" s="57">
        <f t="shared" si="807"/>
        <v>1763021.7791999991</v>
      </c>
      <c r="AL468" s="57">
        <f t="shared" si="807"/>
        <v>1756134.979199999</v>
      </c>
      <c r="AM468" s="57">
        <f t="shared" si="807"/>
        <v>1749248.179199999</v>
      </c>
      <c r="AN468" s="57">
        <f t="shared" si="807"/>
        <v>1742361.3791999989</v>
      </c>
      <c r="AO468" s="57">
        <f t="shared" si="807"/>
        <v>1735474.5791999989</v>
      </c>
      <c r="AP468" s="59">
        <f t="shared" si="817"/>
        <v>39089.498342399987</v>
      </c>
      <c r="AQ468" s="57">
        <v>6886.800000000002</v>
      </c>
      <c r="AR468" s="57">
        <f t="shared" si="808"/>
        <v>82641.60000000002</v>
      </c>
      <c r="AS468" s="57">
        <f t="shared" si="809"/>
        <v>1728587.7791999988</v>
      </c>
      <c r="AT468" s="57">
        <f t="shared" si="810"/>
        <v>1721700.9791999988</v>
      </c>
      <c r="AU468" s="57">
        <f t="shared" si="810"/>
        <v>1714814.1791999987</v>
      </c>
      <c r="AV468" s="57">
        <f t="shared" si="810"/>
        <v>1707927.3791999987</v>
      </c>
      <c r="AW468" s="57">
        <f t="shared" si="810"/>
        <v>1701040.5791999986</v>
      </c>
      <c r="AX468" s="57">
        <f t="shared" si="810"/>
        <v>1694153.7791999986</v>
      </c>
      <c r="AY468" s="57">
        <f t="shared" si="810"/>
        <v>1687266.9791999985</v>
      </c>
      <c r="AZ468" s="57">
        <f t="shared" si="810"/>
        <v>1680380.1791999985</v>
      </c>
      <c r="BA468" s="57">
        <f t="shared" si="810"/>
        <v>1673493.3791999985</v>
      </c>
      <c r="BB468" s="57">
        <f t="shared" si="810"/>
        <v>1666606.5791999984</v>
      </c>
      <c r="BC468" s="57">
        <f t="shared" si="810"/>
        <v>1659719.7791999984</v>
      </c>
      <c r="BD468" s="57">
        <f t="shared" si="810"/>
        <v>1652832.9791999983</v>
      </c>
      <c r="BE468" s="60">
        <f t="shared" si="785"/>
        <v>37271.383142399973</v>
      </c>
      <c r="BF468" s="57">
        <v>6886.800000000002</v>
      </c>
      <c r="BG468" s="69">
        <f t="shared" si="758"/>
        <v>82641.60000000002</v>
      </c>
      <c r="BH468" s="57">
        <f t="shared" si="712"/>
        <v>1645946.1791999983</v>
      </c>
      <c r="BI468" s="57">
        <f t="shared" si="811"/>
        <v>1639059.3791999982</v>
      </c>
      <c r="BJ468" s="57">
        <f t="shared" si="811"/>
        <v>1632172.5791999982</v>
      </c>
      <c r="BK468" s="57">
        <f t="shared" si="811"/>
        <v>1625285.7791999981</v>
      </c>
      <c r="BL468" s="57">
        <f t="shared" si="811"/>
        <v>1618398.9791999981</v>
      </c>
      <c r="BM468" s="57">
        <f t="shared" si="811"/>
        <v>1611512.179199998</v>
      </c>
      <c r="BN468" s="57">
        <f t="shared" si="811"/>
        <v>1604625.379199998</v>
      </c>
      <c r="BO468" s="57">
        <f t="shared" si="811"/>
        <v>1597738.5791999979</v>
      </c>
      <c r="BP468" s="57">
        <f t="shared" si="811"/>
        <v>1590851.7791999979</v>
      </c>
      <c r="BQ468" s="57">
        <f t="shared" si="811"/>
        <v>1583964.9791999978</v>
      </c>
      <c r="BR468" s="57">
        <f t="shared" si="811"/>
        <v>1577078.1791999978</v>
      </c>
      <c r="BS468" s="57">
        <f t="shared" si="811"/>
        <v>1570191.3791999978</v>
      </c>
      <c r="BT468" s="60">
        <f t="shared" si="790"/>
        <v>35453.267942399951</v>
      </c>
      <c r="BU468" s="57">
        <v>6886.800000000002</v>
      </c>
      <c r="BV468" s="69">
        <f t="shared" si="760"/>
        <v>82641.60000000002</v>
      </c>
      <c r="BW468" s="57">
        <f t="shared" si="812"/>
        <v>1563304.5791999977</v>
      </c>
      <c r="BX468" s="57">
        <f t="shared" si="813"/>
        <v>1556417.7791999977</v>
      </c>
      <c r="BY468" s="57">
        <f t="shared" si="813"/>
        <v>1549530.9791999976</v>
      </c>
      <c r="BZ468" s="57">
        <f t="shared" si="813"/>
        <v>1542644.1791999976</v>
      </c>
      <c r="CA468" s="57">
        <f t="shared" si="813"/>
        <v>1535757.3791999975</v>
      </c>
      <c r="CB468" s="57">
        <f t="shared" si="813"/>
        <v>1528870.5791999975</v>
      </c>
      <c r="CC468" s="57">
        <f t="shared" si="813"/>
        <v>1521983.7791999974</v>
      </c>
      <c r="CD468" s="57">
        <f t="shared" si="813"/>
        <v>1515096.9791999974</v>
      </c>
      <c r="CE468" s="57">
        <f t="shared" si="813"/>
        <v>1508210.1791999973</v>
      </c>
      <c r="CF468" s="57">
        <f t="shared" si="813"/>
        <v>1501323.3791999973</v>
      </c>
      <c r="CG468" s="57">
        <f t="shared" si="813"/>
        <v>1494436.5791999972</v>
      </c>
      <c r="CH468" s="57">
        <f t="shared" si="813"/>
        <v>1487549.7791999972</v>
      </c>
      <c r="CI468" s="60">
        <f t="shared" si="791"/>
        <v>33635.152742399936</v>
      </c>
      <c r="CJ468" s="57">
        <v>6886.800000000002</v>
      </c>
      <c r="CK468" s="69">
        <f t="shared" si="782"/>
        <v>82641.60000000002</v>
      </c>
      <c r="CL468" s="57">
        <f t="shared" si="814"/>
        <v>1480662.9791999971</v>
      </c>
      <c r="CM468" s="57">
        <f t="shared" si="815"/>
        <v>1473776.1791999971</v>
      </c>
      <c r="CN468" s="57">
        <f t="shared" si="815"/>
        <v>1466889.3791999971</v>
      </c>
      <c r="CO468" s="57">
        <f t="shared" si="815"/>
        <v>1460002.579199997</v>
      </c>
      <c r="CP468" s="57">
        <f t="shared" si="815"/>
        <v>1453115.779199997</v>
      </c>
      <c r="CQ468" s="57">
        <f t="shared" si="815"/>
        <v>1446228.9791999969</v>
      </c>
      <c r="CR468" s="57">
        <f t="shared" si="815"/>
        <v>1439342.1791999969</v>
      </c>
      <c r="CS468" s="57">
        <f t="shared" si="815"/>
        <v>1432455.3791999968</v>
      </c>
      <c r="CT468" s="57">
        <f t="shared" si="815"/>
        <v>1425568.5791999968</v>
      </c>
      <c r="CU468" s="57">
        <f t="shared" si="815"/>
        <v>1418681.7791999967</v>
      </c>
      <c r="CV468" s="57">
        <f t="shared" si="815"/>
        <v>1411794.9791999967</v>
      </c>
      <c r="CW468" s="57">
        <f t="shared" si="815"/>
        <v>1404908.1791999966</v>
      </c>
      <c r="CX468" s="60">
        <f t="shared" si="792"/>
        <v>31817.037542399936</v>
      </c>
    </row>
    <row r="469" spans="1:102" x14ac:dyDescent="0.2">
      <c r="A469" s="56" t="s">
        <v>1780</v>
      </c>
      <c r="B469" s="40" t="s">
        <v>2499</v>
      </c>
      <c r="C469" s="40" t="s">
        <v>794</v>
      </c>
      <c r="D469" s="40" t="s">
        <v>851</v>
      </c>
      <c r="E469" s="40" t="s">
        <v>2626</v>
      </c>
      <c r="F469" s="40" t="s">
        <v>853</v>
      </c>
      <c r="G469" s="40">
        <v>180</v>
      </c>
      <c r="H469" s="57">
        <v>392922.66</v>
      </c>
      <c r="I469" s="57">
        <v>318703.44399999996</v>
      </c>
      <c r="J469" s="57">
        <v>74219.216000000015</v>
      </c>
      <c r="K469" s="58">
        <v>1</v>
      </c>
      <c r="L469" s="57">
        <v>2182.9000000000005</v>
      </c>
      <c r="M469" s="57"/>
      <c r="N469" s="57">
        <f t="shared" si="720"/>
        <v>26194.800000000007</v>
      </c>
      <c r="O469" s="57">
        <f t="shared" si="786"/>
        <v>72036.316000000021</v>
      </c>
      <c r="P469" s="57">
        <f t="shared" si="806"/>
        <v>69853.416000000027</v>
      </c>
      <c r="Q469" s="57">
        <f t="shared" si="806"/>
        <v>67670.516000000032</v>
      </c>
      <c r="R469" s="57">
        <f t="shared" si="806"/>
        <v>65487.616000000031</v>
      </c>
      <c r="S469" s="57">
        <f t="shared" si="806"/>
        <v>63304.716000000029</v>
      </c>
      <c r="T469" s="57">
        <f t="shared" si="806"/>
        <v>61121.816000000028</v>
      </c>
      <c r="U469" s="57">
        <f t="shared" si="806"/>
        <v>58938.916000000027</v>
      </c>
      <c r="V469" s="57">
        <f t="shared" si="806"/>
        <v>56756.016000000025</v>
      </c>
      <c r="W469" s="57">
        <f t="shared" si="806"/>
        <v>54573.116000000024</v>
      </c>
      <c r="X469" s="57">
        <f t="shared" si="806"/>
        <v>52390.216000000022</v>
      </c>
      <c r="Y469" s="57">
        <f t="shared" si="806"/>
        <v>50207.316000000021</v>
      </c>
      <c r="Z469" s="57">
        <f t="shared" si="806"/>
        <v>48024.416000000019</v>
      </c>
      <c r="AA469" s="59">
        <f t="shared" si="816"/>
        <v>1344.6799520000004</v>
      </c>
      <c r="AB469" s="57"/>
      <c r="AC469" s="57">
        <f t="shared" si="787"/>
        <v>26194.800000000007</v>
      </c>
      <c r="AD469" s="57">
        <f t="shared" si="788"/>
        <v>45841.516000000018</v>
      </c>
      <c r="AE469" s="57">
        <f t="shared" si="807"/>
        <v>43658.616000000016</v>
      </c>
      <c r="AF469" s="57">
        <f t="shared" si="807"/>
        <v>41475.716000000015</v>
      </c>
      <c r="AG469" s="57">
        <f t="shared" si="807"/>
        <v>39292.816000000013</v>
      </c>
      <c r="AH469" s="57">
        <f t="shared" si="807"/>
        <v>37109.916000000012</v>
      </c>
      <c r="AI469" s="57">
        <f t="shared" si="807"/>
        <v>34927.016000000011</v>
      </c>
      <c r="AJ469" s="57">
        <f t="shared" si="807"/>
        <v>32744.116000000009</v>
      </c>
      <c r="AK469" s="57">
        <f t="shared" si="807"/>
        <v>30561.216000000008</v>
      </c>
      <c r="AL469" s="57">
        <f t="shared" si="807"/>
        <v>28378.316000000006</v>
      </c>
      <c r="AM469" s="57">
        <f t="shared" si="807"/>
        <v>26195.416000000005</v>
      </c>
      <c r="AN469" s="57">
        <f t="shared" si="807"/>
        <v>24012.516000000003</v>
      </c>
      <c r="AO469" s="57">
        <f t="shared" si="807"/>
        <v>21829.616000000002</v>
      </c>
      <c r="AP469" s="59">
        <f t="shared" si="817"/>
        <v>768.39435200000014</v>
      </c>
      <c r="AQ469" s="57">
        <v>2182.9000000000005</v>
      </c>
      <c r="AR469" s="57">
        <f>L469*10+0.62</f>
        <v>21829.620000000006</v>
      </c>
      <c r="AS469" s="57">
        <f t="shared" si="809"/>
        <v>19646.716</v>
      </c>
      <c r="AT469" s="57">
        <f t="shared" si="810"/>
        <v>17463.815999999999</v>
      </c>
      <c r="AU469" s="57">
        <f t="shared" si="810"/>
        <v>15280.915999999997</v>
      </c>
      <c r="AV469" s="57">
        <f t="shared" si="810"/>
        <v>13098.015999999996</v>
      </c>
      <c r="AW469" s="57">
        <f t="shared" si="810"/>
        <v>10915.115999999995</v>
      </c>
      <c r="AX469" s="57">
        <f t="shared" si="810"/>
        <v>8732.2159999999931</v>
      </c>
      <c r="AY469" s="57">
        <f t="shared" si="810"/>
        <v>6549.3159999999925</v>
      </c>
      <c r="AZ469" s="57">
        <f t="shared" si="810"/>
        <v>4366.415999999992</v>
      </c>
      <c r="BA469" s="57">
        <f t="shared" si="810"/>
        <v>2183.5159999999914</v>
      </c>
      <c r="BB469" s="57">
        <f t="shared" si="810"/>
        <v>0.6159999999908905</v>
      </c>
      <c r="BC469" s="57">
        <f>BB469-0.62</f>
        <v>-4.0000000091094945E-3</v>
      </c>
      <c r="BD469" s="57">
        <f>BC469-$L469*0</f>
        <v>-4.0000000091094945E-3</v>
      </c>
      <c r="BE469" s="60">
        <f t="shared" si="785"/>
        <v>203.18906892307677</v>
      </c>
      <c r="BF469" s="57">
        <v>2182.9000000000005</v>
      </c>
      <c r="BG469" s="69">
        <v>0</v>
      </c>
      <c r="BH469" s="57"/>
      <c r="BI469" s="57"/>
      <c r="BJ469" s="57"/>
      <c r="BK469" s="57"/>
      <c r="BL469" s="57"/>
      <c r="BM469" s="57"/>
      <c r="BN469" s="57"/>
      <c r="BO469" s="57"/>
      <c r="BP469" s="57"/>
      <c r="BQ469" s="57"/>
      <c r="BR469" s="57"/>
      <c r="BS469" s="57"/>
      <c r="BT469" s="60">
        <f t="shared" si="790"/>
        <v>-6.7692307846468361E-6</v>
      </c>
      <c r="BU469" s="57">
        <v>2182.9000000000005</v>
      </c>
      <c r="BV469" s="69">
        <v>0</v>
      </c>
      <c r="BW469" s="57"/>
      <c r="BX469" s="57"/>
      <c r="BY469" s="57"/>
      <c r="BZ469" s="57"/>
      <c r="CA469" s="57"/>
      <c r="CB469" s="57"/>
      <c r="CC469" s="57"/>
      <c r="CD469" s="57"/>
      <c r="CE469" s="57"/>
      <c r="CF469" s="57"/>
      <c r="CG469" s="57"/>
      <c r="CH469" s="57"/>
      <c r="CI469" s="60">
        <f t="shared" si="791"/>
        <v>0</v>
      </c>
      <c r="CJ469" s="57">
        <v>2182.9000000000005</v>
      </c>
      <c r="CK469" s="69">
        <v>0</v>
      </c>
      <c r="CL469" s="57"/>
      <c r="CM469" s="57"/>
      <c r="CN469" s="57"/>
      <c r="CO469" s="57"/>
      <c r="CP469" s="57"/>
      <c r="CQ469" s="57"/>
      <c r="CR469" s="57"/>
      <c r="CS469" s="57"/>
      <c r="CT469" s="57"/>
      <c r="CU469" s="57"/>
      <c r="CV469" s="57"/>
      <c r="CW469" s="57"/>
      <c r="CX469" s="60">
        <f t="shared" si="792"/>
        <v>0</v>
      </c>
    </row>
    <row r="470" spans="1:102" x14ac:dyDescent="0.2">
      <c r="A470" s="56" t="s">
        <v>1781</v>
      </c>
      <c r="B470" s="77" t="s">
        <v>2500</v>
      </c>
      <c r="C470" s="40" t="s">
        <v>794</v>
      </c>
      <c r="D470" s="40" t="s">
        <v>851</v>
      </c>
      <c r="E470" s="40" t="s">
        <v>2563</v>
      </c>
      <c r="F470" s="40" t="s">
        <v>853</v>
      </c>
      <c r="G470" s="40">
        <v>120</v>
      </c>
      <c r="H470" s="57">
        <v>38000</v>
      </c>
      <c r="I470" s="57">
        <v>2533.3333333333335</v>
      </c>
      <c r="J470" s="57">
        <v>35466.666666666664</v>
      </c>
      <c r="K470" s="58">
        <v>1</v>
      </c>
      <c r="L470" s="57">
        <v>316.67</v>
      </c>
      <c r="M470" s="57"/>
      <c r="N470" s="57">
        <f t="shared" si="720"/>
        <v>3800.04</v>
      </c>
      <c r="O470" s="57">
        <f t="shared" si="786"/>
        <v>35149.996666666666</v>
      </c>
      <c r="P470" s="57">
        <f t="shared" si="806"/>
        <v>34833.326666666668</v>
      </c>
      <c r="Q470" s="57">
        <f t="shared" si="806"/>
        <v>34516.656666666669</v>
      </c>
      <c r="R470" s="57">
        <f t="shared" si="806"/>
        <v>34199.986666666671</v>
      </c>
      <c r="S470" s="57">
        <f t="shared" si="806"/>
        <v>33883.316666666673</v>
      </c>
      <c r="T470" s="57">
        <f t="shared" si="806"/>
        <v>33566.646666666675</v>
      </c>
      <c r="U470" s="57">
        <f t="shared" si="806"/>
        <v>33249.976666666676</v>
      </c>
      <c r="V470" s="57">
        <f t="shared" si="806"/>
        <v>32933.306666666678</v>
      </c>
      <c r="W470" s="57">
        <f t="shared" si="806"/>
        <v>32616.63666666668</v>
      </c>
      <c r="X470" s="57">
        <f t="shared" si="806"/>
        <v>32299.966666666682</v>
      </c>
      <c r="Y470" s="57">
        <f t="shared" si="806"/>
        <v>31983.296666666683</v>
      </c>
      <c r="Z470" s="57">
        <f t="shared" si="806"/>
        <v>31666.626666666685</v>
      </c>
      <c r="AA470" s="59">
        <f t="shared" si="816"/>
        <v>738.46622666666678</v>
      </c>
      <c r="AB470" s="57"/>
      <c r="AC470" s="57">
        <f t="shared" si="787"/>
        <v>3800.04</v>
      </c>
      <c r="AD470" s="57">
        <f t="shared" si="788"/>
        <v>31349.956666666687</v>
      </c>
      <c r="AE470" s="57">
        <f t="shared" si="807"/>
        <v>31033.286666666689</v>
      </c>
      <c r="AF470" s="57">
        <f t="shared" si="807"/>
        <v>30716.61666666669</v>
      </c>
      <c r="AG470" s="57">
        <f t="shared" si="807"/>
        <v>30399.946666666692</v>
      </c>
      <c r="AH470" s="57">
        <f t="shared" si="807"/>
        <v>30083.276666666694</v>
      </c>
      <c r="AI470" s="57">
        <f t="shared" si="807"/>
        <v>29766.606666666696</v>
      </c>
      <c r="AJ470" s="57">
        <f t="shared" si="807"/>
        <v>29449.936666666697</v>
      </c>
      <c r="AK470" s="57">
        <f t="shared" si="807"/>
        <v>29133.266666666699</v>
      </c>
      <c r="AL470" s="57">
        <f t="shared" si="807"/>
        <v>28816.596666666701</v>
      </c>
      <c r="AM470" s="57">
        <f t="shared" si="807"/>
        <v>28499.926666666703</v>
      </c>
      <c r="AN470" s="57">
        <f t="shared" si="807"/>
        <v>28183.256666666704</v>
      </c>
      <c r="AO470" s="57">
        <f t="shared" si="807"/>
        <v>27866.586666666706</v>
      </c>
      <c r="AP470" s="59">
        <f t="shared" si="817"/>
        <v>654.86534666666728</v>
      </c>
      <c r="AQ470" s="57">
        <v>316.67</v>
      </c>
      <c r="AR470" s="57">
        <f t="shared" si="808"/>
        <v>3800.04</v>
      </c>
      <c r="AS470" s="57">
        <f t="shared" si="809"/>
        <v>27549.916666666708</v>
      </c>
      <c r="AT470" s="57">
        <f t="shared" si="810"/>
        <v>27233.24666666671</v>
      </c>
      <c r="AU470" s="57">
        <f t="shared" si="810"/>
        <v>26916.576666666711</v>
      </c>
      <c r="AV470" s="57">
        <f t="shared" si="810"/>
        <v>26599.906666666713</v>
      </c>
      <c r="AW470" s="57">
        <f t="shared" si="810"/>
        <v>26283.236666666715</v>
      </c>
      <c r="AX470" s="57">
        <f t="shared" si="810"/>
        <v>25966.566666666717</v>
      </c>
      <c r="AY470" s="57">
        <f t="shared" si="810"/>
        <v>25649.896666666718</v>
      </c>
      <c r="AZ470" s="57">
        <f t="shared" si="810"/>
        <v>25333.22666666672</v>
      </c>
      <c r="BA470" s="57">
        <f t="shared" si="810"/>
        <v>25016.556666666722</v>
      </c>
      <c r="BB470" s="57">
        <f t="shared" si="810"/>
        <v>24699.886666666724</v>
      </c>
      <c r="BC470" s="57">
        <f t="shared" si="810"/>
        <v>24383.216666666725</v>
      </c>
      <c r="BD470" s="57">
        <f t="shared" si="810"/>
        <v>24066.546666666727</v>
      </c>
      <c r="BE470" s="60">
        <f t="shared" si="785"/>
        <v>571.26446666666777</v>
      </c>
      <c r="BF470" s="57">
        <v>316.67</v>
      </c>
      <c r="BG470" s="69">
        <f t="shared" si="758"/>
        <v>3800.04</v>
      </c>
      <c r="BH470" s="57">
        <f t="shared" si="712"/>
        <v>23749.876666666729</v>
      </c>
      <c r="BI470" s="57">
        <f t="shared" si="811"/>
        <v>23433.206666666731</v>
      </c>
      <c r="BJ470" s="57">
        <f t="shared" si="811"/>
        <v>23116.536666666732</v>
      </c>
      <c r="BK470" s="57">
        <f t="shared" si="811"/>
        <v>22799.866666666734</v>
      </c>
      <c r="BL470" s="57">
        <f t="shared" si="811"/>
        <v>22483.196666666736</v>
      </c>
      <c r="BM470" s="57">
        <f t="shared" si="811"/>
        <v>22166.526666666738</v>
      </c>
      <c r="BN470" s="57">
        <f t="shared" si="811"/>
        <v>21849.856666666739</v>
      </c>
      <c r="BO470" s="57">
        <f t="shared" si="811"/>
        <v>21533.186666666741</v>
      </c>
      <c r="BP470" s="57">
        <f t="shared" si="811"/>
        <v>21216.516666666743</v>
      </c>
      <c r="BQ470" s="57">
        <f t="shared" si="811"/>
        <v>20899.846666666745</v>
      </c>
      <c r="BR470" s="57">
        <f t="shared" si="811"/>
        <v>20583.176666666746</v>
      </c>
      <c r="BS470" s="57">
        <f t="shared" si="811"/>
        <v>20266.506666666748</v>
      </c>
      <c r="BT470" s="60">
        <f t="shared" si="790"/>
        <v>487.66358666666821</v>
      </c>
      <c r="BU470" s="57">
        <v>316.67</v>
      </c>
      <c r="BV470" s="69">
        <f t="shared" si="760"/>
        <v>3800.04</v>
      </c>
      <c r="BW470" s="57">
        <f t="shared" ref="BW470:BW482" si="818">BS470-BU470</f>
        <v>19949.83666666675</v>
      </c>
      <c r="BX470" s="57">
        <f t="shared" ref="BX470:CH482" si="819">BW470-$L470</f>
        <v>19633.166666666752</v>
      </c>
      <c r="BY470" s="57">
        <f t="shared" si="819"/>
        <v>19316.496666666753</v>
      </c>
      <c r="BZ470" s="57">
        <f t="shared" si="819"/>
        <v>18999.826666666755</v>
      </c>
      <c r="CA470" s="57">
        <f t="shared" si="819"/>
        <v>18683.156666666757</v>
      </c>
      <c r="CB470" s="57">
        <f t="shared" si="819"/>
        <v>18366.486666666759</v>
      </c>
      <c r="CC470" s="57">
        <f t="shared" si="819"/>
        <v>18049.81666666676</v>
      </c>
      <c r="CD470" s="57">
        <f t="shared" si="819"/>
        <v>17733.146666666762</v>
      </c>
      <c r="CE470" s="57">
        <f t="shared" si="819"/>
        <v>17416.476666666764</v>
      </c>
      <c r="CF470" s="57">
        <f t="shared" si="819"/>
        <v>17099.806666666766</v>
      </c>
      <c r="CG470" s="57">
        <f t="shared" si="819"/>
        <v>16783.136666666767</v>
      </c>
      <c r="CH470" s="57">
        <f t="shared" si="819"/>
        <v>16466.466666666769</v>
      </c>
      <c r="CI470" s="60">
        <f t="shared" si="791"/>
        <v>404.06270666666865</v>
      </c>
      <c r="CJ470" s="57">
        <v>316.67</v>
      </c>
      <c r="CK470" s="69">
        <f t="shared" si="782"/>
        <v>3800.04</v>
      </c>
      <c r="CL470" s="57">
        <f t="shared" ref="CL470:CL482" si="820">CH470-CJ470</f>
        <v>16149.796666666769</v>
      </c>
      <c r="CM470" s="57">
        <f t="shared" ref="CM470:CW482" si="821">CL470-$L470</f>
        <v>15833.126666666769</v>
      </c>
      <c r="CN470" s="57">
        <f t="shared" si="821"/>
        <v>15516.456666666769</v>
      </c>
      <c r="CO470" s="57">
        <f t="shared" si="821"/>
        <v>15199.786666666769</v>
      </c>
      <c r="CP470" s="57">
        <f t="shared" si="821"/>
        <v>14883.116666666769</v>
      </c>
      <c r="CQ470" s="57">
        <f t="shared" si="821"/>
        <v>14566.446666666769</v>
      </c>
      <c r="CR470" s="57">
        <f t="shared" si="821"/>
        <v>14249.776666666769</v>
      </c>
      <c r="CS470" s="57">
        <f t="shared" si="821"/>
        <v>13933.106666666768</v>
      </c>
      <c r="CT470" s="57">
        <f t="shared" si="821"/>
        <v>13616.436666666768</v>
      </c>
      <c r="CU470" s="57">
        <f t="shared" si="821"/>
        <v>13299.766666666768</v>
      </c>
      <c r="CV470" s="57">
        <f t="shared" si="821"/>
        <v>12983.096666666768</v>
      </c>
      <c r="CW470" s="57">
        <f t="shared" si="821"/>
        <v>12666.426666666768</v>
      </c>
      <c r="CX470" s="60">
        <f t="shared" si="792"/>
        <v>320.46182666666891</v>
      </c>
    </row>
    <row r="471" spans="1:102" ht="22.5" x14ac:dyDescent="0.2">
      <c r="A471" s="56" t="s">
        <v>1782</v>
      </c>
      <c r="B471" s="77" t="s">
        <v>2501</v>
      </c>
      <c r="C471" s="40" t="s">
        <v>794</v>
      </c>
      <c r="D471" s="40" t="s">
        <v>851</v>
      </c>
      <c r="E471" s="40" t="s">
        <v>2638</v>
      </c>
      <c r="F471" s="40" t="s">
        <v>853</v>
      </c>
      <c r="G471" s="40">
        <v>120</v>
      </c>
      <c r="H471" s="57">
        <v>40813</v>
      </c>
      <c r="I471" s="57">
        <v>1700.5416666666667</v>
      </c>
      <c r="J471" s="57">
        <v>39112.458333333336</v>
      </c>
      <c r="K471" s="58">
        <v>1</v>
      </c>
      <c r="L471" s="57">
        <v>340.11</v>
      </c>
      <c r="M471" s="57"/>
      <c r="N471" s="57">
        <f t="shared" si="720"/>
        <v>4081.32</v>
      </c>
      <c r="O471" s="57">
        <f t="shared" si="786"/>
        <v>38772.348333333335</v>
      </c>
      <c r="P471" s="57">
        <f t="shared" si="806"/>
        <v>38432.238333333335</v>
      </c>
      <c r="Q471" s="57">
        <f t="shared" si="806"/>
        <v>38092.128333333334</v>
      </c>
      <c r="R471" s="57">
        <f t="shared" si="806"/>
        <v>37752.018333333333</v>
      </c>
      <c r="S471" s="57">
        <f t="shared" si="806"/>
        <v>37411.908333333333</v>
      </c>
      <c r="T471" s="57">
        <f t="shared" si="806"/>
        <v>37071.798333333332</v>
      </c>
      <c r="U471" s="57">
        <f t="shared" si="806"/>
        <v>36731.688333333332</v>
      </c>
      <c r="V471" s="57">
        <f t="shared" si="806"/>
        <v>36391.578333333331</v>
      </c>
      <c r="W471" s="57">
        <f t="shared" si="806"/>
        <v>36051.468333333331</v>
      </c>
      <c r="X471" s="57">
        <f t="shared" si="806"/>
        <v>35711.35833333333</v>
      </c>
      <c r="Y471" s="57">
        <f t="shared" si="806"/>
        <v>35371.248333333329</v>
      </c>
      <c r="Z471" s="57">
        <f t="shared" si="806"/>
        <v>35031.138333333329</v>
      </c>
      <c r="AA471" s="59">
        <f t="shared" si="816"/>
        <v>815.57956333333323</v>
      </c>
      <c r="AB471" s="57"/>
      <c r="AC471" s="57">
        <f t="shared" si="787"/>
        <v>4081.32</v>
      </c>
      <c r="AD471" s="57">
        <f t="shared" si="788"/>
        <v>34691.028333333328</v>
      </c>
      <c r="AE471" s="57">
        <f t="shared" si="807"/>
        <v>34350.918333333328</v>
      </c>
      <c r="AF471" s="57">
        <f t="shared" si="807"/>
        <v>34010.808333333327</v>
      </c>
      <c r="AG471" s="57">
        <f t="shared" si="807"/>
        <v>33670.698333333326</v>
      </c>
      <c r="AH471" s="57">
        <f t="shared" si="807"/>
        <v>33330.588333333326</v>
      </c>
      <c r="AI471" s="57">
        <f t="shared" si="807"/>
        <v>32990.478333333325</v>
      </c>
      <c r="AJ471" s="57">
        <f t="shared" si="807"/>
        <v>32650.368333333325</v>
      </c>
      <c r="AK471" s="57">
        <f t="shared" si="807"/>
        <v>32310.258333333324</v>
      </c>
      <c r="AL471" s="57">
        <f t="shared" si="807"/>
        <v>31970.148333333324</v>
      </c>
      <c r="AM471" s="57">
        <f t="shared" si="807"/>
        <v>31630.038333333323</v>
      </c>
      <c r="AN471" s="57">
        <f t="shared" si="807"/>
        <v>31289.928333333322</v>
      </c>
      <c r="AO471" s="57">
        <f t="shared" si="807"/>
        <v>30949.818333333322</v>
      </c>
      <c r="AP471" s="59">
        <f t="shared" si="817"/>
        <v>725.79052333333311</v>
      </c>
      <c r="AQ471" s="57">
        <v>340.11</v>
      </c>
      <c r="AR471" s="57">
        <f t="shared" si="808"/>
        <v>4081.32</v>
      </c>
      <c r="AS471" s="57">
        <f t="shared" si="809"/>
        <v>30609.708333333321</v>
      </c>
      <c r="AT471" s="57">
        <f t="shared" si="810"/>
        <v>30269.598333333321</v>
      </c>
      <c r="AU471" s="57">
        <f t="shared" si="810"/>
        <v>29929.48833333332</v>
      </c>
      <c r="AV471" s="57">
        <f t="shared" si="810"/>
        <v>29589.378333333319</v>
      </c>
      <c r="AW471" s="57">
        <f t="shared" si="810"/>
        <v>29249.268333333319</v>
      </c>
      <c r="AX471" s="57">
        <f t="shared" si="810"/>
        <v>28909.158333333318</v>
      </c>
      <c r="AY471" s="57">
        <f t="shared" si="810"/>
        <v>28569.048333333318</v>
      </c>
      <c r="AZ471" s="57">
        <f t="shared" si="810"/>
        <v>28228.938333333317</v>
      </c>
      <c r="BA471" s="57">
        <f t="shared" si="810"/>
        <v>27888.828333333317</v>
      </c>
      <c r="BB471" s="57">
        <f t="shared" si="810"/>
        <v>27548.718333333316</v>
      </c>
      <c r="BC471" s="57">
        <f t="shared" si="810"/>
        <v>27208.608333333315</v>
      </c>
      <c r="BD471" s="57">
        <f t="shared" si="810"/>
        <v>26868.498333333315</v>
      </c>
      <c r="BE471" s="60">
        <f t="shared" si="785"/>
        <v>636.001483333333</v>
      </c>
      <c r="BF471" s="57">
        <v>340.11</v>
      </c>
      <c r="BG471" s="69">
        <f t="shared" si="758"/>
        <v>4081.32</v>
      </c>
      <c r="BH471" s="57">
        <f t="shared" si="712"/>
        <v>26528.388333333314</v>
      </c>
      <c r="BI471" s="57">
        <f t="shared" si="811"/>
        <v>26188.278333333314</v>
      </c>
      <c r="BJ471" s="57">
        <f t="shared" si="811"/>
        <v>25848.168333333313</v>
      </c>
      <c r="BK471" s="57">
        <f t="shared" si="811"/>
        <v>25508.058333333312</v>
      </c>
      <c r="BL471" s="57">
        <f t="shared" si="811"/>
        <v>25167.948333333312</v>
      </c>
      <c r="BM471" s="57">
        <f t="shared" si="811"/>
        <v>24827.838333333311</v>
      </c>
      <c r="BN471" s="57">
        <f t="shared" si="811"/>
        <v>24487.728333333311</v>
      </c>
      <c r="BO471" s="57">
        <f t="shared" si="811"/>
        <v>24147.61833333331</v>
      </c>
      <c r="BP471" s="57">
        <f t="shared" si="811"/>
        <v>23807.50833333331</v>
      </c>
      <c r="BQ471" s="57">
        <f t="shared" si="811"/>
        <v>23467.398333333309</v>
      </c>
      <c r="BR471" s="57">
        <f t="shared" si="811"/>
        <v>23127.288333333308</v>
      </c>
      <c r="BS471" s="57">
        <f t="shared" si="811"/>
        <v>22787.178333333308</v>
      </c>
      <c r="BT471" s="60">
        <f t="shared" si="790"/>
        <v>546.21244333333277</v>
      </c>
      <c r="BU471" s="57">
        <v>340.11</v>
      </c>
      <c r="BV471" s="69">
        <f t="shared" si="760"/>
        <v>4081.32</v>
      </c>
      <c r="BW471" s="57">
        <f t="shared" si="818"/>
        <v>22447.068333333307</v>
      </c>
      <c r="BX471" s="57">
        <f t="shared" si="819"/>
        <v>22106.958333333307</v>
      </c>
      <c r="BY471" s="57">
        <f t="shared" si="819"/>
        <v>21766.848333333306</v>
      </c>
      <c r="BZ471" s="57">
        <f t="shared" si="819"/>
        <v>21426.738333333305</v>
      </c>
      <c r="CA471" s="57">
        <f t="shared" si="819"/>
        <v>21086.628333333305</v>
      </c>
      <c r="CB471" s="57">
        <f t="shared" si="819"/>
        <v>20746.518333333304</v>
      </c>
      <c r="CC471" s="57">
        <f t="shared" si="819"/>
        <v>20406.408333333304</v>
      </c>
      <c r="CD471" s="57">
        <f t="shared" si="819"/>
        <v>20066.298333333303</v>
      </c>
      <c r="CE471" s="57">
        <f t="shared" si="819"/>
        <v>19726.188333333303</v>
      </c>
      <c r="CF471" s="57">
        <f t="shared" si="819"/>
        <v>19386.078333333302</v>
      </c>
      <c r="CG471" s="57">
        <f t="shared" si="819"/>
        <v>19045.968333333301</v>
      </c>
      <c r="CH471" s="57">
        <f t="shared" si="819"/>
        <v>18705.858333333301</v>
      </c>
      <c r="CI471" s="60">
        <f t="shared" si="791"/>
        <v>456.42340333333266</v>
      </c>
      <c r="CJ471" s="57">
        <v>340.11</v>
      </c>
      <c r="CK471" s="69">
        <f t="shared" si="782"/>
        <v>4081.32</v>
      </c>
      <c r="CL471" s="57">
        <f t="shared" si="820"/>
        <v>18365.7483333333</v>
      </c>
      <c r="CM471" s="57">
        <f t="shared" si="821"/>
        <v>18025.6383333333</v>
      </c>
      <c r="CN471" s="57">
        <f t="shared" si="821"/>
        <v>17685.528333333299</v>
      </c>
      <c r="CO471" s="57">
        <f t="shared" si="821"/>
        <v>17345.418333333299</v>
      </c>
      <c r="CP471" s="57">
        <f t="shared" si="821"/>
        <v>17005.308333333298</v>
      </c>
      <c r="CQ471" s="57">
        <f t="shared" si="821"/>
        <v>16665.198333333297</v>
      </c>
      <c r="CR471" s="57">
        <f t="shared" si="821"/>
        <v>16325.088333333297</v>
      </c>
      <c r="CS471" s="57">
        <f t="shared" si="821"/>
        <v>15984.978333333296</v>
      </c>
      <c r="CT471" s="57">
        <f t="shared" si="821"/>
        <v>15644.868333333296</v>
      </c>
      <c r="CU471" s="57">
        <f t="shared" si="821"/>
        <v>15304.758333333295</v>
      </c>
      <c r="CV471" s="57">
        <f t="shared" si="821"/>
        <v>14964.648333333294</v>
      </c>
      <c r="CW471" s="57">
        <f t="shared" si="821"/>
        <v>14624.538333333294</v>
      </c>
      <c r="CX471" s="60">
        <f t="shared" si="792"/>
        <v>366.63436333333254</v>
      </c>
    </row>
    <row r="472" spans="1:102" ht="22.5" x14ac:dyDescent="0.2">
      <c r="A472" s="56" t="s">
        <v>1783</v>
      </c>
      <c r="B472" s="40" t="s">
        <v>2502</v>
      </c>
      <c r="C472" s="40" t="s">
        <v>794</v>
      </c>
      <c r="D472" s="40" t="s">
        <v>913</v>
      </c>
      <c r="E472" s="40" t="s">
        <v>2639</v>
      </c>
      <c r="F472" s="40" t="s">
        <v>853</v>
      </c>
      <c r="G472" s="40">
        <v>341</v>
      </c>
      <c r="H472" s="57">
        <v>2318891.4900000002</v>
      </c>
      <c r="I472" s="57">
        <v>380815.09958944283</v>
      </c>
      <c r="J472" s="57">
        <v>1938076.3904105574</v>
      </c>
      <c r="K472" s="58">
        <v>1</v>
      </c>
      <c r="L472" s="57">
        <v>6800.2700000000032</v>
      </c>
      <c r="M472" s="57"/>
      <c r="N472" s="57">
        <f t="shared" si="720"/>
        <v>81603.240000000034</v>
      </c>
      <c r="O472" s="57">
        <f t="shared" si="786"/>
        <v>1931276.1204105574</v>
      </c>
      <c r="P472" s="57">
        <f t="shared" si="806"/>
        <v>1924475.8504105574</v>
      </c>
      <c r="Q472" s="57">
        <f t="shared" si="806"/>
        <v>1917675.5804105573</v>
      </c>
      <c r="R472" s="57">
        <f t="shared" si="806"/>
        <v>1910875.3104105573</v>
      </c>
      <c r="S472" s="57">
        <f t="shared" si="806"/>
        <v>1904075.0404105573</v>
      </c>
      <c r="T472" s="57">
        <f t="shared" si="806"/>
        <v>1897274.7704105573</v>
      </c>
      <c r="U472" s="57">
        <f t="shared" si="806"/>
        <v>1890474.5004105573</v>
      </c>
      <c r="V472" s="57">
        <f t="shared" si="806"/>
        <v>1883674.2304105572</v>
      </c>
      <c r="W472" s="57">
        <f t="shared" si="806"/>
        <v>1876873.9604105572</v>
      </c>
      <c r="X472" s="57">
        <f t="shared" si="806"/>
        <v>1870073.6904105572</v>
      </c>
      <c r="Y472" s="57">
        <f t="shared" si="806"/>
        <v>1863273.4204105572</v>
      </c>
      <c r="Z472" s="57">
        <f t="shared" si="806"/>
        <v>1856473.1504105572</v>
      </c>
      <c r="AA472" s="59">
        <f t="shared" si="816"/>
        <v>41740.044949032257</v>
      </c>
      <c r="AB472" s="57"/>
      <c r="AC472" s="57">
        <f t="shared" si="787"/>
        <v>81603.240000000034</v>
      </c>
      <c r="AD472" s="57">
        <f t="shared" si="788"/>
        <v>1849672.8804105571</v>
      </c>
      <c r="AE472" s="57">
        <f t="shared" si="807"/>
        <v>1842872.6104105571</v>
      </c>
      <c r="AF472" s="57">
        <f t="shared" si="807"/>
        <v>1836072.3404105571</v>
      </c>
      <c r="AG472" s="57">
        <f t="shared" si="807"/>
        <v>1829272.0704105571</v>
      </c>
      <c r="AH472" s="57">
        <f t="shared" si="807"/>
        <v>1822471.8004105571</v>
      </c>
      <c r="AI472" s="57">
        <f t="shared" si="807"/>
        <v>1815671.5304105571</v>
      </c>
      <c r="AJ472" s="57">
        <f t="shared" si="807"/>
        <v>1808871.260410557</v>
      </c>
      <c r="AK472" s="57">
        <f t="shared" si="807"/>
        <v>1802070.990410557</v>
      </c>
      <c r="AL472" s="57">
        <f t="shared" si="807"/>
        <v>1795270.720410557</v>
      </c>
      <c r="AM472" s="57">
        <f t="shared" si="807"/>
        <v>1788470.450410557</v>
      </c>
      <c r="AN472" s="57">
        <f t="shared" si="807"/>
        <v>1781670.180410557</v>
      </c>
      <c r="AO472" s="57">
        <f t="shared" si="807"/>
        <v>1774869.9104105569</v>
      </c>
      <c r="AP472" s="59">
        <f t="shared" si="817"/>
        <v>39944.773669032249</v>
      </c>
      <c r="AQ472" s="57">
        <v>6800.2700000000032</v>
      </c>
      <c r="AR472" s="57">
        <f t="shared" si="808"/>
        <v>81603.240000000034</v>
      </c>
      <c r="AS472" s="57">
        <f t="shared" si="809"/>
        <v>1768069.6404105569</v>
      </c>
      <c r="AT472" s="57">
        <f t="shared" si="810"/>
        <v>1761269.3704105569</v>
      </c>
      <c r="AU472" s="57">
        <f t="shared" si="810"/>
        <v>1754469.1004105569</v>
      </c>
      <c r="AV472" s="57">
        <f t="shared" si="810"/>
        <v>1747668.8304105569</v>
      </c>
      <c r="AW472" s="57">
        <f t="shared" si="810"/>
        <v>1740868.5604105568</v>
      </c>
      <c r="AX472" s="57">
        <f t="shared" si="810"/>
        <v>1734068.2904105568</v>
      </c>
      <c r="AY472" s="57">
        <f t="shared" si="810"/>
        <v>1727268.0204105568</v>
      </c>
      <c r="AZ472" s="57">
        <f t="shared" si="810"/>
        <v>1720467.7504105568</v>
      </c>
      <c r="BA472" s="57">
        <f t="shared" si="810"/>
        <v>1713667.4804105568</v>
      </c>
      <c r="BB472" s="57">
        <f t="shared" si="810"/>
        <v>1706867.2104105568</v>
      </c>
      <c r="BC472" s="57">
        <f t="shared" si="810"/>
        <v>1700066.9404105567</v>
      </c>
      <c r="BD472" s="57">
        <f t="shared" si="810"/>
        <v>1693266.6704105567</v>
      </c>
      <c r="BE472" s="60">
        <f t="shared" si="785"/>
        <v>38149.502389032248</v>
      </c>
      <c r="BF472" s="57">
        <v>6800.2700000000032</v>
      </c>
      <c r="BG472" s="69">
        <f t="shared" si="758"/>
        <v>81603.240000000034</v>
      </c>
      <c r="BH472" s="57">
        <f t="shared" si="712"/>
        <v>1686466.4004105567</v>
      </c>
      <c r="BI472" s="57">
        <f t="shared" si="811"/>
        <v>1679666.1304105567</v>
      </c>
      <c r="BJ472" s="57">
        <f t="shared" si="811"/>
        <v>1672865.8604105567</v>
      </c>
      <c r="BK472" s="57">
        <f t="shared" si="811"/>
        <v>1666065.5904105566</v>
      </c>
      <c r="BL472" s="57">
        <f t="shared" si="811"/>
        <v>1659265.3204105566</v>
      </c>
      <c r="BM472" s="57">
        <f t="shared" si="811"/>
        <v>1652465.0504105566</v>
      </c>
      <c r="BN472" s="57">
        <f t="shared" si="811"/>
        <v>1645664.7804105566</v>
      </c>
      <c r="BO472" s="57">
        <f t="shared" si="811"/>
        <v>1638864.5104105566</v>
      </c>
      <c r="BP472" s="57">
        <f t="shared" si="811"/>
        <v>1632064.2404105566</v>
      </c>
      <c r="BQ472" s="57">
        <f t="shared" si="811"/>
        <v>1625263.9704105565</v>
      </c>
      <c r="BR472" s="57">
        <f t="shared" si="811"/>
        <v>1618463.7004105565</v>
      </c>
      <c r="BS472" s="57">
        <f t="shared" si="811"/>
        <v>1611663.4304105565</v>
      </c>
      <c r="BT472" s="60">
        <f t="shared" si="790"/>
        <v>36354.23110903224</v>
      </c>
      <c r="BU472" s="57">
        <v>6800.2700000000032</v>
      </c>
      <c r="BV472" s="69">
        <f t="shared" si="760"/>
        <v>81603.240000000034</v>
      </c>
      <c r="BW472" s="57">
        <f t="shared" si="818"/>
        <v>1604863.1604105565</v>
      </c>
      <c r="BX472" s="57">
        <f t="shared" si="819"/>
        <v>1598062.8904105565</v>
      </c>
      <c r="BY472" s="57">
        <f t="shared" si="819"/>
        <v>1591262.6204105564</v>
      </c>
      <c r="BZ472" s="57">
        <f t="shared" si="819"/>
        <v>1584462.3504105564</v>
      </c>
      <c r="CA472" s="57">
        <f t="shared" si="819"/>
        <v>1577662.0804105564</v>
      </c>
      <c r="CB472" s="57">
        <f t="shared" si="819"/>
        <v>1570861.8104105564</v>
      </c>
      <c r="CC472" s="57">
        <f t="shared" si="819"/>
        <v>1564061.5404105564</v>
      </c>
      <c r="CD472" s="57">
        <f t="shared" si="819"/>
        <v>1557261.2704105563</v>
      </c>
      <c r="CE472" s="57">
        <f t="shared" si="819"/>
        <v>1550461.0004105563</v>
      </c>
      <c r="CF472" s="57">
        <f t="shared" si="819"/>
        <v>1543660.7304105563</v>
      </c>
      <c r="CG472" s="57">
        <f t="shared" si="819"/>
        <v>1536860.4604105563</v>
      </c>
      <c r="CH472" s="57">
        <f t="shared" si="819"/>
        <v>1530060.1904105563</v>
      </c>
      <c r="CI472" s="60">
        <f t="shared" si="791"/>
        <v>34558.959829032239</v>
      </c>
      <c r="CJ472" s="57">
        <v>6800.2700000000032</v>
      </c>
      <c r="CK472" s="69">
        <f t="shared" si="782"/>
        <v>81603.240000000034</v>
      </c>
      <c r="CL472" s="57">
        <f t="shared" si="820"/>
        <v>1523259.9204105563</v>
      </c>
      <c r="CM472" s="57">
        <f t="shared" si="821"/>
        <v>1516459.6504105562</v>
      </c>
      <c r="CN472" s="57">
        <f t="shared" si="821"/>
        <v>1509659.3804105562</v>
      </c>
      <c r="CO472" s="57">
        <f t="shared" si="821"/>
        <v>1502859.1104105562</v>
      </c>
      <c r="CP472" s="57">
        <f t="shared" si="821"/>
        <v>1496058.8404105562</v>
      </c>
      <c r="CQ472" s="57">
        <f t="shared" si="821"/>
        <v>1489258.5704105562</v>
      </c>
      <c r="CR472" s="57">
        <f t="shared" si="821"/>
        <v>1482458.3004105561</v>
      </c>
      <c r="CS472" s="57">
        <f t="shared" si="821"/>
        <v>1475658.0304105561</v>
      </c>
      <c r="CT472" s="57">
        <f t="shared" si="821"/>
        <v>1468857.7604105561</v>
      </c>
      <c r="CU472" s="57">
        <f t="shared" si="821"/>
        <v>1462057.4904105561</v>
      </c>
      <c r="CV472" s="57">
        <f t="shared" si="821"/>
        <v>1455257.2204105561</v>
      </c>
      <c r="CW472" s="57">
        <f t="shared" si="821"/>
        <v>1448456.950410556</v>
      </c>
      <c r="CX472" s="60">
        <f t="shared" si="792"/>
        <v>32763.688549032227</v>
      </c>
    </row>
    <row r="473" spans="1:102" x14ac:dyDescent="0.2">
      <c r="A473" s="56" t="s">
        <v>1784</v>
      </c>
      <c r="B473" s="40" t="s">
        <v>2503</v>
      </c>
      <c r="C473" s="40" t="s">
        <v>794</v>
      </c>
      <c r="D473" s="40" t="s">
        <v>851</v>
      </c>
      <c r="E473" s="40" t="s">
        <v>2555</v>
      </c>
      <c r="F473" s="40" t="s">
        <v>853</v>
      </c>
      <c r="G473" s="40">
        <v>240</v>
      </c>
      <c r="H473" s="57">
        <v>384471.91</v>
      </c>
      <c r="I473" s="57">
        <v>96118.155499999993</v>
      </c>
      <c r="J473" s="57">
        <v>288353.75449999998</v>
      </c>
      <c r="K473" s="58">
        <v>1</v>
      </c>
      <c r="L473" s="57">
        <v>1601.97</v>
      </c>
      <c r="M473" s="57"/>
      <c r="N473" s="57">
        <f t="shared" si="720"/>
        <v>19223.64</v>
      </c>
      <c r="O473" s="57">
        <f t="shared" si="786"/>
        <v>286751.78450000001</v>
      </c>
      <c r="P473" s="57">
        <f t="shared" si="806"/>
        <v>285149.81450000004</v>
      </c>
      <c r="Q473" s="57">
        <f t="shared" si="806"/>
        <v>283547.84450000006</v>
      </c>
      <c r="R473" s="57">
        <f t="shared" si="806"/>
        <v>281945.87450000009</v>
      </c>
      <c r="S473" s="57">
        <f t="shared" si="806"/>
        <v>280343.90450000012</v>
      </c>
      <c r="T473" s="57">
        <f t="shared" si="806"/>
        <v>278741.93450000015</v>
      </c>
      <c r="U473" s="57">
        <f t="shared" si="806"/>
        <v>277139.96450000018</v>
      </c>
      <c r="V473" s="57">
        <f t="shared" si="806"/>
        <v>275537.9945000002</v>
      </c>
      <c r="W473" s="57">
        <f t="shared" si="806"/>
        <v>273936.02450000023</v>
      </c>
      <c r="X473" s="57">
        <f t="shared" si="806"/>
        <v>272334.05450000026</v>
      </c>
      <c r="Y473" s="57">
        <f t="shared" si="806"/>
        <v>270732.08450000029</v>
      </c>
      <c r="Z473" s="57">
        <f t="shared" si="806"/>
        <v>269130.11450000032</v>
      </c>
      <c r="AA473" s="59">
        <f t="shared" si="816"/>
        <v>6132.322559000002</v>
      </c>
      <c r="AB473" s="57"/>
      <c r="AC473" s="57">
        <f t="shared" si="787"/>
        <v>19223.64</v>
      </c>
      <c r="AD473" s="57">
        <f t="shared" si="788"/>
        <v>267528.14450000034</v>
      </c>
      <c r="AE473" s="57">
        <f t="shared" si="807"/>
        <v>265926.17450000037</v>
      </c>
      <c r="AF473" s="57">
        <f t="shared" si="807"/>
        <v>264324.2045000004</v>
      </c>
      <c r="AG473" s="57">
        <f t="shared" si="807"/>
        <v>262722.23450000043</v>
      </c>
      <c r="AH473" s="57">
        <f t="shared" si="807"/>
        <v>261120.26450000043</v>
      </c>
      <c r="AI473" s="57">
        <f t="shared" si="807"/>
        <v>259518.29450000043</v>
      </c>
      <c r="AJ473" s="57">
        <f t="shared" si="807"/>
        <v>257916.32450000042</v>
      </c>
      <c r="AK473" s="57">
        <f t="shared" si="807"/>
        <v>256314.35450000042</v>
      </c>
      <c r="AL473" s="57">
        <f t="shared" si="807"/>
        <v>254712.38450000042</v>
      </c>
      <c r="AM473" s="57">
        <f t="shared" si="807"/>
        <v>253110.41450000042</v>
      </c>
      <c r="AN473" s="57">
        <f t="shared" si="807"/>
        <v>251508.44450000042</v>
      </c>
      <c r="AO473" s="57">
        <f t="shared" si="807"/>
        <v>249906.47450000042</v>
      </c>
      <c r="AP473" s="59">
        <f t="shared" si="817"/>
        <v>5709.4024790000076</v>
      </c>
      <c r="AQ473" s="57">
        <v>1601.97</v>
      </c>
      <c r="AR473" s="57">
        <f t="shared" si="808"/>
        <v>19223.64</v>
      </c>
      <c r="AS473" s="57">
        <f t="shared" si="809"/>
        <v>248304.50450000042</v>
      </c>
      <c r="AT473" s="57">
        <f t="shared" si="810"/>
        <v>246702.53450000042</v>
      </c>
      <c r="AU473" s="57">
        <f t="shared" si="810"/>
        <v>245100.56450000042</v>
      </c>
      <c r="AV473" s="57">
        <f t="shared" si="810"/>
        <v>243498.59450000041</v>
      </c>
      <c r="AW473" s="57">
        <f t="shared" si="810"/>
        <v>241896.62450000041</v>
      </c>
      <c r="AX473" s="57">
        <f t="shared" si="810"/>
        <v>240294.65450000041</v>
      </c>
      <c r="AY473" s="57">
        <f t="shared" si="810"/>
        <v>238692.68450000041</v>
      </c>
      <c r="AZ473" s="57">
        <f t="shared" si="810"/>
        <v>237090.71450000041</v>
      </c>
      <c r="BA473" s="57">
        <f t="shared" si="810"/>
        <v>235488.74450000041</v>
      </c>
      <c r="BB473" s="57">
        <f t="shared" si="810"/>
        <v>233886.77450000041</v>
      </c>
      <c r="BC473" s="57">
        <f t="shared" si="810"/>
        <v>232284.80450000041</v>
      </c>
      <c r="BD473" s="57">
        <f t="shared" si="810"/>
        <v>230682.8345000004</v>
      </c>
      <c r="BE473" s="60">
        <f t="shared" si="785"/>
        <v>5286.4823990000095</v>
      </c>
      <c r="BF473" s="57">
        <v>1601.97</v>
      </c>
      <c r="BG473" s="69">
        <f t="shared" si="758"/>
        <v>19223.64</v>
      </c>
      <c r="BH473" s="57">
        <f t="shared" si="712"/>
        <v>229080.8645000004</v>
      </c>
      <c r="BI473" s="57">
        <f t="shared" si="811"/>
        <v>227478.8945000004</v>
      </c>
      <c r="BJ473" s="57">
        <f t="shared" si="811"/>
        <v>225876.9245000004</v>
      </c>
      <c r="BK473" s="57">
        <f t="shared" si="811"/>
        <v>224274.9545000004</v>
      </c>
      <c r="BL473" s="57">
        <f t="shared" si="811"/>
        <v>222672.9845000004</v>
      </c>
      <c r="BM473" s="57">
        <f t="shared" si="811"/>
        <v>221071.0145000004</v>
      </c>
      <c r="BN473" s="57">
        <f t="shared" si="811"/>
        <v>219469.0445000004</v>
      </c>
      <c r="BO473" s="57">
        <f t="shared" si="811"/>
        <v>217867.0745000004</v>
      </c>
      <c r="BP473" s="57">
        <f t="shared" si="811"/>
        <v>216265.10450000039</v>
      </c>
      <c r="BQ473" s="57">
        <f t="shared" si="811"/>
        <v>214663.13450000039</v>
      </c>
      <c r="BR473" s="57">
        <f t="shared" si="811"/>
        <v>213061.16450000039</v>
      </c>
      <c r="BS473" s="57">
        <f t="shared" si="811"/>
        <v>211459.19450000039</v>
      </c>
      <c r="BT473" s="60">
        <f t="shared" si="790"/>
        <v>4863.5623190000078</v>
      </c>
      <c r="BU473" s="57">
        <v>1601.97</v>
      </c>
      <c r="BV473" s="69">
        <f t="shared" si="760"/>
        <v>19223.64</v>
      </c>
      <c r="BW473" s="57">
        <f t="shared" si="818"/>
        <v>209857.22450000039</v>
      </c>
      <c r="BX473" s="57">
        <f t="shared" si="819"/>
        <v>208255.25450000039</v>
      </c>
      <c r="BY473" s="57">
        <f t="shared" si="819"/>
        <v>206653.28450000039</v>
      </c>
      <c r="BZ473" s="57">
        <f t="shared" si="819"/>
        <v>205051.31450000039</v>
      </c>
      <c r="CA473" s="57">
        <f t="shared" si="819"/>
        <v>203449.34450000038</v>
      </c>
      <c r="CB473" s="57">
        <f t="shared" si="819"/>
        <v>201847.37450000038</v>
      </c>
      <c r="CC473" s="57">
        <f t="shared" si="819"/>
        <v>200245.40450000038</v>
      </c>
      <c r="CD473" s="57">
        <f t="shared" si="819"/>
        <v>198643.43450000038</v>
      </c>
      <c r="CE473" s="57">
        <f t="shared" si="819"/>
        <v>197041.46450000038</v>
      </c>
      <c r="CF473" s="57">
        <f t="shared" si="819"/>
        <v>195439.49450000038</v>
      </c>
      <c r="CG473" s="57">
        <f t="shared" si="819"/>
        <v>193837.52450000038</v>
      </c>
      <c r="CH473" s="57">
        <f t="shared" si="819"/>
        <v>192235.55450000038</v>
      </c>
      <c r="CI473" s="60">
        <f t="shared" si="791"/>
        <v>4440.642239000008</v>
      </c>
      <c r="CJ473" s="57">
        <v>1601.97</v>
      </c>
      <c r="CK473" s="69">
        <f t="shared" si="782"/>
        <v>19223.64</v>
      </c>
      <c r="CL473" s="57">
        <f t="shared" si="820"/>
        <v>190633.58450000038</v>
      </c>
      <c r="CM473" s="57">
        <f t="shared" si="821"/>
        <v>189031.61450000037</v>
      </c>
      <c r="CN473" s="57">
        <f t="shared" si="821"/>
        <v>187429.64450000037</v>
      </c>
      <c r="CO473" s="57">
        <f t="shared" si="821"/>
        <v>185827.67450000037</v>
      </c>
      <c r="CP473" s="57">
        <f t="shared" si="821"/>
        <v>184225.70450000037</v>
      </c>
      <c r="CQ473" s="57">
        <f t="shared" si="821"/>
        <v>182623.73450000037</v>
      </c>
      <c r="CR473" s="57">
        <f t="shared" si="821"/>
        <v>181021.76450000037</v>
      </c>
      <c r="CS473" s="57">
        <f t="shared" si="821"/>
        <v>179419.79450000037</v>
      </c>
      <c r="CT473" s="57">
        <f t="shared" si="821"/>
        <v>177817.82450000037</v>
      </c>
      <c r="CU473" s="57">
        <f t="shared" si="821"/>
        <v>176215.85450000037</v>
      </c>
      <c r="CV473" s="57">
        <f t="shared" si="821"/>
        <v>174613.88450000036</v>
      </c>
      <c r="CW473" s="57">
        <f t="shared" si="821"/>
        <v>173011.91450000036</v>
      </c>
      <c r="CX473" s="60">
        <f t="shared" si="792"/>
        <v>4017.7221590000081</v>
      </c>
    </row>
    <row r="474" spans="1:102" ht="22.5" x14ac:dyDescent="0.2">
      <c r="A474" s="56" t="s">
        <v>1785</v>
      </c>
      <c r="B474" s="40" t="s">
        <v>2504</v>
      </c>
      <c r="C474" s="40" t="s">
        <v>794</v>
      </c>
      <c r="D474" s="40" t="s">
        <v>851</v>
      </c>
      <c r="E474" s="40" t="s">
        <v>2573</v>
      </c>
      <c r="F474" s="40" t="s">
        <v>853</v>
      </c>
      <c r="G474" s="40">
        <v>240</v>
      </c>
      <c r="H474" s="57">
        <v>6269664.8799999999</v>
      </c>
      <c r="I474" s="57">
        <v>1593539.6439999999</v>
      </c>
      <c r="J474" s="57">
        <v>4676125.2359999996</v>
      </c>
      <c r="K474" s="58">
        <v>1</v>
      </c>
      <c r="L474" s="57">
        <v>26123.600000000002</v>
      </c>
      <c r="M474" s="57"/>
      <c r="N474" s="57">
        <f t="shared" si="720"/>
        <v>313483.2</v>
      </c>
      <c r="O474" s="57">
        <f t="shared" si="786"/>
        <v>4650001.6359999999</v>
      </c>
      <c r="P474" s="57">
        <f t="shared" si="806"/>
        <v>4623878.0360000003</v>
      </c>
      <c r="Q474" s="57">
        <f t="shared" si="806"/>
        <v>4597754.4360000007</v>
      </c>
      <c r="R474" s="57">
        <f t="shared" si="806"/>
        <v>4571630.8360000011</v>
      </c>
      <c r="S474" s="57">
        <f t="shared" si="806"/>
        <v>4545507.2360000014</v>
      </c>
      <c r="T474" s="57">
        <f t="shared" si="806"/>
        <v>4519383.6360000018</v>
      </c>
      <c r="U474" s="57">
        <f t="shared" si="806"/>
        <v>4493260.0360000022</v>
      </c>
      <c r="V474" s="57">
        <f t="shared" si="806"/>
        <v>4467136.4360000025</v>
      </c>
      <c r="W474" s="57">
        <f t="shared" si="806"/>
        <v>4441012.8360000029</v>
      </c>
      <c r="X474" s="57">
        <f t="shared" si="806"/>
        <v>4414889.2360000033</v>
      </c>
      <c r="Y474" s="57">
        <f t="shared" si="806"/>
        <v>4388765.6360000037</v>
      </c>
      <c r="Z474" s="57">
        <f t="shared" si="806"/>
        <v>4362642.036000004</v>
      </c>
      <c r="AA474" s="59">
        <f t="shared" si="816"/>
        <v>99426.439992000029</v>
      </c>
      <c r="AB474" s="57"/>
      <c r="AC474" s="57">
        <f t="shared" si="787"/>
        <v>313483.2</v>
      </c>
      <c r="AD474" s="57">
        <f t="shared" si="788"/>
        <v>4336518.4360000044</v>
      </c>
      <c r="AE474" s="57">
        <f t="shared" si="807"/>
        <v>4310394.8360000048</v>
      </c>
      <c r="AF474" s="57">
        <f t="shared" si="807"/>
        <v>4284271.2360000052</v>
      </c>
      <c r="AG474" s="57">
        <f t="shared" si="807"/>
        <v>4258147.6360000055</v>
      </c>
      <c r="AH474" s="57">
        <f t="shared" si="807"/>
        <v>4232024.0360000059</v>
      </c>
      <c r="AI474" s="57">
        <f t="shared" si="807"/>
        <v>4205900.4360000063</v>
      </c>
      <c r="AJ474" s="57">
        <f t="shared" si="807"/>
        <v>4179776.8360000062</v>
      </c>
      <c r="AK474" s="57">
        <f t="shared" si="807"/>
        <v>4153653.2360000061</v>
      </c>
      <c r="AL474" s="57">
        <f t="shared" si="807"/>
        <v>4127529.636000006</v>
      </c>
      <c r="AM474" s="57">
        <f t="shared" si="807"/>
        <v>4101406.0360000059</v>
      </c>
      <c r="AN474" s="57">
        <f t="shared" si="807"/>
        <v>4075282.4360000058</v>
      </c>
      <c r="AO474" s="57">
        <f t="shared" si="807"/>
        <v>4049158.8360000057</v>
      </c>
      <c r="AP474" s="59">
        <f t="shared" si="817"/>
        <v>92529.809592000107</v>
      </c>
      <c r="AQ474" s="57">
        <v>26123.600000000002</v>
      </c>
      <c r="AR474" s="57">
        <f t="shared" si="808"/>
        <v>313483.2</v>
      </c>
      <c r="AS474" s="57">
        <f t="shared" si="809"/>
        <v>4023035.2360000056</v>
      </c>
      <c r="AT474" s="57">
        <f t="shared" si="810"/>
        <v>3996911.6360000055</v>
      </c>
      <c r="AU474" s="57">
        <f t="shared" si="810"/>
        <v>3970788.0360000054</v>
      </c>
      <c r="AV474" s="57">
        <f t="shared" si="810"/>
        <v>3944664.4360000053</v>
      </c>
      <c r="AW474" s="57">
        <f t="shared" si="810"/>
        <v>3918540.8360000052</v>
      </c>
      <c r="AX474" s="57">
        <f t="shared" si="810"/>
        <v>3892417.2360000052</v>
      </c>
      <c r="AY474" s="57">
        <f t="shared" si="810"/>
        <v>3866293.6360000051</v>
      </c>
      <c r="AZ474" s="57">
        <f t="shared" si="810"/>
        <v>3840170.036000005</v>
      </c>
      <c r="BA474" s="57">
        <f t="shared" si="810"/>
        <v>3814046.4360000049</v>
      </c>
      <c r="BB474" s="57">
        <f t="shared" si="810"/>
        <v>3787922.8360000048</v>
      </c>
      <c r="BC474" s="57">
        <f t="shared" si="810"/>
        <v>3761799.2360000047</v>
      </c>
      <c r="BD474" s="57">
        <f t="shared" si="810"/>
        <v>3735675.6360000046</v>
      </c>
      <c r="BE474" s="60">
        <f t="shared" si="785"/>
        <v>85633.179192000098</v>
      </c>
      <c r="BF474" s="57">
        <v>26123.600000000002</v>
      </c>
      <c r="BG474" s="69">
        <f t="shared" si="758"/>
        <v>313483.2</v>
      </c>
      <c r="BH474" s="57">
        <f t="shared" si="712"/>
        <v>3709552.0360000045</v>
      </c>
      <c r="BI474" s="57">
        <f t="shared" si="811"/>
        <v>3683428.4360000044</v>
      </c>
      <c r="BJ474" s="57">
        <f t="shared" si="811"/>
        <v>3657304.8360000043</v>
      </c>
      <c r="BK474" s="57">
        <f t="shared" si="811"/>
        <v>3631181.2360000042</v>
      </c>
      <c r="BL474" s="57">
        <f t="shared" si="811"/>
        <v>3605057.6360000041</v>
      </c>
      <c r="BM474" s="57">
        <f t="shared" si="811"/>
        <v>3578934.036000004</v>
      </c>
      <c r="BN474" s="57">
        <f t="shared" si="811"/>
        <v>3552810.4360000039</v>
      </c>
      <c r="BO474" s="57">
        <f t="shared" si="811"/>
        <v>3526686.8360000039</v>
      </c>
      <c r="BP474" s="57">
        <f t="shared" si="811"/>
        <v>3500563.2360000038</v>
      </c>
      <c r="BQ474" s="57">
        <f t="shared" si="811"/>
        <v>3474439.6360000037</v>
      </c>
      <c r="BR474" s="57">
        <f t="shared" si="811"/>
        <v>3448316.0360000036</v>
      </c>
      <c r="BS474" s="57">
        <f t="shared" si="811"/>
        <v>3422192.4360000035</v>
      </c>
      <c r="BT474" s="60">
        <f t="shared" si="790"/>
        <v>78736.548792000103</v>
      </c>
      <c r="BU474" s="57">
        <v>26123.600000000002</v>
      </c>
      <c r="BV474" s="69">
        <f t="shared" si="760"/>
        <v>313483.2</v>
      </c>
      <c r="BW474" s="57">
        <f t="shared" si="818"/>
        <v>3396068.8360000034</v>
      </c>
      <c r="BX474" s="57">
        <f t="shared" si="819"/>
        <v>3369945.2360000033</v>
      </c>
      <c r="BY474" s="57">
        <f t="shared" si="819"/>
        <v>3343821.6360000032</v>
      </c>
      <c r="BZ474" s="57">
        <f t="shared" si="819"/>
        <v>3317698.0360000031</v>
      </c>
      <c r="CA474" s="57">
        <f t="shared" si="819"/>
        <v>3291574.436000003</v>
      </c>
      <c r="CB474" s="57">
        <f t="shared" si="819"/>
        <v>3265450.8360000029</v>
      </c>
      <c r="CC474" s="57">
        <f t="shared" si="819"/>
        <v>3239327.2360000028</v>
      </c>
      <c r="CD474" s="57">
        <f t="shared" si="819"/>
        <v>3213203.6360000027</v>
      </c>
      <c r="CE474" s="57">
        <f t="shared" si="819"/>
        <v>3187080.0360000026</v>
      </c>
      <c r="CF474" s="57">
        <f t="shared" si="819"/>
        <v>3160956.4360000025</v>
      </c>
      <c r="CG474" s="57">
        <f t="shared" si="819"/>
        <v>3134832.8360000025</v>
      </c>
      <c r="CH474" s="57">
        <f t="shared" si="819"/>
        <v>3108709.2360000024</v>
      </c>
      <c r="CI474" s="60">
        <f t="shared" si="791"/>
        <v>71839.918392000065</v>
      </c>
      <c r="CJ474" s="57">
        <v>26123.600000000002</v>
      </c>
      <c r="CK474" s="69">
        <f t="shared" si="782"/>
        <v>313483.2</v>
      </c>
      <c r="CL474" s="57">
        <f t="shared" si="820"/>
        <v>3082585.6360000023</v>
      </c>
      <c r="CM474" s="57">
        <f t="shared" si="821"/>
        <v>3056462.0360000022</v>
      </c>
      <c r="CN474" s="57">
        <f t="shared" si="821"/>
        <v>3030338.4360000021</v>
      </c>
      <c r="CO474" s="57">
        <f t="shared" si="821"/>
        <v>3004214.836000002</v>
      </c>
      <c r="CP474" s="57">
        <f t="shared" si="821"/>
        <v>2978091.2360000019</v>
      </c>
      <c r="CQ474" s="57">
        <f t="shared" si="821"/>
        <v>2951967.6360000018</v>
      </c>
      <c r="CR474" s="57">
        <f t="shared" si="821"/>
        <v>2925844.0360000017</v>
      </c>
      <c r="CS474" s="57">
        <f t="shared" si="821"/>
        <v>2899720.4360000016</v>
      </c>
      <c r="CT474" s="57">
        <f t="shared" si="821"/>
        <v>2873596.8360000015</v>
      </c>
      <c r="CU474" s="57">
        <f t="shared" si="821"/>
        <v>2847473.2360000014</v>
      </c>
      <c r="CV474" s="57">
        <f t="shared" si="821"/>
        <v>2821349.6360000013</v>
      </c>
      <c r="CW474" s="57">
        <f t="shared" si="821"/>
        <v>2795226.0360000012</v>
      </c>
      <c r="CX474" s="60">
        <f t="shared" si="792"/>
        <v>64943.287992000034</v>
      </c>
    </row>
    <row r="475" spans="1:102" x14ac:dyDescent="0.2">
      <c r="A475" s="56" t="s">
        <v>1786</v>
      </c>
      <c r="B475" s="40" t="s">
        <v>2505</v>
      </c>
      <c r="C475" s="40" t="s">
        <v>794</v>
      </c>
      <c r="D475" s="40" t="s">
        <v>851</v>
      </c>
      <c r="E475" s="40" t="s">
        <v>2633</v>
      </c>
      <c r="F475" s="40" t="s">
        <v>853</v>
      </c>
      <c r="G475" s="40">
        <v>240</v>
      </c>
      <c r="H475" s="57">
        <v>6932161.2999999998</v>
      </c>
      <c r="I475" s="57">
        <v>1877460.5950000002</v>
      </c>
      <c r="J475" s="57">
        <v>5054700.7050000001</v>
      </c>
      <c r="K475" s="58">
        <v>1</v>
      </c>
      <c r="L475" s="57">
        <v>28884.010000000006</v>
      </c>
      <c r="M475" s="57"/>
      <c r="N475" s="57">
        <f t="shared" si="720"/>
        <v>346608.12000000005</v>
      </c>
      <c r="O475" s="57">
        <f t="shared" si="786"/>
        <v>5025816.6950000003</v>
      </c>
      <c r="P475" s="57">
        <f t="shared" si="806"/>
        <v>4996932.6850000005</v>
      </c>
      <c r="Q475" s="57">
        <f t="shared" si="806"/>
        <v>4968048.6750000007</v>
      </c>
      <c r="R475" s="57">
        <f t="shared" si="806"/>
        <v>4939164.665000001</v>
      </c>
      <c r="S475" s="57">
        <f t="shared" si="806"/>
        <v>4910280.6550000012</v>
      </c>
      <c r="T475" s="57">
        <f t="shared" si="806"/>
        <v>4881396.6450000014</v>
      </c>
      <c r="U475" s="57">
        <f t="shared" si="806"/>
        <v>4852512.6350000016</v>
      </c>
      <c r="V475" s="57">
        <f t="shared" si="806"/>
        <v>4823628.6250000019</v>
      </c>
      <c r="W475" s="57">
        <f t="shared" si="806"/>
        <v>4794744.6150000021</v>
      </c>
      <c r="X475" s="57">
        <f t="shared" si="806"/>
        <v>4765860.6050000023</v>
      </c>
      <c r="Y475" s="57">
        <f t="shared" si="806"/>
        <v>4736976.5950000025</v>
      </c>
      <c r="Z475" s="57">
        <f t="shared" si="806"/>
        <v>4708092.5850000028</v>
      </c>
      <c r="AA475" s="59">
        <f t="shared" si="816"/>
        <v>107390.72619000003</v>
      </c>
      <c r="AB475" s="57"/>
      <c r="AC475" s="57">
        <f t="shared" si="787"/>
        <v>346608.12000000005</v>
      </c>
      <c r="AD475" s="57">
        <f t="shared" si="788"/>
        <v>4679208.575000003</v>
      </c>
      <c r="AE475" s="57">
        <f t="shared" si="807"/>
        <v>4650324.5650000032</v>
      </c>
      <c r="AF475" s="57">
        <f t="shared" si="807"/>
        <v>4621440.5550000034</v>
      </c>
      <c r="AG475" s="57">
        <f t="shared" si="807"/>
        <v>4592556.5450000037</v>
      </c>
      <c r="AH475" s="57">
        <f t="shared" si="807"/>
        <v>4563672.5350000039</v>
      </c>
      <c r="AI475" s="57">
        <f t="shared" si="807"/>
        <v>4534788.5250000041</v>
      </c>
      <c r="AJ475" s="57">
        <f t="shared" si="807"/>
        <v>4505904.5150000043</v>
      </c>
      <c r="AK475" s="57">
        <f t="shared" si="807"/>
        <v>4477020.5050000045</v>
      </c>
      <c r="AL475" s="57">
        <f t="shared" si="807"/>
        <v>4448136.4950000048</v>
      </c>
      <c r="AM475" s="57">
        <f t="shared" si="807"/>
        <v>4419252.485000005</v>
      </c>
      <c r="AN475" s="57">
        <f t="shared" si="807"/>
        <v>4390368.4750000052</v>
      </c>
      <c r="AO475" s="57">
        <f t="shared" si="807"/>
        <v>4361484.4650000054</v>
      </c>
      <c r="AP475" s="59">
        <f t="shared" si="817"/>
        <v>99765.347550000079</v>
      </c>
      <c r="AQ475" s="57">
        <v>28884.010000000006</v>
      </c>
      <c r="AR475" s="57">
        <f t="shared" si="808"/>
        <v>346608.12000000005</v>
      </c>
      <c r="AS475" s="57">
        <f t="shared" si="809"/>
        <v>4332600.4550000057</v>
      </c>
      <c r="AT475" s="57">
        <f t="shared" si="810"/>
        <v>4303716.4450000059</v>
      </c>
      <c r="AU475" s="57">
        <f t="shared" si="810"/>
        <v>4274832.4350000061</v>
      </c>
      <c r="AV475" s="57">
        <f t="shared" si="810"/>
        <v>4245948.4250000063</v>
      </c>
      <c r="AW475" s="57">
        <f t="shared" si="810"/>
        <v>4217064.4150000066</v>
      </c>
      <c r="AX475" s="57">
        <f t="shared" si="810"/>
        <v>4188180.4050000068</v>
      </c>
      <c r="AY475" s="57">
        <f t="shared" si="810"/>
        <v>4159296.395000007</v>
      </c>
      <c r="AZ475" s="57">
        <f t="shared" si="810"/>
        <v>4130412.3850000072</v>
      </c>
      <c r="BA475" s="57">
        <f t="shared" si="810"/>
        <v>4101528.3750000075</v>
      </c>
      <c r="BB475" s="57">
        <f t="shared" si="810"/>
        <v>4072644.3650000077</v>
      </c>
      <c r="BC475" s="57">
        <f t="shared" si="810"/>
        <v>4043760.3550000079</v>
      </c>
      <c r="BD475" s="57">
        <f t="shared" si="810"/>
        <v>4014876.3450000081</v>
      </c>
      <c r="BE475" s="60">
        <f t="shared" si="785"/>
        <v>92139.968910000127</v>
      </c>
      <c r="BF475" s="57">
        <v>28884.010000000006</v>
      </c>
      <c r="BG475" s="69">
        <f t="shared" si="758"/>
        <v>346608.12000000005</v>
      </c>
      <c r="BH475" s="57">
        <f t="shared" si="712"/>
        <v>3985992.3350000083</v>
      </c>
      <c r="BI475" s="57">
        <f t="shared" si="811"/>
        <v>3957108.3250000086</v>
      </c>
      <c r="BJ475" s="57">
        <f t="shared" si="811"/>
        <v>3928224.3150000088</v>
      </c>
      <c r="BK475" s="57">
        <f t="shared" si="811"/>
        <v>3899340.305000009</v>
      </c>
      <c r="BL475" s="57">
        <f t="shared" si="811"/>
        <v>3870456.2950000092</v>
      </c>
      <c r="BM475" s="57">
        <f t="shared" si="811"/>
        <v>3841572.2850000095</v>
      </c>
      <c r="BN475" s="57">
        <f t="shared" si="811"/>
        <v>3812688.2750000097</v>
      </c>
      <c r="BO475" s="57">
        <f t="shared" si="811"/>
        <v>3783804.2650000099</v>
      </c>
      <c r="BP475" s="57">
        <f t="shared" si="811"/>
        <v>3754920.2550000101</v>
      </c>
      <c r="BQ475" s="57">
        <f t="shared" si="811"/>
        <v>3726036.2450000104</v>
      </c>
      <c r="BR475" s="57">
        <f t="shared" si="811"/>
        <v>3697152.2350000106</v>
      </c>
      <c r="BS475" s="57">
        <f t="shared" si="811"/>
        <v>3668268.2250000108</v>
      </c>
      <c r="BT475" s="60">
        <f t="shared" si="790"/>
        <v>84514.590270000204</v>
      </c>
      <c r="BU475" s="57">
        <v>28884.010000000006</v>
      </c>
      <c r="BV475" s="69">
        <f t="shared" si="760"/>
        <v>346608.12000000005</v>
      </c>
      <c r="BW475" s="57">
        <f t="shared" si="818"/>
        <v>3639384.215000011</v>
      </c>
      <c r="BX475" s="57">
        <f t="shared" si="819"/>
        <v>3610500.2050000113</v>
      </c>
      <c r="BY475" s="57">
        <f t="shared" si="819"/>
        <v>3581616.1950000115</v>
      </c>
      <c r="BZ475" s="57">
        <f t="shared" si="819"/>
        <v>3552732.1850000117</v>
      </c>
      <c r="CA475" s="57">
        <f t="shared" si="819"/>
        <v>3523848.1750000119</v>
      </c>
      <c r="CB475" s="57">
        <f t="shared" si="819"/>
        <v>3494964.1650000121</v>
      </c>
      <c r="CC475" s="57">
        <f t="shared" si="819"/>
        <v>3466080.1550000124</v>
      </c>
      <c r="CD475" s="57">
        <f t="shared" si="819"/>
        <v>3437196.1450000126</v>
      </c>
      <c r="CE475" s="57">
        <f t="shared" si="819"/>
        <v>3408312.1350000128</v>
      </c>
      <c r="CF475" s="57">
        <f t="shared" si="819"/>
        <v>3379428.125000013</v>
      </c>
      <c r="CG475" s="57">
        <f t="shared" si="819"/>
        <v>3350544.1150000133</v>
      </c>
      <c r="CH475" s="57">
        <f t="shared" si="819"/>
        <v>3321660.1050000135</v>
      </c>
      <c r="CI475" s="60">
        <f t="shared" si="791"/>
        <v>76889.211630000253</v>
      </c>
      <c r="CJ475" s="57">
        <v>28884.010000000006</v>
      </c>
      <c r="CK475" s="69">
        <f t="shared" si="782"/>
        <v>346608.12000000005</v>
      </c>
      <c r="CL475" s="57">
        <f t="shared" si="820"/>
        <v>3292776.0950000137</v>
      </c>
      <c r="CM475" s="57">
        <f t="shared" si="821"/>
        <v>3263892.0850000139</v>
      </c>
      <c r="CN475" s="57">
        <f t="shared" si="821"/>
        <v>3235008.0750000142</v>
      </c>
      <c r="CO475" s="57">
        <f t="shared" si="821"/>
        <v>3206124.0650000144</v>
      </c>
      <c r="CP475" s="57">
        <f t="shared" si="821"/>
        <v>3177240.0550000146</v>
      </c>
      <c r="CQ475" s="57">
        <f t="shared" si="821"/>
        <v>3148356.0450000148</v>
      </c>
      <c r="CR475" s="57">
        <f t="shared" si="821"/>
        <v>3119472.0350000151</v>
      </c>
      <c r="CS475" s="57">
        <f t="shared" si="821"/>
        <v>3090588.0250000153</v>
      </c>
      <c r="CT475" s="57">
        <f t="shared" si="821"/>
        <v>3061704.0150000155</v>
      </c>
      <c r="CU475" s="57">
        <f t="shared" si="821"/>
        <v>3032820.0050000157</v>
      </c>
      <c r="CV475" s="57">
        <f t="shared" si="821"/>
        <v>3003935.9950000159</v>
      </c>
      <c r="CW475" s="57">
        <f t="shared" si="821"/>
        <v>2975051.9850000162</v>
      </c>
      <c r="CX475" s="60">
        <f t="shared" si="792"/>
        <v>69263.832990000315</v>
      </c>
    </row>
    <row r="476" spans="1:102" ht="22.5" x14ac:dyDescent="0.2">
      <c r="A476" s="56" t="s">
        <v>1787</v>
      </c>
      <c r="B476" s="40" t="s">
        <v>2506</v>
      </c>
      <c r="C476" s="40" t="s">
        <v>794</v>
      </c>
      <c r="D476" s="40" t="s">
        <v>913</v>
      </c>
      <c r="E476" s="40" t="s">
        <v>2636</v>
      </c>
      <c r="F476" s="40" t="s">
        <v>853</v>
      </c>
      <c r="G476" s="40">
        <v>181</v>
      </c>
      <c r="H476" s="57">
        <v>42621.63</v>
      </c>
      <c r="I476" s="57">
        <v>8712.7434254143645</v>
      </c>
      <c r="J476" s="57">
        <v>33908.886574585631</v>
      </c>
      <c r="K476" s="58">
        <v>1</v>
      </c>
      <c r="L476" s="57">
        <v>235.48</v>
      </c>
      <c r="M476" s="57"/>
      <c r="N476" s="57">
        <f t="shared" si="720"/>
        <v>2825.7599999999998</v>
      </c>
      <c r="O476" s="57">
        <f t="shared" si="786"/>
        <v>33673.406574585628</v>
      </c>
      <c r="P476" s="57">
        <f t="shared" si="806"/>
        <v>33437.926574585625</v>
      </c>
      <c r="Q476" s="57">
        <f t="shared" si="806"/>
        <v>33202.446574585621</v>
      </c>
      <c r="R476" s="57">
        <f t="shared" si="806"/>
        <v>32966.966574585618</v>
      </c>
      <c r="S476" s="57">
        <f t="shared" si="806"/>
        <v>32731.486574585619</v>
      </c>
      <c r="T476" s="57">
        <f t="shared" si="806"/>
        <v>32496.006574585619</v>
      </c>
      <c r="U476" s="57">
        <f t="shared" si="806"/>
        <v>32260.52657458562</v>
      </c>
      <c r="V476" s="57">
        <f t="shared" si="806"/>
        <v>32025.04657458562</v>
      </c>
      <c r="W476" s="57">
        <f t="shared" si="806"/>
        <v>31789.56657458562</v>
      </c>
      <c r="X476" s="57">
        <f t="shared" si="806"/>
        <v>31554.086574585621</v>
      </c>
      <c r="Y476" s="57">
        <f t="shared" si="806"/>
        <v>31318.606574585621</v>
      </c>
      <c r="Z476" s="57">
        <f t="shared" si="806"/>
        <v>31083.126574585622</v>
      </c>
      <c r="AA476" s="59">
        <f t="shared" si="816"/>
        <v>714.91214464088364</v>
      </c>
      <c r="AB476" s="57"/>
      <c r="AC476" s="57">
        <f t="shared" si="787"/>
        <v>2825.7599999999998</v>
      </c>
      <c r="AD476" s="57">
        <f t="shared" si="788"/>
        <v>30847.646574585622</v>
      </c>
      <c r="AE476" s="57">
        <f t="shared" si="807"/>
        <v>30612.166574585623</v>
      </c>
      <c r="AF476" s="57">
        <f t="shared" si="807"/>
        <v>30376.686574585623</v>
      </c>
      <c r="AG476" s="57">
        <f t="shared" si="807"/>
        <v>30141.206574585623</v>
      </c>
      <c r="AH476" s="57">
        <f t="shared" si="807"/>
        <v>29905.726574585624</v>
      </c>
      <c r="AI476" s="57">
        <f t="shared" si="807"/>
        <v>29670.246574585624</v>
      </c>
      <c r="AJ476" s="57">
        <f t="shared" si="807"/>
        <v>29434.766574585625</v>
      </c>
      <c r="AK476" s="57">
        <f t="shared" si="807"/>
        <v>29199.286574585625</v>
      </c>
      <c r="AL476" s="57">
        <f t="shared" si="807"/>
        <v>28963.806574585626</v>
      </c>
      <c r="AM476" s="57">
        <f t="shared" si="807"/>
        <v>28728.326574585626</v>
      </c>
      <c r="AN476" s="57">
        <f t="shared" si="807"/>
        <v>28492.846574585627</v>
      </c>
      <c r="AO476" s="57">
        <f t="shared" si="807"/>
        <v>28257.366574585627</v>
      </c>
      <c r="AP476" s="59">
        <f t="shared" si="817"/>
        <v>652.7454246408837</v>
      </c>
      <c r="AQ476" s="57">
        <v>235.48</v>
      </c>
      <c r="AR476" s="57">
        <f t="shared" si="808"/>
        <v>2825.7599999999998</v>
      </c>
      <c r="AS476" s="57">
        <f t="shared" si="809"/>
        <v>28021.886574585627</v>
      </c>
      <c r="AT476" s="57">
        <f t="shared" si="810"/>
        <v>27786.406574585628</v>
      </c>
      <c r="AU476" s="57">
        <f t="shared" si="810"/>
        <v>27550.926574585628</v>
      </c>
      <c r="AV476" s="57">
        <f t="shared" si="810"/>
        <v>27315.446574585629</v>
      </c>
      <c r="AW476" s="57">
        <f t="shared" si="810"/>
        <v>27079.966574585629</v>
      </c>
      <c r="AX476" s="57">
        <f t="shared" si="810"/>
        <v>26844.48657458563</v>
      </c>
      <c r="AY476" s="57">
        <f t="shared" si="810"/>
        <v>26609.00657458563</v>
      </c>
      <c r="AZ476" s="57">
        <f t="shared" si="810"/>
        <v>26373.52657458563</v>
      </c>
      <c r="BA476" s="57">
        <f t="shared" si="810"/>
        <v>26138.046574585631</v>
      </c>
      <c r="BB476" s="57">
        <f t="shared" si="810"/>
        <v>25902.566574585631</v>
      </c>
      <c r="BC476" s="57">
        <f t="shared" si="810"/>
        <v>25667.086574585632</v>
      </c>
      <c r="BD476" s="57">
        <f t="shared" si="810"/>
        <v>25431.606574585632</v>
      </c>
      <c r="BE476" s="60">
        <f t="shared" si="785"/>
        <v>590.57870464088387</v>
      </c>
      <c r="BF476" s="57">
        <v>235.48</v>
      </c>
      <c r="BG476" s="69">
        <f t="shared" si="758"/>
        <v>2825.7599999999998</v>
      </c>
      <c r="BH476" s="57">
        <f t="shared" si="712"/>
        <v>25196.126574585633</v>
      </c>
      <c r="BI476" s="57">
        <f t="shared" si="811"/>
        <v>24960.646574585633</v>
      </c>
      <c r="BJ476" s="57">
        <f t="shared" si="811"/>
        <v>24725.166574585633</v>
      </c>
      <c r="BK476" s="57">
        <f t="shared" si="811"/>
        <v>24489.686574585634</v>
      </c>
      <c r="BL476" s="57">
        <f t="shared" si="811"/>
        <v>24254.206574585634</v>
      </c>
      <c r="BM476" s="57">
        <f t="shared" si="811"/>
        <v>24018.726574585635</v>
      </c>
      <c r="BN476" s="57">
        <f t="shared" si="811"/>
        <v>23783.246574585635</v>
      </c>
      <c r="BO476" s="57">
        <f t="shared" si="811"/>
        <v>23547.766574585636</v>
      </c>
      <c r="BP476" s="57">
        <f t="shared" si="811"/>
        <v>23312.286574585636</v>
      </c>
      <c r="BQ476" s="57">
        <f t="shared" si="811"/>
        <v>23076.806574585637</v>
      </c>
      <c r="BR476" s="57">
        <f t="shared" si="811"/>
        <v>22841.326574585637</v>
      </c>
      <c r="BS476" s="57">
        <f t="shared" si="811"/>
        <v>22605.846574585637</v>
      </c>
      <c r="BT476" s="60">
        <f t="shared" si="790"/>
        <v>528.41198464088404</v>
      </c>
      <c r="BU476" s="57">
        <v>235.48</v>
      </c>
      <c r="BV476" s="69">
        <f t="shared" si="760"/>
        <v>2825.7599999999998</v>
      </c>
      <c r="BW476" s="57">
        <f t="shared" si="818"/>
        <v>22370.366574585638</v>
      </c>
      <c r="BX476" s="57">
        <f t="shared" si="819"/>
        <v>22134.886574585638</v>
      </c>
      <c r="BY476" s="57">
        <f t="shared" si="819"/>
        <v>21899.406574585639</v>
      </c>
      <c r="BZ476" s="57">
        <f t="shared" si="819"/>
        <v>21663.926574585639</v>
      </c>
      <c r="CA476" s="57">
        <f t="shared" si="819"/>
        <v>21428.44657458564</v>
      </c>
      <c r="CB476" s="57">
        <f t="shared" si="819"/>
        <v>21192.96657458564</v>
      </c>
      <c r="CC476" s="57">
        <f t="shared" si="819"/>
        <v>20957.48657458564</v>
      </c>
      <c r="CD476" s="57">
        <f t="shared" si="819"/>
        <v>20722.006574585641</v>
      </c>
      <c r="CE476" s="57">
        <f t="shared" si="819"/>
        <v>20486.526574585641</v>
      </c>
      <c r="CF476" s="57">
        <f t="shared" si="819"/>
        <v>20251.046574585642</v>
      </c>
      <c r="CG476" s="57">
        <f t="shared" si="819"/>
        <v>20015.566574585642</v>
      </c>
      <c r="CH476" s="57">
        <f t="shared" si="819"/>
        <v>19780.086574585643</v>
      </c>
      <c r="CI476" s="60">
        <f t="shared" si="791"/>
        <v>466.24526464088416</v>
      </c>
      <c r="CJ476" s="57">
        <v>235.48</v>
      </c>
      <c r="CK476" s="69">
        <f t="shared" si="782"/>
        <v>2825.7599999999998</v>
      </c>
      <c r="CL476" s="57">
        <f t="shared" si="820"/>
        <v>19544.606574585643</v>
      </c>
      <c r="CM476" s="57">
        <f t="shared" si="821"/>
        <v>19309.126574585644</v>
      </c>
      <c r="CN476" s="57">
        <f t="shared" si="821"/>
        <v>19073.646574585644</v>
      </c>
      <c r="CO476" s="57">
        <f t="shared" si="821"/>
        <v>18838.166574585644</v>
      </c>
      <c r="CP476" s="57">
        <f t="shared" si="821"/>
        <v>18602.686574585645</v>
      </c>
      <c r="CQ476" s="57">
        <f t="shared" si="821"/>
        <v>18367.206574585645</v>
      </c>
      <c r="CR476" s="57">
        <f t="shared" si="821"/>
        <v>18131.726574585646</v>
      </c>
      <c r="CS476" s="57">
        <f t="shared" si="821"/>
        <v>17896.246574585646</v>
      </c>
      <c r="CT476" s="57">
        <f t="shared" si="821"/>
        <v>17660.766574585647</v>
      </c>
      <c r="CU476" s="57">
        <f t="shared" si="821"/>
        <v>17425.286574585647</v>
      </c>
      <c r="CV476" s="57">
        <f t="shared" si="821"/>
        <v>17189.806574585647</v>
      </c>
      <c r="CW476" s="57">
        <f t="shared" si="821"/>
        <v>16954.326574585648</v>
      </c>
      <c r="CX476" s="60">
        <f t="shared" si="792"/>
        <v>404.07854464088416</v>
      </c>
    </row>
    <row r="477" spans="1:102" x14ac:dyDescent="0.2">
      <c r="A477" s="56" t="s">
        <v>1788</v>
      </c>
      <c r="B477" s="40" t="s">
        <v>2507</v>
      </c>
      <c r="C477" s="40" t="s">
        <v>794</v>
      </c>
      <c r="D477" s="40" t="s">
        <v>835</v>
      </c>
      <c r="E477" s="40" t="s">
        <v>2142</v>
      </c>
      <c r="F477" s="40" t="s">
        <v>853</v>
      </c>
      <c r="G477" s="40">
        <v>240</v>
      </c>
      <c r="H477" s="57">
        <v>133941.79</v>
      </c>
      <c r="I477" s="57">
        <v>96549.579500000007</v>
      </c>
      <c r="J477" s="57">
        <v>37392.210500000001</v>
      </c>
      <c r="K477" s="58">
        <v>0</v>
      </c>
      <c r="L477" s="57">
        <v>558.09</v>
      </c>
      <c r="M477" s="57"/>
      <c r="N477" s="57">
        <f t="shared" si="720"/>
        <v>6697.08</v>
      </c>
      <c r="O477" s="57">
        <f t="shared" si="786"/>
        <v>36834.120500000005</v>
      </c>
      <c r="P477" s="57">
        <f t="shared" si="806"/>
        <v>36276.030500000008</v>
      </c>
      <c r="Q477" s="57">
        <f t="shared" si="806"/>
        <v>35717.940500000012</v>
      </c>
      <c r="R477" s="57">
        <f t="shared" si="806"/>
        <v>35159.850500000015</v>
      </c>
      <c r="S477" s="57">
        <f t="shared" si="806"/>
        <v>34601.760500000019</v>
      </c>
      <c r="T477" s="57">
        <f t="shared" si="806"/>
        <v>34043.670500000022</v>
      </c>
      <c r="U477" s="57">
        <f t="shared" si="806"/>
        <v>33485.580500000025</v>
      </c>
      <c r="V477" s="57">
        <f t="shared" si="806"/>
        <v>32927.490500000029</v>
      </c>
      <c r="W477" s="57">
        <f t="shared" si="806"/>
        <v>32369.400500000029</v>
      </c>
      <c r="X477" s="57">
        <f t="shared" si="806"/>
        <v>31811.310500000029</v>
      </c>
      <c r="Y477" s="57">
        <f t="shared" si="806"/>
        <v>31253.220500000029</v>
      </c>
      <c r="Z477" s="57">
        <f t="shared" si="806"/>
        <v>30695.130500000028</v>
      </c>
      <c r="AA477" s="59"/>
      <c r="AB477" s="57"/>
      <c r="AC477" s="57">
        <f t="shared" si="787"/>
        <v>6697.08</v>
      </c>
      <c r="AD477" s="57">
        <f t="shared" si="788"/>
        <v>30137.040500000028</v>
      </c>
      <c r="AE477" s="57">
        <f t="shared" si="807"/>
        <v>29578.950500000028</v>
      </c>
      <c r="AF477" s="57">
        <f t="shared" si="807"/>
        <v>29020.860500000028</v>
      </c>
      <c r="AG477" s="57">
        <f t="shared" si="807"/>
        <v>28462.770500000028</v>
      </c>
      <c r="AH477" s="57">
        <f t="shared" si="807"/>
        <v>27904.680500000028</v>
      </c>
      <c r="AI477" s="57">
        <f t="shared" si="807"/>
        <v>27346.590500000028</v>
      </c>
      <c r="AJ477" s="57">
        <f t="shared" si="807"/>
        <v>26788.500500000027</v>
      </c>
      <c r="AK477" s="57">
        <f t="shared" si="807"/>
        <v>26230.410500000027</v>
      </c>
      <c r="AL477" s="57">
        <f t="shared" si="807"/>
        <v>25672.320500000027</v>
      </c>
      <c r="AM477" s="57">
        <f t="shared" si="807"/>
        <v>25114.230500000027</v>
      </c>
      <c r="AN477" s="57">
        <f t="shared" si="807"/>
        <v>24556.140500000027</v>
      </c>
      <c r="AO477" s="57">
        <f t="shared" si="807"/>
        <v>23998.050500000027</v>
      </c>
      <c r="AP477" s="59"/>
      <c r="AQ477" s="57">
        <v>558.09</v>
      </c>
      <c r="AR477" s="57">
        <f t="shared" si="808"/>
        <v>6697.08</v>
      </c>
      <c r="AS477" s="57">
        <f t="shared" si="809"/>
        <v>23439.960500000027</v>
      </c>
      <c r="AT477" s="57">
        <f t="shared" si="810"/>
        <v>22881.870500000026</v>
      </c>
      <c r="AU477" s="57">
        <f t="shared" si="810"/>
        <v>22323.780500000026</v>
      </c>
      <c r="AV477" s="57">
        <f t="shared" si="810"/>
        <v>21765.690500000026</v>
      </c>
      <c r="AW477" s="57">
        <f t="shared" si="810"/>
        <v>21207.600500000026</v>
      </c>
      <c r="AX477" s="57">
        <f t="shared" si="810"/>
        <v>20649.510500000026</v>
      </c>
      <c r="AY477" s="57">
        <f t="shared" si="810"/>
        <v>20091.420500000026</v>
      </c>
      <c r="AZ477" s="57">
        <f t="shared" si="810"/>
        <v>19533.330500000025</v>
      </c>
      <c r="BA477" s="57">
        <f t="shared" si="810"/>
        <v>18975.240500000025</v>
      </c>
      <c r="BB477" s="57">
        <f t="shared" si="810"/>
        <v>18417.150500000025</v>
      </c>
      <c r="BC477" s="57">
        <f t="shared" si="810"/>
        <v>17859.060500000025</v>
      </c>
      <c r="BD477" s="57">
        <f t="shared" si="810"/>
        <v>17300.970500000025</v>
      </c>
      <c r="BE477" s="60">
        <f t="shared" si="785"/>
        <v>0</v>
      </c>
      <c r="BF477" s="57">
        <v>558.09</v>
      </c>
      <c r="BG477" s="69">
        <f t="shared" si="758"/>
        <v>6697.08</v>
      </c>
      <c r="BH477" s="57">
        <f t="shared" si="712"/>
        <v>16742.880500000025</v>
      </c>
      <c r="BI477" s="57">
        <f t="shared" si="811"/>
        <v>16184.790500000025</v>
      </c>
      <c r="BJ477" s="57">
        <f t="shared" si="811"/>
        <v>15626.700500000024</v>
      </c>
      <c r="BK477" s="57">
        <f t="shared" si="811"/>
        <v>15068.610500000024</v>
      </c>
      <c r="BL477" s="57">
        <f t="shared" si="811"/>
        <v>14510.520500000024</v>
      </c>
      <c r="BM477" s="57">
        <f t="shared" si="811"/>
        <v>13952.430500000024</v>
      </c>
      <c r="BN477" s="57">
        <f t="shared" si="811"/>
        <v>13394.340500000024</v>
      </c>
      <c r="BO477" s="57">
        <f t="shared" si="811"/>
        <v>12836.250500000024</v>
      </c>
      <c r="BP477" s="57">
        <f t="shared" si="811"/>
        <v>12278.160500000024</v>
      </c>
      <c r="BQ477" s="57">
        <f t="shared" si="811"/>
        <v>11720.070500000023</v>
      </c>
      <c r="BR477" s="57">
        <f t="shared" si="811"/>
        <v>11161.980500000023</v>
      </c>
      <c r="BS477" s="57">
        <f t="shared" si="811"/>
        <v>10603.890500000023</v>
      </c>
      <c r="BT477" s="60">
        <v>0</v>
      </c>
      <c r="BU477" s="57">
        <v>558.09</v>
      </c>
      <c r="BV477" s="69">
        <f t="shared" si="760"/>
        <v>6697.08</v>
      </c>
      <c r="BW477" s="57">
        <f t="shared" si="818"/>
        <v>10045.800500000023</v>
      </c>
      <c r="BX477" s="57">
        <f t="shared" si="819"/>
        <v>9487.7105000000229</v>
      </c>
      <c r="BY477" s="57">
        <f t="shared" si="819"/>
        <v>8929.6205000000227</v>
      </c>
      <c r="BZ477" s="57">
        <f t="shared" si="819"/>
        <v>8371.5305000000226</v>
      </c>
      <c r="CA477" s="57">
        <f t="shared" si="819"/>
        <v>7813.4405000000224</v>
      </c>
      <c r="CB477" s="57">
        <f t="shared" si="819"/>
        <v>7255.3505000000223</v>
      </c>
      <c r="CC477" s="57">
        <f t="shared" si="819"/>
        <v>6697.2605000000221</v>
      </c>
      <c r="CD477" s="57">
        <f t="shared" si="819"/>
        <v>6139.170500000022</v>
      </c>
      <c r="CE477" s="57">
        <f t="shared" si="819"/>
        <v>5581.0805000000219</v>
      </c>
      <c r="CF477" s="57">
        <f t="shared" si="819"/>
        <v>5022.9905000000217</v>
      </c>
      <c r="CG477" s="57">
        <f t="shared" si="819"/>
        <v>4464.9005000000216</v>
      </c>
      <c r="CH477" s="57">
        <f t="shared" si="819"/>
        <v>3906.8105000000214</v>
      </c>
      <c r="CI477" s="60">
        <v>0</v>
      </c>
      <c r="CJ477" s="57">
        <v>558.09</v>
      </c>
      <c r="CK477" s="69">
        <f t="shared" si="782"/>
        <v>6697.08</v>
      </c>
      <c r="CL477" s="57">
        <f t="shared" si="820"/>
        <v>3348.7205000000213</v>
      </c>
      <c r="CM477" s="57">
        <f t="shared" si="821"/>
        <v>2790.6305000000211</v>
      </c>
      <c r="CN477" s="57">
        <f t="shared" si="821"/>
        <v>2232.540500000021</v>
      </c>
      <c r="CO477" s="57">
        <f t="shared" si="821"/>
        <v>1674.4505000000208</v>
      </c>
      <c r="CP477" s="57">
        <f t="shared" si="821"/>
        <v>1116.3605000000207</v>
      </c>
      <c r="CQ477" s="57">
        <f t="shared" si="821"/>
        <v>558.27050000002066</v>
      </c>
      <c r="CR477" s="57">
        <f t="shared" si="821"/>
        <v>0.18050000002062916</v>
      </c>
      <c r="CS477" s="57"/>
      <c r="CT477" s="57"/>
      <c r="CU477" s="57"/>
      <c r="CV477" s="57"/>
      <c r="CW477" s="57"/>
      <c r="CX477" s="60">
        <v>0</v>
      </c>
    </row>
    <row r="478" spans="1:102" x14ac:dyDescent="0.2">
      <c r="A478" s="56" t="s">
        <v>1789</v>
      </c>
      <c r="B478" s="40" t="s">
        <v>2508</v>
      </c>
      <c r="C478" s="40" t="s">
        <v>794</v>
      </c>
      <c r="D478" s="40" t="s">
        <v>835</v>
      </c>
      <c r="E478" s="40" t="s">
        <v>2142</v>
      </c>
      <c r="F478" s="40" t="s">
        <v>853</v>
      </c>
      <c r="G478" s="40">
        <v>240</v>
      </c>
      <c r="H478" s="57">
        <v>182634.77</v>
      </c>
      <c r="I478" s="57">
        <v>131649.51850000001</v>
      </c>
      <c r="J478" s="57">
        <v>50985.251499999984</v>
      </c>
      <c r="K478" s="58">
        <v>0</v>
      </c>
      <c r="L478" s="57">
        <v>760.9799999999999</v>
      </c>
      <c r="M478" s="57"/>
      <c r="N478" s="57">
        <f t="shared" si="720"/>
        <v>9131.7599999999984</v>
      </c>
      <c r="O478" s="57">
        <f t="shared" si="786"/>
        <v>50224.271499999981</v>
      </c>
      <c r="P478" s="57">
        <f t="shared" si="806"/>
        <v>49463.291499999978</v>
      </c>
      <c r="Q478" s="57">
        <f t="shared" si="806"/>
        <v>48702.311499999974</v>
      </c>
      <c r="R478" s="57">
        <f t="shared" si="806"/>
        <v>47941.331499999971</v>
      </c>
      <c r="S478" s="57">
        <f t="shared" si="806"/>
        <v>47180.351499999968</v>
      </c>
      <c r="T478" s="57">
        <f t="shared" si="806"/>
        <v>46419.371499999965</v>
      </c>
      <c r="U478" s="57">
        <f t="shared" si="806"/>
        <v>45658.391499999962</v>
      </c>
      <c r="V478" s="57">
        <f t="shared" si="806"/>
        <v>44897.411499999958</v>
      </c>
      <c r="W478" s="57">
        <f t="shared" si="806"/>
        <v>44136.431499999955</v>
      </c>
      <c r="X478" s="57">
        <f t="shared" si="806"/>
        <v>43375.451499999952</v>
      </c>
      <c r="Y478" s="57">
        <f t="shared" si="806"/>
        <v>42614.471499999949</v>
      </c>
      <c r="Z478" s="57">
        <f t="shared" si="806"/>
        <v>41853.491499999946</v>
      </c>
      <c r="AA478" s="59"/>
      <c r="AB478" s="57"/>
      <c r="AC478" s="57">
        <f t="shared" si="787"/>
        <v>9131.7599999999984</v>
      </c>
      <c r="AD478" s="57">
        <f t="shared" si="788"/>
        <v>41092.511499999942</v>
      </c>
      <c r="AE478" s="57">
        <f t="shared" si="807"/>
        <v>40331.531499999939</v>
      </c>
      <c r="AF478" s="57">
        <f t="shared" si="807"/>
        <v>39570.551499999936</v>
      </c>
      <c r="AG478" s="57">
        <f t="shared" si="807"/>
        <v>38809.571499999933</v>
      </c>
      <c r="AH478" s="57">
        <f t="shared" si="807"/>
        <v>38048.59149999993</v>
      </c>
      <c r="AI478" s="57">
        <f t="shared" si="807"/>
        <v>37287.611499999926</v>
      </c>
      <c r="AJ478" s="57">
        <f t="shared" si="807"/>
        <v>36526.631499999923</v>
      </c>
      <c r="AK478" s="57">
        <f t="shared" si="807"/>
        <v>35765.65149999992</v>
      </c>
      <c r="AL478" s="57">
        <f t="shared" si="807"/>
        <v>35004.671499999917</v>
      </c>
      <c r="AM478" s="57">
        <f t="shared" si="807"/>
        <v>34243.691499999914</v>
      </c>
      <c r="AN478" s="57">
        <f t="shared" si="807"/>
        <v>33482.71149999991</v>
      </c>
      <c r="AO478" s="57">
        <f t="shared" si="807"/>
        <v>32721.731499999911</v>
      </c>
      <c r="AP478" s="59"/>
      <c r="AQ478" s="57">
        <v>760.9799999999999</v>
      </c>
      <c r="AR478" s="57">
        <f t="shared" si="808"/>
        <v>9131.7599999999984</v>
      </c>
      <c r="AS478" s="57">
        <f t="shared" si="809"/>
        <v>31960.751499999911</v>
      </c>
      <c r="AT478" s="57">
        <f t="shared" si="810"/>
        <v>31199.771499999912</v>
      </c>
      <c r="AU478" s="57">
        <f t="shared" si="810"/>
        <v>30438.791499999912</v>
      </c>
      <c r="AV478" s="57">
        <f t="shared" si="810"/>
        <v>29677.811499999912</v>
      </c>
      <c r="AW478" s="57">
        <f t="shared" si="810"/>
        <v>28916.831499999913</v>
      </c>
      <c r="AX478" s="57">
        <f t="shared" si="810"/>
        <v>28155.851499999913</v>
      </c>
      <c r="AY478" s="57">
        <f t="shared" si="810"/>
        <v>27394.871499999914</v>
      </c>
      <c r="AZ478" s="57">
        <f t="shared" si="810"/>
        <v>26633.891499999914</v>
      </c>
      <c r="BA478" s="57">
        <f t="shared" si="810"/>
        <v>25872.911499999915</v>
      </c>
      <c r="BB478" s="57">
        <f t="shared" si="810"/>
        <v>25111.931499999915</v>
      </c>
      <c r="BC478" s="57">
        <f t="shared" si="810"/>
        <v>24350.951499999916</v>
      </c>
      <c r="BD478" s="57">
        <f t="shared" si="810"/>
        <v>23589.971499999916</v>
      </c>
      <c r="BE478" s="60">
        <f t="shared" si="785"/>
        <v>0</v>
      </c>
      <c r="BF478" s="57">
        <v>760.9799999999999</v>
      </c>
      <c r="BG478" s="69">
        <f t="shared" si="758"/>
        <v>9131.7599999999984</v>
      </c>
      <c r="BH478" s="57">
        <f t="shared" si="712"/>
        <v>22828.991499999916</v>
      </c>
      <c r="BI478" s="57">
        <f t="shared" si="811"/>
        <v>22068.011499999917</v>
      </c>
      <c r="BJ478" s="57">
        <f t="shared" si="811"/>
        <v>21307.031499999917</v>
      </c>
      <c r="BK478" s="57">
        <f t="shared" si="811"/>
        <v>20546.051499999918</v>
      </c>
      <c r="BL478" s="57">
        <f t="shared" si="811"/>
        <v>19785.071499999918</v>
      </c>
      <c r="BM478" s="57">
        <f t="shared" si="811"/>
        <v>19024.091499999919</v>
      </c>
      <c r="BN478" s="57">
        <f t="shared" si="811"/>
        <v>18263.111499999919</v>
      </c>
      <c r="BO478" s="57">
        <f t="shared" si="811"/>
        <v>17502.131499999919</v>
      </c>
      <c r="BP478" s="57">
        <f t="shared" si="811"/>
        <v>16741.15149999992</v>
      </c>
      <c r="BQ478" s="57">
        <f t="shared" si="811"/>
        <v>15980.17149999992</v>
      </c>
      <c r="BR478" s="57">
        <f t="shared" si="811"/>
        <v>15219.191499999921</v>
      </c>
      <c r="BS478" s="57">
        <f t="shared" si="811"/>
        <v>14458.211499999921</v>
      </c>
      <c r="BT478" s="60">
        <v>0</v>
      </c>
      <c r="BU478" s="57">
        <v>760.9799999999999</v>
      </c>
      <c r="BV478" s="69">
        <f t="shared" si="760"/>
        <v>9131.7599999999984</v>
      </c>
      <c r="BW478" s="57">
        <f t="shared" si="818"/>
        <v>13697.231499999922</v>
      </c>
      <c r="BX478" s="57">
        <f t="shared" si="819"/>
        <v>12936.251499999922</v>
      </c>
      <c r="BY478" s="57">
        <f t="shared" si="819"/>
        <v>12175.271499999923</v>
      </c>
      <c r="BZ478" s="57">
        <f t="shared" si="819"/>
        <v>11414.291499999923</v>
      </c>
      <c r="CA478" s="57">
        <f t="shared" si="819"/>
        <v>10653.311499999923</v>
      </c>
      <c r="CB478" s="57">
        <f t="shared" si="819"/>
        <v>9892.3314999999238</v>
      </c>
      <c r="CC478" s="57">
        <f t="shared" si="819"/>
        <v>9131.3514999999243</v>
      </c>
      <c r="CD478" s="57">
        <f t="shared" si="819"/>
        <v>8370.3714999999247</v>
      </c>
      <c r="CE478" s="57">
        <f t="shared" si="819"/>
        <v>7609.3914999999251</v>
      </c>
      <c r="CF478" s="57">
        <f t="shared" si="819"/>
        <v>6848.4114999999256</v>
      </c>
      <c r="CG478" s="57">
        <f t="shared" si="819"/>
        <v>6087.431499999926</v>
      </c>
      <c r="CH478" s="57">
        <f t="shared" si="819"/>
        <v>5326.4514999999265</v>
      </c>
      <c r="CI478" s="60">
        <v>0</v>
      </c>
      <c r="CJ478" s="57">
        <v>760.9799999999999</v>
      </c>
      <c r="CK478" s="69">
        <v>5326.45</v>
      </c>
      <c r="CL478" s="57">
        <f t="shared" si="820"/>
        <v>4565.4714999999269</v>
      </c>
      <c r="CM478" s="57">
        <f t="shared" si="821"/>
        <v>3804.4914999999269</v>
      </c>
      <c r="CN478" s="57">
        <f t="shared" si="821"/>
        <v>3043.5114999999269</v>
      </c>
      <c r="CO478" s="57">
        <f t="shared" si="821"/>
        <v>2282.5314999999268</v>
      </c>
      <c r="CP478" s="57">
        <f t="shared" si="821"/>
        <v>1521.5514999999268</v>
      </c>
      <c r="CQ478" s="57">
        <f t="shared" si="821"/>
        <v>760.57149999992691</v>
      </c>
      <c r="CR478" s="57"/>
      <c r="CS478" s="57"/>
      <c r="CT478" s="57"/>
      <c r="CU478" s="57"/>
      <c r="CV478" s="57"/>
      <c r="CW478" s="57"/>
      <c r="CX478" s="60">
        <v>0</v>
      </c>
    </row>
    <row r="479" spans="1:102" x14ac:dyDescent="0.2">
      <c r="A479" s="56" t="s">
        <v>1790</v>
      </c>
      <c r="B479" s="40" t="s">
        <v>2509</v>
      </c>
      <c r="C479" s="40" t="s">
        <v>794</v>
      </c>
      <c r="D479" s="40" t="s">
        <v>835</v>
      </c>
      <c r="E479" s="40" t="s">
        <v>2640</v>
      </c>
      <c r="F479" s="40" t="s">
        <v>853</v>
      </c>
      <c r="G479" s="40">
        <v>240</v>
      </c>
      <c r="H479" s="57">
        <v>128403.61</v>
      </c>
      <c r="I479" s="57">
        <v>65807.400500000003</v>
      </c>
      <c r="J479" s="57">
        <v>62596.209499999997</v>
      </c>
      <c r="K479" s="58">
        <v>0</v>
      </c>
      <c r="L479" s="57">
        <v>535.0200000000001</v>
      </c>
      <c r="M479" s="57"/>
      <c r="N479" s="57">
        <f t="shared" si="720"/>
        <v>6420.2400000000016</v>
      </c>
      <c r="O479" s="57">
        <f t="shared" si="786"/>
        <v>62061.1895</v>
      </c>
      <c r="P479" s="57">
        <f t="shared" si="806"/>
        <v>61526.169500000004</v>
      </c>
      <c r="Q479" s="57">
        <f t="shared" si="806"/>
        <v>60991.149500000007</v>
      </c>
      <c r="R479" s="57">
        <f t="shared" si="806"/>
        <v>60456.12950000001</v>
      </c>
      <c r="S479" s="57">
        <f t="shared" si="806"/>
        <v>59921.109500000013</v>
      </c>
      <c r="T479" s="57">
        <f t="shared" si="806"/>
        <v>59386.089500000016</v>
      </c>
      <c r="U479" s="57">
        <f t="shared" si="806"/>
        <v>58851.06950000002</v>
      </c>
      <c r="V479" s="57">
        <f t="shared" si="806"/>
        <v>58316.049500000023</v>
      </c>
      <c r="W479" s="57">
        <f t="shared" si="806"/>
        <v>57781.029500000026</v>
      </c>
      <c r="X479" s="57">
        <f t="shared" si="806"/>
        <v>57246.009500000029</v>
      </c>
      <c r="Y479" s="57">
        <f t="shared" si="806"/>
        <v>56710.989500000032</v>
      </c>
      <c r="Z479" s="57">
        <f t="shared" si="806"/>
        <v>56175.969500000036</v>
      </c>
      <c r="AA479" s="59"/>
      <c r="AB479" s="57"/>
      <c r="AC479" s="57">
        <f t="shared" si="787"/>
        <v>6420.2400000000016</v>
      </c>
      <c r="AD479" s="57">
        <f t="shared" si="788"/>
        <v>55640.949500000039</v>
      </c>
      <c r="AE479" s="57">
        <f t="shared" si="807"/>
        <v>55105.929500000042</v>
      </c>
      <c r="AF479" s="57">
        <f t="shared" si="807"/>
        <v>54570.909500000045</v>
      </c>
      <c r="AG479" s="57">
        <f t="shared" si="807"/>
        <v>54035.889500000048</v>
      </c>
      <c r="AH479" s="57">
        <f t="shared" si="807"/>
        <v>53500.869500000052</v>
      </c>
      <c r="AI479" s="57">
        <f t="shared" si="807"/>
        <v>52965.849500000055</v>
      </c>
      <c r="AJ479" s="57">
        <f t="shared" si="807"/>
        <v>52430.829500000058</v>
      </c>
      <c r="AK479" s="57">
        <f t="shared" si="807"/>
        <v>51895.809500000061</v>
      </c>
      <c r="AL479" s="57">
        <f t="shared" si="807"/>
        <v>51360.789500000064</v>
      </c>
      <c r="AM479" s="57">
        <f t="shared" si="807"/>
        <v>50825.769500000068</v>
      </c>
      <c r="AN479" s="57">
        <f t="shared" si="807"/>
        <v>50290.749500000071</v>
      </c>
      <c r="AO479" s="57">
        <f t="shared" si="807"/>
        <v>49755.729500000074</v>
      </c>
      <c r="AP479" s="59"/>
      <c r="AQ479" s="57">
        <v>535.0200000000001</v>
      </c>
      <c r="AR479" s="57">
        <f t="shared" si="808"/>
        <v>6420.2400000000016</v>
      </c>
      <c r="AS479" s="57">
        <f t="shared" si="809"/>
        <v>49220.709500000077</v>
      </c>
      <c r="AT479" s="57">
        <f t="shared" si="810"/>
        <v>48685.68950000008</v>
      </c>
      <c r="AU479" s="57">
        <f t="shared" si="810"/>
        <v>48150.669500000084</v>
      </c>
      <c r="AV479" s="57">
        <f t="shared" si="810"/>
        <v>47615.649500000087</v>
      </c>
      <c r="AW479" s="57">
        <f t="shared" si="810"/>
        <v>47080.62950000009</v>
      </c>
      <c r="AX479" s="57">
        <f t="shared" si="810"/>
        <v>46545.609500000093</v>
      </c>
      <c r="AY479" s="57">
        <f t="shared" si="810"/>
        <v>46010.589500000096</v>
      </c>
      <c r="AZ479" s="57">
        <f t="shared" si="810"/>
        <v>45475.5695000001</v>
      </c>
      <c r="BA479" s="57">
        <f t="shared" si="810"/>
        <v>44940.549500000103</v>
      </c>
      <c r="BB479" s="57">
        <f t="shared" si="810"/>
        <v>44405.529500000106</v>
      </c>
      <c r="BC479" s="57">
        <f t="shared" si="810"/>
        <v>43870.509500000109</v>
      </c>
      <c r="BD479" s="57">
        <f t="shared" si="810"/>
        <v>43335.489500000112</v>
      </c>
      <c r="BE479" s="60">
        <f t="shared" si="785"/>
        <v>0</v>
      </c>
      <c r="BF479" s="57">
        <v>535.0200000000001</v>
      </c>
      <c r="BG479" s="69">
        <f t="shared" si="758"/>
        <v>6420.2400000000016</v>
      </c>
      <c r="BH479" s="57">
        <f t="shared" si="712"/>
        <v>42800.469500000116</v>
      </c>
      <c r="BI479" s="57">
        <f t="shared" si="811"/>
        <v>42265.449500000119</v>
      </c>
      <c r="BJ479" s="57">
        <f t="shared" si="811"/>
        <v>41730.429500000122</v>
      </c>
      <c r="BK479" s="57">
        <f t="shared" si="811"/>
        <v>41195.409500000125</v>
      </c>
      <c r="BL479" s="57">
        <f t="shared" si="811"/>
        <v>40660.389500000128</v>
      </c>
      <c r="BM479" s="57">
        <f t="shared" si="811"/>
        <v>40125.369500000132</v>
      </c>
      <c r="BN479" s="57">
        <f t="shared" si="811"/>
        <v>39590.349500000135</v>
      </c>
      <c r="BO479" s="57">
        <f t="shared" si="811"/>
        <v>39055.329500000138</v>
      </c>
      <c r="BP479" s="57">
        <f t="shared" si="811"/>
        <v>38520.309500000141</v>
      </c>
      <c r="BQ479" s="57">
        <f t="shared" si="811"/>
        <v>37985.289500000144</v>
      </c>
      <c r="BR479" s="57">
        <f t="shared" si="811"/>
        <v>37450.269500000148</v>
      </c>
      <c r="BS479" s="57">
        <f t="shared" si="811"/>
        <v>36915.249500000151</v>
      </c>
      <c r="BT479" s="60">
        <v>0</v>
      </c>
      <c r="BU479" s="57">
        <v>535.0200000000001</v>
      </c>
      <c r="BV479" s="69">
        <f t="shared" si="760"/>
        <v>6420.2400000000016</v>
      </c>
      <c r="BW479" s="57">
        <f t="shared" si="818"/>
        <v>36380.229500000154</v>
      </c>
      <c r="BX479" s="57">
        <f t="shared" si="819"/>
        <v>35845.209500000157</v>
      </c>
      <c r="BY479" s="57">
        <f t="shared" si="819"/>
        <v>35310.18950000016</v>
      </c>
      <c r="BZ479" s="57">
        <f t="shared" si="819"/>
        <v>34775.169500000164</v>
      </c>
      <c r="CA479" s="57">
        <f t="shared" si="819"/>
        <v>34240.149500000167</v>
      </c>
      <c r="CB479" s="57">
        <f t="shared" si="819"/>
        <v>33705.12950000017</v>
      </c>
      <c r="CC479" s="57">
        <f t="shared" si="819"/>
        <v>33170.109500000173</v>
      </c>
      <c r="CD479" s="57">
        <f t="shared" si="819"/>
        <v>32635.089500000173</v>
      </c>
      <c r="CE479" s="57">
        <f t="shared" si="819"/>
        <v>32100.069500000172</v>
      </c>
      <c r="CF479" s="57">
        <f t="shared" si="819"/>
        <v>31565.049500000172</v>
      </c>
      <c r="CG479" s="57">
        <f t="shared" si="819"/>
        <v>31030.029500000172</v>
      </c>
      <c r="CH479" s="57">
        <f t="shared" si="819"/>
        <v>30495.009500000171</v>
      </c>
      <c r="CI479" s="60">
        <v>0</v>
      </c>
      <c r="CJ479" s="57">
        <v>535.0200000000001</v>
      </c>
      <c r="CK479" s="69">
        <f t="shared" si="782"/>
        <v>6420.2400000000016</v>
      </c>
      <c r="CL479" s="57">
        <f t="shared" si="820"/>
        <v>29959.989500000171</v>
      </c>
      <c r="CM479" s="57">
        <f t="shared" si="821"/>
        <v>29424.96950000017</v>
      </c>
      <c r="CN479" s="57">
        <f t="shared" si="821"/>
        <v>28889.94950000017</v>
      </c>
      <c r="CO479" s="57">
        <f t="shared" si="821"/>
        <v>28354.929500000169</v>
      </c>
      <c r="CP479" s="57">
        <f t="shared" si="821"/>
        <v>27819.909500000169</v>
      </c>
      <c r="CQ479" s="57">
        <f t="shared" si="821"/>
        <v>27284.889500000168</v>
      </c>
      <c r="CR479" s="57">
        <f t="shared" si="821"/>
        <v>26749.869500000168</v>
      </c>
      <c r="CS479" s="57">
        <f t="shared" si="821"/>
        <v>26214.849500000168</v>
      </c>
      <c r="CT479" s="57">
        <f t="shared" si="821"/>
        <v>25679.829500000167</v>
      </c>
      <c r="CU479" s="57">
        <f t="shared" si="821"/>
        <v>25144.809500000167</v>
      </c>
      <c r="CV479" s="57">
        <f t="shared" si="821"/>
        <v>24609.789500000166</v>
      </c>
      <c r="CW479" s="57">
        <f t="shared" si="821"/>
        <v>24074.769500000166</v>
      </c>
      <c r="CX479" s="60">
        <v>0</v>
      </c>
    </row>
    <row r="480" spans="1:102" x14ac:dyDescent="0.2">
      <c r="A480" s="56" t="s">
        <v>1791</v>
      </c>
      <c r="B480" s="40" t="s">
        <v>2510</v>
      </c>
      <c r="C480" s="40" t="s">
        <v>794</v>
      </c>
      <c r="D480" s="40" t="s">
        <v>835</v>
      </c>
      <c r="E480" s="40" t="s">
        <v>2631</v>
      </c>
      <c r="F480" s="40" t="s">
        <v>853</v>
      </c>
      <c r="G480" s="40">
        <v>240</v>
      </c>
      <c r="H480" s="57">
        <v>205002.26</v>
      </c>
      <c r="I480" s="57">
        <v>110189.173</v>
      </c>
      <c r="J480" s="57">
        <v>94813.087000000014</v>
      </c>
      <c r="K480" s="58">
        <v>0</v>
      </c>
      <c r="L480" s="57">
        <v>854.18000000000018</v>
      </c>
      <c r="M480" s="57"/>
      <c r="N480" s="57">
        <f t="shared" si="720"/>
        <v>10250.160000000002</v>
      </c>
      <c r="O480" s="57">
        <f t="shared" si="786"/>
        <v>93958.907000000021</v>
      </c>
      <c r="P480" s="57">
        <f t="shared" si="806"/>
        <v>93104.727000000028</v>
      </c>
      <c r="Q480" s="57">
        <f t="shared" si="806"/>
        <v>92250.547000000035</v>
      </c>
      <c r="R480" s="57">
        <f t="shared" si="806"/>
        <v>91396.367000000042</v>
      </c>
      <c r="S480" s="57">
        <f t="shared" si="806"/>
        <v>90542.187000000049</v>
      </c>
      <c r="T480" s="57">
        <f t="shared" si="806"/>
        <v>89688.007000000056</v>
      </c>
      <c r="U480" s="57">
        <f t="shared" si="806"/>
        <v>88833.827000000063</v>
      </c>
      <c r="V480" s="57">
        <f t="shared" si="806"/>
        <v>87979.64700000007</v>
      </c>
      <c r="W480" s="57">
        <f t="shared" si="806"/>
        <v>87125.467000000077</v>
      </c>
      <c r="X480" s="57">
        <f t="shared" si="806"/>
        <v>86271.287000000084</v>
      </c>
      <c r="Y480" s="57">
        <f t="shared" si="806"/>
        <v>85417.107000000091</v>
      </c>
      <c r="Z480" s="57">
        <f t="shared" si="806"/>
        <v>84562.927000000098</v>
      </c>
      <c r="AA480" s="59"/>
      <c r="AB480" s="57"/>
      <c r="AC480" s="57">
        <f t="shared" si="787"/>
        <v>10250.160000000002</v>
      </c>
      <c r="AD480" s="57">
        <f t="shared" si="788"/>
        <v>83708.747000000105</v>
      </c>
      <c r="AE480" s="57">
        <f t="shared" si="807"/>
        <v>82854.567000000112</v>
      </c>
      <c r="AF480" s="57">
        <f t="shared" si="807"/>
        <v>82000.387000000119</v>
      </c>
      <c r="AG480" s="57">
        <f t="shared" si="807"/>
        <v>81146.207000000126</v>
      </c>
      <c r="AH480" s="57">
        <f t="shared" si="807"/>
        <v>80292.027000000133</v>
      </c>
      <c r="AI480" s="57">
        <f t="shared" si="807"/>
        <v>79437.84700000014</v>
      </c>
      <c r="AJ480" s="57">
        <f t="shared" si="807"/>
        <v>78583.667000000147</v>
      </c>
      <c r="AK480" s="57">
        <f t="shared" si="807"/>
        <v>77729.487000000154</v>
      </c>
      <c r="AL480" s="57">
        <f t="shared" si="807"/>
        <v>76875.307000000161</v>
      </c>
      <c r="AM480" s="57">
        <f t="shared" si="807"/>
        <v>76021.127000000168</v>
      </c>
      <c r="AN480" s="57">
        <f t="shared" si="807"/>
        <v>75166.947000000175</v>
      </c>
      <c r="AO480" s="57">
        <f t="shared" si="807"/>
        <v>74312.767000000182</v>
      </c>
      <c r="AP480" s="59"/>
      <c r="AQ480" s="57">
        <v>854.18000000000018</v>
      </c>
      <c r="AR480" s="57">
        <f t="shared" si="808"/>
        <v>10250.160000000002</v>
      </c>
      <c r="AS480" s="57">
        <f t="shared" si="809"/>
        <v>73458.587000000189</v>
      </c>
      <c r="AT480" s="57">
        <f t="shared" si="810"/>
        <v>72604.407000000196</v>
      </c>
      <c r="AU480" s="57">
        <f t="shared" si="810"/>
        <v>71750.227000000203</v>
      </c>
      <c r="AV480" s="57">
        <f t="shared" si="810"/>
        <v>70896.04700000021</v>
      </c>
      <c r="AW480" s="57">
        <f t="shared" si="810"/>
        <v>70041.867000000217</v>
      </c>
      <c r="AX480" s="57">
        <f t="shared" si="810"/>
        <v>69187.687000000224</v>
      </c>
      <c r="AY480" s="57">
        <f t="shared" si="810"/>
        <v>68333.507000000231</v>
      </c>
      <c r="AZ480" s="57">
        <f t="shared" si="810"/>
        <v>67479.327000000238</v>
      </c>
      <c r="BA480" s="57">
        <f t="shared" si="810"/>
        <v>66625.147000000245</v>
      </c>
      <c r="BB480" s="57">
        <f t="shared" si="810"/>
        <v>65770.967000000252</v>
      </c>
      <c r="BC480" s="57">
        <f t="shared" si="810"/>
        <v>64916.787000000251</v>
      </c>
      <c r="BD480" s="57">
        <f t="shared" si="810"/>
        <v>64062.607000000251</v>
      </c>
      <c r="BE480" s="60">
        <f t="shared" si="785"/>
        <v>0</v>
      </c>
      <c r="BF480" s="57">
        <v>854.18000000000018</v>
      </c>
      <c r="BG480" s="69">
        <f t="shared" si="758"/>
        <v>10250.160000000002</v>
      </c>
      <c r="BH480" s="57">
        <f t="shared" si="712"/>
        <v>63208.427000000251</v>
      </c>
      <c r="BI480" s="57">
        <f t="shared" si="811"/>
        <v>62354.24700000025</v>
      </c>
      <c r="BJ480" s="57">
        <f t="shared" si="811"/>
        <v>61500.06700000025</v>
      </c>
      <c r="BK480" s="57">
        <f t="shared" si="811"/>
        <v>60645.88700000025</v>
      </c>
      <c r="BL480" s="57">
        <f t="shared" si="811"/>
        <v>59791.70700000025</v>
      </c>
      <c r="BM480" s="57">
        <f t="shared" si="811"/>
        <v>58937.527000000249</v>
      </c>
      <c r="BN480" s="57">
        <f t="shared" si="811"/>
        <v>58083.347000000249</v>
      </c>
      <c r="BO480" s="57">
        <f t="shared" si="811"/>
        <v>57229.167000000249</v>
      </c>
      <c r="BP480" s="57">
        <f t="shared" si="811"/>
        <v>56374.987000000248</v>
      </c>
      <c r="BQ480" s="57">
        <f t="shared" si="811"/>
        <v>55520.807000000248</v>
      </c>
      <c r="BR480" s="57">
        <f t="shared" si="811"/>
        <v>54666.627000000248</v>
      </c>
      <c r="BS480" s="57">
        <f t="shared" si="811"/>
        <v>53812.447000000247</v>
      </c>
      <c r="BT480" s="60">
        <v>0</v>
      </c>
      <c r="BU480" s="57">
        <v>854.18000000000018</v>
      </c>
      <c r="BV480" s="69">
        <f t="shared" si="760"/>
        <v>10250.160000000002</v>
      </c>
      <c r="BW480" s="57">
        <f t="shared" si="818"/>
        <v>52958.267000000247</v>
      </c>
      <c r="BX480" s="57">
        <f t="shared" si="819"/>
        <v>52104.087000000247</v>
      </c>
      <c r="BY480" s="57">
        <f t="shared" si="819"/>
        <v>51249.907000000247</v>
      </c>
      <c r="BZ480" s="57">
        <f t="shared" si="819"/>
        <v>50395.727000000246</v>
      </c>
      <c r="CA480" s="57">
        <f t="shared" si="819"/>
        <v>49541.547000000246</v>
      </c>
      <c r="CB480" s="57">
        <f t="shared" si="819"/>
        <v>48687.367000000246</v>
      </c>
      <c r="CC480" s="57">
        <f t="shared" si="819"/>
        <v>47833.187000000245</v>
      </c>
      <c r="CD480" s="57">
        <f t="shared" si="819"/>
        <v>46979.007000000245</v>
      </c>
      <c r="CE480" s="57">
        <f t="shared" si="819"/>
        <v>46124.827000000245</v>
      </c>
      <c r="CF480" s="57">
        <f t="shared" si="819"/>
        <v>45270.647000000245</v>
      </c>
      <c r="CG480" s="57">
        <f t="shared" si="819"/>
        <v>44416.467000000244</v>
      </c>
      <c r="CH480" s="57">
        <f t="shared" si="819"/>
        <v>43562.287000000244</v>
      </c>
      <c r="CI480" s="60">
        <v>0</v>
      </c>
      <c r="CJ480" s="57">
        <v>854.18000000000018</v>
      </c>
      <c r="CK480" s="69">
        <f t="shared" si="782"/>
        <v>10250.160000000002</v>
      </c>
      <c r="CL480" s="57">
        <f t="shared" si="820"/>
        <v>42708.107000000244</v>
      </c>
      <c r="CM480" s="57">
        <f t="shared" si="821"/>
        <v>41853.927000000243</v>
      </c>
      <c r="CN480" s="57">
        <f t="shared" si="821"/>
        <v>40999.747000000243</v>
      </c>
      <c r="CO480" s="57">
        <f t="shared" si="821"/>
        <v>40145.567000000243</v>
      </c>
      <c r="CP480" s="57">
        <f t="shared" si="821"/>
        <v>39291.387000000243</v>
      </c>
      <c r="CQ480" s="57">
        <f t="shared" si="821"/>
        <v>38437.207000000242</v>
      </c>
      <c r="CR480" s="57">
        <f t="shared" si="821"/>
        <v>37583.027000000242</v>
      </c>
      <c r="CS480" s="57">
        <f t="shared" si="821"/>
        <v>36728.847000000242</v>
      </c>
      <c r="CT480" s="57">
        <f t="shared" si="821"/>
        <v>35874.667000000241</v>
      </c>
      <c r="CU480" s="57">
        <f t="shared" si="821"/>
        <v>35020.487000000241</v>
      </c>
      <c r="CV480" s="57">
        <f t="shared" si="821"/>
        <v>34166.307000000241</v>
      </c>
      <c r="CW480" s="57">
        <f t="shared" si="821"/>
        <v>33312.127000000241</v>
      </c>
      <c r="CX480" s="60">
        <v>0</v>
      </c>
    </row>
    <row r="481" spans="1:102" x14ac:dyDescent="0.2">
      <c r="A481" s="56" t="s">
        <v>1792</v>
      </c>
      <c r="B481" s="40" t="s">
        <v>2511</v>
      </c>
      <c r="C481" s="40" t="s">
        <v>794</v>
      </c>
      <c r="D481" s="40" t="s">
        <v>835</v>
      </c>
      <c r="E481" s="40" t="s">
        <v>2569</v>
      </c>
      <c r="F481" s="40" t="s">
        <v>853</v>
      </c>
      <c r="G481" s="40">
        <v>240</v>
      </c>
      <c r="H481" s="57">
        <v>308792.01</v>
      </c>
      <c r="I481" s="57">
        <v>172408.46049999999</v>
      </c>
      <c r="J481" s="57">
        <v>136383.54950000002</v>
      </c>
      <c r="K481" s="58">
        <v>0</v>
      </c>
      <c r="L481" s="57">
        <v>1286.6300000000003</v>
      </c>
      <c r="M481" s="57"/>
      <c r="N481" s="57">
        <f t="shared" si="720"/>
        <v>15439.560000000005</v>
      </c>
      <c r="O481" s="57">
        <f t="shared" si="786"/>
        <v>135096.91950000002</v>
      </c>
      <c r="P481" s="57">
        <f t="shared" ref="P481:Z496" si="822">O481-$L481</f>
        <v>133810.28950000001</v>
      </c>
      <c r="Q481" s="57">
        <f t="shared" si="822"/>
        <v>132523.65950000001</v>
      </c>
      <c r="R481" s="57">
        <f t="shared" si="822"/>
        <v>131237.0295</v>
      </c>
      <c r="S481" s="57">
        <f t="shared" si="822"/>
        <v>129950.3995</v>
      </c>
      <c r="T481" s="57">
        <f t="shared" si="822"/>
        <v>128663.76949999999</v>
      </c>
      <c r="U481" s="57">
        <f t="shared" si="822"/>
        <v>127377.13949999999</v>
      </c>
      <c r="V481" s="57">
        <f t="shared" si="822"/>
        <v>126090.50949999999</v>
      </c>
      <c r="W481" s="57">
        <f t="shared" si="822"/>
        <v>124803.87949999998</v>
      </c>
      <c r="X481" s="57">
        <f t="shared" si="822"/>
        <v>123517.24949999998</v>
      </c>
      <c r="Y481" s="57">
        <f t="shared" si="822"/>
        <v>122230.61949999997</v>
      </c>
      <c r="Z481" s="57">
        <f t="shared" si="822"/>
        <v>120943.98949999997</v>
      </c>
      <c r="AA481" s="59"/>
      <c r="AB481" s="57"/>
      <c r="AC481" s="57">
        <f t="shared" si="787"/>
        <v>15439.560000000005</v>
      </c>
      <c r="AD481" s="57">
        <f t="shared" si="788"/>
        <v>119657.35949999996</v>
      </c>
      <c r="AE481" s="57">
        <f t="shared" ref="AE481:AO496" si="823">AD481-$L481</f>
        <v>118370.72949999996</v>
      </c>
      <c r="AF481" s="57">
        <f t="shared" si="823"/>
        <v>117084.09949999995</v>
      </c>
      <c r="AG481" s="57">
        <f t="shared" si="823"/>
        <v>115797.46949999995</v>
      </c>
      <c r="AH481" s="57">
        <f t="shared" si="823"/>
        <v>114510.83949999994</v>
      </c>
      <c r="AI481" s="57">
        <f t="shared" si="823"/>
        <v>113224.20949999994</v>
      </c>
      <c r="AJ481" s="57">
        <f t="shared" si="823"/>
        <v>111937.57949999993</v>
      </c>
      <c r="AK481" s="57">
        <f t="shared" si="823"/>
        <v>110650.94949999993</v>
      </c>
      <c r="AL481" s="57">
        <f t="shared" si="823"/>
        <v>109364.31949999993</v>
      </c>
      <c r="AM481" s="57">
        <f t="shared" si="823"/>
        <v>108077.68949999992</v>
      </c>
      <c r="AN481" s="57">
        <f t="shared" si="823"/>
        <v>106791.05949999992</v>
      </c>
      <c r="AO481" s="57">
        <f t="shared" si="823"/>
        <v>105504.42949999991</v>
      </c>
      <c r="AP481" s="59"/>
      <c r="AQ481" s="57">
        <v>1286.6300000000003</v>
      </c>
      <c r="AR481" s="57">
        <f t="shared" si="808"/>
        <v>15439.560000000005</v>
      </c>
      <c r="AS481" s="57">
        <f t="shared" si="809"/>
        <v>104217.79949999991</v>
      </c>
      <c r="AT481" s="57">
        <f t="shared" ref="AT481:BD488" si="824">AS481-$L481</f>
        <v>102931.1694999999</v>
      </c>
      <c r="AU481" s="57">
        <f t="shared" si="824"/>
        <v>101644.5394999999</v>
      </c>
      <c r="AV481" s="57">
        <f t="shared" si="824"/>
        <v>100357.90949999989</v>
      </c>
      <c r="AW481" s="57">
        <f t="shared" si="824"/>
        <v>99071.279499999888</v>
      </c>
      <c r="AX481" s="57">
        <f t="shared" si="824"/>
        <v>97784.649499999883</v>
      </c>
      <c r="AY481" s="57">
        <f t="shared" si="824"/>
        <v>96498.019499999878</v>
      </c>
      <c r="AZ481" s="57">
        <f t="shared" si="824"/>
        <v>95211.389499999874</v>
      </c>
      <c r="BA481" s="57">
        <f t="shared" si="824"/>
        <v>93924.759499999869</v>
      </c>
      <c r="BB481" s="57">
        <f t="shared" si="824"/>
        <v>92638.129499999864</v>
      </c>
      <c r="BC481" s="57">
        <f t="shared" si="824"/>
        <v>91351.49949999986</v>
      </c>
      <c r="BD481" s="57">
        <f t="shared" si="824"/>
        <v>90064.869499999855</v>
      </c>
      <c r="BE481" s="60">
        <f t="shared" si="785"/>
        <v>0</v>
      </c>
      <c r="BF481" s="57">
        <v>1286.6300000000003</v>
      </c>
      <c r="BG481" s="69">
        <f t="shared" si="758"/>
        <v>15439.560000000005</v>
      </c>
      <c r="BH481" s="57">
        <f t="shared" si="712"/>
        <v>88778.239499999851</v>
      </c>
      <c r="BI481" s="57">
        <f t="shared" si="811"/>
        <v>87491.609499999846</v>
      </c>
      <c r="BJ481" s="57">
        <f t="shared" si="811"/>
        <v>86204.979499999841</v>
      </c>
      <c r="BK481" s="57">
        <f t="shared" si="811"/>
        <v>84918.349499999837</v>
      </c>
      <c r="BL481" s="57">
        <f t="shared" si="811"/>
        <v>83631.719499999832</v>
      </c>
      <c r="BM481" s="57">
        <f t="shared" si="811"/>
        <v>82345.089499999827</v>
      </c>
      <c r="BN481" s="57">
        <f t="shared" si="811"/>
        <v>81058.459499999823</v>
      </c>
      <c r="BO481" s="57">
        <f t="shared" si="811"/>
        <v>79771.829499999818</v>
      </c>
      <c r="BP481" s="57">
        <f t="shared" si="811"/>
        <v>78485.199499999813</v>
      </c>
      <c r="BQ481" s="57">
        <f t="shared" si="811"/>
        <v>77198.569499999809</v>
      </c>
      <c r="BR481" s="57">
        <f t="shared" si="811"/>
        <v>75911.939499999804</v>
      </c>
      <c r="BS481" s="57">
        <f t="shared" si="811"/>
        <v>74625.309499999799</v>
      </c>
      <c r="BT481" s="60">
        <v>0</v>
      </c>
      <c r="BU481" s="57">
        <v>1286.6300000000003</v>
      </c>
      <c r="BV481" s="69">
        <f t="shared" si="760"/>
        <v>15439.560000000005</v>
      </c>
      <c r="BW481" s="57">
        <f t="shared" si="818"/>
        <v>73338.679499999795</v>
      </c>
      <c r="BX481" s="57">
        <f t="shared" si="819"/>
        <v>72052.04949999979</v>
      </c>
      <c r="BY481" s="57">
        <f t="shared" si="819"/>
        <v>70765.419499999785</v>
      </c>
      <c r="BZ481" s="57">
        <f t="shared" si="819"/>
        <v>69478.789499999781</v>
      </c>
      <c r="CA481" s="57">
        <f t="shared" si="819"/>
        <v>68192.159499999776</v>
      </c>
      <c r="CB481" s="57">
        <f t="shared" si="819"/>
        <v>66905.529499999771</v>
      </c>
      <c r="CC481" s="57">
        <f t="shared" si="819"/>
        <v>65618.899499999767</v>
      </c>
      <c r="CD481" s="57">
        <f t="shared" si="819"/>
        <v>64332.269499999769</v>
      </c>
      <c r="CE481" s="57">
        <f t="shared" si="819"/>
        <v>63045.639499999772</v>
      </c>
      <c r="CF481" s="57">
        <f t="shared" si="819"/>
        <v>61759.009499999775</v>
      </c>
      <c r="CG481" s="57">
        <f t="shared" si="819"/>
        <v>60472.379499999777</v>
      </c>
      <c r="CH481" s="57">
        <f t="shared" si="819"/>
        <v>59185.74949999978</v>
      </c>
      <c r="CI481" s="60">
        <v>0</v>
      </c>
      <c r="CJ481" s="57">
        <v>1286.6300000000003</v>
      </c>
      <c r="CK481" s="69">
        <f t="shared" si="782"/>
        <v>15439.560000000005</v>
      </c>
      <c r="CL481" s="57">
        <f t="shared" si="820"/>
        <v>57899.119499999782</v>
      </c>
      <c r="CM481" s="57">
        <f t="shared" si="821"/>
        <v>56612.489499999785</v>
      </c>
      <c r="CN481" s="57">
        <f t="shared" si="821"/>
        <v>55325.859499999788</v>
      </c>
      <c r="CO481" s="57">
        <f t="shared" si="821"/>
        <v>54039.22949999979</v>
      </c>
      <c r="CP481" s="57">
        <f t="shared" si="821"/>
        <v>52752.599499999793</v>
      </c>
      <c r="CQ481" s="57">
        <f t="shared" si="821"/>
        <v>51465.969499999796</v>
      </c>
      <c r="CR481" s="57">
        <f t="shared" si="821"/>
        <v>50179.339499999798</v>
      </c>
      <c r="CS481" s="57">
        <f t="shared" si="821"/>
        <v>48892.709499999801</v>
      </c>
      <c r="CT481" s="57">
        <f t="shared" si="821"/>
        <v>47606.079499999803</v>
      </c>
      <c r="CU481" s="57">
        <f t="shared" si="821"/>
        <v>46319.449499999806</v>
      </c>
      <c r="CV481" s="57">
        <f t="shared" si="821"/>
        <v>45032.819499999809</v>
      </c>
      <c r="CW481" s="57">
        <f t="shared" si="821"/>
        <v>43746.189499999811</v>
      </c>
      <c r="CX481" s="60">
        <v>0</v>
      </c>
    </row>
    <row r="482" spans="1:102" x14ac:dyDescent="0.2">
      <c r="A482" s="56" t="s">
        <v>1793</v>
      </c>
      <c r="B482" s="40" t="s">
        <v>2512</v>
      </c>
      <c r="C482" s="40" t="s">
        <v>794</v>
      </c>
      <c r="D482" s="40" t="s">
        <v>835</v>
      </c>
      <c r="E482" s="40" t="s">
        <v>2640</v>
      </c>
      <c r="F482" s="40" t="s">
        <v>853</v>
      </c>
      <c r="G482" s="40">
        <v>240</v>
      </c>
      <c r="H482" s="57">
        <v>244269.2</v>
      </c>
      <c r="I482" s="57">
        <v>125188.15000000001</v>
      </c>
      <c r="J482" s="57">
        <v>119081.05</v>
      </c>
      <c r="K482" s="58">
        <v>0</v>
      </c>
      <c r="L482" s="57">
        <v>1017.7900000000003</v>
      </c>
      <c r="M482" s="57"/>
      <c r="N482" s="57">
        <f t="shared" si="720"/>
        <v>12213.480000000003</v>
      </c>
      <c r="O482" s="57">
        <f t="shared" si="786"/>
        <v>118063.26000000001</v>
      </c>
      <c r="P482" s="57">
        <f t="shared" si="822"/>
        <v>117045.47000000002</v>
      </c>
      <c r="Q482" s="57">
        <f t="shared" si="822"/>
        <v>116027.68000000002</v>
      </c>
      <c r="R482" s="57">
        <f t="shared" si="822"/>
        <v>115009.89000000003</v>
      </c>
      <c r="S482" s="57">
        <f t="shared" si="822"/>
        <v>113992.10000000003</v>
      </c>
      <c r="T482" s="57">
        <f t="shared" si="822"/>
        <v>112974.31000000004</v>
      </c>
      <c r="U482" s="57">
        <f t="shared" si="822"/>
        <v>111956.52000000005</v>
      </c>
      <c r="V482" s="57">
        <f t="shared" si="822"/>
        <v>110938.73000000005</v>
      </c>
      <c r="W482" s="57">
        <f t="shared" si="822"/>
        <v>109920.94000000006</v>
      </c>
      <c r="X482" s="57">
        <f t="shared" si="822"/>
        <v>108903.15000000007</v>
      </c>
      <c r="Y482" s="57">
        <f t="shared" si="822"/>
        <v>107885.36000000007</v>
      </c>
      <c r="Z482" s="57">
        <f t="shared" si="822"/>
        <v>106867.57000000008</v>
      </c>
      <c r="AA482" s="59"/>
      <c r="AB482" s="57"/>
      <c r="AC482" s="57">
        <f t="shared" si="787"/>
        <v>12213.480000000003</v>
      </c>
      <c r="AD482" s="57">
        <f t="shared" si="788"/>
        <v>105849.78000000009</v>
      </c>
      <c r="AE482" s="57">
        <f t="shared" si="823"/>
        <v>104831.99000000009</v>
      </c>
      <c r="AF482" s="57">
        <f t="shared" si="823"/>
        <v>103814.2000000001</v>
      </c>
      <c r="AG482" s="57">
        <f t="shared" si="823"/>
        <v>102796.41000000011</v>
      </c>
      <c r="AH482" s="57">
        <f t="shared" si="823"/>
        <v>101778.62000000011</v>
      </c>
      <c r="AI482" s="57">
        <f t="shared" si="823"/>
        <v>100760.83000000012</v>
      </c>
      <c r="AJ482" s="57">
        <f t="shared" si="823"/>
        <v>99743.040000000125</v>
      </c>
      <c r="AK482" s="57">
        <f t="shared" si="823"/>
        <v>98725.250000000131</v>
      </c>
      <c r="AL482" s="57">
        <f t="shared" si="823"/>
        <v>97707.460000000137</v>
      </c>
      <c r="AM482" s="57">
        <f t="shared" si="823"/>
        <v>96689.670000000144</v>
      </c>
      <c r="AN482" s="57">
        <f t="shared" si="823"/>
        <v>95671.88000000015</v>
      </c>
      <c r="AO482" s="57">
        <f t="shared" si="823"/>
        <v>94654.090000000157</v>
      </c>
      <c r="AP482" s="59"/>
      <c r="AQ482" s="57">
        <v>1017.7900000000003</v>
      </c>
      <c r="AR482" s="57">
        <f t="shared" si="808"/>
        <v>12213.480000000003</v>
      </c>
      <c r="AS482" s="57">
        <f t="shared" si="809"/>
        <v>93636.300000000163</v>
      </c>
      <c r="AT482" s="57">
        <f t="shared" si="824"/>
        <v>92618.510000000169</v>
      </c>
      <c r="AU482" s="57">
        <f t="shared" si="824"/>
        <v>91600.720000000176</v>
      </c>
      <c r="AV482" s="57">
        <f t="shared" si="824"/>
        <v>90582.930000000182</v>
      </c>
      <c r="AW482" s="57">
        <f t="shared" si="824"/>
        <v>89565.140000000189</v>
      </c>
      <c r="AX482" s="57">
        <f t="shared" si="824"/>
        <v>88547.350000000195</v>
      </c>
      <c r="AY482" s="57">
        <f t="shared" si="824"/>
        <v>87529.560000000201</v>
      </c>
      <c r="AZ482" s="57">
        <f t="shared" si="824"/>
        <v>86511.770000000208</v>
      </c>
      <c r="BA482" s="57">
        <f t="shared" si="824"/>
        <v>85493.980000000214</v>
      </c>
      <c r="BB482" s="57">
        <f t="shared" si="824"/>
        <v>84476.190000000221</v>
      </c>
      <c r="BC482" s="57">
        <f t="shared" si="824"/>
        <v>83458.400000000227</v>
      </c>
      <c r="BD482" s="57">
        <f t="shared" si="824"/>
        <v>82440.610000000233</v>
      </c>
      <c r="BE482" s="60">
        <f t="shared" si="785"/>
        <v>0</v>
      </c>
      <c r="BF482" s="57">
        <v>1017.7900000000003</v>
      </c>
      <c r="BG482" s="69">
        <f t="shared" si="758"/>
        <v>12213.480000000003</v>
      </c>
      <c r="BH482" s="57">
        <f t="shared" si="712"/>
        <v>81422.82000000024</v>
      </c>
      <c r="BI482" s="57">
        <f t="shared" si="811"/>
        <v>80405.030000000246</v>
      </c>
      <c r="BJ482" s="57">
        <f t="shared" si="811"/>
        <v>79387.240000000253</v>
      </c>
      <c r="BK482" s="57">
        <f t="shared" si="811"/>
        <v>78369.450000000259</v>
      </c>
      <c r="BL482" s="57">
        <f t="shared" si="811"/>
        <v>77351.660000000265</v>
      </c>
      <c r="BM482" s="57">
        <f t="shared" si="811"/>
        <v>76333.870000000272</v>
      </c>
      <c r="BN482" s="57">
        <f t="shared" si="811"/>
        <v>75316.080000000278</v>
      </c>
      <c r="BO482" s="57">
        <f t="shared" si="811"/>
        <v>74298.290000000285</v>
      </c>
      <c r="BP482" s="57">
        <f t="shared" si="811"/>
        <v>73280.500000000291</v>
      </c>
      <c r="BQ482" s="57">
        <f t="shared" si="811"/>
        <v>72262.710000000297</v>
      </c>
      <c r="BR482" s="57">
        <f t="shared" si="811"/>
        <v>71244.920000000304</v>
      </c>
      <c r="BS482" s="57">
        <f t="shared" si="811"/>
        <v>70227.13000000031</v>
      </c>
      <c r="BT482" s="60">
        <v>0</v>
      </c>
      <c r="BU482" s="57">
        <v>1017.7900000000003</v>
      </c>
      <c r="BV482" s="69">
        <f t="shared" si="760"/>
        <v>12213.480000000003</v>
      </c>
      <c r="BW482" s="57">
        <f t="shared" si="818"/>
        <v>69209.340000000317</v>
      </c>
      <c r="BX482" s="57">
        <f t="shared" si="819"/>
        <v>68191.550000000323</v>
      </c>
      <c r="BY482" s="57">
        <f t="shared" si="819"/>
        <v>67173.760000000329</v>
      </c>
      <c r="BZ482" s="57">
        <f t="shared" si="819"/>
        <v>66155.970000000336</v>
      </c>
      <c r="CA482" s="57">
        <f t="shared" si="819"/>
        <v>65138.180000000335</v>
      </c>
      <c r="CB482" s="57">
        <f t="shared" si="819"/>
        <v>64120.390000000334</v>
      </c>
      <c r="CC482" s="57">
        <f t="shared" si="819"/>
        <v>63102.600000000333</v>
      </c>
      <c r="CD482" s="57">
        <f t="shared" si="819"/>
        <v>62084.810000000332</v>
      </c>
      <c r="CE482" s="57">
        <f t="shared" si="819"/>
        <v>61067.020000000331</v>
      </c>
      <c r="CF482" s="57">
        <f t="shared" si="819"/>
        <v>60049.230000000331</v>
      </c>
      <c r="CG482" s="57">
        <f t="shared" si="819"/>
        <v>59031.44000000033</v>
      </c>
      <c r="CH482" s="57">
        <f t="shared" si="819"/>
        <v>58013.650000000329</v>
      </c>
      <c r="CI482" s="60">
        <v>0</v>
      </c>
      <c r="CJ482" s="57">
        <v>1017.7900000000003</v>
      </c>
      <c r="CK482" s="69">
        <f t="shared" si="782"/>
        <v>12213.480000000003</v>
      </c>
      <c r="CL482" s="57">
        <f t="shared" si="820"/>
        <v>56995.860000000328</v>
      </c>
      <c r="CM482" s="57">
        <f t="shared" si="821"/>
        <v>55978.070000000327</v>
      </c>
      <c r="CN482" s="57">
        <f t="shared" si="821"/>
        <v>54960.280000000326</v>
      </c>
      <c r="CO482" s="57">
        <f t="shared" si="821"/>
        <v>53942.490000000325</v>
      </c>
      <c r="CP482" s="57">
        <f t="shared" si="821"/>
        <v>52924.700000000325</v>
      </c>
      <c r="CQ482" s="57">
        <f t="shared" si="821"/>
        <v>51906.910000000324</v>
      </c>
      <c r="CR482" s="57">
        <f t="shared" si="821"/>
        <v>50889.120000000323</v>
      </c>
      <c r="CS482" s="57">
        <f t="shared" si="821"/>
        <v>49871.330000000322</v>
      </c>
      <c r="CT482" s="57">
        <f t="shared" si="821"/>
        <v>48853.540000000321</v>
      </c>
      <c r="CU482" s="57">
        <f t="shared" si="821"/>
        <v>47835.75000000032</v>
      </c>
      <c r="CV482" s="57">
        <f t="shared" si="821"/>
        <v>46817.960000000319</v>
      </c>
      <c r="CW482" s="57">
        <f t="shared" si="821"/>
        <v>45800.170000000318</v>
      </c>
      <c r="CX482" s="60">
        <v>0</v>
      </c>
    </row>
    <row r="483" spans="1:102" ht="22.5" x14ac:dyDescent="0.2">
      <c r="A483" s="56" t="s">
        <v>1794</v>
      </c>
      <c r="B483" s="40" t="s">
        <v>2513</v>
      </c>
      <c r="C483" s="40" t="s">
        <v>794</v>
      </c>
      <c r="D483" s="40" t="s">
        <v>835</v>
      </c>
      <c r="E483" s="40" t="s">
        <v>2544</v>
      </c>
      <c r="F483" s="40" t="s">
        <v>853</v>
      </c>
      <c r="G483" s="40">
        <v>60</v>
      </c>
      <c r="H483" s="57">
        <v>50891.67</v>
      </c>
      <c r="I483" s="57">
        <v>24597.563999999998</v>
      </c>
      <c r="J483" s="57">
        <v>26294.106</v>
      </c>
      <c r="K483" s="58">
        <v>0</v>
      </c>
      <c r="L483" s="57">
        <v>848.1900000000004</v>
      </c>
      <c r="M483" s="57"/>
      <c r="N483" s="57">
        <f t="shared" si="720"/>
        <v>10178.280000000004</v>
      </c>
      <c r="O483" s="57">
        <f t="shared" si="786"/>
        <v>25445.916000000001</v>
      </c>
      <c r="P483" s="57">
        <f t="shared" si="822"/>
        <v>24597.726000000002</v>
      </c>
      <c r="Q483" s="57">
        <f t="shared" si="822"/>
        <v>23749.536000000004</v>
      </c>
      <c r="R483" s="57">
        <f t="shared" si="822"/>
        <v>22901.346000000005</v>
      </c>
      <c r="S483" s="57">
        <f t="shared" si="822"/>
        <v>22053.156000000006</v>
      </c>
      <c r="T483" s="57">
        <f t="shared" si="822"/>
        <v>21204.966000000008</v>
      </c>
      <c r="U483" s="57">
        <f t="shared" si="822"/>
        <v>20356.776000000009</v>
      </c>
      <c r="V483" s="57">
        <f t="shared" si="822"/>
        <v>19508.58600000001</v>
      </c>
      <c r="W483" s="57">
        <f t="shared" si="822"/>
        <v>18660.396000000012</v>
      </c>
      <c r="X483" s="57">
        <f t="shared" si="822"/>
        <v>17812.206000000013</v>
      </c>
      <c r="Y483" s="57">
        <f t="shared" si="822"/>
        <v>16964.016000000014</v>
      </c>
      <c r="Z483" s="57">
        <f t="shared" si="822"/>
        <v>16115.826000000014</v>
      </c>
      <c r="AA483" s="59"/>
      <c r="AB483" s="57"/>
      <c r="AC483" s="57">
        <f t="shared" si="787"/>
        <v>10178.280000000004</v>
      </c>
      <c r="AD483" s="57">
        <f t="shared" si="788"/>
        <v>15267.636000000013</v>
      </c>
      <c r="AE483" s="57">
        <f t="shared" si="823"/>
        <v>14419.446000000013</v>
      </c>
      <c r="AF483" s="57">
        <f t="shared" si="823"/>
        <v>13571.256000000012</v>
      </c>
      <c r="AG483" s="57">
        <f t="shared" si="823"/>
        <v>12723.066000000012</v>
      </c>
      <c r="AH483" s="57">
        <f t="shared" si="823"/>
        <v>11874.876000000011</v>
      </c>
      <c r="AI483" s="57">
        <f t="shared" si="823"/>
        <v>11026.686000000011</v>
      </c>
      <c r="AJ483" s="57">
        <f t="shared" si="823"/>
        <v>10178.49600000001</v>
      </c>
      <c r="AK483" s="57">
        <f t="shared" si="823"/>
        <v>9330.3060000000096</v>
      </c>
      <c r="AL483" s="57">
        <f t="shared" si="823"/>
        <v>8482.1160000000091</v>
      </c>
      <c r="AM483" s="57">
        <f t="shared" si="823"/>
        <v>7633.9260000000086</v>
      </c>
      <c r="AN483" s="57">
        <f t="shared" si="823"/>
        <v>6785.7360000000081</v>
      </c>
      <c r="AO483" s="57">
        <f t="shared" si="823"/>
        <v>5937.5460000000076</v>
      </c>
      <c r="AP483" s="59"/>
      <c r="AQ483" s="57">
        <v>848.1900000000004</v>
      </c>
      <c r="AR483" s="57">
        <f>L483*7+0.22</f>
        <v>5937.5500000000029</v>
      </c>
      <c r="AS483" s="57">
        <f t="shared" si="809"/>
        <v>5089.356000000007</v>
      </c>
      <c r="AT483" s="57">
        <f t="shared" si="824"/>
        <v>4241.1660000000065</v>
      </c>
      <c r="AU483" s="57">
        <f t="shared" si="824"/>
        <v>3392.976000000006</v>
      </c>
      <c r="AV483" s="57">
        <f t="shared" si="824"/>
        <v>2544.7860000000055</v>
      </c>
      <c r="AW483" s="57">
        <f t="shared" si="824"/>
        <v>1696.596000000005</v>
      </c>
      <c r="AX483" s="57">
        <f t="shared" si="824"/>
        <v>848.40600000000461</v>
      </c>
      <c r="AY483" s="57">
        <f t="shared" si="824"/>
        <v>0.2160000000042146</v>
      </c>
      <c r="AZ483" s="57">
        <f>AY483-0.22</f>
        <v>-3.9999999957854027E-3</v>
      </c>
      <c r="BA483" s="57">
        <f t="shared" ref="BA483:BD485" si="825">AZ483-$L483*0</f>
        <v>-3.9999999957854027E-3</v>
      </c>
      <c r="BB483" s="57">
        <f t="shared" si="825"/>
        <v>-3.9999999957854027E-3</v>
      </c>
      <c r="BC483" s="57">
        <f t="shared" si="825"/>
        <v>-3.9999999957854027E-3</v>
      </c>
      <c r="BD483" s="57">
        <f t="shared" si="825"/>
        <v>-3.9999999957854027E-3</v>
      </c>
      <c r="BE483" s="60">
        <f t="shared" si="785"/>
        <v>0</v>
      </c>
      <c r="BF483" s="57">
        <v>848.1900000000004</v>
      </c>
      <c r="BG483" s="69">
        <v>0</v>
      </c>
      <c r="BH483" s="57"/>
      <c r="BI483" s="57"/>
      <c r="BJ483" s="57"/>
      <c r="BK483" s="57"/>
      <c r="BL483" s="57"/>
      <c r="BM483" s="57"/>
      <c r="BN483" s="57"/>
      <c r="BO483" s="57"/>
      <c r="BP483" s="57"/>
      <c r="BQ483" s="57"/>
      <c r="BR483" s="57"/>
      <c r="BS483" s="57"/>
      <c r="BT483" s="60">
        <f t="shared" si="790"/>
        <v>-6.7692307620983735E-6</v>
      </c>
      <c r="BU483" s="57">
        <v>848.1900000000004</v>
      </c>
      <c r="BV483" s="69">
        <v>0</v>
      </c>
      <c r="BW483" s="57"/>
      <c r="BX483" s="57"/>
      <c r="BY483" s="57"/>
      <c r="BZ483" s="57"/>
      <c r="CA483" s="57"/>
      <c r="CB483" s="57"/>
      <c r="CC483" s="57"/>
      <c r="CD483" s="57"/>
      <c r="CE483" s="57"/>
      <c r="CF483" s="57"/>
      <c r="CG483" s="57"/>
      <c r="CH483" s="57"/>
      <c r="CI483" s="60">
        <f t="shared" si="791"/>
        <v>0</v>
      </c>
      <c r="CJ483" s="57">
        <v>848.1900000000004</v>
      </c>
      <c r="CK483" s="69">
        <v>0</v>
      </c>
      <c r="CL483" s="57"/>
      <c r="CM483" s="57"/>
      <c r="CN483" s="57"/>
      <c r="CO483" s="57"/>
      <c r="CP483" s="57"/>
      <c r="CQ483" s="57"/>
      <c r="CR483" s="57"/>
      <c r="CS483" s="57"/>
      <c r="CT483" s="57"/>
      <c r="CU483" s="57"/>
      <c r="CV483" s="57"/>
      <c r="CW483" s="57"/>
      <c r="CX483" s="60">
        <f t="shared" si="792"/>
        <v>0</v>
      </c>
    </row>
    <row r="484" spans="1:102" ht="22.5" x14ac:dyDescent="0.2">
      <c r="A484" s="56" t="s">
        <v>1795</v>
      </c>
      <c r="B484" s="40" t="s">
        <v>2514</v>
      </c>
      <c r="C484" s="40" t="s">
        <v>794</v>
      </c>
      <c r="D484" s="40" t="s">
        <v>835</v>
      </c>
      <c r="E484" s="40" t="s">
        <v>2544</v>
      </c>
      <c r="F484" s="40" t="s">
        <v>853</v>
      </c>
      <c r="G484" s="40">
        <v>60</v>
      </c>
      <c r="H484" s="57">
        <v>50891.67</v>
      </c>
      <c r="I484" s="57">
        <v>24597.563999999998</v>
      </c>
      <c r="J484" s="57">
        <v>26294.106</v>
      </c>
      <c r="K484" s="58">
        <v>0</v>
      </c>
      <c r="L484" s="57">
        <v>848.1900000000004</v>
      </c>
      <c r="M484" s="57"/>
      <c r="N484" s="57">
        <f t="shared" si="720"/>
        <v>10178.280000000004</v>
      </c>
      <c r="O484" s="57">
        <f t="shared" si="786"/>
        <v>25445.916000000001</v>
      </c>
      <c r="P484" s="57">
        <f t="shared" si="822"/>
        <v>24597.726000000002</v>
      </c>
      <c r="Q484" s="57">
        <f t="shared" si="822"/>
        <v>23749.536000000004</v>
      </c>
      <c r="R484" s="57">
        <f t="shared" si="822"/>
        <v>22901.346000000005</v>
      </c>
      <c r="S484" s="57">
        <f t="shared" si="822"/>
        <v>22053.156000000006</v>
      </c>
      <c r="T484" s="57">
        <f t="shared" si="822"/>
        <v>21204.966000000008</v>
      </c>
      <c r="U484" s="57">
        <f t="shared" si="822"/>
        <v>20356.776000000009</v>
      </c>
      <c r="V484" s="57">
        <f t="shared" si="822"/>
        <v>19508.58600000001</v>
      </c>
      <c r="W484" s="57">
        <f t="shared" si="822"/>
        <v>18660.396000000012</v>
      </c>
      <c r="X484" s="57">
        <f t="shared" si="822"/>
        <v>17812.206000000013</v>
      </c>
      <c r="Y484" s="57">
        <f t="shared" si="822"/>
        <v>16964.016000000014</v>
      </c>
      <c r="Z484" s="57">
        <f t="shared" si="822"/>
        <v>16115.826000000014</v>
      </c>
      <c r="AA484" s="59"/>
      <c r="AB484" s="57"/>
      <c r="AC484" s="57">
        <f t="shared" si="787"/>
        <v>10178.280000000004</v>
      </c>
      <c r="AD484" s="57">
        <f t="shared" si="788"/>
        <v>15267.636000000013</v>
      </c>
      <c r="AE484" s="57">
        <f t="shared" si="823"/>
        <v>14419.446000000013</v>
      </c>
      <c r="AF484" s="57">
        <f t="shared" si="823"/>
        <v>13571.256000000012</v>
      </c>
      <c r="AG484" s="57">
        <f t="shared" si="823"/>
        <v>12723.066000000012</v>
      </c>
      <c r="AH484" s="57">
        <f t="shared" si="823"/>
        <v>11874.876000000011</v>
      </c>
      <c r="AI484" s="57">
        <f t="shared" si="823"/>
        <v>11026.686000000011</v>
      </c>
      <c r="AJ484" s="57">
        <f t="shared" si="823"/>
        <v>10178.49600000001</v>
      </c>
      <c r="AK484" s="57">
        <f t="shared" si="823"/>
        <v>9330.3060000000096</v>
      </c>
      <c r="AL484" s="57">
        <f t="shared" si="823"/>
        <v>8482.1160000000091</v>
      </c>
      <c r="AM484" s="57">
        <f t="shared" si="823"/>
        <v>7633.9260000000086</v>
      </c>
      <c r="AN484" s="57">
        <f t="shared" si="823"/>
        <v>6785.7360000000081</v>
      </c>
      <c r="AO484" s="57">
        <f t="shared" si="823"/>
        <v>5937.5460000000076</v>
      </c>
      <c r="AP484" s="59"/>
      <c r="AQ484" s="57">
        <v>848.1900000000004</v>
      </c>
      <c r="AR484" s="57">
        <f t="shared" ref="AR484" si="826">L484*7+0.22</f>
        <v>5937.5500000000029</v>
      </c>
      <c r="AS484" s="57">
        <f t="shared" si="809"/>
        <v>5089.356000000007</v>
      </c>
      <c r="AT484" s="57">
        <f t="shared" si="824"/>
        <v>4241.1660000000065</v>
      </c>
      <c r="AU484" s="57">
        <f t="shared" si="824"/>
        <v>3392.976000000006</v>
      </c>
      <c r="AV484" s="57">
        <f t="shared" si="824"/>
        <v>2544.7860000000055</v>
      </c>
      <c r="AW484" s="57">
        <f t="shared" si="824"/>
        <v>1696.596000000005</v>
      </c>
      <c r="AX484" s="57">
        <f t="shared" si="824"/>
        <v>848.40600000000461</v>
      </c>
      <c r="AY484" s="57">
        <f t="shared" si="824"/>
        <v>0.2160000000042146</v>
      </c>
      <c r="AZ484" s="57">
        <f t="shared" ref="AZ484" si="827">AY484-0.22</f>
        <v>-3.9999999957854027E-3</v>
      </c>
      <c r="BA484" s="57">
        <f t="shared" si="825"/>
        <v>-3.9999999957854027E-3</v>
      </c>
      <c r="BB484" s="57">
        <f t="shared" si="825"/>
        <v>-3.9999999957854027E-3</v>
      </c>
      <c r="BC484" s="57">
        <f t="shared" si="825"/>
        <v>-3.9999999957854027E-3</v>
      </c>
      <c r="BD484" s="57">
        <f t="shared" si="825"/>
        <v>-3.9999999957854027E-3</v>
      </c>
      <c r="BE484" s="60">
        <f t="shared" si="785"/>
        <v>0</v>
      </c>
      <c r="BF484" s="57">
        <v>848.1900000000004</v>
      </c>
      <c r="BG484" s="69">
        <v>0</v>
      </c>
      <c r="BH484" s="57"/>
      <c r="BI484" s="57"/>
      <c r="BJ484" s="57"/>
      <c r="BK484" s="57"/>
      <c r="BL484" s="57"/>
      <c r="BM484" s="57"/>
      <c r="BN484" s="57"/>
      <c r="BO484" s="57"/>
      <c r="BP484" s="57"/>
      <c r="BQ484" s="57"/>
      <c r="BR484" s="57"/>
      <c r="BS484" s="57"/>
      <c r="BT484" s="60">
        <f t="shared" si="790"/>
        <v>-6.7692307620983735E-6</v>
      </c>
      <c r="BU484" s="57">
        <v>848.1900000000004</v>
      </c>
      <c r="BV484" s="69">
        <v>0</v>
      </c>
      <c r="BW484" s="57"/>
      <c r="BX484" s="57"/>
      <c r="BY484" s="57"/>
      <c r="BZ484" s="57"/>
      <c r="CA484" s="57"/>
      <c r="CB484" s="57"/>
      <c r="CC484" s="57"/>
      <c r="CD484" s="57"/>
      <c r="CE484" s="57"/>
      <c r="CF484" s="57"/>
      <c r="CG484" s="57"/>
      <c r="CH484" s="57"/>
      <c r="CI484" s="60">
        <f t="shared" si="791"/>
        <v>0</v>
      </c>
      <c r="CJ484" s="57">
        <v>848.1900000000004</v>
      </c>
      <c r="CK484" s="69">
        <v>0</v>
      </c>
      <c r="CL484" s="57"/>
      <c r="CM484" s="57"/>
      <c r="CN484" s="57"/>
      <c r="CO484" s="57"/>
      <c r="CP484" s="57"/>
      <c r="CQ484" s="57"/>
      <c r="CR484" s="57"/>
      <c r="CS484" s="57"/>
      <c r="CT484" s="57"/>
      <c r="CU484" s="57"/>
      <c r="CV484" s="57"/>
      <c r="CW484" s="57"/>
      <c r="CX484" s="60">
        <f t="shared" si="792"/>
        <v>0</v>
      </c>
    </row>
    <row r="485" spans="1:102" ht="22.5" x14ac:dyDescent="0.2">
      <c r="A485" s="56" t="s">
        <v>1796</v>
      </c>
      <c r="B485" s="40" t="s">
        <v>2515</v>
      </c>
      <c r="C485" s="40" t="s">
        <v>794</v>
      </c>
      <c r="D485" s="40" t="s">
        <v>835</v>
      </c>
      <c r="E485" s="40" t="s">
        <v>2544</v>
      </c>
      <c r="F485" s="40" t="s">
        <v>853</v>
      </c>
      <c r="G485" s="40">
        <v>60</v>
      </c>
      <c r="H485" s="57">
        <v>50891.66</v>
      </c>
      <c r="I485" s="57">
        <v>24597.561999999998</v>
      </c>
      <c r="J485" s="57">
        <v>26294.098000000005</v>
      </c>
      <c r="K485" s="58">
        <v>0</v>
      </c>
      <c r="L485" s="57">
        <v>848.1900000000004</v>
      </c>
      <c r="M485" s="57"/>
      <c r="N485" s="57">
        <f t="shared" si="720"/>
        <v>10178.280000000004</v>
      </c>
      <c r="O485" s="57">
        <f t="shared" si="786"/>
        <v>25445.908000000007</v>
      </c>
      <c r="P485" s="57">
        <f t="shared" si="822"/>
        <v>24597.718000000008</v>
      </c>
      <c r="Q485" s="57">
        <f t="shared" si="822"/>
        <v>23749.528000000009</v>
      </c>
      <c r="R485" s="57">
        <f t="shared" si="822"/>
        <v>22901.338000000011</v>
      </c>
      <c r="S485" s="57">
        <f t="shared" si="822"/>
        <v>22053.148000000012</v>
      </c>
      <c r="T485" s="57">
        <f t="shared" si="822"/>
        <v>21204.958000000013</v>
      </c>
      <c r="U485" s="57">
        <f t="shared" si="822"/>
        <v>20356.768000000015</v>
      </c>
      <c r="V485" s="57">
        <f t="shared" si="822"/>
        <v>19508.578000000016</v>
      </c>
      <c r="W485" s="57">
        <f t="shared" si="822"/>
        <v>18660.388000000017</v>
      </c>
      <c r="X485" s="57">
        <f t="shared" si="822"/>
        <v>17812.198000000019</v>
      </c>
      <c r="Y485" s="57">
        <f t="shared" si="822"/>
        <v>16964.00800000002</v>
      </c>
      <c r="Z485" s="57">
        <f t="shared" si="822"/>
        <v>16115.818000000019</v>
      </c>
      <c r="AA485" s="59"/>
      <c r="AB485" s="57"/>
      <c r="AC485" s="57">
        <f t="shared" si="787"/>
        <v>10178.280000000004</v>
      </c>
      <c r="AD485" s="57">
        <f t="shared" si="788"/>
        <v>15267.628000000019</v>
      </c>
      <c r="AE485" s="57">
        <f t="shared" si="823"/>
        <v>14419.438000000018</v>
      </c>
      <c r="AF485" s="57">
        <f t="shared" si="823"/>
        <v>13571.248000000018</v>
      </c>
      <c r="AG485" s="57">
        <f t="shared" si="823"/>
        <v>12723.058000000017</v>
      </c>
      <c r="AH485" s="57">
        <f t="shared" si="823"/>
        <v>11874.868000000017</v>
      </c>
      <c r="AI485" s="57">
        <f t="shared" si="823"/>
        <v>11026.678000000016</v>
      </c>
      <c r="AJ485" s="57">
        <f t="shared" si="823"/>
        <v>10178.488000000016</v>
      </c>
      <c r="AK485" s="57">
        <f t="shared" si="823"/>
        <v>9330.2980000000152</v>
      </c>
      <c r="AL485" s="57">
        <f t="shared" si="823"/>
        <v>8482.1080000000147</v>
      </c>
      <c r="AM485" s="57">
        <f t="shared" si="823"/>
        <v>7633.9180000000142</v>
      </c>
      <c r="AN485" s="57">
        <f t="shared" si="823"/>
        <v>6785.7280000000137</v>
      </c>
      <c r="AO485" s="57">
        <f t="shared" si="823"/>
        <v>5937.5380000000132</v>
      </c>
      <c r="AP485" s="59"/>
      <c r="AQ485" s="57">
        <v>848.1900000000004</v>
      </c>
      <c r="AR485" s="57">
        <f>L485*7+0.21</f>
        <v>5937.5400000000027</v>
      </c>
      <c r="AS485" s="57">
        <f t="shared" si="809"/>
        <v>5089.3480000000127</v>
      </c>
      <c r="AT485" s="57">
        <f t="shared" si="824"/>
        <v>4241.1580000000122</v>
      </c>
      <c r="AU485" s="57">
        <f t="shared" si="824"/>
        <v>3392.9680000000117</v>
      </c>
      <c r="AV485" s="57">
        <f t="shared" si="824"/>
        <v>2544.7780000000112</v>
      </c>
      <c r="AW485" s="57">
        <f t="shared" si="824"/>
        <v>1696.5880000000107</v>
      </c>
      <c r="AX485" s="57">
        <f t="shared" si="824"/>
        <v>848.39800000001026</v>
      </c>
      <c r="AY485" s="57">
        <f t="shared" si="824"/>
        <v>0.20800000000986074</v>
      </c>
      <c r="AZ485" s="57">
        <f>AY485-0.21</f>
        <v>-1.9999999901392507E-3</v>
      </c>
      <c r="BA485" s="57">
        <f t="shared" si="825"/>
        <v>-1.9999999901392507E-3</v>
      </c>
      <c r="BB485" s="57">
        <f t="shared" si="825"/>
        <v>-1.9999999901392507E-3</v>
      </c>
      <c r="BC485" s="57">
        <f t="shared" si="825"/>
        <v>-1.9999999901392507E-3</v>
      </c>
      <c r="BD485" s="57">
        <f t="shared" si="825"/>
        <v>-1.9999999901392507E-3</v>
      </c>
      <c r="BE485" s="60">
        <f t="shared" si="785"/>
        <v>0</v>
      </c>
      <c r="BF485" s="57">
        <v>848.1900000000004</v>
      </c>
      <c r="BG485" s="69">
        <v>0</v>
      </c>
      <c r="BH485" s="57"/>
      <c r="BI485" s="57"/>
      <c r="BJ485" s="57"/>
      <c r="BK485" s="57"/>
      <c r="BL485" s="57"/>
      <c r="BM485" s="57"/>
      <c r="BN485" s="57"/>
      <c r="BO485" s="57"/>
      <c r="BP485" s="57"/>
      <c r="BQ485" s="57"/>
      <c r="BR485" s="57"/>
      <c r="BS485" s="57"/>
      <c r="BT485" s="60">
        <f t="shared" si="790"/>
        <v>-3.3846153679279624E-6</v>
      </c>
      <c r="BU485" s="57">
        <v>848.1900000000004</v>
      </c>
      <c r="BV485" s="69">
        <v>0</v>
      </c>
      <c r="BW485" s="57"/>
      <c r="BX485" s="57"/>
      <c r="BY485" s="57"/>
      <c r="BZ485" s="57"/>
      <c r="CA485" s="57"/>
      <c r="CB485" s="57"/>
      <c r="CC485" s="57"/>
      <c r="CD485" s="57"/>
      <c r="CE485" s="57"/>
      <c r="CF485" s="57"/>
      <c r="CG485" s="57"/>
      <c r="CH485" s="57"/>
      <c r="CI485" s="60">
        <f t="shared" si="791"/>
        <v>0</v>
      </c>
      <c r="CJ485" s="57">
        <v>848.1900000000004</v>
      </c>
      <c r="CK485" s="69">
        <v>0</v>
      </c>
      <c r="CL485" s="57"/>
      <c r="CM485" s="57"/>
      <c r="CN485" s="57"/>
      <c r="CO485" s="57"/>
      <c r="CP485" s="57"/>
      <c r="CQ485" s="57"/>
      <c r="CR485" s="57"/>
      <c r="CS485" s="57"/>
      <c r="CT485" s="57"/>
      <c r="CU485" s="57"/>
      <c r="CV485" s="57"/>
      <c r="CW485" s="57"/>
      <c r="CX485" s="60">
        <f t="shared" si="792"/>
        <v>0</v>
      </c>
    </row>
    <row r="486" spans="1:102" x14ac:dyDescent="0.2">
      <c r="A486" s="56" t="s">
        <v>1797</v>
      </c>
      <c r="B486" s="40" t="s">
        <v>2516</v>
      </c>
      <c r="C486" s="40" t="s">
        <v>794</v>
      </c>
      <c r="D486" s="40" t="s">
        <v>851</v>
      </c>
      <c r="E486" s="40" t="s">
        <v>2641</v>
      </c>
      <c r="F486" s="40" t="s">
        <v>853</v>
      </c>
      <c r="G486" s="40">
        <v>480</v>
      </c>
      <c r="H486" s="57">
        <v>3588625.91</v>
      </c>
      <c r="I486" s="57">
        <v>157002.34775000002</v>
      </c>
      <c r="J486" s="57">
        <v>3431623.56225</v>
      </c>
      <c r="K486" s="58">
        <v>1</v>
      </c>
      <c r="L486" s="57">
        <v>7476.300000000002</v>
      </c>
      <c r="M486" s="57"/>
      <c r="N486" s="57">
        <f t="shared" si="720"/>
        <v>89715.60000000002</v>
      </c>
      <c r="O486" s="57">
        <f t="shared" si="786"/>
        <v>3424147.2622500001</v>
      </c>
      <c r="P486" s="57">
        <f t="shared" si="822"/>
        <v>3416670.9622500003</v>
      </c>
      <c r="Q486" s="57">
        <f t="shared" si="822"/>
        <v>3409194.6622500005</v>
      </c>
      <c r="R486" s="57">
        <f t="shared" si="822"/>
        <v>3401718.3622500007</v>
      </c>
      <c r="S486" s="57">
        <f t="shared" si="822"/>
        <v>3394242.0622500009</v>
      </c>
      <c r="T486" s="57">
        <f t="shared" si="822"/>
        <v>3386765.7622500011</v>
      </c>
      <c r="U486" s="57">
        <f t="shared" si="822"/>
        <v>3379289.4622500013</v>
      </c>
      <c r="V486" s="57">
        <f t="shared" si="822"/>
        <v>3371813.1622500014</v>
      </c>
      <c r="W486" s="57">
        <f t="shared" si="822"/>
        <v>3364336.8622500016</v>
      </c>
      <c r="X486" s="57">
        <f t="shared" si="822"/>
        <v>3356860.5622500018</v>
      </c>
      <c r="Y486" s="57">
        <f t="shared" si="822"/>
        <v>3349384.262250002</v>
      </c>
      <c r="Z486" s="57">
        <f t="shared" si="822"/>
        <v>3341907.9622500022</v>
      </c>
      <c r="AA486" s="59">
        <f>SUM(O486:Z486,J486)/13*$AA$1</f>
        <v>74508.846769500014</v>
      </c>
      <c r="AB486" s="57"/>
      <c r="AC486" s="57">
        <f t="shared" si="787"/>
        <v>89715.60000000002</v>
      </c>
      <c r="AD486" s="57">
        <f t="shared" si="788"/>
        <v>3334431.6622500024</v>
      </c>
      <c r="AE486" s="57">
        <f t="shared" si="823"/>
        <v>3326955.3622500026</v>
      </c>
      <c r="AF486" s="57">
        <f t="shared" si="823"/>
        <v>3319479.0622500028</v>
      </c>
      <c r="AG486" s="57">
        <f t="shared" si="823"/>
        <v>3312002.7622500029</v>
      </c>
      <c r="AH486" s="57">
        <f t="shared" si="823"/>
        <v>3304526.4622500031</v>
      </c>
      <c r="AI486" s="57">
        <f t="shared" si="823"/>
        <v>3297050.1622500033</v>
      </c>
      <c r="AJ486" s="57">
        <f t="shared" si="823"/>
        <v>3289573.8622500035</v>
      </c>
      <c r="AK486" s="57">
        <f t="shared" si="823"/>
        <v>3282097.5622500037</v>
      </c>
      <c r="AL486" s="57">
        <f t="shared" si="823"/>
        <v>3274621.2622500039</v>
      </c>
      <c r="AM486" s="57">
        <f t="shared" si="823"/>
        <v>3267144.9622500041</v>
      </c>
      <c r="AN486" s="57">
        <f t="shared" si="823"/>
        <v>3259668.6622500042</v>
      </c>
      <c r="AO486" s="57">
        <f t="shared" si="823"/>
        <v>3252192.3622500044</v>
      </c>
      <c r="AP486" s="59">
        <f t="shared" si="817"/>
        <v>72535.103569500076</v>
      </c>
      <c r="AQ486" s="57">
        <v>7476.300000000002</v>
      </c>
      <c r="AR486" s="57">
        <f t="shared" si="808"/>
        <v>89715.60000000002</v>
      </c>
      <c r="AS486" s="57">
        <f t="shared" si="809"/>
        <v>3244716.0622500046</v>
      </c>
      <c r="AT486" s="57">
        <f t="shared" si="824"/>
        <v>3237239.7622500048</v>
      </c>
      <c r="AU486" s="57">
        <f t="shared" si="824"/>
        <v>3229763.462250005</v>
      </c>
      <c r="AV486" s="57">
        <f t="shared" si="824"/>
        <v>3222287.1622500052</v>
      </c>
      <c r="AW486" s="57">
        <f t="shared" si="824"/>
        <v>3214810.8622500054</v>
      </c>
      <c r="AX486" s="57">
        <f t="shared" si="824"/>
        <v>3207334.5622500055</v>
      </c>
      <c r="AY486" s="57">
        <f t="shared" si="824"/>
        <v>3199858.2622500057</v>
      </c>
      <c r="AZ486" s="57">
        <f t="shared" si="824"/>
        <v>3192381.9622500059</v>
      </c>
      <c r="BA486" s="57">
        <f t="shared" si="824"/>
        <v>3184905.6622500061</v>
      </c>
      <c r="BB486" s="57">
        <f t="shared" si="824"/>
        <v>3177429.3622500063</v>
      </c>
      <c r="BC486" s="57">
        <f t="shared" si="824"/>
        <v>3169953.0622500065</v>
      </c>
      <c r="BD486" s="57">
        <f t="shared" si="824"/>
        <v>3162476.7622500067</v>
      </c>
      <c r="BE486" s="60">
        <f t="shared" si="785"/>
        <v>70561.360369500122</v>
      </c>
      <c r="BF486" s="57">
        <v>7476.300000000002</v>
      </c>
      <c r="BG486" s="69">
        <f t="shared" si="758"/>
        <v>89715.60000000002</v>
      </c>
      <c r="BH486" s="57">
        <f t="shared" ref="BH486:BH488" si="828">BD486-BF486</f>
        <v>3155000.4622500069</v>
      </c>
      <c r="BI486" s="57">
        <f t="shared" si="811"/>
        <v>3147524.162250007</v>
      </c>
      <c r="BJ486" s="57">
        <f t="shared" si="811"/>
        <v>3140047.8622500072</v>
      </c>
      <c r="BK486" s="57">
        <f t="shared" si="811"/>
        <v>3132571.5622500074</v>
      </c>
      <c r="BL486" s="57">
        <f t="shared" si="811"/>
        <v>3125095.2622500076</v>
      </c>
      <c r="BM486" s="57">
        <f t="shared" si="811"/>
        <v>3117618.9622500078</v>
      </c>
      <c r="BN486" s="57">
        <f t="shared" si="811"/>
        <v>3110142.662250008</v>
      </c>
      <c r="BO486" s="57">
        <f t="shared" si="811"/>
        <v>3102666.3622500082</v>
      </c>
      <c r="BP486" s="57">
        <f t="shared" si="811"/>
        <v>3095190.0622500083</v>
      </c>
      <c r="BQ486" s="57">
        <f t="shared" si="811"/>
        <v>3087713.7622500085</v>
      </c>
      <c r="BR486" s="57">
        <f t="shared" si="811"/>
        <v>3080237.4622500087</v>
      </c>
      <c r="BS486" s="57">
        <f t="shared" si="811"/>
        <v>3072761.1622500089</v>
      </c>
      <c r="BT486" s="60">
        <f t="shared" si="790"/>
        <v>68587.617169500183</v>
      </c>
      <c r="BU486" s="57">
        <v>7476.300000000002</v>
      </c>
      <c r="BV486" s="69">
        <f t="shared" si="760"/>
        <v>89715.60000000002</v>
      </c>
      <c r="BW486" s="57">
        <f t="shared" ref="BW486:BW488" si="829">BS486-BU486</f>
        <v>3065284.8622500091</v>
      </c>
      <c r="BX486" s="57">
        <f t="shared" ref="BX486:CH488" si="830">BW486-$L486</f>
        <v>3057808.5622500093</v>
      </c>
      <c r="BY486" s="57">
        <f t="shared" si="830"/>
        <v>3050332.2622500095</v>
      </c>
      <c r="BZ486" s="57">
        <f t="shared" si="830"/>
        <v>3042855.9622500096</v>
      </c>
      <c r="CA486" s="57">
        <f t="shared" si="830"/>
        <v>3035379.6622500098</v>
      </c>
      <c r="CB486" s="57">
        <f t="shared" si="830"/>
        <v>3027903.36225001</v>
      </c>
      <c r="CC486" s="57">
        <f t="shared" si="830"/>
        <v>3020427.0622500102</v>
      </c>
      <c r="CD486" s="57">
        <f t="shared" si="830"/>
        <v>3012950.7622500104</v>
      </c>
      <c r="CE486" s="57">
        <f t="shared" si="830"/>
        <v>3005474.4622500106</v>
      </c>
      <c r="CF486" s="57">
        <f t="shared" si="830"/>
        <v>2997998.1622500108</v>
      </c>
      <c r="CG486" s="57">
        <f t="shared" si="830"/>
        <v>2990521.8622500109</v>
      </c>
      <c r="CH486" s="57">
        <f t="shared" si="830"/>
        <v>2983045.5622500111</v>
      </c>
      <c r="CI486" s="60">
        <f t="shared" si="791"/>
        <v>66613.87396950023</v>
      </c>
      <c r="CJ486" s="57">
        <v>7476.300000000002</v>
      </c>
      <c r="CK486" s="69">
        <f t="shared" si="782"/>
        <v>89715.60000000002</v>
      </c>
      <c r="CL486" s="57">
        <f t="shared" ref="CL486:CL488" si="831">CH486-CJ486</f>
        <v>2975569.2622500113</v>
      </c>
      <c r="CM486" s="57">
        <f t="shared" ref="CM486:CW488" si="832">CL486-$L486</f>
        <v>2968092.9622500115</v>
      </c>
      <c r="CN486" s="57">
        <f t="shared" si="832"/>
        <v>2960616.6622500117</v>
      </c>
      <c r="CO486" s="57">
        <f t="shared" si="832"/>
        <v>2953140.3622500119</v>
      </c>
      <c r="CP486" s="57">
        <f t="shared" si="832"/>
        <v>2945664.0622500121</v>
      </c>
      <c r="CQ486" s="57">
        <f t="shared" si="832"/>
        <v>2938187.7622500123</v>
      </c>
      <c r="CR486" s="57">
        <f t="shared" si="832"/>
        <v>2930711.4622500124</v>
      </c>
      <c r="CS486" s="57">
        <f t="shared" si="832"/>
        <v>2923235.1622500126</v>
      </c>
      <c r="CT486" s="57">
        <f t="shared" si="832"/>
        <v>2915758.8622500128</v>
      </c>
      <c r="CU486" s="57">
        <f t="shared" si="832"/>
        <v>2908282.562250013</v>
      </c>
      <c r="CV486" s="57">
        <f t="shared" si="832"/>
        <v>2900806.2622500132</v>
      </c>
      <c r="CW486" s="57">
        <f t="shared" si="832"/>
        <v>2893329.9622500134</v>
      </c>
      <c r="CX486" s="60">
        <f t="shared" si="792"/>
        <v>64640.130769500276</v>
      </c>
    </row>
    <row r="487" spans="1:102" x14ac:dyDescent="0.2">
      <c r="A487" s="56" t="s">
        <v>1798</v>
      </c>
      <c r="B487" s="40" t="s">
        <v>2517</v>
      </c>
      <c r="C487" s="40" t="s">
        <v>794</v>
      </c>
      <c r="D487" s="40" t="s">
        <v>835</v>
      </c>
      <c r="E487" s="40" t="s">
        <v>2642</v>
      </c>
      <c r="F487" s="40" t="s">
        <v>853</v>
      </c>
      <c r="G487" s="40">
        <v>120</v>
      </c>
      <c r="H487" s="57">
        <v>106181.36</v>
      </c>
      <c r="I487" s="57">
        <v>36278.495999999999</v>
      </c>
      <c r="J487" s="57">
        <v>69902.864000000001</v>
      </c>
      <c r="K487" s="58">
        <v>0</v>
      </c>
      <c r="L487" s="57">
        <v>884.85</v>
      </c>
      <c r="M487" s="57"/>
      <c r="N487" s="57">
        <f t="shared" ref="N487:N549" si="833">L487*12</f>
        <v>10618.2</v>
      </c>
      <c r="O487" s="57">
        <f t="shared" si="786"/>
        <v>69018.013999999996</v>
      </c>
      <c r="P487" s="57">
        <f t="shared" si="822"/>
        <v>68133.16399999999</v>
      </c>
      <c r="Q487" s="57">
        <f t="shared" si="822"/>
        <v>67248.313999999984</v>
      </c>
      <c r="R487" s="57">
        <f t="shared" si="822"/>
        <v>66363.463999999978</v>
      </c>
      <c r="S487" s="57">
        <f t="shared" si="822"/>
        <v>65478.61399999998</v>
      </c>
      <c r="T487" s="57">
        <f t="shared" si="822"/>
        <v>64593.763999999981</v>
      </c>
      <c r="U487" s="57">
        <f t="shared" si="822"/>
        <v>63708.913999999982</v>
      </c>
      <c r="V487" s="57">
        <f t="shared" si="822"/>
        <v>62824.063999999984</v>
      </c>
      <c r="W487" s="57">
        <f t="shared" si="822"/>
        <v>61939.213999999985</v>
      </c>
      <c r="X487" s="57">
        <f t="shared" si="822"/>
        <v>61054.363999999987</v>
      </c>
      <c r="Y487" s="57">
        <f t="shared" si="822"/>
        <v>60169.513999999988</v>
      </c>
      <c r="Z487" s="57">
        <f t="shared" si="822"/>
        <v>59284.66399999999</v>
      </c>
      <c r="AA487" s="59"/>
      <c r="AB487" s="57"/>
      <c r="AC487" s="57">
        <f t="shared" si="787"/>
        <v>10618.2</v>
      </c>
      <c r="AD487" s="57">
        <f t="shared" si="788"/>
        <v>58399.813999999991</v>
      </c>
      <c r="AE487" s="57">
        <f t="shared" si="823"/>
        <v>57514.963999999993</v>
      </c>
      <c r="AF487" s="57">
        <f t="shared" si="823"/>
        <v>56630.113999999994</v>
      </c>
      <c r="AG487" s="57">
        <f t="shared" si="823"/>
        <v>55745.263999999996</v>
      </c>
      <c r="AH487" s="57">
        <f t="shared" si="823"/>
        <v>54860.413999999997</v>
      </c>
      <c r="AI487" s="57">
        <f t="shared" si="823"/>
        <v>53975.563999999998</v>
      </c>
      <c r="AJ487" s="57">
        <f t="shared" si="823"/>
        <v>53090.714</v>
      </c>
      <c r="AK487" s="57">
        <f t="shared" si="823"/>
        <v>52205.864000000001</v>
      </c>
      <c r="AL487" s="57">
        <f t="shared" si="823"/>
        <v>51321.014000000003</v>
      </c>
      <c r="AM487" s="57">
        <f t="shared" si="823"/>
        <v>50436.164000000004</v>
      </c>
      <c r="AN487" s="57">
        <f t="shared" si="823"/>
        <v>49551.314000000006</v>
      </c>
      <c r="AO487" s="57">
        <f t="shared" si="823"/>
        <v>48666.464000000007</v>
      </c>
      <c r="AP487" s="59"/>
      <c r="AQ487" s="57">
        <v>884.85</v>
      </c>
      <c r="AR487" s="57">
        <f t="shared" si="808"/>
        <v>10618.2</v>
      </c>
      <c r="AS487" s="57">
        <f t="shared" si="809"/>
        <v>47781.614000000009</v>
      </c>
      <c r="AT487" s="57">
        <f t="shared" si="824"/>
        <v>46896.76400000001</v>
      </c>
      <c r="AU487" s="57">
        <f t="shared" si="824"/>
        <v>46011.914000000012</v>
      </c>
      <c r="AV487" s="57">
        <f t="shared" si="824"/>
        <v>45127.064000000013</v>
      </c>
      <c r="AW487" s="57">
        <f t="shared" si="824"/>
        <v>44242.214000000014</v>
      </c>
      <c r="AX487" s="57">
        <f t="shared" si="824"/>
        <v>43357.364000000016</v>
      </c>
      <c r="AY487" s="57">
        <f t="shared" si="824"/>
        <v>42472.514000000017</v>
      </c>
      <c r="AZ487" s="57">
        <f t="shared" si="824"/>
        <v>41587.664000000019</v>
      </c>
      <c r="BA487" s="57">
        <f t="shared" si="824"/>
        <v>40702.81400000002</v>
      </c>
      <c r="BB487" s="57">
        <f t="shared" si="824"/>
        <v>39817.964000000022</v>
      </c>
      <c r="BC487" s="57">
        <f t="shared" si="824"/>
        <v>38933.114000000023</v>
      </c>
      <c r="BD487" s="57">
        <f t="shared" si="824"/>
        <v>38048.264000000025</v>
      </c>
      <c r="BE487" s="60">
        <f t="shared" si="785"/>
        <v>0</v>
      </c>
      <c r="BF487" s="57">
        <v>884.85</v>
      </c>
      <c r="BG487" s="69">
        <f t="shared" si="758"/>
        <v>10618.2</v>
      </c>
      <c r="BH487" s="57">
        <f t="shared" si="828"/>
        <v>37163.414000000026</v>
      </c>
      <c r="BI487" s="57">
        <f t="shared" si="811"/>
        <v>36278.564000000028</v>
      </c>
      <c r="BJ487" s="57">
        <f t="shared" si="811"/>
        <v>35393.714000000029</v>
      </c>
      <c r="BK487" s="57">
        <f t="shared" si="811"/>
        <v>34508.864000000031</v>
      </c>
      <c r="BL487" s="57">
        <f t="shared" si="811"/>
        <v>33624.014000000032</v>
      </c>
      <c r="BM487" s="57">
        <f t="shared" si="811"/>
        <v>32739.164000000033</v>
      </c>
      <c r="BN487" s="57">
        <f t="shared" si="811"/>
        <v>31854.314000000035</v>
      </c>
      <c r="BO487" s="57">
        <f t="shared" si="811"/>
        <v>30969.464000000036</v>
      </c>
      <c r="BP487" s="57">
        <f t="shared" si="811"/>
        <v>30084.614000000038</v>
      </c>
      <c r="BQ487" s="57">
        <f t="shared" si="811"/>
        <v>29199.764000000039</v>
      </c>
      <c r="BR487" s="57">
        <f t="shared" si="811"/>
        <v>28314.914000000041</v>
      </c>
      <c r="BS487" s="57">
        <f t="shared" si="811"/>
        <v>27430.064000000042</v>
      </c>
      <c r="BT487" s="60">
        <v>0</v>
      </c>
      <c r="BU487" s="57">
        <v>884.85</v>
      </c>
      <c r="BV487" s="69">
        <f t="shared" si="760"/>
        <v>10618.2</v>
      </c>
      <c r="BW487" s="57">
        <f t="shared" si="829"/>
        <v>26545.214000000044</v>
      </c>
      <c r="BX487" s="57">
        <f t="shared" si="830"/>
        <v>25660.364000000045</v>
      </c>
      <c r="BY487" s="57">
        <f t="shared" si="830"/>
        <v>24775.514000000047</v>
      </c>
      <c r="BZ487" s="57">
        <f t="shared" si="830"/>
        <v>23890.664000000048</v>
      </c>
      <c r="CA487" s="57">
        <f t="shared" si="830"/>
        <v>23005.814000000049</v>
      </c>
      <c r="CB487" s="57">
        <f t="shared" si="830"/>
        <v>22120.964000000051</v>
      </c>
      <c r="CC487" s="57">
        <f t="shared" si="830"/>
        <v>21236.114000000052</v>
      </c>
      <c r="CD487" s="57">
        <f t="shared" si="830"/>
        <v>20351.264000000054</v>
      </c>
      <c r="CE487" s="57">
        <f t="shared" si="830"/>
        <v>19466.414000000055</v>
      </c>
      <c r="CF487" s="57">
        <f t="shared" si="830"/>
        <v>18581.564000000057</v>
      </c>
      <c r="CG487" s="57">
        <f t="shared" si="830"/>
        <v>17696.714000000058</v>
      </c>
      <c r="CH487" s="57">
        <f t="shared" si="830"/>
        <v>16811.86400000006</v>
      </c>
      <c r="CI487" s="60">
        <v>0</v>
      </c>
      <c r="CJ487" s="57">
        <v>884.85</v>
      </c>
      <c r="CK487" s="69">
        <f t="shared" si="782"/>
        <v>10618.2</v>
      </c>
      <c r="CL487" s="57">
        <f t="shared" si="831"/>
        <v>15927.014000000059</v>
      </c>
      <c r="CM487" s="57">
        <f t="shared" si="832"/>
        <v>15042.164000000059</v>
      </c>
      <c r="CN487" s="57">
        <f t="shared" si="832"/>
        <v>14157.314000000059</v>
      </c>
      <c r="CO487" s="57">
        <f t="shared" si="832"/>
        <v>13272.464000000058</v>
      </c>
      <c r="CP487" s="57">
        <f t="shared" si="832"/>
        <v>12387.614000000058</v>
      </c>
      <c r="CQ487" s="57">
        <f t="shared" si="832"/>
        <v>11502.764000000057</v>
      </c>
      <c r="CR487" s="57">
        <f t="shared" si="832"/>
        <v>10617.914000000057</v>
      </c>
      <c r="CS487" s="57">
        <f t="shared" si="832"/>
        <v>9733.0640000000567</v>
      </c>
      <c r="CT487" s="57">
        <f t="shared" si="832"/>
        <v>8848.2140000000563</v>
      </c>
      <c r="CU487" s="57">
        <f t="shared" si="832"/>
        <v>7963.364000000056</v>
      </c>
      <c r="CV487" s="57">
        <f t="shared" si="832"/>
        <v>7078.5140000000556</v>
      </c>
      <c r="CW487" s="57">
        <f t="shared" si="832"/>
        <v>6193.6640000000552</v>
      </c>
      <c r="CX487" s="60">
        <v>0</v>
      </c>
    </row>
    <row r="488" spans="1:102" x14ac:dyDescent="0.2">
      <c r="A488" s="56" t="s">
        <v>1799</v>
      </c>
      <c r="B488" s="40" t="s">
        <v>2518</v>
      </c>
      <c r="C488" s="40" t="s">
        <v>794</v>
      </c>
      <c r="D488" s="40" t="s">
        <v>835</v>
      </c>
      <c r="E488" s="40" t="s">
        <v>2642</v>
      </c>
      <c r="F488" s="40" t="s">
        <v>853</v>
      </c>
      <c r="G488" s="40">
        <v>120</v>
      </c>
      <c r="H488" s="57">
        <v>51677.97</v>
      </c>
      <c r="I488" s="57">
        <v>17656.646999999997</v>
      </c>
      <c r="J488" s="57">
        <v>34021.323000000004</v>
      </c>
      <c r="K488" s="58">
        <v>0</v>
      </c>
      <c r="L488" s="57">
        <v>430.64999999999992</v>
      </c>
      <c r="M488" s="57"/>
      <c r="N488" s="57">
        <f t="shared" si="833"/>
        <v>5167.7999999999993</v>
      </c>
      <c r="O488" s="57">
        <f t="shared" si="786"/>
        <v>33590.673000000003</v>
      </c>
      <c r="P488" s="57">
        <f t="shared" si="822"/>
        <v>33160.023000000001</v>
      </c>
      <c r="Q488" s="57">
        <f t="shared" si="822"/>
        <v>32729.373</v>
      </c>
      <c r="R488" s="57">
        <f t="shared" si="822"/>
        <v>32298.722999999998</v>
      </c>
      <c r="S488" s="57">
        <f t="shared" si="822"/>
        <v>31868.072999999997</v>
      </c>
      <c r="T488" s="57">
        <f t="shared" si="822"/>
        <v>31437.422999999995</v>
      </c>
      <c r="U488" s="57">
        <f t="shared" si="822"/>
        <v>31006.772999999994</v>
      </c>
      <c r="V488" s="57">
        <f t="shared" si="822"/>
        <v>30576.122999999992</v>
      </c>
      <c r="W488" s="57">
        <f t="shared" si="822"/>
        <v>30145.472999999991</v>
      </c>
      <c r="X488" s="57">
        <f t="shared" si="822"/>
        <v>29714.822999999989</v>
      </c>
      <c r="Y488" s="57">
        <f t="shared" si="822"/>
        <v>29284.172999999988</v>
      </c>
      <c r="Z488" s="57">
        <f t="shared" si="822"/>
        <v>28853.522999999986</v>
      </c>
      <c r="AA488" s="59"/>
      <c r="AB488" s="57"/>
      <c r="AC488" s="57">
        <f t="shared" si="787"/>
        <v>5167.7999999999993</v>
      </c>
      <c r="AD488" s="57">
        <f t="shared" si="788"/>
        <v>28422.872999999985</v>
      </c>
      <c r="AE488" s="57">
        <f t="shared" si="823"/>
        <v>27992.222999999984</v>
      </c>
      <c r="AF488" s="57">
        <f t="shared" si="823"/>
        <v>27561.572999999982</v>
      </c>
      <c r="AG488" s="57">
        <f t="shared" si="823"/>
        <v>27130.922999999981</v>
      </c>
      <c r="AH488" s="57">
        <f t="shared" si="823"/>
        <v>26700.272999999979</v>
      </c>
      <c r="AI488" s="57">
        <f t="shared" si="823"/>
        <v>26269.622999999978</v>
      </c>
      <c r="AJ488" s="57">
        <f t="shared" si="823"/>
        <v>25838.972999999976</v>
      </c>
      <c r="AK488" s="57">
        <f t="shared" si="823"/>
        <v>25408.322999999975</v>
      </c>
      <c r="AL488" s="57">
        <f t="shared" si="823"/>
        <v>24977.672999999973</v>
      </c>
      <c r="AM488" s="57">
        <f t="shared" si="823"/>
        <v>24547.022999999972</v>
      </c>
      <c r="AN488" s="57">
        <f t="shared" si="823"/>
        <v>24116.37299999997</v>
      </c>
      <c r="AO488" s="57">
        <f t="shared" si="823"/>
        <v>23685.722999999969</v>
      </c>
      <c r="AP488" s="59"/>
      <c r="AQ488" s="57">
        <v>430.64999999999992</v>
      </c>
      <c r="AR488" s="57">
        <f t="shared" si="808"/>
        <v>5167.7999999999993</v>
      </c>
      <c r="AS488" s="57">
        <f t="shared" si="809"/>
        <v>23255.072999999968</v>
      </c>
      <c r="AT488" s="57">
        <f t="shared" si="824"/>
        <v>22824.422999999966</v>
      </c>
      <c r="AU488" s="57">
        <f t="shared" si="824"/>
        <v>22393.772999999965</v>
      </c>
      <c r="AV488" s="57">
        <f t="shared" si="824"/>
        <v>21963.122999999963</v>
      </c>
      <c r="AW488" s="57">
        <f t="shared" si="824"/>
        <v>21532.472999999962</v>
      </c>
      <c r="AX488" s="57">
        <f t="shared" si="824"/>
        <v>21101.82299999996</v>
      </c>
      <c r="AY488" s="57">
        <f t="shared" si="824"/>
        <v>20671.172999999959</v>
      </c>
      <c r="AZ488" s="57">
        <f t="shared" si="824"/>
        <v>20240.522999999957</v>
      </c>
      <c r="BA488" s="57">
        <f t="shared" si="824"/>
        <v>19809.872999999956</v>
      </c>
      <c r="BB488" s="57">
        <f t="shared" si="824"/>
        <v>19379.222999999954</v>
      </c>
      <c r="BC488" s="57">
        <f t="shared" si="824"/>
        <v>18948.572999999953</v>
      </c>
      <c r="BD488" s="57">
        <f t="shared" si="824"/>
        <v>18517.922999999952</v>
      </c>
      <c r="BE488" s="60">
        <f t="shared" si="785"/>
        <v>0</v>
      </c>
      <c r="BF488" s="57">
        <v>430.64999999999992</v>
      </c>
      <c r="BG488" s="69">
        <f t="shared" si="758"/>
        <v>5167.7999999999993</v>
      </c>
      <c r="BH488" s="57">
        <f t="shared" si="828"/>
        <v>18087.27299999995</v>
      </c>
      <c r="BI488" s="57">
        <f t="shared" si="811"/>
        <v>17656.622999999949</v>
      </c>
      <c r="BJ488" s="57">
        <f t="shared" si="811"/>
        <v>17225.972999999947</v>
      </c>
      <c r="BK488" s="57">
        <f t="shared" si="811"/>
        <v>16795.322999999946</v>
      </c>
      <c r="BL488" s="57">
        <f t="shared" si="811"/>
        <v>16364.672999999946</v>
      </c>
      <c r="BM488" s="57">
        <f t="shared" si="811"/>
        <v>15934.022999999946</v>
      </c>
      <c r="BN488" s="57">
        <f t="shared" si="811"/>
        <v>15503.372999999947</v>
      </c>
      <c r="BO488" s="57">
        <f t="shared" si="811"/>
        <v>15072.722999999947</v>
      </c>
      <c r="BP488" s="57">
        <f t="shared" si="811"/>
        <v>14642.072999999948</v>
      </c>
      <c r="BQ488" s="57">
        <f t="shared" si="811"/>
        <v>14211.422999999948</v>
      </c>
      <c r="BR488" s="57">
        <f t="shared" si="811"/>
        <v>13780.772999999948</v>
      </c>
      <c r="BS488" s="57">
        <f t="shared" si="811"/>
        <v>13350.122999999949</v>
      </c>
      <c r="BT488" s="60">
        <v>0</v>
      </c>
      <c r="BU488" s="57">
        <v>430.64999999999992</v>
      </c>
      <c r="BV488" s="69">
        <f t="shared" si="760"/>
        <v>5167.7999999999993</v>
      </c>
      <c r="BW488" s="57">
        <f t="shared" si="829"/>
        <v>12919.472999999949</v>
      </c>
      <c r="BX488" s="57">
        <f t="shared" si="830"/>
        <v>12488.822999999949</v>
      </c>
      <c r="BY488" s="57">
        <f t="shared" si="830"/>
        <v>12058.17299999995</v>
      </c>
      <c r="BZ488" s="57">
        <f t="shared" si="830"/>
        <v>11627.52299999995</v>
      </c>
      <c r="CA488" s="57">
        <f t="shared" si="830"/>
        <v>11196.87299999995</v>
      </c>
      <c r="CB488" s="57">
        <f t="shared" si="830"/>
        <v>10766.222999999951</v>
      </c>
      <c r="CC488" s="57">
        <f t="shared" si="830"/>
        <v>10335.572999999951</v>
      </c>
      <c r="CD488" s="57">
        <f t="shared" si="830"/>
        <v>9904.9229999999516</v>
      </c>
      <c r="CE488" s="57">
        <f t="shared" si="830"/>
        <v>9474.2729999999519</v>
      </c>
      <c r="CF488" s="57">
        <f t="shared" si="830"/>
        <v>9043.6229999999523</v>
      </c>
      <c r="CG488" s="57">
        <f t="shared" si="830"/>
        <v>8612.9729999999527</v>
      </c>
      <c r="CH488" s="57">
        <f t="shared" si="830"/>
        <v>8182.322999999953</v>
      </c>
      <c r="CI488" s="60">
        <v>0</v>
      </c>
      <c r="CJ488" s="57">
        <v>430.64999999999992</v>
      </c>
      <c r="CK488" s="69">
        <f t="shared" si="782"/>
        <v>5167.7999999999993</v>
      </c>
      <c r="CL488" s="57">
        <f t="shared" si="831"/>
        <v>7751.6729999999534</v>
      </c>
      <c r="CM488" s="57">
        <f t="shared" si="832"/>
        <v>7321.0229999999538</v>
      </c>
      <c r="CN488" s="57">
        <f t="shared" si="832"/>
        <v>6890.3729999999541</v>
      </c>
      <c r="CO488" s="57">
        <f t="shared" si="832"/>
        <v>6459.7229999999545</v>
      </c>
      <c r="CP488" s="57">
        <f t="shared" si="832"/>
        <v>6029.0729999999548</v>
      </c>
      <c r="CQ488" s="57">
        <f t="shared" si="832"/>
        <v>5598.4229999999552</v>
      </c>
      <c r="CR488" s="57">
        <f t="shared" si="832"/>
        <v>5167.7729999999556</v>
      </c>
      <c r="CS488" s="57">
        <f t="shared" si="832"/>
        <v>4737.1229999999559</v>
      </c>
      <c r="CT488" s="57">
        <f t="shared" si="832"/>
        <v>4306.4729999999563</v>
      </c>
      <c r="CU488" s="57">
        <f t="shared" si="832"/>
        <v>3875.8229999999562</v>
      </c>
      <c r="CV488" s="57">
        <f t="shared" si="832"/>
        <v>3445.1729999999561</v>
      </c>
      <c r="CW488" s="57">
        <f t="shared" si="832"/>
        <v>3014.522999999956</v>
      </c>
      <c r="CX488" s="60">
        <v>0</v>
      </c>
    </row>
    <row r="489" spans="1:102" x14ac:dyDescent="0.2">
      <c r="A489" s="56" t="s">
        <v>1800</v>
      </c>
      <c r="B489" s="40" t="s">
        <v>2519</v>
      </c>
      <c r="C489" s="40" t="s">
        <v>794</v>
      </c>
      <c r="D489" s="40" t="s">
        <v>835</v>
      </c>
      <c r="E489" s="40" t="s">
        <v>2632</v>
      </c>
      <c r="F489" s="40" t="s">
        <v>853</v>
      </c>
      <c r="G489" s="40">
        <v>276</v>
      </c>
      <c r="H489" s="57">
        <v>22847.47</v>
      </c>
      <c r="I489" s="57">
        <v>20801.358260869569</v>
      </c>
      <c r="J489" s="57">
        <v>2046.1117391304324</v>
      </c>
      <c r="K489" s="58">
        <v>0</v>
      </c>
      <c r="L489" s="57">
        <v>82.779999999999987</v>
      </c>
      <c r="M489" s="57"/>
      <c r="N489" s="57">
        <f t="shared" si="833"/>
        <v>993.3599999999999</v>
      </c>
      <c r="O489" s="57">
        <f t="shared" si="786"/>
        <v>1963.3317391304324</v>
      </c>
      <c r="P489" s="57">
        <f t="shared" si="822"/>
        <v>1880.5517391304325</v>
      </c>
      <c r="Q489" s="57">
        <f t="shared" si="822"/>
        <v>1797.7717391304325</v>
      </c>
      <c r="R489" s="57">
        <f t="shared" si="822"/>
        <v>1714.9917391304325</v>
      </c>
      <c r="S489" s="57">
        <f t="shared" si="822"/>
        <v>1632.2117391304325</v>
      </c>
      <c r="T489" s="57">
        <f t="shared" si="822"/>
        <v>1549.4317391304326</v>
      </c>
      <c r="U489" s="57">
        <f t="shared" si="822"/>
        <v>1466.6517391304326</v>
      </c>
      <c r="V489" s="57">
        <f t="shared" si="822"/>
        <v>1383.8717391304326</v>
      </c>
      <c r="W489" s="57">
        <f t="shared" si="822"/>
        <v>1301.0917391304326</v>
      </c>
      <c r="X489" s="57">
        <f t="shared" si="822"/>
        <v>1218.3117391304327</v>
      </c>
      <c r="Y489" s="57">
        <f t="shared" si="822"/>
        <v>1135.5317391304327</v>
      </c>
      <c r="Z489" s="57">
        <f t="shared" si="822"/>
        <v>1052.7517391304327</v>
      </c>
      <c r="AA489" s="59"/>
      <c r="AB489" s="57"/>
      <c r="AC489" s="57">
        <f t="shared" si="787"/>
        <v>993.3599999999999</v>
      </c>
      <c r="AD489" s="57">
        <f t="shared" si="788"/>
        <v>969.97173913043275</v>
      </c>
      <c r="AE489" s="57">
        <f t="shared" si="823"/>
        <v>887.19173913043278</v>
      </c>
      <c r="AF489" s="57">
        <f t="shared" si="823"/>
        <v>804.41173913043281</v>
      </c>
      <c r="AG489" s="57">
        <f t="shared" si="823"/>
        <v>721.63173913043283</v>
      </c>
      <c r="AH489" s="57">
        <f t="shared" si="823"/>
        <v>638.85173913043286</v>
      </c>
      <c r="AI489" s="57">
        <f t="shared" si="823"/>
        <v>556.07173913043289</v>
      </c>
      <c r="AJ489" s="57">
        <f t="shared" si="823"/>
        <v>473.29173913043292</v>
      </c>
      <c r="AK489" s="57">
        <f t="shared" si="823"/>
        <v>390.51173913043294</v>
      </c>
      <c r="AL489" s="57">
        <f t="shared" si="823"/>
        <v>307.73173913043297</v>
      </c>
      <c r="AM489" s="57">
        <f t="shared" si="823"/>
        <v>224.951739130433</v>
      </c>
      <c r="AN489" s="57">
        <f t="shared" si="823"/>
        <v>142.17173913043302</v>
      </c>
      <c r="AO489" s="57">
        <f t="shared" si="823"/>
        <v>59.391739130433038</v>
      </c>
      <c r="AP489" s="59"/>
      <c r="AQ489" s="57">
        <v>82.779999999999987</v>
      </c>
      <c r="AR489" s="57">
        <f>L489*0+59.39</f>
        <v>59.39</v>
      </c>
      <c r="AS489" s="57">
        <f>AO489-59.39</f>
        <v>1.7391304330374169E-3</v>
      </c>
      <c r="AT489" s="57">
        <f>AS489-$L489*0</f>
        <v>1.7391304330374169E-3</v>
      </c>
      <c r="AU489" s="57">
        <f t="shared" ref="AU489:BD489" si="834">AT489-$L489*0</f>
        <v>1.7391304330374169E-3</v>
      </c>
      <c r="AV489" s="57">
        <f t="shared" si="834"/>
        <v>1.7391304330374169E-3</v>
      </c>
      <c r="AW489" s="57">
        <f t="shared" si="834"/>
        <v>1.7391304330374169E-3</v>
      </c>
      <c r="AX489" s="57">
        <f t="shared" si="834"/>
        <v>1.7391304330374169E-3</v>
      </c>
      <c r="AY489" s="57">
        <f t="shared" si="834"/>
        <v>1.7391304330374169E-3</v>
      </c>
      <c r="AZ489" s="57">
        <f t="shared" si="834"/>
        <v>1.7391304330374169E-3</v>
      </c>
      <c r="BA489" s="57">
        <f t="shared" si="834"/>
        <v>1.7391304330374169E-3</v>
      </c>
      <c r="BB489" s="57">
        <f t="shared" si="834"/>
        <v>1.7391304330374169E-3</v>
      </c>
      <c r="BC489" s="57">
        <f t="shared" si="834"/>
        <v>1.7391304330374169E-3</v>
      </c>
      <c r="BD489" s="57">
        <f t="shared" si="834"/>
        <v>1.7391304330374169E-3</v>
      </c>
      <c r="BE489" s="60">
        <f t="shared" si="785"/>
        <v>0</v>
      </c>
      <c r="BF489" s="57">
        <v>82.779999999999987</v>
      </c>
      <c r="BG489" s="69">
        <v>0</v>
      </c>
      <c r="BH489" s="57"/>
      <c r="BI489" s="57"/>
      <c r="BJ489" s="57"/>
      <c r="BK489" s="57"/>
      <c r="BL489" s="57"/>
      <c r="BM489" s="57"/>
      <c r="BN489" s="57"/>
      <c r="BO489" s="57"/>
      <c r="BP489" s="57"/>
      <c r="BQ489" s="57"/>
      <c r="BR489" s="57"/>
      <c r="BS489" s="57"/>
      <c r="BT489" s="60">
        <v>0</v>
      </c>
      <c r="BU489" s="57">
        <v>82.779999999999987</v>
      </c>
      <c r="BV489" s="69">
        <v>0</v>
      </c>
      <c r="BW489" s="57"/>
      <c r="BX489" s="57"/>
      <c r="BY489" s="57"/>
      <c r="BZ489" s="57"/>
      <c r="CA489" s="57"/>
      <c r="CB489" s="57"/>
      <c r="CC489" s="57"/>
      <c r="CD489" s="57"/>
      <c r="CE489" s="57"/>
      <c r="CF489" s="57"/>
      <c r="CG489" s="57"/>
      <c r="CH489" s="57"/>
      <c r="CI489" s="60">
        <v>0</v>
      </c>
      <c r="CJ489" s="57">
        <v>82.779999999999987</v>
      </c>
      <c r="CK489" s="69">
        <v>0</v>
      </c>
      <c r="CL489" s="57"/>
      <c r="CM489" s="57"/>
      <c r="CN489" s="57"/>
      <c r="CO489" s="57"/>
      <c r="CP489" s="57"/>
      <c r="CQ489" s="57"/>
      <c r="CR489" s="57"/>
      <c r="CS489" s="57"/>
      <c r="CT489" s="57"/>
      <c r="CU489" s="57"/>
      <c r="CV489" s="57"/>
      <c r="CW489" s="57"/>
      <c r="CX489" s="60">
        <v>0</v>
      </c>
    </row>
    <row r="490" spans="1:102" x14ac:dyDescent="0.2">
      <c r="A490" s="56" t="s">
        <v>1801</v>
      </c>
      <c r="B490" s="40" t="s">
        <v>2520</v>
      </c>
      <c r="C490" s="40" t="s">
        <v>794</v>
      </c>
      <c r="D490" s="40" t="s">
        <v>835</v>
      </c>
      <c r="E490" s="40" t="s">
        <v>2632</v>
      </c>
      <c r="F490" s="40" t="s">
        <v>853</v>
      </c>
      <c r="G490" s="40">
        <v>276</v>
      </c>
      <c r="H490" s="57">
        <v>19637.47</v>
      </c>
      <c r="I490" s="57">
        <v>18076.873043478259</v>
      </c>
      <c r="J490" s="57">
        <v>1560.596956521742</v>
      </c>
      <c r="K490" s="58">
        <v>0</v>
      </c>
      <c r="L490" s="57">
        <v>71.149999999999991</v>
      </c>
      <c r="M490" s="57"/>
      <c r="N490" s="57">
        <f t="shared" si="833"/>
        <v>853.8</v>
      </c>
      <c r="O490" s="57">
        <f t="shared" si="786"/>
        <v>1489.4469565217419</v>
      </c>
      <c r="P490" s="57">
        <f t="shared" si="822"/>
        <v>1418.2969565217418</v>
      </c>
      <c r="Q490" s="57">
        <f t="shared" si="822"/>
        <v>1347.1469565217417</v>
      </c>
      <c r="R490" s="57">
        <f t="shared" si="822"/>
        <v>1275.9969565217416</v>
      </c>
      <c r="S490" s="57">
        <f t="shared" si="822"/>
        <v>1204.8469565217415</v>
      </c>
      <c r="T490" s="57">
        <f t="shared" si="822"/>
        <v>1133.6969565217414</v>
      </c>
      <c r="U490" s="57">
        <f t="shared" si="822"/>
        <v>1062.5469565217413</v>
      </c>
      <c r="V490" s="57">
        <f t="shared" si="822"/>
        <v>991.39695652174134</v>
      </c>
      <c r="W490" s="57">
        <f t="shared" si="822"/>
        <v>920.24695652174137</v>
      </c>
      <c r="X490" s="57">
        <f t="shared" si="822"/>
        <v>849.09695652174139</v>
      </c>
      <c r="Y490" s="57">
        <f t="shared" si="822"/>
        <v>777.94695652174141</v>
      </c>
      <c r="Z490" s="57">
        <f t="shared" si="822"/>
        <v>706.79695652174144</v>
      </c>
      <c r="AA490" s="59"/>
      <c r="AB490" s="57"/>
      <c r="AC490" s="57">
        <f>L490*10-4.7</f>
        <v>706.79999999999984</v>
      </c>
      <c r="AD490" s="57">
        <f t="shared" si="788"/>
        <v>635.64695652174146</v>
      </c>
      <c r="AE490" s="57">
        <f t="shared" si="823"/>
        <v>564.49695652174148</v>
      </c>
      <c r="AF490" s="57">
        <f t="shared" si="823"/>
        <v>493.3469565217415</v>
      </c>
      <c r="AG490" s="57">
        <f t="shared" si="823"/>
        <v>422.19695652174153</v>
      </c>
      <c r="AH490" s="57">
        <f t="shared" si="823"/>
        <v>351.04695652174155</v>
      </c>
      <c r="AI490" s="57">
        <f t="shared" si="823"/>
        <v>279.89695652174157</v>
      </c>
      <c r="AJ490" s="57">
        <f t="shared" si="823"/>
        <v>208.74695652174159</v>
      </c>
      <c r="AK490" s="57">
        <f t="shared" si="823"/>
        <v>137.59695652174162</v>
      </c>
      <c r="AL490" s="57">
        <f t="shared" si="823"/>
        <v>66.446956521741626</v>
      </c>
      <c r="AM490" s="57">
        <f>AL490-$L490+4.7</f>
        <v>-3.043478258365262E-3</v>
      </c>
      <c r="AN490" s="57">
        <f t="shared" ref="AN490:AO490" si="835">AM490-$L490*0</f>
        <v>-3.043478258365262E-3</v>
      </c>
      <c r="AO490" s="57">
        <f t="shared" si="835"/>
        <v>-3.043478258365262E-3</v>
      </c>
      <c r="AP490" s="59"/>
      <c r="AQ490" s="57">
        <v>0</v>
      </c>
      <c r="BE490" s="60">
        <f t="shared" si="785"/>
        <v>0</v>
      </c>
      <c r="BF490" s="57">
        <v>0</v>
      </c>
      <c r="BT490" s="60">
        <f t="shared" si="790"/>
        <v>0</v>
      </c>
      <c r="BU490" s="57">
        <v>0</v>
      </c>
      <c r="CI490" s="60">
        <f t="shared" si="791"/>
        <v>0</v>
      </c>
      <c r="CJ490" s="57">
        <v>0</v>
      </c>
      <c r="CX490" s="60">
        <f t="shared" si="792"/>
        <v>0</v>
      </c>
    </row>
    <row r="491" spans="1:102" x14ac:dyDescent="0.2">
      <c r="A491" s="56" t="s">
        <v>1802</v>
      </c>
      <c r="B491" s="40" t="s">
        <v>2521</v>
      </c>
      <c r="C491" s="40" t="s">
        <v>794</v>
      </c>
      <c r="D491" s="40" t="s">
        <v>835</v>
      </c>
      <c r="E491" s="40" t="s">
        <v>2177</v>
      </c>
      <c r="F491" s="40" t="s">
        <v>853</v>
      </c>
      <c r="G491" s="40">
        <v>180</v>
      </c>
      <c r="H491" s="57">
        <v>25570</v>
      </c>
      <c r="I491" s="57">
        <v>22161.306666666667</v>
      </c>
      <c r="J491" s="57">
        <v>3408.6933333333327</v>
      </c>
      <c r="K491" s="58">
        <v>0</v>
      </c>
      <c r="L491" s="57">
        <v>142.05999999999997</v>
      </c>
      <c r="M491" s="57"/>
      <c r="N491" s="57">
        <f t="shared" si="833"/>
        <v>1704.7199999999998</v>
      </c>
      <c r="O491" s="57">
        <f t="shared" si="786"/>
        <v>3266.6333333333328</v>
      </c>
      <c r="P491" s="57">
        <f t="shared" si="822"/>
        <v>3124.5733333333328</v>
      </c>
      <c r="Q491" s="57">
        <f t="shared" si="822"/>
        <v>2982.5133333333329</v>
      </c>
      <c r="R491" s="57">
        <f t="shared" si="822"/>
        <v>2840.4533333333329</v>
      </c>
      <c r="S491" s="57">
        <f t="shared" si="822"/>
        <v>2698.393333333333</v>
      </c>
      <c r="T491" s="57">
        <f t="shared" si="822"/>
        <v>2556.333333333333</v>
      </c>
      <c r="U491" s="57">
        <f t="shared" si="822"/>
        <v>2414.2733333333331</v>
      </c>
      <c r="V491" s="57">
        <f t="shared" si="822"/>
        <v>2272.2133333333331</v>
      </c>
      <c r="W491" s="57">
        <f t="shared" si="822"/>
        <v>2130.1533333333332</v>
      </c>
      <c r="X491" s="57">
        <f t="shared" si="822"/>
        <v>1988.0933333333332</v>
      </c>
      <c r="Y491" s="57">
        <f t="shared" si="822"/>
        <v>1846.0333333333333</v>
      </c>
      <c r="Z491" s="57">
        <f t="shared" si="822"/>
        <v>1703.9733333333334</v>
      </c>
      <c r="AA491" s="59"/>
      <c r="AB491" s="57"/>
      <c r="AC491" s="57">
        <f>L491*12-0.75</f>
        <v>1703.9699999999998</v>
      </c>
      <c r="AD491" s="57">
        <f t="shared" si="788"/>
        <v>1561.9133333333334</v>
      </c>
      <c r="AE491" s="57">
        <f t="shared" si="823"/>
        <v>1419.8533333333335</v>
      </c>
      <c r="AF491" s="57">
        <f t="shared" si="823"/>
        <v>1277.7933333333335</v>
      </c>
      <c r="AG491" s="57">
        <f t="shared" si="823"/>
        <v>1135.7333333333336</v>
      </c>
      <c r="AH491" s="57">
        <f t="shared" si="823"/>
        <v>993.67333333333363</v>
      </c>
      <c r="AI491" s="57">
        <f t="shared" si="823"/>
        <v>851.61333333333369</v>
      </c>
      <c r="AJ491" s="57">
        <f t="shared" si="823"/>
        <v>709.55333333333374</v>
      </c>
      <c r="AK491" s="57">
        <f t="shared" si="823"/>
        <v>567.49333333333379</v>
      </c>
      <c r="AL491" s="57">
        <f t="shared" si="823"/>
        <v>425.43333333333385</v>
      </c>
      <c r="AM491" s="57">
        <f t="shared" si="823"/>
        <v>283.3733333333339</v>
      </c>
      <c r="AN491" s="57">
        <f t="shared" si="823"/>
        <v>141.31333333333393</v>
      </c>
      <c r="AO491" s="57">
        <f>AN491-$L491+0.75</f>
        <v>3.3333333339555793E-3</v>
      </c>
      <c r="AP491" s="59"/>
      <c r="AQ491" s="57">
        <v>142.05999999999997</v>
      </c>
      <c r="BE491" s="60">
        <f t="shared" si="785"/>
        <v>0</v>
      </c>
      <c r="BF491" s="57">
        <v>142.05999999999997</v>
      </c>
      <c r="BT491" s="60">
        <f t="shared" si="790"/>
        <v>0</v>
      </c>
      <c r="BU491" s="57">
        <v>142.05999999999997</v>
      </c>
      <c r="CI491" s="60">
        <f t="shared" si="791"/>
        <v>0</v>
      </c>
      <c r="CJ491" s="57">
        <v>142.05999999999997</v>
      </c>
      <c r="CX491" s="60">
        <f t="shared" si="792"/>
        <v>0</v>
      </c>
    </row>
    <row r="492" spans="1:102" x14ac:dyDescent="0.2">
      <c r="A492" s="56" t="s">
        <v>1803</v>
      </c>
      <c r="B492" s="40" t="s">
        <v>2522</v>
      </c>
      <c r="C492" s="40" t="s">
        <v>794</v>
      </c>
      <c r="D492" s="40" t="s">
        <v>835</v>
      </c>
      <c r="E492" s="40" t="s">
        <v>2177</v>
      </c>
      <c r="F492" s="40" t="s">
        <v>853</v>
      </c>
      <c r="G492" s="40">
        <v>180</v>
      </c>
      <c r="H492" s="57">
        <v>25570</v>
      </c>
      <c r="I492" s="57">
        <v>22161.306666666667</v>
      </c>
      <c r="J492" s="57">
        <v>3408.6933333333327</v>
      </c>
      <c r="K492" s="58">
        <v>0</v>
      </c>
      <c r="L492" s="57">
        <v>142.05999999999997</v>
      </c>
      <c r="M492" s="57"/>
      <c r="N492" s="57">
        <f t="shared" si="833"/>
        <v>1704.7199999999998</v>
      </c>
      <c r="O492" s="57">
        <f t="shared" si="786"/>
        <v>3266.6333333333328</v>
      </c>
      <c r="P492" s="57">
        <f t="shared" si="822"/>
        <v>3124.5733333333328</v>
      </c>
      <c r="Q492" s="57">
        <f t="shared" si="822"/>
        <v>2982.5133333333329</v>
      </c>
      <c r="R492" s="57">
        <f t="shared" si="822"/>
        <v>2840.4533333333329</v>
      </c>
      <c r="S492" s="57">
        <f t="shared" si="822"/>
        <v>2698.393333333333</v>
      </c>
      <c r="T492" s="57">
        <f t="shared" si="822"/>
        <v>2556.333333333333</v>
      </c>
      <c r="U492" s="57">
        <f t="shared" si="822"/>
        <v>2414.2733333333331</v>
      </c>
      <c r="V492" s="57">
        <f t="shared" si="822"/>
        <v>2272.2133333333331</v>
      </c>
      <c r="W492" s="57">
        <f t="shared" si="822"/>
        <v>2130.1533333333332</v>
      </c>
      <c r="X492" s="57">
        <f t="shared" si="822"/>
        <v>1988.0933333333332</v>
      </c>
      <c r="Y492" s="57">
        <f t="shared" si="822"/>
        <v>1846.0333333333333</v>
      </c>
      <c r="Z492" s="57">
        <f t="shared" si="822"/>
        <v>1703.9733333333334</v>
      </c>
      <c r="AA492" s="59"/>
      <c r="AB492" s="57"/>
      <c r="AC492" s="57">
        <f t="shared" ref="AC492:AC493" si="836">L492*12-0.75</f>
        <v>1703.9699999999998</v>
      </c>
      <c r="AD492" s="57">
        <f t="shared" si="788"/>
        <v>1561.9133333333334</v>
      </c>
      <c r="AE492" s="57">
        <f t="shared" si="823"/>
        <v>1419.8533333333335</v>
      </c>
      <c r="AF492" s="57">
        <f t="shared" si="823"/>
        <v>1277.7933333333335</v>
      </c>
      <c r="AG492" s="57">
        <f t="shared" si="823"/>
        <v>1135.7333333333336</v>
      </c>
      <c r="AH492" s="57">
        <f t="shared" si="823"/>
        <v>993.67333333333363</v>
      </c>
      <c r="AI492" s="57">
        <f t="shared" si="823"/>
        <v>851.61333333333369</v>
      </c>
      <c r="AJ492" s="57">
        <f t="shared" si="823"/>
        <v>709.55333333333374</v>
      </c>
      <c r="AK492" s="57">
        <f t="shared" si="823"/>
        <v>567.49333333333379</v>
      </c>
      <c r="AL492" s="57">
        <f t="shared" si="823"/>
        <v>425.43333333333385</v>
      </c>
      <c r="AM492" s="57">
        <f t="shared" si="823"/>
        <v>283.3733333333339</v>
      </c>
      <c r="AN492" s="57">
        <f t="shared" si="823"/>
        <v>141.31333333333393</v>
      </c>
      <c r="AO492" s="57">
        <f t="shared" ref="AO492:AO493" si="837">AN492-$L492+0.75</f>
        <v>3.3333333339555793E-3</v>
      </c>
      <c r="AP492" s="59"/>
      <c r="AQ492" s="57">
        <v>142.05999999999997</v>
      </c>
      <c r="BE492" s="60">
        <f t="shared" si="785"/>
        <v>0</v>
      </c>
      <c r="BF492" s="57">
        <v>142.05999999999997</v>
      </c>
      <c r="BT492" s="60">
        <f t="shared" si="790"/>
        <v>0</v>
      </c>
      <c r="BU492" s="57">
        <v>142.05999999999997</v>
      </c>
      <c r="CI492" s="60">
        <f t="shared" si="791"/>
        <v>0</v>
      </c>
      <c r="CJ492" s="57">
        <v>142.05999999999997</v>
      </c>
      <c r="CX492" s="60">
        <f t="shared" si="792"/>
        <v>0</v>
      </c>
    </row>
    <row r="493" spans="1:102" x14ac:dyDescent="0.2">
      <c r="A493" s="56" t="s">
        <v>1804</v>
      </c>
      <c r="B493" s="40" t="s">
        <v>2523</v>
      </c>
      <c r="C493" s="40" t="s">
        <v>794</v>
      </c>
      <c r="D493" s="40" t="s">
        <v>835</v>
      </c>
      <c r="E493" s="40" t="s">
        <v>2177</v>
      </c>
      <c r="F493" s="40" t="s">
        <v>853</v>
      </c>
      <c r="G493" s="40">
        <v>180</v>
      </c>
      <c r="H493" s="57">
        <v>25570</v>
      </c>
      <c r="I493" s="57">
        <v>22161.306666666667</v>
      </c>
      <c r="J493" s="57">
        <v>3408.6933333333327</v>
      </c>
      <c r="K493" s="58">
        <v>0</v>
      </c>
      <c r="L493" s="57">
        <v>142.05999999999997</v>
      </c>
      <c r="M493" s="57"/>
      <c r="N493" s="57">
        <f t="shared" si="833"/>
        <v>1704.7199999999998</v>
      </c>
      <c r="O493" s="57">
        <f t="shared" si="786"/>
        <v>3266.6333333333328</v>
      </c>
      <c r="P493" s="57">
        <f t="shared" si="822"/>
        <v>3124.5733333333328</v>
      </c>
      <c r="Q493" s="57">
        <f t="shared" si="822"/>
        <v>2982.5133333333329</v>
      </c>
      <c r="R493" s="57">
        <f t="shared" si="822"/>
        <v>2840.4533333333329</v>
      </c>
      <c r="S493" s="57">
        <f t="shared" si="822"/>
        <v>2698.393333333333</v>
      </c>
      <c r="T493" s="57">
        <f t="shared" si="822"/>
        <v>2556.333333333333</v>
      </c>
      <c r="U493" s="57">
        <f t="shared" si="822"/>
        <v>2414.2733333333331</v>
      </c>
      <c r="V493" s="57">
        <f t="shared" si="822"/>
        <v>2272.2133333333331</v>
      </c>
      <c r="W493" s="57">
        <f t="shared" si="822"/>
        <v>2130.1533333333332</v>
      </c>
      <c r="X493" s="57">
        <f t="shared" si="822"/>
        <v>1988.0933333333332</v>
      </c>
      <c r="Y493" s="57">
        <f t="shared" si="822"/>
        <v>1846.0333333333333</v>
      </c>
      <c r="Z493" s="57">
        <f t="shared" si="822"/>
        <v>1703.9733333333334</v>
      </c>
      <c r="AA493" s="59"/>
      <c r="AB493" s="57"/>
      <c r="AC493" s="57">
        <f t="shared" si="836"/>
        <v>1703.9699999999998</v>
      </c>
      <c r="AD493" s="57">
        <f t="shared" si="788"/>
        <v>1561.9133333333334</v>
      </c>
      <c r="AE493" s="57">
        <f t="shared" si="823"/>
        <v>1419.8533333333335</v>
      </c>
      <c r="AF493" s="57">
        <f t="shared" si="823"/>
        <v>1277.7933333333335</v>
      </c>
      <c r="AG493" s="57">
        <f t="shared" si="823"/>
        <v>1135.7333333333336</v>
      </c>
      <c r="AH493" s="57">
        <f t="shared" si="823"/>
        <v>993.67333333333363</v>
      </c>
      <c r="AI493" s="57">
        <f t="shared" si="823"/>
        <v>851.61333333333369</v>
      </c>
      <c r="AJ493" s="57">
        <f t="shared" si="823"/>
        <v>709.55333333333374</v>
      </c>
      <c r="AK493" s="57">
        <f t="shared" si="823"/>
        <v>567.49333333333379</v>
      </c>
      <c r="AL493" s="57">
        <f t="shared" si="823"/>
        <v>425.43333333333385</v>
      </c>
      <c r="AM493" s="57">
        <f t="shared" si="823"/>
        <v>283.3733333333339</v>
      </c>
      <c r="AN493" s="57">
        <f t="shared" si="823"/>
        <v>141.31333333333393</v>
      </c>
      <c r="AO493" s="57">
        <f t="shared" si="837"/>
        <v>3.3333333339555793E-3</v>
      </c>
      <c r="AP493" s="59"/>
      <c r="AQ493" s="57">
        <v>142.05999999999997</v>
      </c>
      <c r="BE493" s="60">
        <f t="shared" si="785"/>
        <v>0</v>
      </c>
      <c r="BF493" s="57">
        <v>142.05999999999997</v>
      </c>
      <c r="BT493" s="60">
        <f t="shared" si="790"/>
        <v>0</v>
      </c>
      <c r="BU493" s="57">
        <v>142.05999999999997</v>
      </c>
      <c r="CI493" s="60">
        <f t="shared" si="791"/>
        <v>0</v>
      </c>
      <c r="CJ493" s="57">
        <v>142.05999999999997</v>
      </c>
      <c r="CX493" s="60">
        <f t="shared" si="792"/>
        <v>0</v>
      </c>
    </row>
    <row r="494" spans="1:102" x14ac:dyDescent="0.2">
      <c r="A494" s="56" t="s">
        <v>1805</v>
      </c>
      <c r="B494" s="40" t="s">
        <v>2524</v>
      </c>
      <c r="C494" s="40" t="s">
        <v>794</v>
      </c>
      <c r="D494" s="40" t="s">
        <v>2077</v>
      </c>
      <c r="E494" s="40" t="s">
        <v>2643</v>
      </c>
      <c r="F494" s="40" t="s">
        <v>853</v>
      </c>
      <c r="G494" s="40">
        <v>180</v>
      </c>
      <c r="H494" s="57">
        <v>97454.31</v>
      </c>
      <c r="I494" s="57">
        <v>55223.854000000007</v>
      </c>
      <c r="J494" s="57">
        <v>42230.455999999991</v>
      </c>
      <c r="K494" s="58">
        <v>0</v>
      </c>
      <c r="L494" s="57">
        <v>541.41999999999996</v>
      </c>
      <c r="M494" s="57"/>
      <c r="N494" s="57">
        <f t="shared" si="833"/>
        <v>6497.0399999999991</v>
      </c>
      <c r="O494" s="57">
        <f t="shared" si="786"/>
        <v>41689.035999999993</v>
      </c>
      <c r="P494" s="57">
        <f t="shared" si="822"/>
        <v>41147.615999999995</v>
      </c>
      <c r="Q494" s="57">
        <f t="shared" si="822"/>
        <v>40606.195999999996</v>
      </c>
      <c r="R494" s="57">
        <f t="shared" si="822"/>
        <v>40064.775999999998</v>
      </c>
      <c r="S494" s="57">
        <f t="shared" si="822"/>
        <v>39523.356</v>
      </c>
      <c r="T494" s="57">
        <f t="shared" si="822"/>
        <v>38981.936000000002</v>
      </c>
      <c r="U494" s="57">
        <f t="shared" si="822"/>
        <v>38440.516000000003</v>
      </c>
      <c r="V494" s="57">
        <f t="shared" si="822"/>
        <v>37899.096000000005</v>
      </c>
      <c r="W494" s="57">
        <f t="shared" si="822"/>
        <v>37357.676000000007</v>
      </c>
      <c r="X494" s="57">
        <f t="shared" si="822"/>
        <v>36816.256000000008</v>
      </c>
      <c r="Y494" s="57">
        <f t="shared" si="822"/>
        <v>36274.83600000001</v>
      </c>
      <c r="Z494" s="57">
        <f t="shared" si="822"/>
        <v>35733.416000000012</v>
      </c>
      <c r="AA494" s="59"/>
      <c r="AB494" s="57"/>
      <c r="AC494" s="57">
        <f t="shared" si="787"/>
        <v>6497.0399999999991</v>
      </c>
      <c r="AD494" s="57">
        <f t="shared" si="788"/>
        <v>35191.996000000014</v>
      </c>
      <c r="AE494" s="57">
        <f t="shared" si="823"/>
        <v>34650.576000000015</v>
      </c>
      <c r="AF494" s="57">
        <f t="shared" si="823"/>
        <v>34109.156000000017</v>
      </c>
      <c r="AG494" s="57">
        <f t="shared" si="823"/>
        <v>33567.736000000019</v>
      </c>
      <c r="AH494" s="57">
        <f t="shared" si="823"/>
        <v>33026.316000000021</v>
      </c>
      <c r="AI494" s="57">
        <f t="shared" si="823"/>
        <v>32484.896000000022</v>
      </c>
      <c r="AJ494" s="57">
        <f t="shared" si="823"/>
        <v>31943.476000000024</v>
      </c>
      <c r="AK494" s="57">
        <f t="shared" si="823"/>
        <v>31402.056000000026</v>
      </c>
      <c r="AL494" s="57">
        <f t="shared" si="823"/>
        <v>30860.636000000028</v>
      </c>
      <c r="AM494" s="57">
        <f t="shared" si="823"/>
        <v>30319.216000000029</v>
      </c>
      <c r="AN494" s="57">
        <f t="shared" si="823"/>
        <v>29777.796000000031</v>
      </c>
      <c r="AO494" s="57">
        <f t="shared" si="823"/>
        <v>29236.376000000033</v>
      </c>
      <c r="AP494" s="59"/>
      <c r="AQ494" s="57">
        <v>541.41999999999996</v>
      </c>
      <c r="AR494" s="57">
        <f>L494*12</f>
        <v>6497.0399999999991</v>
      </c>
      <c r="AS494" s="57">
        <f>AO494-$L494</f>
        <v>28694.956000000035</v>
      </c>
      <c r="AT494" s="57">
        <f>AS494-$L494</f>
        <v>28153.536000000036</v>
      </c>
      <c r="AU494" s="57">
        <f t="shared" ref="AU494:BD494" si="838">AT494-$L494</f>
        <v>27612.116000000038</v>
      </c>
      <c r="AV494" s="57">
        <f t="shared" si="838"/>
        <v>27070.69600000004</v>
      </c>
      <c r="AW494" s="57">
        <f t="shared" si="838"/>
        <v>26529.276000000042</v>
      </c>
      <c r="AX494" s="57">
        <f t="shared" si="838"/>
        <v>25987.856000000043</v>
      </c>
      <c r="AY494" s="57">
        <f t="shared" si="838"/>
        <v>25446.436000000045</v>
      </c>
      <c r="AZ494" s="57">
        <f t="shared" si="838"/>
        <v>24905.016000000047</v>
      </c>
      <c r="BA494" s="57">
        <f t="shared" si="838"/>
        <v>24363.596000000049</v>
      </c>
      <c r="BB494" s="57">
        <f t="shared" si="838"/>
        <v>23822.17600000005</v>
      </c>
      <c r="BC494" s="57">
        <f t="shared" si="838"/>
        <v>23280.756000000052</v>
      </c>
      <c r="BD494" s="57">
        <f t="shared" si="838"/>
        <v>22739.336000000054</v>
      </c>
      <c r="BE494" s="60">
        <f t="shared" si="785"/>
        <v>0</v>
      </c>
      <c r="BF494" s="57">
        <v>541.41999999999996</v>
      </c>
      <c r="BG494" s="69">
        <f t="shared" ref="BG494" si="839">BF494*12</f>
        <v>6497.0399999999991</v>
      </c>
      <c r="BH494" s="57">
        <f t="shared" ref="BH494" si="840">BD494-BF494</f>
        <v>22197.916000000056</v>
      </c>
      <c r="BI494" s="57">
        <f>BH494-$L494</f>
        <v>21656.496000000057</v>
      </c>
      <c r="BJ494" s="57">
        <f t="shared" ref="BJ494:BS494" si="841">BI494-$L494</f>
        <v>21115.076000000059</v>
      </c>
      <c r="BK494" s="57">
        <f t="shared" si="841"/>
        <v>20573.656000000061</v>
      </c>
      <c r="BL494" s="57">
        <f t="shared" si="841"/>
        <v>20032.236000000063</v>
      </c>
      <c r="BM494" s="57">
        <f t="shared" si="841"/>
        <v>19490.816000000064</v>
      </c>
      <c r="BN494" s="57">
        <f t="shared" si="841"/>
        <v>18949.396000000066</v>
      </c>
      <c r="BO494" s="57">
        <f t="shared" si="841"/>
        <v>18407.976000000068</v>
      </c>
      <c r="BP494" s="57">
        <f t="shared" si="841"/>
        <v>17866.55600000007</v>
      </c>
      <c r="BQ494" s="57">
        <f t="shared" si="841"/>
        <v>17325.136000000071</v>
      </c>
      <c r="BR494" s="57">
        <f t="shared" si="841"/>
        <v>16783.716000000073</v>
      </c>
      <c r="BS494" s="57">
        <f t="shared" si="841"/>
        <v>16242.296000000073</v>
      </c>
      <c r="BT494" s="60">
        <v>0</v>
      </c>
      <c r="BU494" s="57">
        <v>541.41999999999996</v>
      </c>
      <c r="BV494" s="69">
        <f t="shared" ref="BV494" si="842">BU494*12</f>
        <v>6497.0399999999991</v>
      </c>
      <c r="BW494" s="57">
        <f t="shared" ref="BW494" si="843">BS494-BU494</f>
        <v>15700.876000000073</v>
      </c>
      <c r="BX494" s="57">
        <f>BW494-$L494</f>
        <v>15159.456000000073</v>
      </c>
      <c r="BY494" s="57">
        <f t="shared" ref="BY494:CH494" si="844">BX494-$L494</f>
        <v>14618.036000000073</v>
      </c>
      <c r="BZ494" s="57">
        <f t="shared" si="844"/>
        <v>14076.616000000073</v>
      </c>
      <c r="CA494" s="57">
        <f t="shared" si="844"/>
        <v>13535.196000000073</v>
      </c>
      <c r="CB494" s="57">
        <f t="shared" si="844"/>
        <v>12993.776000000073</v>
      </c>
      <c r="CC494" s="57">
        <f t="shared" si="844"/>
        <v>12452.356000000073</v>
      </c>
      <c r="CD494" s="57">
        <f t="shared" si="844"/>
        <v>11910.936000000072</v>
      </c>
      <c r="CE494" s="57">
        <f t="shared" si="844"/>
        <v>11369.516000000072</v>
      </c>
      <c r="CF494" s="57">
        <f t="shared" si="844"/>
        <v>10828.096000000072</v>
      </c>
      <c r="CG494" s="57">
        <f t="shared" si="844"/>
        <v>10286.676000000072</v>
      </c>
      <c r="CH494" s="57">
        <f t="shared" si="844"/>
        <v>9745.2560000000722</v>
      </c>
      <c r="CI494" s="60">
        <v>0</v>
      </c>
      <c r="CJ494" s="57">
        <v>541.41999999999996</v>
      </c>
      <c r="CK494" s="69">
        <f t="shared" ref="CK494" si="845">CJ494*12</f>
        <v>6497.0399999999991</v>
      </c>
      <c r="CL494" s="57">
        <f t="shared" ref="CL494" si="846">CH494-CJ494</f>
        <v>9203.8360000000721</v>
      </c>
      <c r="CM494" s="57">
        <f>CL494-$L494</f>
        <v>8662.416000000072</v>
      </c>
      <c r="CN494" s="57">
        <f t="shared" ref="CN494:CW494" si="847">CM494-$L494</f>
        <v>8120.9960000000719</v>
      </c>
      <c r="CO494" s="57">
        <f t="shared" si="847"/>
        <v>7579.5760000000719</v>
      </c>
      <c r="CP494" s="57">
        <f t="shared" si="847"/>
        <v>7038.1560000000718</v>
      </c>
      <c r="CQ494" s="57">
        <f t="shared" si="847"/>
        <v>6496.7360000000717</v>
      </c>
      <c r="CR494" s="57">
        <f t="shared" si="847"/>
        <v>5955.3160000000717</v>
      </c>
      <c r="CS494" s="57">
        <f t="shared" si="847"/>
        <v>5413.8960000000716</v>
      </c>
      <c r="CT494" s="57">
        <f t="shared" si="847"/>
        <v>4872.4760000000715</v>
      </c>
      <c r="CU494" s="57">
        <f t="shared" si="847"/>
        <v>4331.0560000000714</v>
      </c>
      <c r="CV494" s="57">
        <f t="shared" si="847"/>
        <v>3789.6360000000714</v>
      </c>
      <c r="CW494" s="57">
        <f t="shared" si="847"/>
        <v>3248.2160000000713</v>
      </c>
      <c r="CX494" s="60">
        <v>0</v>
      </c>
    </row>
    <row r="495" spans="1:102" x14ac:dyDescent="0.2">
      <c r="A495" s="56" t="s">
        <v>1806</v>
      </c>
      <c r="B495" s="40" t="s">
        <v>2525</v>
      </c>
      <c r="C495" s="40" t="s">
        <v>794</v>
      </c>
      <c r="D495" s="40" t="s">
        <v>835</v>
      </c>
      <c r="E495" s="40" t="s">
        <v>2644</v>
      </c>
      <c r="F495" s="40" t="s">
        <v>853</v>
      </c>
      <c r="G495" s="40">
        <v>180</v>
      </c>
      <c r="H495" s="57">
        <v>19890</v>
      </c>
      <c r="I495" s="57">
        <v>17348.5</v>
      </c>
      <c r="J495" s="57">
        <v>2541.5</v>
      </c>
      <c r="K495" s="58">
        <v>0</v>
      </c>
      <c r="L495" s="57">
        <v>110.5</v>
      </c>
      <c r="M495" s="57"/>
      <c r="N495" s="57">
        <f t="shared" si="833"/>
        <v>1326</v>
      </c>
      <c r="O495" s="57">
        <f t="shared" si="786"/>
        <v>2431</v>
      </c>
      <c r="P495" s="57">
        <f t="shared" si="822"/>
        <v>2320.5</v>
      </c>
      <c r="Q495" s="57">
        <f t="shared" si="822"/>
        <v>2210</v>
      </c>
      <c r="R495" s="57">
        <f t="shared" si="822"/>
        <v>2099.5</v>
      </c>
      <c r="S495" s="57">
        <f t="shared" si="822"/>
        <v>1989</v>
      </c>
      <c r="T495" s="57">
        <f t="shared" si="822"/>
        <v>1878.5</v>
      </c>
      <c r="U495" s="57">
        <f t="shared" si="822"/>
        <v>1768</v>
      </c>
      <c r="V495" s="57">
        <f t="shared" si="822"/>
        <v>1657.5</v>
      </c>
      <c r="W495" s="57">
        <f t="shared" si="822"/>
        <v>1547</v>
      </c>
      <c r="X495" s="57">
        <f t="shared" si="822"/>
        <v>1436.5</v>
      </c>
      <c r="Y495" s="57">
        <f t="shared" si="822"/>
        <v>1326</v>
      </c>
      <c r="Z495" s="57">
        <f t="shared" si="822"/>
        <v>1215.5</v>
      </c>
      <c r="AA495" s="59"/>
      <c r="AB495" s="57"/>
      <c r="AC495" s="57">
        <f>L495*11</f>
        <v>1215.5</v>
      </c>
      <c r="AD495" s="57">
        <f t="shared" si="788"/>
        <v>1105</v>
      </c>
      <c r="AE495" s="57">
        <f t="shared" si="823"/>
        <v>994.5</v>
      </c>
      <c r="AF495" s="57">
        <f t="shared" si="823"/>
        <v>884</v>
      </c>
      <c r="AG495" s="57">
        <f t="shared" si="823"/>
        <v>773.5</v>
      </c>
      <c r="AH495" s="57">
        <f t="shared" si="823"/>
        <v>663</v>
      </c>
      <c r="AI495" s="57">
        <f t="shared" si="823"/>
        <v>552.5</v>
      </c>
      <c r="AJ495" s="57">
        <f t="shared" si="823"/>
        <v>442</v>
      </c>
      <c r="AK495" s="57">
        <f t="shared" si="823"/>
        <v>331.5</v>
      </c>
      <c r="AL495" s="57">
        <f t="shared" si="823"/>
        <v>221</v>
      </c>
      <c r="AM495" s="57">
        <f t="shared" si="823"/>
        <v>110.5</v>
      </c>
      <c r="AN495" s="57">
        <f t="shared" si="823"/>
        <v>0</v>
      </c>
      <c r="AO495" s="57">
        <f>AN495-$L495*0</f>
        <v>0</v>
      </c>
      <c r="AP495" s="59"/>
      <c r="AQ495" s="57">
        <v>0</v>
      </c>
      <c r="BE495" s="60">
        <f t="shared" si="785"/>
        <v>0</v>
      </c>
      <c r="BF495" s="57">
        <v>0</v>
      </c>
      <c r="BT495" s="60">
        <f t="shared" si="790"/>
        <v>0</v>
      </c>
      <c r="BU495" s="57">
        <v>0</v>
      </c>
      <c r="CI495" s="60">
        <f t="shared" si="791"/>
        <v>0</v>
      </c>
      <c r="CJ495" s="57">
        <v>0</v>
      </c>
      <c r="CX495" s="60">
        <f t="shared" si="792"/>
        <v>0</v>
      </c>
    </row>
    <row r="496" spans="1:102" x14ac:dyDescent="0.2">
      <c r="A496" s="56" t="s">
        <v>1807</v>
      </c>
      <c r="B496" s="40" t="s">
        <v>2526</v>
      </c>
      <c r="C496" s="40" t="s">
        <v>794</v>
      </c>
      <c r="D496" s="40" t="s">
        <v>835</v>
      </c>
      <c r="E496" s="40" t="s">
        <v>2644</v>
      </c>
      <c r="F496" s="40" t="s">
        <v>853</v>
      </c>
      <c r="G496" s="40">
        <v>180</v>
      </c>
      <c r="H496" s="57">
        <v>19890</v>
      </c>
      <c r="I496" s="57">
        <v>17348.5</v>
      </c>
      <c r="J496" s="57">
        <v>2541.5</v>
      </c>
      <c r="K496" s="58">
        <v>0</v>
      </c>
      <c r="L496" s="57">
        <v>110.5</v>
      </c>
      <c r="M496" s="57"/>
      <c r="N496" s="57">
        <f t="shared" si="833"/>
        <v>1326</v>
      </c>
      <c r="O496" s="57">
        <f t="shared" si="786"/>
        <v>2431</v>
      </c>
      <c r="P496" s="57">
        <f t="shared" si="822"/>
        <v>2320.5</v>
      </c>
      <c r="Q496" s="57">
        <f t="shared" si="822"/>
        <v>2210</v>
      </c>
      <c r="R496" s="57">
        <f t="shared" si="822"/>
        <v>2099.5</v>
      </c>
      <c r="S496" s="57">
        <f t="shared" si="822"/>
        <v>1989</v>
      </c>
      <c r="T496" s="57">
        <f t="shared" si="822"/>
        <v>1878.5</v>
      </c>
      <c r="U496" s="57">
        <f t="shared" si="822"/>
        <v>1768</v>
      </c>
      <c r="V496" s="57">
        <f t="shared" si="822"/>
        <v>1657.5</v>
      </c>
      <c r="W496" s="57">
        <f t="shared" si="822"/>
        <v>1547</v>
      </c>
      <c r="X496" s="57">
        <f t="shared" si="822"/>
        <v>1436.5</v>
      </c>
      <c r="Y496" s="57">
        <f t="shared" si="822"/>
        <v>1326</v>
      </c>
      <c r="Z496" s="57">
        <f t="shared" si="822"/>
        <v>1215.5</v>
      </c>
      <c r="AA496" s="59"/>
      <c r="AB496" s="57"/>
      <c r="AC496" s="57">
        <f>L496*11</f>
        <v>1215.5</v>
      </c>
      <c r="AD496" s="57">
        <f t="shared" si="788"/>
        <v>1105</v>
      </c>
      <c r="AE496" s="57">
        <f t="shared" si="823"/>
        <v>994.5</v>
      </c>
      <c r="AF496" s="57">
        <f t="shared" si="823"/>
        <v>884</v>
      </c>
      <c r="AG496" s="57">
        <f t="shared" si="823"/>
        <v>773.5</v>
      </c>
      <c r="AH496" s="57">
        <f t="shared" si="823"/>
        <v>663</v>
      </c>
      <c r="AI496" s="57">
        <f t="shared" si="823"/>
        <v>552.5</v>
      </c>
      <c r="AJ496" s="57">
        <f t="shared" si="823"/>
        <v>442</v>
      </c>
      <c r="AK496" s="57">
        <f t="shared" si="823"/>
        <v>331.5</v>
      </c>
      <c r="AL496" s="57">
        <f t="shared" si="823"/>
        <v>221</v>
      </c>
      <c r="AM496" s="57">
        <f t="shared" si="823"/>
        <v>110.5</v>
      </c>
      <c r="AN496" s="57">
        <f t="shared" si="823"/>
        <v>0</v>
      </c>
      <c r="AO496" s="57">
        <f>AN496-$L496*0</f>
        <v>0</v>
      </c>
      <c r="AP496" s="59"/>
      <c r="AQ496" s="57">
        <v>0</v>
      </c>
      <c r="BE496" s="60">
        <f t="shared" si="785"/>
        <v>0</v>
      </c>
      <c r="BF496" s="57">
        <v>0</v>
      </c>
      <c r="BT496" s="60">
        <f t="shared" si="790"/>
        <v>0</v>
      </c>
      <c r="BU496" s="57">
        <v>0</v>
      </c>
      <c r="CI496" s="60">
        <f t="shared" si="791"/>
        <v>0</v>
      </c>
      <c r="CJ496" s="57">
        <v>0</v>
      </c>
      <c r="CX496" s="60">
        <f t="shared" si="792"/>
        <v>0</v>
      </c>
    </row>
    <row r="497" spans="1:102" x14ac:dyDescent="0.2">
      <c r="A497" s="56" t="s">
        <v>1808</v>
      </c>
      <c r="B497" s="40" t="s">
        <v>2527</v>
      </c>
      <c r="C497" s="40" t="s">
        <v>794</v>
      </c>
      <c r="D497" s="40" t="s">
        <v>851</v>
      </c>
      <c r="E497" s="40" t="s">
        <v>2571</v>
      </c>
      <c r="F497" s="40" t="s">
        <v>853</v>
      </c>
      <c r="G497" s="40">
        <v>300</v>
      </c>
      <c r="H497" s="57">
        <v>33157</v>
      </c>
      <c r="I497" s="57">
        <v>28836.14</v>
      </c>
      <c r="J497" s="57">
        <v>4320.8600000000006</v>
      </c>
      <c r="K497" s="58">
        <v>1</v>
      </c>
      <c r="L497" s="57">
        <v>110.5433333</v>
      </c>
      <c r="M497" s="57"/>
      <c r="N497" s="57">
        <f t="shared" si="833"/>
        <v>1326.5199996000001</v>
      </c>
      <c r="O497" s="57">
        <f t="shared" si="786"/>
        <v>4210.3166667000005</v>
      </c>
      <c r="P497" s="57">
        <f t="shared" ref="P497:Z512" si="848">O497-$L497</f>
        <v>4099.7733334000004</v>
      </c>
      <c r="Q497" s="57">
        <f t="shared" si="848"/>
        <v>3989.2300001000003</v>
      </c>
      <c r="R497" s="57">
        <f t="shared" si="848"/>
        <v>3878.6866668000002</v>
      </c>
      <c r="S497" s="57">
        <f t="shared" si="848"/>
        <v>3768.1433335000002</v>
      </c>
      <c r="T497" s="57">
        <f t="shared" si="848"/>
        <v>3657.6000002000001</v>
      </c>
      <c r="U497" s="57">
        <f t="shared" si="848"/>
        <v>3547.0566669</v>
      </c>
      <c r="V497" s="57">
        <f t="shared" si="848"/>
        <v>3436.5133335999999</v>
      </c>
      <c r="W497" s="57">
        <f t="shared" si="848"/>
        <v>3325.9700002999998</v>
      </c>
      <c r="X497" s="57">
        <f t="shared" si="848"/>
        <v>3215.4266669999997</v>
      </c>
      <c r="Y497" s="57">
        <f t="shared" si="848"/>
        <v>3104.8833336999996</v>
      </c>
      <c r="Z497" s="57">
        <f t="shared" si="848"/>
        <v>2994.3400003999996</v>
      </c>
      <c r="AA497" s="59">
        <f t="shared" ref="AA497:AA504" si="849">SUM(O497:Z497,J497)/13*$AA$1</f>
        <v>80.467200004400013</v>
      </c>
      <c r="AB497" s="57"/>
      <c r="AC497" s="57">
        <f t="shared" si="787"/>
        <v>1326.5199996000001</v>
      </c>
      <c r="AD497" s="57">
        <f t="shared" si="788"/>
        <v>2883.7966670999995</v>
      </c>
      <c r="AE497" s="57">
        <f t="shared" ref="AE497:AO499" si="850">AD497-$L497</f>
        <v>2773.2533337999994</v>
      </c>
      <c r="AF497" s="57">
        <f t="shared" si="850"/>
        <v>2662.7100004999993</v>
      </c>
      <c r="AG497" s="57">
        <f t="shared" si="850"/>
        <v>2552.1666671999992</v>
      </c>
      <c r="AH497" s="57">
        <f t="shared" si="850"/>
        <v>2441.6233338999991</v>
      </c>
      <c r="AI497" s="57">
        <f t="shared" si="850"/>
        <v>2331.080000599999</v>
      </c>
      <c r="AJ497" s="57">
        <f t="shared" si="850"/>
        <v>2220.536667299999</v>
      </c>
      <c r="AK497" s="57">
        <f t="shared" si="850"/>
        <v>2109.9933339999989</v>
      </c>
      <c r="AL497" s="57">
        <f t="shared" si="850"/>
        <v>1999.4500006999988</v>
      </c>
      <c r="AM497" s="57">
        <f t="shared" si="850"/>
        <v>1888.9066673999987</v>
      </c>
      <c r="AN497" s="57">
        <f t="shared" si="850"/>
        <v>1778.3633340999986</v>
      </c>
      <c r="AO497" s="57">
        <f t="shared" si="850"/>
        <v>1667.8200007999985</v>
      </c>
      <c r="AP497" s="59">
        <f t="shared" si="817"/>
        <v>51.283760013199974</v>
      </c>
      <c r="AQ497" s="57">
        <v>110.5433333</v>
      </c>
      <c r="AR497" s="57">
        <f t="shared" ref="AR497:AR499" si="851">L497*12</f>
        <v>1326.5199996000001</v>
      </c>
      <c r="AS497" s="57">
        <f t="shared" ref="AS497:AS499" si="852">AO497-$L497</f>
        <v>1557.2766674999984</v>
      </c>
      <c r="AT497" s="57">
        <f t="shared" ref="AT497:BD499" si="853">AS497-$L497</f>
        <v>1446.7333341999984</v>
      </c>
      <c r="AU497" s="57">
        <f t="shared" si="853"/>
        <v>1336.1900008999983</v>
      </c>
      <c r="AV497" s="57">
        <f t="shared" si="853"/>
        <v>1225.6466675999982</v>
      </c>
      <c r="AW497" s="57">
        <f t="shared" si="853"/>
        <v>1115.1033342999981</v>
      </c>
      <c r="AX497" s="57">
        <f t="shared" si="853"/>
        <v>1004.5600009999981</v>
      </c>
      <c r="AY497" s="57">
        <f t="shared" si="853"/>
        <v>894.01666769999815</v>
      </c>
      <c r="AZ497" s="57">
        <f t="shared" si="853"/>
        <v>783.47333439999818</v>
      </c>
      <c r="BA497" s="57">
        <f t="shared" si="853"/>
        <v>672.93000109999821</v>
      </c>
      <c r="BB497" s="57">
        <f t="shared" si="853"/>
        <v>562.38666779999824</v>
      </c>
      <c r="BC497" s="57">
        <f t="shared" si="853"/>
        <v>451.84333449999826</v>
      </c>
      <c r="BD497" s="57">
        <f t="shared" si="853"/>
        <v>341.30000119999829</v>
      </c>
      <c r="BE497" s="60">
        <f t="shared" si="785"/>
        <v>22.100320021999956</v>
      </c>
      <c r="BF497" s="57">
        <v>110.5433333</v>
      </c>
      <c r="BG497" s="69">
        <v>341.3</v>
      </c>
      <c r="BH497" s="57">
        <f t="shared" ref="BH497:BH508" si="854">BD497-BF497</f>
        <v>230.75666789999829</v>
      </c>
      <c r="BI497" s="57">
        <f t="shared" ref="BI497:BS499" si="855">BH497-$L497</f>
        <v>120.21333459999829</v>
      </c>
      <c r="BJ497" s="57">
        <f t="shared" si="855"/>
        <v>9.6700012999982903</v>
      </c>
      <c r="BK497" s="57"/>
      <c r="BL497" s="57"/>
      <c r="BM497" s="57"/>
      <c r="BN497" s="57"/>
      <c r="BO497" s="57"/>
      <c r="BP497" s="57"/>
      <c r="BQ497" s="57"/>
      <c r="BR497" s="57"/>
      <c r="BS497" s="57"/>
      <c r="BT497" s="60">
        <f t="shared" si="790"/>
        <v>1.1878984699999884</v>
      </c>
      <c r="BU497" s="57">
        <v>110.5433333</v>
      </c>
      <c r="BV497" s="69"/>
      <c r="BW497" s="57"/>
      <c r="BX497" s="57"/>
      <c r="BY497" s="57"/>
      <c r="BZ497" s="57"/>
      <c r="CA497" s="57"/>
      <c r="CB497" s="57"/>
      <c r="CC497" s="57"/>
      <c r="CD497" s="57"/>
      <c r="CE497" s="57"/>
      <c r="CF497" s="57"/>
      <c r="CG497" s="57"/>
      <c r="CH497" s="57"/>
      <c r="CI497" s="60">
        <f t="shared" si="791"/>
        <v>0</v>
      </c>
      <c r="CJ497" s="57">
        <v>110.5433333</v>
      </c>
      <c r="CK497" s="69"/>
      <c r="CL497" s="57"/>
      <c r="CM497" s="57"/>
      <c r="CN497" s="57"/>
      <c r="CO497" s="57"/>
      <c r="CP497" s="57"/>
      <c r="CQ497" s="57"/>
      <c r="CR497" s="57"/>
      <c r="CS497" s="57"/>
      <c r="CT497" s="57"/>
      <c r="CU497" s="57"/>
      <c r="CV497" s="57"/>
      <c r="CW497" s="57"/>
      <c r="CX497" s="60">
        <f t="shared" si="792"/>
        <v>0</v>
      </c>
    </row>
    <row r="498" spans="1:102" x14ac:dyDescent="0.2">
      <c r="A498" s="56" t="s">
        <v>1809</v>
      </c>
      <c r="B498" s="40" t="s">
        <v>2528</v>
      </c>
      <c r="C498" s="40" t="s">
        <v>794</v>
      </c>
      <c r="D498" s="40" t="s">
        <v>851</v>
      </c>
      <c r="E498" s="40" t="s">
        <v>2645</v>
      </c>
      <c r="F498" s="40" t="s">
        <v>853</v>
      </c>
      <c r="G498" s="40">
        <v>499</v>
      </c>
      <c r="H498" s="57">
        <v>917034.04</v>
      </c>
      <c r="I498" s="57">
        <v>250470.62</v>
      </c>
      <c r="J498" s="57">
        <v>666563.42000000004</v>
      </c>
      <c r="K498" s="58">
        <v>1</v>
      </c>
      <c r="L498" s="57">
        <v>3129.41</v>
      </c>
      <c r="M498" s="57"/>
      <c r="N498" s="57">
        <f t="shared" si="833"/>
        <v>37552.92</v>
      </c>
      <c r="O498" s="57">
        <f t="shared" si="786"/>
        <v>663434.01</v>
      </c>
      <c r="P498" s="57">
        <f t="shared" si="848"/>
        <v>660304.6</v>
      </c>
      <c r="Q498" s="57">
        <f t="shared" si="848"/>
        <v>657175.18999999994</v>
      </c>
      <c r="R498" s="57">
        <f t="shared" si="848"/>
        <v>654045.77999999991</v>
      </c>
      <c r="S498" s="57">
        <f t="shared" si="848"/>
        <v>650916.36999999988</v>
      </c>
      <c r="T498" s="57">
        <f t="shared" si="848"/>
        <v>647786.95999999985</v>
      </c>
      <c r="U498" s="57">
        <f t="shared" si="848"/>
        <v>644657.54999999981</v>
      </c>
      <c r="V498" s="57">
        <f t="shared" si="848"/>
        <v>641528.13999999978</v>
      </c>
      <c r="W498" s="57">
        <f t="shared" si="848"/>
        <v>638398.72999999975</v>
      </c>
      <c r="X498" s="57">
        <f t="shared" si="848"/>
        <v>635269.31999999972</v>
      </c>
      <c r="Y498" s="57">
        <f t="shared" si="848"/>
        <v>632139.90999999968</v>
      </c>
      <c r="Z498" s="57">
        <f t="shared" si="848"/>
        <v>629010.49999999965</v>
      </c>
      <c r="AA498" s="59">
        <f t="shared" si="849"/>
        <v>14251.313119999993</v>
      </c>
      <c r="AB498" s="57"/>
      <c r="AC498" s="57">
        <f t="shared" si="787"/>
        <v>37552.92</v>
      </c>
      <c r="AD498" s="57">
        <f t="shared" si="788"/>
        <v>625881.08999999962</v>
      </c>
      <c r="AE498" s="57">
        <f t="shared" si="850"/>
        <v>622751.67999999959</v>
      </c>
      <c r="AF498" s="57">
        <f t="shared" si="850"/>
        <v>619622.26999999955</v>
      </c>
      <c r="AG498" s="57">
        <f t="shared" si="850"/>
        <v>616492.85999999952</v>
      </c>
      <c r="AH498" s="57">
        <f t="shared" si="850"/>
        <v>613363.44999999949</v>
      </c>
      <c r="AI498" s="57">
        <f t="shared" si="850"/>
        <v>610234.03999999946</v>
      </c>
      <c r="AJ498" s="57">
        <f t="shared" si="850"/>
        <v>607104.62999999942</v>
      </c>
      <c r="AK498" s="57">
        <f t="shared" si="850"/>
        <v>603975.21999999939</v>
      </c>
      <c r="AL498" s="57">
        <f t="shared" si="850"/>
        <v>600845.80999999936</v>
      </c>
      <c r="AM498" s="57">
        <f t="shared" si="850"/>
        <v>597716.39999999932</v>
      </c>
      <c r="AN498" s="57">
        <f t="shared" si="850"/>
        <v>594586.98999999929</v>
      </c>
      <c r="AO498" s="57">
        <f t="shared" si="850"/>
        <v>591457.57999999926</v>
      </c>
      <c r="AP498" s="59">
        <f t="shared" si="817"/>
        <v>13425.14887999999</v>
      </c>
      <c r="AQ498" s="57">
        <v>3129.41</v>
      </c>
      <c r="AR498" s="57">
        <f t="shared" si="851"/>
        <v>37552.92</v>
      </c>
      <c r="AS498" s="57">
        <f t="shared" si="852"/>
        <v>588328.16999999923</v>
      </c>
      <c r="AT498" s="57">
        <f t="shared" si="853"/>
        <v>585198.75999999919</v>
      </c>
      <c r="AU498" s="57">
        <f t="shared" si="853"/>
        <v>582069.34999999916</v>
      </c>
      <c r="AV498" s="57">
        <f t="shared" si="853"/>
        <v>578939.93999999913</v>
      </c>
      <c r="AW498" s="57">
        <f t="shared" si="853"/>
        <v>575810.5299999991</v>
      </c>
      <c r="AX498" s="57">
        <f t="shared" si="853"/>
        <v>572681.11999999906</v>
      </c>
      <c r="AY498" s="57">
        <f t="shared" si="853"/>
        <v>569551.70999999903</v>
      </c>
      <c r="AZ498" s="57">
        <f t="shared" si="853"/>
        <v>566422.299999999</v>
      </c>
      <c r="BA498" s="57">
        <f t="shared" si="853"/>
        <v>563292.88999999897</v>
      </c>
      <c r="BB498" s="57">
        <f t="shared" si="853"/>
        <v>560163.47999999893</v>
      </c>
      <c r="BC498" s="57">
        <f t="shared" si="853"/>
        <v>557034.0699999989</v>
      </c>
      <c r="BD498" s="57">
        <f t="shared" si="853"/>
        <v>553904.65999999887</v>
      </c>
      <c r="BE498" s="60">
        <f t="shared" si="785"/>
        <v>12598.984639999979</v>
      </c>
      <c r="BF498" s="57">
        <v>3129.41</v>
      </c>
      <c r="BG498" s="69">
        <f t="shared" ref="BG498:BG508" si="856">BF498*12</f>
        <v>37552.92</v>
      </c>
      <c r="BH498" s="57">
        <f t="shared" si="854"/>
        <v>550775.24999999884</v>
      </c>
      <c r="BI498" s="57">
        <f t="shared" si="855"/>
        <v>547645.8399999988</v>
      </c>
      <c r="BJ498" s="57">
        <f t="shared" si="855"/>
        <v>544516.42999999877</v>
      </c>
      <c r="BK498" s="57">
        <f t="shared" si="855"/>
        <v>541387.01999999874</v>
      </c>
      <c r="BL498" s="57">
        <f t="shared" si="855"/>
        <v>538257.60999999871</v>
      </c>
      <c r="BM498" s="57">
        <f t="shared" si="855"/>
        <v>535128.19999999867</v>
      </c>
      <c r="BN498" s="57">
        <f t="shared" si="855"/>
        <v>531998.78999999864</v>
      </c>
      <c r="BO498" s="57">
        <f t="shared" si="855"/>
        <v>528869.37999999861</v>
      </c>
      <c r="BP498" s="57">
        <f t="shared" si="855"/>
        <v>525739.96999999858</v>
      </c>
      <c r="BQ498" s="57">
        <f t="shared" si="855"/>
        <v>522610.5599999986</v>
      </c>
      <c r="BR498" s="57">
        <f t="shared" si="855"/>
        <v>519481.14999999863</v>
      </c>
      <c r="BS498" s="57">
        <f t="shared" si="855"/>
        <v>516351.73999999865</v>
      </c>
      <c r="BT498" s="60">
        <f t="shared" si="790"/>
        <v>11772.820399999973</v>
      </c>
      <c r="BU498" s="57">
        <v>3129.41</v>
      </c>
      <c r="BV498" s="69">
        <f t="shared" ref="BV498:BV508" si="857">BU498*12</f>
        <v>37552.92</v>
      </c>
      <c r="BW498" s="57">
        <f t="shared" ref="BW498:BW499" si="858">BS498-BU498</f>
        <v>513222.32999999868</v>
      </c>
      <c r="BX498" s="57">
        <f t="shared" ref="BX498:CH499" si="859">BW498-$L498</f>
        <v>510092.9199999987</v>
      </c>
      <c r="BY498" s="57">
        <f t="shared" si="859"/>
        <v>506963.50999999873</v>
      </c>
      <c r="BZ498" s="57">
        <f t="shared" si="859"/>
        <v>503834.09999999875</v>
      </c>
      <c r="CA498" s="57">
        <f t="shared" si="859"/>
        <v>500704.68999999878</v>
      </c>
      <c r="CB498" s="57">
        <f t="shared" si="859"/>
        <v>497575.27999999881</v>
      </c>
      <c r="CC498" s="57">
        <f t="shared" si="859"/>
        <v>494445.86999999883</v>
      </c>
      <c r="CD498" s="57">
        <f t="shared" si="859"/>
        <v>491316.45999999886</v>
      </c>
      <c r="CE498" s="57">
        <f t="shared" si="859"/>
        <v>488187.04999999888</v>
      </c>
      <c r="CF498" s="57">
        <f t="shared" si="859"/>
        <v>485057.63999999891</v>
      </c>
      <c r="CG498" s="57">
        <f t="shared" si="859"/>
        <v>481928.22999999893</v>
      </c>
      <c r="CH498" s="57">
        <f t="shared" si="859"/>
        <v>478798.81999999896</v>
      </c>
      <c r="CI498" s="60">
        <f t="shared" si="791"/>
        <v>10946.656159999971</v>
      </c>
      <c r="CJ498" s="57">
        <v>3129.41</v>
      </c>
      <c r="CK498" s="69">
        <f t="shared" ref="CK498:CK508" si="860">CJ498*12</f>
        <v>37552.92</v>
      </c>
      <c r="CL498" s="57">
        <f t="shared" ref="CL498:CL499" si="861">CH498-CJ498</f>
        <v>475669.40999999898</v>
      </c>
      <c r="CM498" s="57">
        <f t="shared" ref="CM498:CW499" si="862">CL498-$L498</f>
        <v>472539.99999999901</v>
      </c>
      <c r="CN498" s="57">
        <f t="shared" si="862"/>
        <v>469410.58999999904</v>
      </c>
      <c r="CO498" s="57">
        <f t="shared" si="862"/>
        <v>466281.17999999906</v>
      </c>
      <c r="CP498" s="57">
        <f t="shared" si="862"/>
        <v>463151.76999999909</v>
      </c>
      <c r="CQ498" s="57">
        <f t="shared" si="862"/>
        <v>460022.35999999911</v>
      </c>
      <c r="CR498" s="57">
        <f t="shared" si="862"/>
        <v>456892.94999999914</v>
      </c>
      <c r="CS498" s="57">
        <f t="shared" si="862"/>
        <v>453763.53999999916</v>
      </c>
      <c r="CT498" s="57">
        <f t="shared" si="862"/>
        <v>450634.12999999919</v>
      </c>
      <c r="CU498" s="57">
        <f t="shared" si="862"/>
        <v>447504.71999999922</v>
      </c>
      <c r="CV498" s="57">
        <f t="shared" si="862"/>
        <v>444375.30999999924</v>
      </c>
      <c r="CW498" s="57">
        <f t="shared" si="862"/>
        <v>441245.89999999927</v>
      </c>
      <c r="CX498" s="60">
        <f t="shared" si="792"/>
        <v>10120.49191999998</v>
      </c>
    </row>
    <row r="499" spans="1:102" x14ac:dyDescent="0.2">
      <c r="A499" s="56" t="s">
        <v>1810</v>
      </c>
      <c r="B499" s="40" t="s">
        <v>2529</v>
      </c>
      <c r="C499" s="40" t="s">
        <v>794</v>
      </c>
      <c r="D499" s="40" t="s">
        <v>851</v>
      </c>
      <c r="E499" s="40" t="s">
        <v>2646</v>
      </c>
      <c r="F499" s="40" t="s">
        <v>853</v>
      </c>
      <c r="G499" s="40">
        <v>180</v>
      </c>
      <c r="H499" s="57">
        <v>2614006.4</v>
      </c>
      <c r="I499" s="57">
        <v>1190176.74</v>
      </c>
      <c r="J499" s="57">
        <v>1423829.66</v>
      </c>
      <c r="K499" s="58">
        <v>1</v>
      </c>
      <c r="L499" s="57">
        <v>15310</v>
      </c>
      <c r="M499" s="57"/>
      <c r="N499" s="57">
        <f t="shared" si="833"/>
        <v>183720</v>
      </c>
      <c r="O499" s="57">
        <f t="shared" si="786"/>
        <v>1408519.66</v>
      </c>
      <c r="P499" s="57">
        <f t="shared" si="848"/>
        <v>1393209.66</v>
      </c>
      <c r="Q499" s="57">
        <f t="shared" si="848"/>
        <v>1377899.66</v>
      </c>
      <c r="R499" s="57">
        <f t="shared" si="848"/>
        <v>1362589.66</v>
      </c>
      <c r="S499" s="57">
        <f t="shared" si="848"/>
        <v>1347279.66</v>
      </c>
      <c r="T499" s="57">
        <f t="shared" si="848"/>
        <v>1331969.6599999999</v>
      </c>
      <c r="U499" s="57">
        <f t="shared" si="848"/>
        <v>1316659.6599999999</v>
      </c>
      <c r="V499" s="57">
        <f t="shared" si="848"/>
        <v>1301349.6599999999</v>
      </c>
      <c r="W499" s="57">
        <f t="shared" si="848"/>
        <v>1286039.6599999999</v>
      </c>
      <c r="X499" s="57">
        <f t="shared" si="848"/>
        <v>1270729.6599999999</v>
      </c>
      <c r="Y499" s="57">
        <f t="shared" si="848"/>
        <v>1255419.6599999999</v>
      </c>
      <c r="Z499" s="57">
        <f t="shared" si="848"/>
        <v>1240109.6599999999</v>
      </c>
      <c r="AA499" s="59">
        <f t="shared" si="849"/>
        <v>29303.332519999996</v>
      </c>
      <c r="AB499" s="57"/>
      <c r="AC499" s="57">
        <f t="shared" si="787"/>
        <v>183720</v>
      </c>
      <c r="AD499" s="57">
        <f t="shared" si="788"/>
        <v>1224799.6599999999</v>
      </c>
      <c r="AE499" s="57">
        <f t="shared" si="850"/>
        <v>1209489.6599999999</v>
      </c>
      <c r="AF499" s="57">
        <f t="shared" si="850"/>
        <v>1194179.6599999999</v>
      </c>
      <c r="AG499" s="57">
        <f t="shared" si="850"/>
        <v>1178869.6599999999</v>
      </c>
      <c r="AH499" s="57">
        <f t="shared" si="850"/>
        <v>1163559.6599999999</v>
      </c>
      <c r="AI499" s="57">
        <f t="shared" si="850"/>
        <v>1148249.6599999999</v>
      </c>
      <c r="AJ499" s="57">
        <f t="shared" si="850"/>
        <v>1132939.6599999999</v>
      </c>
      <c r="AK499" s="57">
        <f t="shared" si="850"/>
        <v>1117629.6599999999</v>
      </c>
      <c r="AL499" s="57">
        <f t="shared" si="850"/>
        <v>1102319.6599999999</v>
      </c>
      <c r="AM499" s="57">
        <f t="shared" si="850"/>
        <v>1087009.6599999999</v>
      </c>
      <c r="AN499" s="57">
        <f t="shared" si="850"/>
        <v>1071699.6599999999</v>
      </c>
      <c r="AO499" s="57">
        <f t="shared" si="850"/>
        <v>1056389.6599999999</v>
      </c>
      <c r="AP499" s="59">
        <f t="shared" si="817"/>
        <v>25261.492519999996</v>
      </c>
      <c r="AQ499" s="57">
        <v>15310</v>
      </c>
      <c r="AR499" s="57">
        <f t="shared" si="851"/>
        <v>183720</v>
      </c>
      <c r="AS499" s="57">
        <f t="shared" si="852"/>
        <v>1041079.6599999999</v>
      </c>
      <c r="AT499" s="57">
        <f t="shared" si="853"/>
        <v>1025769.6599999999</v>
      </c>
      <c r="AU499" s="57">
        <f t="shared" si="853"/>
        <v>1010459.6599999999</v>
      </c>
      <c r="AV499" s="57">
        <f t="shared" si="853"/>
        <v>995149.65999999992</v>
      </c>
      <c r="AW499" s="57">
        <f t="shared" si="853"/>
        <v>979839.65999999992</v>
      </c>
      <c r="AX499" s="57">
        <f t="shared" si="853"/>
        <v>964529.65999999992</v>
      </c>
      <c r="AY499" s="57">
        <f t="shared" si="853"/>
        <v>949219.65999999992</v>
      </c>
      <c r="AZ499" s="57">
        <f t="shared" si="853"/>
        <v>933909.65999999992</v>
      </c>
      <c r="BA499" s="57">
        <f t="shared" si="853"/>
        <v>918599.65999999992</v>
      </c>
      <c r="BB499" s="57">
        <f t="shared" si="853"/>
        <v>903289.65999999992</v>
      </c>
      <c r="BC499" s="57">
        <f t="shared" si="853"/>
        <v>887979.65999999992</v>
      </c>
      <c r="BD499" s="57">
        <f t="shared" si="853"/>
        <v>872669.65999999992</v>
      </c>
      <c r="BE499" s="60">
        <f t="shared" si="785"/>
        <v>21219.65252</v>
      </c>
      <c r="BF499" s="57">
        <v>15310</v>
      </c>
      <c r="BG499" s="69">
        <f t="shared" si="856"/>
        <v>183720</v>
      </c>
      <c r="BH499" s="57">
        <f t="shared" si="854"/>
        <v>857359.65999999992</v>
      </c>
      <c r="BI499" s="57">
        <f t="shared" si="855"/>
        <v>842049.65999999992</v>
      </c>
      <c r="BJ499" s="57">
        <f t="shared" si="855"/>
        <v>826739.65999999992</v>
      </c>
      <c r="BK499" s="57">
        <f t="shared" si="855"/>
        <v>811429.65999999992</v>
      </c>
      <c r="BL499" s="57">
        <f t="shared" si="855"/>
        <v>796119.65999999992</v>
      </c>
      <c r="BM499" s="57">
        <f t="shared" si="855"/>
        <v>780809.65999999992</v>
      </c>
      <c r="BN499" s="57">
        <f t="shared" si="855"/>
        <v>765499.65999999992</v>
      </c>
      <c r="BO499" s="57">
        <f t="shared" si="855"/>
        <v>750189.65999999992</v>
      </c>
      <c r="BP499" s="57">
        <f t="shared" si="855"/>
        <v>734879.65999999992</v>
      </c>
      <c r="BQ499" s="57">
        <f t="shared" si="855"/>
        <v>719569.65999999992</v>
      </c>
      <c r="BR499" s="57">
        <f t="shared" si="855"/>
        <v>704259.65999999992</v>
      </c>
      <c r="BS499" s="57">
        <f t="shared" si="855"/>
        <v>688949.65999999992</v>
      </c>
      <c r="BT499" s="60">
        <f t="shared" si="790"/>
        <v>17177.812519999999</v>
      </c>
      <c r="BU499" s="57">
        <v>15310</v>
      </c>
      <c r="BV499" s="69">
        <f t="shared" si="857"/>
        <v>183720</v>
      </c>
      <c r="BW499" s="57">
        <f t="shared" si="858"/>
        <v>673639.65999999992</v>
      </c>
      <c r="BX499" s="57">
        <f t="shared" si="859"/>
        <v>658329.65999999992</v>
      </c>
      <c r="BY499" s="57">
        <f t="shared" si="859"/>
        <v>643019.65999999992</v>
      </c>
      <c r="BZ499" s="57">
        <f t="shared" si="859"/>
        <v>627709.65999999992</v>
      </c>
      <c r="CA499" s="57">
        <f t="shared" si="859"/>
        <v>612399.65999999992</v>
      </c>
      <c r="CB499" s="57">
        <f t="shared" si="859"/>
        <v>597089.65999999992</v>
      </c>
      <c r="CC499" s="57">
        <f t="shared" si="859"/>
        <v>581779.65999999992</v>
      </c>
      <c r="CD499" s="57">
        <f t="shared" si="859"/>
        <v>566469.65999999992</v>
      </c>
      <c r="CE499" s="57">
        <f t="shared" si="859"/>
        <v>551159.65999999992</v>
      </c>
      <c r="CF499" s="57">
        <f t="shared" si="859"/>
        <v>535849.65999999992</v>
      </c>
      <c r="CG499" s="57">
        <f t="shared" si="859"/>
        <v>520539.65999999992</v>
      </c>
      <c r="CH499" s="57">
        <f t="shared" si="859"/>
        <v>505229.65999999992</v>
      </c>
      <c r="CI499" s="60">
        <f t="shared" si="791"/>
        <v>13135.972519999999</v>
      </c>
      <c r="CJ499" s="57">
        <v>15310</v>
      </c>
      <c r="CK499" s="69">
        <f t="shared" si="860"/>
        <v>183720</v>
      </c>
      <c r="CL499" s="57">
        <f t="shared" si="861"/>
        <v>489919.65999999992</v>
      </c>
      <c r="CM499" s="57">
        <f t="shared" si="862"/>
        <v>474609.65999999992</v>
      </c>
      <c r="CN499" s="57">
        <f t="shared" si="862"/>
        <v>459299.65999999992</v>
      </c>
      <c r="CO499" s="57">
        <f t="shared" si="862"/>
        <v>443989.65999999992</v>
      </c>
      <c r="CP499" s="57">
        <f t="shared" si="862"/>
        <v>428679.65999999992</v>
      </c>
      <c r="CQ499" s="57">
        <f t="shared" si="862"/>
        <v>413369.65999999992</v>
      </c>
      <c r="CR499" s="57">
        <f t="shared" si="862"/>
        <v>398059.65999999992</v>
      </c>
      <c r="CS499" s="57">
        <f t="shared" si="862"/>
        <v>382749.65999999992</v>
      </c>
      <c r="CT499" s="57">
        <f t="shared" si="862"/>
        <v>367439.65999999992</v>
      </c>
      <c r="CU499" s="57">
        <f t="shared" si="862"/>
        <v>352129.65999999992</v>
      </c>
      <c r="CV499" s="57">
        <f t="shared" si="862"/>
        <v>336819.65999999992</v>
      </c>
      <c r="CW499" s="57">
        <f t="shared" si="862"/>
        <v>321509.65999999992</v>
      </c>
      <c r="CX499" s="60">
        <f t="shared" si="792"/>
        <v>9094.132520000001</v>
      </c>
    </row>
    <row r="500" spans="1:102" x14ac:dyDescent="0.2">
      <c r="A500" s="56" t="s">
        <v>1811</v>
      </c>
      <c r="B500" s="40" t="s">
        <v>2530</v>
      </c>
      <c r="C500" s="40" t="s">
        <v>794</v>
      </c>
      <c r="D500" s="40" t="s">
        <v>851</v>
      </c>
      <c r="E500" s="40" t="s">
        <v>2647</v>
      </c>
      <c r="F500" s="40" t="s">
        <v>853</v>
      </c>
      <c r="G500" s="40">
        <v>84</v>
      </c>
      <c r="H500" s="57">
        <v>664789.04</v>
      </c>
      <c r="I500" s="57">
        <v>589098.43999999994</v>
      </c>
      <c r="J500" s="57">
        <v>75690.600000000093</v>
      </c>
      <c r="K500" s="58">
        <v>1</v>
      </c>
      <c r="L500" s="57">
        <v>7569.0599999999986</v>
      </c>
      <c r="M500" s="57"/>
      <c r="N500" s="57">
        <f>L500*10</f>
        <v>75690.599999999991</v>
      </c>
      <c r="O500" s="57">
        <f t="shared" si="786"/>
        <v>68121.540000000095</v>
      </c>
      <c r="P500" s="57">
        <f t="shared" si="848"/>
        <v>60552.480000000098</v>
      </c>
      <c r="Q500" s="57">
        <f t="shared" si="848"/>
        <v>52983.4200000001</v>
      </c>
      <c r="R500" s="57">
        <f t="shared" si="848"/>
        <v>45414.360000000102</v>
      </c>
      <c r="S500" s="57">
        <f t="shared" si="848"/>
        <v>37845.300000000105</v>
      </c>
      <c r="T500" s="57">
        <f t="shared" si="848"/>
        <v>30276.240000000107</v>
      </c>
      <c r="U500" s="57">
        <f t="shared" si="848"/>
        <v>22707.180000000109</v>
      </c>
      <c r="V500" s="57">
        <f t="shared" si="848"/>
        <v>15138.120000000112</v>
      </c>
      <c r="W500" s="57">
        <f t="shared" si="848"/>
        <v>7569.0600000001132</v>
      </c>
      <c r="X500" s="57">
        <f t="shared" si="848"/>
        <v>1.1459633242338896E-10</v>
      </c>
      <c r="Y500" s="57">
        <f>X500-$L500*0</f>
        <v>1.1459633242338896E-10</v>
      </c>
      <c r="Z500" s="57">
        <f>Y500-$L500*0</f>
        <v>1.1459633242338896E-10</v>
      </c>
      <c r="AA500" s="59">
        <f t="shared" si="849"/>
        <v>704.5048153846177</v>
      </c>
      <c r="AB500" s="57"/>
      <c r="AC500" s="57">
        <f t="shared" ref="AC500" si="863">L500*0</f>
        <v>0</v>
      </c>
      <c r="AD500" s="57">
        <f t="shared" ref="AD500" si="864">Z500-$L500*0</f>
        <v>1.1459633242338896E-10</v>
      </c>
      <c r="AE500" s="57">
        <f t="shared" ref="AE500:AO500" si="865">AD500-$L500*0</f>
        <v>1.1459633242338896E-10</v>
      </c>
      <c r="AF500" s="57">
        <f t="shared" si="865"/>
        <v>1.1459633242338896E-10</v>
      </c>
      <c r="AG500" s="57">
        <f t="shared" si="865"/>
        <v>1.1459633242338896E-10</v>
      </c>
      <c r="AH500" s="57">
        <f t="shared" si="865"/>
        <v>1.1459633242338896E-10</v>
      </c>
      <c r="AI500" s="57">
        <f t="shared" si="865"/>
        <v>1.1459633242338896E-10</v>
      </c>
      <c r="AJ500" s="57">
        <f t="shared" si="865"/>
        <v>1.1459633242338896E-10</v>
      </c>
      <c r="AK500" s="57">
        <f t="shared" si="865"/>
        <v>1.1459633242338896E-10</v>
      </c>
      <c r="AL500" s="57">
        <f t="shared" si="865"/>
        <v>1.1459633242338896E-10</v>
      </c>
      <c r="AM500" s="57">
        <f t="shared" si="865"/>
        <v>1.1459633242338896E-10</v>
      </c>
      <c r="AN500" s="57">
        <f t="shared" si="865"/>
        <v>1.1459633242338896E-10</v>
      </c>
      <c r="AO500" s="57">
        <f t="shared" si="865"/>
        <v>1.1459633242338896E-10</v>
      </c>
      <c r="AP500" s="59"/>
      <c r="AQ500" s="57">
        <v>7569.0599999999986</v>
      </c>
      <c r="BE500" s="60">
        <f t="shared" si="785"/>
        <v>1.9393225487035051E-13</v>
      </c>
      <c r="BF500" s="57">
        <v>7569.0599999999986</v>
      </c>
      <c r="BT500" s="60">
        <f t="shared" si="790"/>
        <v>0</v>
      </c>
      <c r="BU500" s="57">
        <v>7569.0599999999986</v>
      </c>
      <c r="CI500" s="60">
        <f t="shared" si="791"/>
        <v>0</v>
      </c>
      <c r="CJ500" s="57">
        <v>7569.0599999999986</v>
      </c>
      <c r="CX500" s="60">
        <f t="shared" si="792"/>
        <v>0</v>
      </c>
    </row>
    <row r="501" spans="1:102" x14ac:dyDescent="0.2">
      <c r="A501" s="56" t="s">
        <v>1812</v>
      </c>
      <c r="B501" s="40" t="s">
        <v>2531</v>
      </c>
      <c r="C501" s="40" t="s">
        <v>794</v>
      </c>
      <c r="D501" s="40" t="s">
        <v>851</v>
      </c>
      <c r="E501" s="40" t="s">
        <v>2647</v>
      </c>
      <c r="F501" s="40" t="s">
        <v>853</v>
      </c>
      <c r="G501" s="40">
        <v>360</v>
      </c>
      <c r="H501" s="57">
        <v>349815.3</v>
      </c>
      <c r="I501" s="57">
        <v>123464.95999999999</v>
      </c>
      <c r="J501" s="57">
        <v>226350.34</v>
      </c>
      <c r="K501" s="58">
        <v>1</v>
      </c>
      <c r="L501" s="57">
        <v>832.17</v>
      </c>
      <c r="M501" s="57"/>
      <c r="N501" s="57">
        <f t="shared" si="833"/>
        <v>9986.0399999999991</v>
      </c>
      <c r="O501" s="57">
        <f t="shared" si="786"/>
        <v>225518.16999999998</v>
      </c>
      <c r="P501" s="57">
        <f t="shared" si="848"/>
        <v>224685.99999999997</v>
      </c>
      <c r="Q501" s="57">
        <f t="shared" si="848"/>
        <v>223853.82999999996</v>
      </c>
      <c r="R501" s="57">
        <f t="shared" si="848"/>
        <v>223021.65999999995</v>
      </c>
      <c r="S501" s="57">
        <f t="shared" si="848"/>
        <v>222189.48999999993</v>
      </c>
      <c r="T501" s="57">
        <f t="shared" si="848"/>
        <v>221357.31999999992</v>
      </c>
      <c r="U501" s="57">
        <f t="shared" si="848"/>
        <v>220525.14999999991</v>
      </c>
      <c r="V501" s="57">
        <f t="shared" si="848"/>
        <v>219692.97999999989</v>
      </c>
      <c r="W501" s="57">
        <f t="shared" si="848"/>
        <v>218860.80999999988</v>
      </c>
      <c r="X501" s="57">
        <f t="shared" si="848"/>
        <v>218028.63999999987</v>
      </c>
      <c r="Y501" s="57">
        <f t="shared" si="848"/>
        <v>217196.46999999986</v>
      </c>
      <c r="Z501" s="57">
        <f t="shared" si="848"/>
        <v>216364.29999999984</v>
      </c>
      <c r="AA501" s="59">
        <f t="shared" si="849"/>
        <v>4869.861039999997</v>
      </c>
      <c r="AB501" s="57"/>
      <c r="AC501" s="57">
        <f t="shared" si="787"/>
        <v>9986.0399999999991</v>
      </c>
      <c r="AD501" s="57">
        <f t="shared" si="788"/>
        <v>215532.12999999983</v>
      </c>
      <c r="AE501" s="57">
        <f t="shared" ref="AE501:AO511" si="866">AD501-$L501</f>
        <v>214699.95999999982</v>
      </c>
      <c r="AF501" s="57">
        <f t="shared" si="866"/>
        <v>213867.7899999998</v>
      </c>
      <c r="AG501" s="57">
        <f t="shared" si="866"/>
        <v>213035.61999999979</v>
      </c>
      <c r="AH501" s="57">
        <f t="shared" si="866"/>
        <v>212203.44999999978</v>
      </c>
      <c r="AI501" s="57">
        <f t="shared" si="866"/>
        <v>211371.27999999977</v>
      </c>
      <c r="AJ501" s="57">
        <f t="shared" si="866"/>
        <v>210539.10999999975</v>
      </c>
      <c r="AK501" s="57">
        <f t="shared" si="866"/>
        <v>209706.93999999974</v>
      </c>
      <c r="AL501" s="57">
        <f t="shared" si="866"/>
        <v>208874.76999999973</v>
      </c>
      <c r="AM501" s="57">
        <f t="shared" si="866"/>
        <v>208042.59999999971</v>
      </c>
      <c r="AN501" s="57">
        <f t="shared" si="866"/>
        <v>207210.4299999997</v>
      </c>
      <c r="AO501" s="57">
        <f t="shared" si="866"/>
        <v>206378.25999999969</v>
      </c>
      <c r="AP501" s="59">
        <f t="shared" si="817"/>
        <v>4650.1681599999947</v>
      </c>
      <c r="AQ501" s="57">
        <v>832.17</v>
      </c>
      <c r="AR501" s="57">
        <f t="shared" ref="AR501:AR502" si="867">L501*12</f>
        <v>9986.0399999999991</v>
      </c>
      <c r="AS501" s="57">
        <f t="shared" ref="AS501:AS508" si="868">AO501-$L501</f>
        <v>205546.08999999968</v>
      </c>
      <c r="AT501" s="57">
        <f t="shared" ref="AT501:BD508" si="869">AS501-$L501</f>
        <v>204713.91999999966</v>
      </c>
      <c r="AU501" s="57">
        <f t="shared" si="869"/>
        <v>203881.74999999965</v>
      </c>
      <c r="AV501" s="57">
        <f t="shared" si="869"/>
        <v>203049.57999999964</v>
      </c>
      <c r="AW501" s="57">
        <f t="shared" si="869"/>
        <v>202217.40999999963</v>
      </c>
      <c r="AX501" s="57">
        <f t="shared" si="869"/>
        <v>201385.23999999961</v>
      </c>
      <c r="AY501" s="57">
        <f t="shared" si="869"/>
        <v>200553.0699999996</v>
      </c>
      <c r="AZ501" s="57">
        <f t="shared" si="869"/>
        <v>199720.89999999959</v>
      </c>
      <c r="BA501" s="57">
        <f t="shared" si="869"/>
        <v>198888.72999999957</v>
      </c>
      <c r="BB501" s="57">
        <f t="shared" si="869"/>
        <v>198056.55999999956</v>
      </c>
      <c r="BC501" s="57">
        <f t="shared" si="869"/>
        <v>197224.38999999955</v>
      </c>
      <c r="BD501" s="57">
        <f t="shared" si="869"/>
        <v>196392.21999999954</v>
      </c>
      <c r="BE501" s="60">
        <f t="shared" si="785"/>
        <v>4430.4752799999915</v>
      </c>
      <c r="BF501" s="57">
        <v>832.17</v>
      </c>
      <c r="BG501" s="69">
        <f t="shared" si="856"/>
        <v>9986.0399999999991</v>
      </c>
      <c r="BH501" s="57">
        <f t="shared" si="854"/>
        <v>195560.04999999952</v>
      </c>
      <c r="BI501" s="57">
        <f t="shared" ref="BI501:BS508" si="870">BH501-$L501</f>
        <v>194727.87999999951</v>
      </c>
      <c r="BJ501" s="57">
        <f t="shared" si="870"/>
        <v>193895.7099999995</v>
      </c>
      <c r="BK501" s="57">
        <f t="shared" si="870"/>
        <v>193063.53999999948</v>
      </c>
      <c r="BL501" s="57">
        <f t="shared" si="870"/>
        <v>192231.36999999947</v>
      </c>
      <c r="BM501" s="57">
        <f t="shared" si="870"/>
        <v>191399.19999999946</v>
      </c>
      <c r="BN501" s="57">
        <f t="shared" si="870"/>
        <v>190567.02999999945</v>
      </c>
      <c r="BO501" s="57">
        <f t="shared" si="870"/>
        <v>189734.85999999943</v>
      </c>
      <c r="BP501" s="57">
        <f t="shared" si="870"/>
        <v>188902.68999999942</v>
      </c>
      <c r="BQ501" s="57">
        <f t="shared" si="870"/>
        <v>188070.51999999941</v>
      </c>
      <c r="BR501" s="57">
        <f t="shared" si="870"/>
        <v>187238.34999999939</v>
      </c>
      <c r="BS501" s="57">
        <f t="shared" si="870"/>
        <v>186406.17999999938</v>
      </c>
      <c r="BT501" s="60">
        <f t="shared" si="790"/>
        <v>4210.7823999999882</v>
      </c>
      <c r="BU501" s="57">
        <v>832.17</v>
      </c>
      <c r="BV501" s="69">
        <f t="shared" si="857"/>
        <v>9986.0399999999991</v>
      </c>
      <c r="BW501" s="57">
        <f t="shared" ref="BW501:BW508" si="871">BS501-BU501</f>
        <v>185574.00999999937</v>
      </c>
      <c r="BX501" s="57">
        <f t="shared" ref="BX501:CH508" si="872">BW501-$L501</f>
        <v>184741.83999999936</v>
      </c>
      <c r="BY501" s="57">
        <f t="shared" si="872"/>
        <v>183909.66999999934</v>
      </c>
      <c r="BZ501" s="57">
        <f t="shared" si="872"/>
        <v>183077.49999999933</v>
      </c>
      <c r="CA501" s="57">
        <f t="shared" si="872"/>
        <v>182245.32999999932</v>
      </c>
      <c r="CB501" s="57">
        <f t="shared" si="872"/>
        <v>181413.15999999931</v>
      </c>
      <c r="CC501" s="57">
        <f t="shared" si="872"/>
        <v>180580.98999999929</v>
      </c>
      <c r="CD501" s="57">
        <f t="shared" si="872"/>
        <v>179748.81999999928</v>
      </c>
      <c r="CE501" s="57">
        <f t="shared" si="872"/>
        <v>178916.64999999927</v>
      </c>
      <c r="CF501" s="57">
        <f t="shared" si="872"/>
        <v>178084.47999999925</v>
      </c>
      <c r="CG501" s="57">
        <f t="shared" si="872"/>
        <v>177252.30999999924</v>
      </c>
      <c r="CH501" s="57">
        <f t="shared" si="872"/>
        <v>176420.13999999923</v>
      </c>
      <c r="CI501" s="60">
        <f t="shared" si="791"/>
        <v>3991.0895199999836</v>
      </c>
      <c r="CJ501" s="57">
        <v>832.17</v>
      </c>
      <c r="CK501" s="69">
        <f t="shared" si="860"/>
        <v>9986.0399999999991</v>
      </c>
      <c r="CL501" s="57">
        <f t="shared" ref="CL501:CL508" si="873">CH501-CJ501</f>
        <v>175587.96999999922</v>
      </c>
      <c r="CM501" s="57">
        <f t="shared" ref="CM501:CW508" si="874">CL501-$L501</f>
        <v>174755.7999999992</v>
      </c>
      <c r="CN501" s="57">
        <f t="shared" si="874"/>
        <v>173923.62999999919</v>
      </c>
      <c r="CO501" s="57">
        <f t="shared" si="874"/>
        <v>173091.45999999918</v>
      </c>
      <c r="CP501" s="57">
        <f t="shared" si="874"/>
        <v>172259.28999999916</v>
      </c>
      <c r="CQ501" s="57">
        <f t="shared" si="874"/>
        <v>171427.11999999915</v>
      </c>
      <c r="CR501" s="57">
        <f t="shared" si="874"/>
        <v>170594.94999999914</v>
      </c>
      <c r="CS501" s="57">
        <f t="shared" si="874"/>
        <v>169762.77999999913</v>
      </c>
      <c r="CT501" s="57">
        <f t="shared" si="874"/>
        <v>168930.60999999911</v>
      </c>
      <c r="CU501" s="57">
        <f t="shared" si="874"/>
        <v>168098.4399999991</v>
      </c>
      <c r="CV501" s="57">
        <f t="shared" si="874"/>
        <v>167266.26999999909</v>
      </c>
      <c r="CW501" s="57">
        <f t="shared" si="874"/>
        <v>166434.09999999907</v>
      </c>
      <c r="CX501" s="60">
        <f t="shared" si="792"/>
        <v>3771.3966399999813</v>
      </c>
    </row>
    <row r="502" spans="1:102" ht="45" x14ac:dyDescent="0.2">
      <c r="A502" s="56" t="s">
        <v>1813</v>
      </c>
      <c r="B502" s="40" t="s">
        <v>2532</v>
      </c>
      <c r="C502" s="40" t="s">
        <v>794</v>
      </c>
      <c r="D502" s="40" t="s">
        <v>851</v>
      </c>
      <c r="E502" s="40" t="s">
        <v>2648</v>
      </c>
      <c r="F502" s="40" t="s">
        <v>853</v>
      </c>
      <c r="G502" s="40">
        <v>360</v>
      </c>
      <c r="H502" s="57">
        <v>3348756.37</v>
      </c>
      <c r="I502" s="57">
        <v>325573.51233333338</v>
      </c>
      <c r="J502" s="57">
        <v>3023182.8576666666</v>
      </c>
      <c r="K502" s="58">
        <v>1</v>
      </c>
      <c r="L502" s="57">
        <v>9302.1000000000022</v>
      </c>
      <c r="M502" s="57"/>
      <c r="N502" s="57">
        <f t="shared" si="833"/>
        <v>111625.20000000003</v>
      </c>
      <c r="O502" s="57">
        <f t="shared" si="786"/>
        <v>3013880.7576666665</v>
      </c>
      <c r="P502" s="57">
        <f t="shared" si="848"/>
        <v>3004578.6576666664</v>
      </c>
      <c r="Q502" s="57">
        <f t="shared" si="848"/>
        <v>2995276.5576666663</v>
      </c>
      <c r="R502" s="57">
        <f t="shared" si="848"/>
        <v>2985974.4576666662</v>
      </c>
      <c r="S502" s="57">
        <f t="shared" si="848"/>
        <v>2976672.3576666662</v>
      </c>
      <c r="T502" s="57">
        <f t="shared" si="848"/>
        <v>2967370.2576666661</v>
      </c>
      <c r="U502" s="57">
        <f t="shared" si="848"/>
        <v>2958068.157666666</v>
      </c>
      <c r="V502" s="57">
        <f t="shared" si="848"/>
        <v>2948766.0576666659</v>
      </c>
      <c r="W502" s="57">
        <f t="shared" si="848"/>
        <v>2939463.9576666658</v>
      </c>
      <c r="X502" s="57">
        <f t="shared" si="848"/>
        <v>2930161.8576666657</v>
      </c>
      <c r="Y502" s="57">
        <f t="shared" si="848"/>
        <v>2920859.7576666656</v>
      </c>
      <c r="Z502" s="57">
        <f t="shared" si="848"/>
        <v>2911557.6576666655</v>
      </c>
      <c r="AA502" s="59">
        <f t="shared" si="849"/>
        <v>65282.145668666642</v>
      </c>
      <c r="AB502" s="57"/>
      <c r="AC502" s="57">
        <f t="shared" si="787"/>
        <v>111625.20000000003</v>
      </c>
      <c r="AD502" s="57">
        <f t="shared" si="788"/>
        <v>2902255.5576666654</v>
      </c>
      <c r="AE502" s="57">
        <f t="shared" si="866"/>
        <v>2892953.4576666653</v>
      </c>
      <c r="AF502" s="57">
        <f t="shared" si="866"/>
        <v>2883651.3576666652</v>
      </c>
      <c r="AG502" s="57">
        <f t="shared" si="866"/>
        <v>2874349.2576666651</v>
      </c>
      <c r="AH502" s="57">
        <f t="shared" si="866"/>
        <v>2865047.157666665</v>
      </c>
      <c r="AI502" s="57">
        <f t="shared" si="866"/>
        <v>2855745.0576666649</v>
      </c>
      <c r="AJ502" s="57">
        <f t="shared" si="866"/>
        <v>2846442.9576666648</v>
      </c>
      <c r="AK502" s="57">
        <f t="shared" si="866"/>
        <v>2837140.8576666648</v>
      </c>
      <c r="AL502" s="57">
        <f t="shared" si="866"/>
        <v>2827838.7576666647</v>
      </c>
      <c r="AM502" s="57">
        <f t="shared" si="866"/>
        <v>2818536.6576666646</v>
      </c>
      <c r="AN502" s="57">
        <f t="shared" si="866"/>
        <v>2809234.5576666645</v>
      </c>
      <c r="AO502" s="57">
        <f t="shared" si="866"/>
        <v>2799932.4576666644</v>
      </c>
      <c r="AP502" s="59">
        <f t="shared" si="817"/>
        <v>62826.391268666623</v>
      </c>
      <c r="AQ502" s="57">
        <v>9302.1000000000022</v>
      </c>
      <c r="AR502" s="57">
        <f t="shared" si="867"/>
        <v>111625.20000000003</v>
      </c>
      <c r="AS502" s="57">
        <f t="shared" si="868"/>
        <v>2790630.3576666643</v>
      </c>
      <c r="AT502" s="57">
        <f t="shared" si="869"/>
        <v>2781328.2576666642</v>
      </c>
      <c r="AU502" s="57">
        <f t="shared" si="869"/>
        <v>2772026.1576666641</v>
      </c>
      <c r="AV502" s="57">
        <f t="shared" si="869"/>
        <v>2762724.057666664</v>
      </c>
      <c r="AW502" s="57">
        <f t="shared" si="869"/>
        <v>2753421.9576666639</v>
      </c>
      <c r="AX502" s="57">
        <f t="shared" si="869"/>
        <v>2744119.8576666638</v>
      </c>
      <c r="AY502" s="57">
        <f t="shared" si="869"/>
        <v>2734817.7576666637</v>
      </c>
      <c r="AZ502" s="57">
        <f t="shared" si="869"/>
        <v>2725515.6576666636</v>
      </c>
      <c r="BA502" s="57">
        <f t="shared" si="869"/>
        <v>2716213.5576666635</v>
      </c>
      <c r="BB502" s="57">
        <f t="shared" si="869"/>
        <v>2706911.4576666635</v>
      </c>
      <c r="BC502" s="57">
        <f t="shared" si="869"/>
        <v>2697609.3576666634</v>
      </c>
      <c r="BD502" s="57">
        <f t="shared" si="869"/>
        <v>2688307.2576666633</v>
      </c>
      <c r="BE502" s="60">
        <f t="shared" si="785"/>
        <v>60370.636868666603</v>
      </c>
      <c r="BF502" s="57">
        <v>9302.1000000000022</v>
      </c>
      <c r="BG502" s="69">
        <f t="shared" si="856"/>
        <v>111625.20000000003</v>
      </c>
      <c r="BH502" s="57">
        <f t="shared" si="854"/>
        <v>2679005.1576666632</v>
      </c>
      <c r="BI502" s="57">
        <f t="shared" si="870"/>
        <v>2669703.0576666631</v>
      </c>
      <c r="BJ502" s="57">
        <f t="shared" si="870"/>
        <v>2660400.957666663</v>
      </c>
      <c r="BK502" s="57">
        <f t="shared" si="870"/>
        <v>2651098.8576666629</v>
      </c>
      <c r="BL502" s="57">
        <f t="shared" si="870"/>
        <v>2641796.7576666628</v>
      </c>
      <c r="BM502" s="57">
        <f t="shared" si="870"/>
        <v>2632494.6576666627</v>
      </c>
      <c r="BN502" s="57">
        <f t="shared" si="870"/>
        <v>2623192.5576666626</v>
      </c>
      <c r="BO502" s="57">
        <f t="shared" si="870"/>
        <v>2613890.4576666625</v>
      </c>
      <c r="BP502" s="57">
        <f t="shared" si="870"/>
        <v>2604588.3576666624</v>
      </c>
      <c r="BQ502" s="57">
        <f t="shared" si="870"/>
        <v>2595286.2576666623</v>
      </c>
      <c r="BR502" s="57">
        <f t="shared" si="870"/>
        <v>2585984.1576666622</v>
      </c>
      <c r="BS502" s="57">
        <f t="shared" si="870"/>
        <v>2576682.0576666621</v>
      </c>
      <c r="BT502" s="60">
        <f t="shared" si="790"/>
        <v>57914.882468666576</v>
      </c>
      <c r="BU502" s="57">
        <v>9302.1000000000022</v>
      </c>
      <c r="BV502" s="69">
        <f t="shared" si="857"/>
        <v>111625.20000000003</v>
      </c>
      <c r="BW502" s="57">
        <f t="shared" si="871"/>
        <v>2567379.9576666621</v>
      </c>
      <c r="BX502" s="57">
        <f t="shared" si="872"/>
        <v>2558077.857666662</v>
      </c>
      <c r="BY502" s="57">
        <f t="shared" si="872"/>
        <v>2548775.7576666619</v>
      </c>
      <c r="BZ502" s="57">
        <f t="shared" si="872"/>
        <v>2539473.6576666618</v>
      </c>
      <c r="CA502" s="57">
        <f t="shared" si="872"/>
        <v>2530171.5576666617</v>
      </c>
      <c r="CB502" s="57">
        <f t="shared" si="872"/>
        <v>2520869.4576666616</v>
      </c>
      <c r="CC502" s="57">
        <f t="shared" si="872"/>
        <v>2511567.3576666615</v>
      </c>
      <c r="CD502" s="57">
        <f t="shared" si="872"/>
        <v>2502265.2576666614</v>
      </c>
      <c r="CE502" s="57">
        <f t="shared" si="872"/>
        <v>2492963.1576666613</v>
      </c>
      <c r="CF502" s="57">
        <f t="shared" si="872"/>
        <v>2483661.0576666612</v>
      </c>
      <c r="CG502" s="57">
        <f t="shared" si="872"/>
        <v>2474358.9576666611</v>
      </c>
      <c r="CH502" s="57">
        <f t="shared" si="872"/>
        <v>2465056.857666661</v>
      </c>
      <c r="CI502" s="60">
        <f t="shared" si="791"/>
        <v>55459.128068666549</v>
      </c>
      <c r="CJ502" s="57">
        <v>9302.1000000000022</v>
      </c>
      <c r="CK502" s="69">
        <f t="shared" si="860"/>
        <v>111625.20000000003</v>
      </c>
      <c r="CL502" s="57">
        <f t="shared" si="873"/>
        <v>2455754.7576666609</v>
      </c>
      <c r="CM502" s="57">
        <f t="shared" si="874"/>
        <v>2446452.6576666608</v>
      </c>
      <c r="CN502" s="57">
        <f t="shared" si="874"/>
        <v>2437150.5576666608</v>
      </c>
      <c r="CO502" s="57">
        <f t="shared" si="874"/>
        <v>2427848.4576666607</v>
      </c>
      <c r="CP502" s="57">
        <f t="shared" si="874"/>
        <v>2418546.3576666606</v>
      </c>
      <c r="CQ502" s="57">
        <f t="shared" si="874"/>
        <v>2409244.2576666605</v>
      </c>
      <c r="CR502" s="57">
        <f t="shared" si="874"/>
        <v>2399942.1576666604</v>
      </c>
      <c r="CS502" s="57">
        <f t="shared" si="874"/>
        <v>2390640.0576666603</v>
      </c>
      <c r="CT502" s="57">
        <f t="shared" si="874"/>
        <v>2381337.9576666602</v>
      </c>
      <c r="CU502" s="57">
        <f t="shared" si="874"/>
        <v>2372035.8576666601</v>
      </c>
      <c r="CV502" s="57">
        <f t="shared" si="874"/>
        <v>2362733.75766666</v>
      </c>
      <c r="CW502" s="57">
        <f t="shared" si="874"/>
        <v>2353431.6576666599</v>
      </c>
      <c r="CX502" s="60">
        <f t="shared" si="792"/>
        <v>53003.373668666529</v>
      </c>
    </row>
    <row r="503" spans="1:102" ht="33.75" x14ac:dyDescent="0.2">
      <c r="A503" s="56" t="s">
        <v>1814</v>
      </c>
      <c r="B503" s="40" t="s">
        <v>2533</v>
      </c>
      <c r="C503" s="40" t="s">
        <v>794</v>
      </c>
      <c r="D503" s="40" t="s">
        <v>851</v>
      </c>
      <c r="E503" s="40" t="s">
        <v>2649</v>
      </c>
      <c r="F503" s="40" t="s">
        <v>853</v>
      </c>
      <c r="G503" s="40">
        <v>480</v>
      </c>
      <c r="H503" s="57">
        <v>4978729.8</v>
      </c>
      <c r="I503" s="57">
        <v>580851.64500000002</v>
      </c>
      <c r="J503" s="57">
        <v>4397878.1549999993</v>
      </c>
      <c r="K503" s="58">
        <v>1</v>
      </c>
      <c r="L503" s="57">
        <v>10372.350000000002</v>
      </c>
      <c r="M503" s="57"/>
      <c r="N503" s="57">
        <f t="shared" si="833"/>
        <v>124468.20000000003</v>
      </c>
      <c r="O503" s="57">
        <f t="shared" si="786"/>
        <v>4387505.8049999997</v>
      </c>
      <c r="P503" s="57">
        <f t="shared" si="848"/>
        <v>4377133.4550000001</v>
      </c>
      <c r="Q503" s="57">
        <f t="shared" si="848"/>
        <v>4366761.1050000004</v>
      </c>
      <c r="R503" s="57">
        <f t="shared" si="848"/>
        <v>4356388.7550000008</v>
      </c>
      <c r="S503" s="57">
        <f t="shared" si="848"/>
        <v>4346016.4050000012</v>
      </c>
      <c r="T503" s="57">
        <f t="shared" si="848"/>
        <v>4335644.0550000016</v>
      </c>
      <c r="U503" s="57">
        <f t="shared" si="848"/>
        <v>4325271.7050000019</v>
      </c>
      <c r="V503" s="57">
        <f t="shared" si="848"/>
        <v>4314899.3550000023</v>
      </c>
      <c r="W503" s="57">
        <f t="shared" si="848"/>
        <v>4304527.0050000027</v>
      </c>
      <c r="X503" s="57">
        <f t="shared" si="848"/>
        <v>4294154.6550000031</v>
      </c>
      <c r="Y503" s="57">
        <f t="shared" si="848"/>
        <v>4283782.3050000034</v>
      </c>
      <c r="Z503" s="57">
        <f t="shared" si="848"/>
        <v>4273409.9550000038</v>
      </c>
      <c r="AA503" s="59">
        <f t="shared" si="849"/>
        <v>95384.169210000022</v>
      </c>
      <c r="AB503" s="57"/>
      <c r="AC503" s="57">
        <f t="shared" si="787"/>
        <v>124468.20000000003</v>
      </c>
      <c r="AD503" s="57">
        <f t="shared" si="788"/>
        <v>4263037.6050000042</v>
      </c>
      <c r="AE503" s="57">
        <f t="shared" si="866"/>
        <v>4252665.2550000045</v>
      </c>
      <c r="AF503" s="57">
        <f t="shared" si="866"/>
        <v>4242292.9050000049</v>
      </c>
      <c r="AG503" s="57">
        <f t="shared" si="866"/>
        <v>4231920.5550000053</v>
      </c>
      <c r="AH503" s="57">
        <f t="shared" si="866"/>
        <v>4221548.2050000057</v>
      </c>
      <c r="AI503" s="57">
        <f t="shared" si="866"/>
        <v>4211175.855000006</v>
      </c>
      <c r="AJ503" s="57">
        <f t="shared" si="866"/>
        <v>4200803.5050000064</v>
      </c>
      <c r="AK503" s="57">
        <f t="shared" si="866"/>
        <v>4190431.1550000063</v>
      </c>
      <c r="AL503" s="57">
        <f t="shared" si="866"/>
        <v>4180058.8050000062</v>
      </c>
      <c r="AM503" s="57">
        <f t="shared" si="866"/>
        <v>4169686.4550000061</v>
      </c>
      <c r="AN503" s="57">
        <f t="shared" si="866"/>
        <v>4159314.105000006</v>
      </c>
      <c r="AO503" s="57">
        <f t="shared" si="866"/>
        <v>4148941.7550000059</v>
      </c>
      <c r="AP503" s="59">
        <f t="shared" si="817"/>
        <v>92645.868810000102</v>
      </c>
      <c r="AQ503" s="57">
        <v>10372.350000000002</v>
      </c>
      <c r="AR503" s="57">
        <f>AQ503*12</f>
        <v>124468.20000000003</v>
      </c>
      <c r="AS503" s="57">
        <f t="shared" si="868"/>
        <v>4138569.4050000058</v>
      </c>
      <c r="AT503" s="57">
        <f t="shared" si="869"/>
        <v>4128197.0550000058</v>
      </c>
      <c r="AU503" s="57">
        <f t="shared" si="869"/>
        <v>4117824.7050000057</v>
      </c>
      <c r="AV503" s="57">
        <f t="shared" si="869"/>
        <v>4107452.3550000056</v>
      </c>
      <c r="AW503" s="57">
        <f t="shared" si="869"/>
        <v>4097080.0050000055</v>
      </c>
      <c r="AX503" s="57">
        <f t="shared" si="869"/>
        <v>4086707.6550000054</v>
      </c>
      <c r="AY503" s="57">
        <f t="shared" si="869"/>
        <v>4076335.3050000053</v>
      </c>
      <c r="AZ503" s="57">
        <f t="shared" si="869"/>
        <v>4065962.9550000052</v>
      </c>
      <c r="BA503" s="57">
        <f t="shared" si="869"/>
        <v>4055590.6050000051</v>
      </c>
      <c r="BB503" s="57">
        <f t="shared" si="869"/>
        <v>4045218.255000005</v>
      </c>
      <c r="BC503" s="57">
        <f t="shared" si="869"/>
        <v>4034845.9050000049</v>
      </c>
      <c r="BD503" s="57">
        <f t="shared" si="869"/>
        <v>4024473.5550000048</v>
      </c>
      <c r="BE503" s="60">
        <f t="shared" si="785"/>
        <v>89907.568410000109</v>
      </c>
      <c r="BF503" s="57">
        <v>10372.350000000002</v>
      </c>
      <c r="BG503" s="69">
        <f t="shared" si="856"/>
        <v>124468.20000000003</v>
      </c>
      <c r="BH503" s="57">
        <f t="shared" si="854"/>
        <v>4014101.2050000047</v>
      </c>
      <c r="BI503" s="57">
        <f t="shared" si="870"/>
        <v>4003728.8550000046</v>
      </c>
      <c r="BJ503" s="57">
        <f t="shared" si="870"/>
        <v>3993356.5050000045</v>
      </c>
      <c r="BK503" s="57">
        <f t="shared" si="870"/>
        <v>3982984.1550000045</v>
      </c>
      <c r="BL503" s="57">
        <f t="shared" si="870"/>
        <v>3972611.8050000044</v>
      </c>
      <c r="BM503" s="57">
        <f t="shared" si="870"/>
        <v>3962239.4550000043</v>
      </c>
      <c r="BN503" s="57">
        <f t="shared" si="870"/>
        <v>3951867.1050000042</v>
      </c>
      <c r="BO503" s="57">
        <f t="shared" si="870"/>
        <v>3941494.7550000041</v>
      </c>
      <c r="BP503" s="57">
        <f t="shared" si="870"/>
        <v>3931122.405000004</v>
      </c>
      <c r="BQ503" s="57">
        <f t="shared" si="870"/>
        <v>3920750.0550000039</v>
      </c>
      <c r="BR503" s="57">
        <f t="shared" si="870"/>
        <v>3910377.7050000038</v>
      </c>
      <c r="BS503" s="57">
        <f t="shared" si="870"/>
        <v>3900005.3550000037</v>
      </c>
      <c r="BT503" s="60">
        <f t="shared" si="790"/>
        <v>87169.268010000116</v>
      </c>
      <c r="BU503" s="57">
        <v>10372.350000000002</v>
      </c>
      <c r="BV503" s="69">
        <f t="shared" si="857"/>
        <v>124468.20000000003</v>
      </c>
      <c r="BW503" s="57">
        <f t="shared" si="871"/>
        <v>3889633.0050000036</v>
      </c>
      <c r="BX503" s="57">
        <f t="shared" si="872"/>
        <v>3879260.6550000035</v>
      </c>
      <c r="BY503" s="57">
        <f t="shared" si="872"/>
        <v>3868888.3050000034</v>
      </c>
      <c r="BZ503" s="57">
        <f t="shared" si="872"/>
        <v>3858515.9550000033</v>
      </c>
      <c r="CA503" s="57">
        <f t="shared" si="872"/>
        <v>3848143.6050000032</v>
      </c>
      <c r="CB503" s="57">
        <f t="shared" si="872"/>
        <v>3837771.2550000031</v>
      </c>
      <c r="CC503" s="57">
        <f t="shared" si="872"/>
        <v>3827398.9050000031</v>
      </c>
      <c r="CD503" s="57">
        <f t="shared" si="872"/>
        <v>3817026.555000003</v>
      </c>
      <c r="CE503" s="57">
        <f t="shared" si="872"/>
        <v>3806654.2050000029</v>
      </c>
      <c r="CF503" s="57">
        <f t="shared" si="872"/>
        <v>3796281.8550000028</v>
      </c>
      <c r="CG503" s="57">
        <f t="shared" si="872"/>
        <v>3785909.5050000027</v>
      </c>
      <c r="CH503" s="57">
        <f t="shared" si="872"/>
        <v>3775537.1550000026</v>
      </c>
      <c r="CI503" s="60">
        <f t="shared" si="791"/>
        <v>84430.967610000065</v>
      </c>
      <c r="CJ503" s="57">
        <v>10372.350000000002</v>
      </c>
      <c r="CK503" s="69">
        <f t="shared" si="860"/>
        <v>124468.20000000003</v>
      </c>
      <c r="CL503" s="57">
        <f t="shared" si="873"/>
        <v>3765164.8050000025</v>
      </c>
      <c r="CM503" s="57">
        <f t="shared" si="874"/>
        <v>3754792.4550000024</v>
      </c>
      <c r="CN503" s="57">
        <f t="shared" si="874"/>
        <v>3744420.1050000023</v>
      </c>
      <c r="CO503" s="57">
        <f t="shared" si="874"/>
        <v>3734047.7550000022</v>
      </c>
      <c r="CP503" s="57">
        <f t="shared" si="874"/>
        <v>3723675.4050000021</v>
      </c>
      <c r="CQ503" s="57">
        <f t="shared" si="874"/>
        <v>3713303.055000002</v>
      </c>
      <c r="CR503" s="57">
        <f t="shared" si="874"/>
        <v>3702930.7050000019</v>
      </c>
      <c r="CS503" s="57">
        <f t="shared" si="874"/>
        <v>3692558.3550000018</v>
      </c>
      <c r="CT503" s="57">
        <f t="shared" si="874"/>
        <v>3682186.0050000018</v>
      </c>
      <c r="CU503" s="57">
        <f t="shared" si="874"/>
        <v>3671813.6550000017</v>
      </c>
      <c r="CV503" s="57">
        <f t="shared" si="874"/>
        <v>3661441.3050000016</v>
      </c>
      <c r="CW503" s="57">
        <f t="shared" si="874"/>
        <v>3651068.9550000015</v>
      </c>
      <c r="CX503" s="60">
        <f t="shared" si="792"/>
        <v>81692.667210000043</v>
      </c>
    </row>
    <row r="504" spans="1:102" x14ac:dyDescent="0.2">
      <c r="A504" s="56" t="s">
        <v>1815</v>
      </c>
      <c r="B504" s="40" t="s">
        <v>2534</v>
      </c>
      <c r="C504" s="40" t="s">
        <v>794</v>
      </c>
      <c r="D504" s="40" t="s">
        <v>851</v>
      </c>
      <c r="E504" s="40" t="s">
        <v>2115</v>
      </c>
      <c r="F504" s="40" t="s">
        <v>853</v>
      </c>
      <c r="G504" s="40">
        <v>180</v>
      </c>
      <c r="H504" s="57">
        <v>426874.44</v>
      </c>
      <c r="I504" s="57">
        <v>168377.976</v>
      </c>
      <c r="J504" s="57">
        <v>258496.46400000001</v>
      </c>
      <c r="K504" s="58">
        <v>1</v>
      </c>
      <c r="L504" s="57">
        <v>2371.5300000000002</v>
      </c>
      <c r="M504" s="57"/>
      <c r="N504" s="57">
        <f t="shared" si="833"/>
        <v>28458.36</v>
      </c>
      <c r="O504" s="57">
        <f t="shared" si="786"/>
        <v>256124.93400000001</v>
      </c>
      <c r="P504" s="57">
        <f t="shared" si="848"/>
        <v>253753.40400000001</v>
      </c>
      <c r="Q504" s="57">
        <f t="shared" si="848"/>
        <v>251381.87400000001</v>
      </c>
      <c r="R504" s="57">
        <f t="shared" si="848"/>
        <v>249010.34400000001</v>
      </c>
      <c r="S504" s="57">
        <f t="shared" si="848"/>
        <v>246638.81400000001</v>
      </c>
      <c r="T504" s="57">
        <f t="shared" si="848"/>
        <v>244267.28400000001</v>
      </c>
      <c r="U504" s="57">
        <f t="shared" si="848"/>
        <v>241895.75400000002</v>
      </c>
      <c r="V504" s="57">
        <f t="shared" si="848"/>
        <v>239524.22400000002</v>
      </c>
      <c r="W504" s="57">
        <f t="shared" si="848"/>
        <v>237152.69400000002</v>
      </c>
      <c r="X504" s="57">
        <f t="shared" si="848"/>
        <v>234781.16400000002</v>
      </c>
      <c r="Y504" s="57">
        <f t="shared" si="848"/>
        <v>232409.63400000002</v>
      </c>
      <c r="Z504" s="57">
        <f t="shared" si="848"/>
        <v>230038.10400000002</v>
      </c>
      <c r="AA504" s="59">
        <f t="shared" si="849"/>
        <v>5373.8802479999995</v>
      </c>
      <c r="AB504" s="57"/>
      <c r="AC504" s="57">
        <f t="shared" si="787"/>
        <v>28458.36</v>
      </c>
      <c r="AD504" s="57">
        <f t="shared" si="788"/>
        <v>227666.57400000002</v>
      </c>
      <c r="AE504" s="57">
        <f t="shared" si="866"/>
        <v>225295.04400000002</v>
      </c>
      <c r="AF504" s="57">
        <f t="shared" si="866"/>
        <v>222923.51400000002</v>
      </c>
      <c r="AG504" s="57">
        <f t="shared" si="866"/>
        <v>220551.98400000003</v>
      </c>
      <c r="AH504" s="57">
        <f t="shared" si="866"/>
        <v>218180.45400000003</v>
      </c>
      <c r="AI504" s="57">
        <f t="shared" si="866"/>
        <v>215808.92400000003</v>
      </c>
      <c r="AJ504" s="57">
        <f t="shared" si="866"/>
        <v>213437.39400000003</v>
      </c>
      <c r="AK504" s="57">
        <f t="shared" si="866"/>
        <v>211065.86400000003</v>
      </c>
      <c r="AL504" s="57">
        <f t="shared" si="866"/>
        <v>208694.33400000003</v>
      </c>
      <c r="AM504" s="57">
        <f t="shared" si="866"/>
        <v>206322.80400000003</v>
      </c>
      <c r="AN504" s="57">
        <f t="shared" si="866"/>
        <v>203951.27400000003</v>
      </c>
      <c r="AO504" s="57">
        <f t="shared" si="866"/>
        <v>201579.74400000004</v>
      </c>
      <c r="AP504" s="59">
        <f t="shared" si="817"/>
        <v>4747.7963280000013</v>
      </c>
      <c r="AQ504" s="57">
        <v>2371.5300000000002</v>
      </c>
      <c r="AR504" s="57">
        <f>AQ504*12</f>
        <v>28458.36</v>
      </c>
      <c r="AS504" s="57">
        <f t="shared" si="868"/>
        <v>199208.21400000004</v>
      </c>
      <c r="AT504" s="57">
        <f t="shared" si="869"/>
        <v>196836.68400000004</v>
      </c>
      <c r="AU504" s="57">
        <f t="shared" si="869"/>
        <v>194465.15400000004</v>
      </c>
      <c r="AV504" s="57">
        <f t="shared" si="869"/>
        <v>192093.62400000004</v>
      </c>
      <c r="AW504" s="57">
        <f t="shared" si="869"/>
        <v>189722.09400000004</v>
      </c>
      <c r="AX504" s="57">
        <f t="shared" si="869"/>
        <v>187350.56400000004</v>
      </c>
      <c r="AY504" s="57">
        <f t="shared" si="869"/>
        <v>184979.03400000004</v>
      </c>
      <c r="AZ504" s="57">
        <f t="shared" si="869"/>
        <v>182607.50400000004</v>
      </c>
      <c r="BA504" s="57">
        <f t="shared" si="869"/>
        <v>180235.97400000005</v>
      </c>
      <c r="BB504" s="57">
        <f t="shared" si="869"/>
        <v>177864.44400000005</v>
      </c>
      <c r="BC504" s="57">
        <f t="shared" si="869"/>
        <v>175492.91400000005</v>
      </c>
      <c r="BD504" s="57">
        <f t="shared" si="869"/>
        <v>173121.38400000005</v>
      </c>
      <c r="BE504" s="60">
        <f t="shared" si="785"/>
        <v>4121.7124080000003</v>
      </c>
      <c r="BF504" s="57">
        <v>2371.5300000000002</v>
      </c>
      <c r="BG504" s="69">
        <f t="shared" si="856"/>
        <v>28458.36</v>
      </c>
      <c r="BH504" s="57">
        <f t="shared" si="854"/>
        <v>170749.85400000005</v>
      </c>
      <c r="BI504" s="57">
        <f t="shared" si="870"/>
        <v>168378.32400000005</v>
      </c>
      <c r="BJ504" s="57">
        <f t="shared" si="870"/>
        <v>166006.79400000005</v>
      </c>
      <c r="BK504" s="57">
        <f t="shared" si="870"/>
        <v>163635.26400000005</v>
      </c>
      <c r="BL504" s="57">
        <f t="shared" si="870"/>
        <v>161263.73400000005</v>
      </c>
      <c r="BM504" s="57">
        <f t="shared" si="870"/>
        <v>158892.20400000006</v>
      </c>
      <c r="BN504" s="57">
        <f t="shared" si="870"/>
        <v>156520.67400000006</v>
      </c>
      <c r="BO504" s="57">
        <f t="shared" si="870"/>
        <v>154149.14400000006</v>
      </c>
      <c r="BP504" s="57">
        <f t="shared" si="870"/>
        <v>151777.61400000006</v>
      </c>
      <c r="BQ504" s="57">
        <f t="shared" si="870"/>
        <v>149406.08400000006</v>
      </c>
      <c r="BR504" s="57">
        <f t="shared" si="870"/>
        <v>147034.55400000006</v>
      </c>
      <c r="BS504" s="57">
        <f t="shared" si="870"/>
        <v>144663.02400000006</v>
      </c>
      <c r="BT504" s="60">
        <f t="shared" si="790"/>
        <v>3495.6284880000003</v>
      </c>
      <c r="BU504" s="57">
        <v>2371.5300000000002</v>
      </c>
      <c r="BV504" s="69">
        <f t="shared" si="857"/>
        <v>28458.36</v>
      </c>
      <c r="BW504" s="57">
        <f t="shared" si="871"/>
        <v>142291.49400000006</v>
      </c>
      <c r="BX504" s="57">
        <f t="shared" si="872"/>
        <v>139919.96400000007</v>
      </c>
      <c r="BY504" s="57">
        <f t="shared" si="872"/>
        <v>137548.43400000007</v>
      </c>
      <c r="BZ504" s="57">
        <f t="shared" si="872"/>
        <v>135176.90400000007</v>
      </c>
      <c r="CA504" s="57">
        <f t="shared" si="872"/>
        <v>132805.37400000007</v>
      </c>
      <c r="CB504" s="57">
        <f t="shared" si="872"/>
        <v>130433.84400000007</v>
      </c>
      <c r="CC504" s="57">
        <f t="shared" si="872"/>
        <v>128062.31400000007</v>
      </c>
      <c r="CD504" s="57">
        <f t="shared" si="872"/>
        <v>125690.78400000007</v>
      </c>
      <c r="CE504" s="57">
        <f t="shared" si="872"/>
        <v>123319.25400000007</v>
      </c>
      <c r="CF504" s="57">
        <f t="shared" si="872"/>
        <v>120947.72400000007</v>
      </c>
      <c r="CG504" s="57">
        <f t="shared" si="872"/>
        <v>118576.19400000008</v>
      </c>
      <c r="CH504" s="57">
        <f t="shared" si="872"/>
        <v>116204.66400000008</v>
      </c>
      <c r="CI504" s="60">
        <f t="shared" si="791"/>
        <v>2869.5445680000012</v>
      </c>
      <c r="CJ504" s="57">
        <v>2371.5300000000002</v>
      </c>
      <c r="CK504" s="69">
        <f t="shared" si="860"/>
        <v>28458.36</v>
      </c>
      <c r="CL504" s="57">
        <f t="shared" si="873"/>
        <v>113833.13400000008</v>
      </c>
      <c r="CM504" s="57">
        <f t="shared" si="874"/>
        <v>111461.60400000008</v>
      </c>
      <c r="CN504" s="57">
        <f t="shared" si="874"/>
        <v>109090.07400000008</v>
      </c>
      <c r="CO504" s="57">
        <f t="shared" si="874"/>
        <v>106718.54400000008</v>
      </c>
      <c r="CP504" s="57">
        <f t="shared" si="874"/>
        <v>104347.01400000008</v>
      </c>
      <c r="CQ504" s="57">
        <f t="shared" si="874"/>
        <v>101975.48400000008</v>
      </c>
      <c r="CR504" s="57">
        <f t="shared" si="874"/>
        <v>99603.954000000085</v>
      </c>
      <c r="CS504" s="57">
        <f t="shared" si="874"/>
        <v>97232.424000000086</v>
      </c>
      <c r="CT504" s="57">
        <f t="shared" si="874"/>
        <v>94860.894000000088</v>
      </c>
      <c r="CU504" s="57">
        <f t="shared" si="874"/>
        <v>92489.364000000089</v>
      </c>
      <c r="CV504" s="57">
        <f t="shared" si="874"/>
        <v>90117.83400000009</v>
      </c>
      <c r="CW504" s="57">
        <f t="shared" si="874"/>
        <v>87746.304000000091</v>
      </c>
      <c r="CX504" s="60">
        <f t="shared" si="792"/>
        <v>2243.4606480000016</v>
      </c>
    </row>
    <row r="505" spans="1:102" x14ac:dyDescent="0.2">
      <c r="A505" s="56" t="s">
        <v>1816</v>
      </c>
      <c r="B505" s="40" t="s">
        <v>2535</v>
      </c>
      <c r="C505" s="40" t="s">
        <v>794</v>
      </c>
      <c r="D505" s="40" t="s">
        <v>835</v>
      </c>
      <c r="E505" s="40" t="s">
        <v>2650</v>
      </c>
      <c r="F505" s="40" t="s">
        <v>853</v>
      </c>
      <c r="G505" s="40">
        <v>120</v>
      </c>
      <c r="H505" s="57">
        <v>261646</v>
      </c>
      <c r="I505" s="57">
        <v>39246.87999999999</v>
      </c>
      <c r="J505" s="57">
        <v>222399.12</v>
      </c>
      <c r="K505" s="58">
        <v>0</v>
      </c>
      <c r="L505" s="57">
        <v>2180.3800000000006</v>
      </c>
      <c r="M505" s="57"/>
      <c r="N505" s="57">
        <f t="shared" si="833"/>
        <v>26164.560000000005</v>
      </c>
      <c r="O505" s="57">
        <f t="shared" si="786"/>
        <v>220218.74</v>
      </c>
      <c r="P505" s="57">
        <f t="shared" si="848"/>
        <v>218038.36</v>
      </c>
      <c r="Q505" s="57">
        <f t="shared" si="848"/>
        <v>215857.97999999998</v>
      </c>
      <c r="R505" s="57">
        <f t="shared" si="848"/>
        <v>213677.59999999998</v>
      </c>
      <c r="S505" s="57">
        <f t="shared" si="848"/>
        <v>211497.21999999997</v>
      </c>
      <c r="T505" s="57">
        <f t="shared" si="848"/>
        <v>209316.83999999997</v>
      </c>
      <c r="U505" s="57">
        <f t="shared" si="848"/>
        <v>207136.45999999996</v>
      </c>
      <c r="V505" s="57">
        <f t="shared" si="848"/>
        <v>204956.07999999996</v>
      </c>
      <c r="W505" s="57">
        <f t="shared" si="848"/>
        <v>202775.69999999995</v>
      </c>
      <c r="X505" s="57">
        <f t="shared" si="848"/>
        <v>200595.31999999995</v>
      </c>
      <c r="Y505" s="57">
        <f t="shared" si="848"/>
        <v>198414.93999999994</v>
      </c>
      <c r="Z505" s="57">
        <f t="shared" si="848"/>
        <v>196234.55999999994</v>
      </c>
      <c r="AA505" s="59"/>
      <c r="AB505" s="57"/>
      <c r="AC505" s="57">
        <f t="shared" si="787"/>
        <v>26164.560000000005</v>
      </c>
      <c r="AD505" s="57">
        <f t="shared" si="788"/>
        <v>194054.17999999993</v>
      </c>
      <c r="AE505" s="57">
        <f t="shared" si="866"/>
        <v>191873.79999999993</v>
      </c>
      <c r="AF505" s="57">
        <f t="shared" si="866"/>
        <v>189693.41999999993</v>
      </c>
      <c r="AG505" s="57">
        <f t="shared" si="866"/>
        <v>187513.03999999992</v>
      </c>
      <c r="AH505" s="57">
        <f t="shared" si="866"/>
        <v>185332.65999999992</v>
      </c>
      <c r="AI505" s="57">
        <f t="shared" si="866"/>
        <v>183152.27999999991</v>
      </c>
      <c r="AJ505" s="57">
        <f t="shared" si="866"/>
        <v>180971.89999999991</v>
      </c>
      <c r="AK505" s="57">
        <f t="shared" si="866"/>
        <v>178791.5199999999</v>
      </c>
      <c r="AL505" s="57">
        <f t="shared" si="866"/>
        <v>176611.1399999999</v>
      </c>
      <c r="AM505" s="57">
        <f t="shared" si="866"/>
        <v>174430.75999999989</v>
      </c>
      <c r="AN505" s="57">
        <f t="shared" si="866"/>
        <v>172250.37999999989</v>
      </c>
      <c r="AO505" s="57">
        <f t="shared" si="866"/>
        <v>170069.99999999988</v>
      </c>
      <c r="AP505" s="59"/>
      <c r="AQ505" s="57">
        <v>2180.3800000000006</v>
      </c>
      <c r="AR505" s="57">
        <f>AQ505*12</f>
        <v>26164.560000000005</v>
      </c>
      <c r="AS505" s="57">
        <f t="shared" si="868"/>
        <v>167889.61999999988</v>
      </c>
      <c r="AT505" s="57">
        <f t="shared" si="869"/>
        <v>165709.23999999987</v>
      </c>
      <c r="AU505" s="57">
        <f t="shared" si="869"/>
        <v>163528.85999999987</v>
      </c>
      <c r="AV505" s="57">
        <f t="shared" si="869"/>
        <v>161348.47999999986</v>
      </c>
      <c r="AW505" s="57">
        <f t="shared" si="869"/>
        <v>159168.09999999986</v>
      </c>
      <c r="AX505" s="57">
        <f t="shared" si="869"/>
        <v>156987.71999999986</v>
      </c>
      <c r="AY505" s="57">
        <f t="shared" si="869"/>
        <v>154807.33999999985</v>
      </c>
      <c r="AZ505" s="57">
        <f t="shared" si="869"/>
        <v>152626.95999999985</v>
      </c>
      <c r="BA505" s="57">
        <f t="shared" si="869"/>
        <v>150446.57999999984</v>
      </c>
      <c r="BB505" s="57">
        <f t="shared" si="869"/>
        <v>148266.19999999984</v>
      </c>
      <c r="BC505" s="57">
        <f t="shared" si="869"/>
        <v>146085.81999999983</v>
      </c>
      <c r="BD505" s="57">
        <f t="shared" si="869"/>
        <v>143905.43999999983</v>
      </c>
      <c r="BE505" s="60">
        <f t="shared" si="785"/>
        <v>0</v>
      </c>
      <c r="BF505" s="57">
        <v>2180.3800000000006</v>
      </c>
      <c r="BG505" s="69">
        <f t="shared" si="856"/>
        <v>26164.560000000005</v>
      </c>
      <c r="BH505" s="57">
        <f t="shared" si="854"/>
        <v>141725.05999999982</v>
      </c>
      <c r="BI505" s="57">
        <f t="shared" si="870"/>
        <v>139544.67999999982</v>
      </c>
      <c r="BJ505" s="57">
        <f t="shared" si="870"/>
        <v>137364.29999999981</v>
      </c>
      <c r="BK505" s="57">
        <f t="shared" si="870"/>
        <v>135183.91999999981</v>
      </c>
      <c r="BL505" s="57">
        <f t="shared" si="870"/>
        <v>133003.5399999998</v>
      </c>
      <c r="BM505" s="57">
        <f t="shared" si="870"/>
        <v>130823.1599999998</v>
      </c>
      <c r="BN505" s="57">
        <f t="shared" si="870"/>
        <v>128642.7799999998</v>
      </c>
      <c r="BO505" s="57">
        <f t="shared" si="870"/>
        <v>126462.39999999979</v>
      </c>
      <c r="BP505" s="57">
        <f t="shared" si="870"/>
        <v>124282.01999999979</v>
      </c>
      <c r="BQ505" s="57">
        <f t="shared" si="870"/>
        <v>122101.63999999978</v>
      </c>
      <c r="BR505" s="57">
        <f t="shared" si="870"/>
        <v>119921.25999999978</v>
      </c>
      <c r="BS505" s="57">
        <f t="shared" si="870"/>
        <v>117740.87999999977</v>
      </c>
      <c r="BT505" s="60">
        <v>0</v>
      </c>
      <c r="BU505" s="57">
        <v>2180.3800000000006</v>
      </c>
      <c r="BV505" s="69">
        <f t="shared" si="857"/>
        <v>26164.560000000005</v>
      </c>
      <c r="BW505" s="57">
        <f t="shared" si="871"/>
        <v>115560.49999999977</v>
      </c>
      <c r="BX505" s="57">
        <f t="shared" si="872"/>
        <v>113380.11999999976</v>
      </c>
      <c r="BY505" s="57">
        <f t="shared" si="872"/>
        <v>111199.73999999976</v>
      </c>
      <c r="BZ505" s="57">
        <f t="shared" si="872"/>
        <v>109019.35999999975</v>
      </c>
      <c r="CA505" s="57">
        <f t="shared" si="872"/>
        <v>106838.97999999975</v>
      </c>
      <c r="CB505" s="57">
        <f t="shared" si="872"/>
        <v>104658.59999999974</v>
      </c>
      <c r="CC505" s="57">
        <f t="shared" si="872"/>
        <v>102478.21999999974</v>
      </c>
      <c r="CD505" s="57">
        <f t="shared" si="872"/>
        <v>100297.83999999973</v>
      </c>
      <c r="CE505" s="57">
        <f t="shared" si="872"/>
        <v>98117.45999999973</v>
      </c>
      <c r="CF505" s="57">
        <f t="shared" si="872"/>
        <v>95937.079999999725</v>
      </c>
      <c r="CG505" s="57">
        <f t="shared" si="872"/>
        <v>93756.699999999721</v>
      </c>
      <c r="CH505" s="57">
        <f t="shared" si="872"/>
        <v>91576.319999999716</v>
      </c>
      <c r="CI505" s="60">
        <v>0</v>
      </c>
      <c r="CJ505" s="57">
        <v>2180.3800000000006</v>
      </c>
      <c r="CK505" s="69">
        <f t="shared" si="860"/>
        <v>26164.560000000005</v>
      </c>
      <c r="CL505" s="57">
        <f t="shared" si="873"/>
        <v>89395.939999999711</v>
      </c>
      <c r="CM505" s="57">
        <f t="shared" si="874"/>
        <v>87215.559999999707</v>
      </c>
      <c r="CN505" s="57">
        <f t="shared" si="874"/>
        <v>85035.179999999702</v>
      </c>
      <c r="CO505" s="57">
        <f t="shared" si="874"/>
        <v>82854.799999999697</v>
      </c>
      <c r="CP505" s="57">
        <f t="shared" si="874"/>
        <v>80674.419999999693</v>
      </c>
      <c r="CQ505" s="57">
        <f t="shared" si="874"/>
        <v>78494.039999999688</v>
      </c>
      <c r="CR505" s="57">
        <f t="shared" si="874"/>
        <v>76313.659999999683</v>
      </c>
      <c r="CS505" s="57">
        <f t="shared" si="874"/>
        <v>74133.279999999679</v>
      </c>
      <c r="CT505" s="57">
        <f t="shared" si="874"/>
        <v>71952.899999999674</v>
      </c>
      <c r="CU505" s="57">
        <f t="shared" si="874"/>
        <v>69772.519999999669</v>
      </c>
      <c r="CV505" s="57">
        <f t="shared" si="874"/>
        <v>67592.139999999665</v>
      </c>
      <c r="CW505" s="57">
        <f t="shared" si="874"/>
        <v>65411.759999999667</v>
      </c>
      <c r="CX505" s="60">
        <v>0</v>
      </c>
    </row>
    <row r="506" spans="1:102" x14ac:dyDescent="0.2">
      <c r="A506" s="56" t="s">
        <v>796</v>
      </c>
      <c r="H506" s="57"/>
      <c r="I506" s="57"/>
      <c r="J506" s="57"/>
      <c r="K506" s="58"/>
      <c r="L506" s="57"/>
      <c r="M506" s="57"/>
      <c r="N506" s="57"/>
      <c r="O506" s="57">
        <f t="shared" si="786"/>
        <v>0</v>
      </c>
      <c r="P506" s="57">
        <f t="shared" si="848"/>
        <v>0</v>
      </c>
      <c r="Q506" s="57">
        <f t="shared" si="848"/>
        <v>0</v>
      </c>
      <c r="R506" s="57">
        <f t="shared" si="848"/>
        <v>0</v>
      </c>
      <c r="S506" s="57">
        <f t="shared" si="848"/>
        <v>0</v>
      </c>
      <c r="T506" s="57">
        <f t="shared" si="848"/>
        <v>0</v>
      </c>
      <c r="U506" s="57">
        <f t="shared" si="848"/>
        <v>0</v>
      </c>
      <c r="V506" s="57">
        <f t="shared" si="848"/>
        <v>0</v>
      </c>
      <c r="W506" s="57">
        <f t="shared" si="848"/>
        <v>0</v>
      </c>
      <c r="X506" s="57">
        <f t="shared" si="848"/>
        <v>0</v>
      </c>
      <c r="Y506" s="57">
        <f t="shared" si="848"/>
        <v>0</v>
      </c>
      <c r="Z506" s="57"/>
      <c r="AA506" s="59"/>
      <c r="AB506" s="57"/>
      <c r="AC506" s="57"/>
      <c r="AD506" s="57"/>
      <c r="AE506" s="57"/>
      <c r="AF506" s="57"/>
      <c r="AG506" s="57"/>
      <c r="AH506" s="57"/>
      <c r="AI506" s="57"/>
      <c r="AJ506" s="57"/>
      <c r="AK506" s="57"/>
      <c r="AL506" s="57"/>
      <c r="AM506" s="57"/>
      <c r="AN506" s="57"/>
      <c r="AO506" s="57"/>
      <c r="AP506" s="59"/>
      <c r="AQ506" s="57">
        <v>0</v>
      </c>
      <c r="AR506" s="57"/>
      <c r="AS506" s="57">
        <f t="shared" si="868"/>
        <v>0</v>
      </c>
      <c r="AT506" s="57">
        <f t="shared" si="869"/>
        <v>0</v>
      </c>
      <c r="AU506" s="57">
        <f t="shared" si="869"/>
        <v>0</v>
      </c>
      <c r="AV506" s="57">
        <f t="shared" si="869"/>
        <v>0</v>
      </c>
      <c r="AW506" s="57">
        <f t="shared" si="869"/>
        <v>0</v>
      </c>
      <c r="AX506" s="57">
        <f t="shared" si="869"/>
        <v>0</v>
      </c>
      <c r="AY506" s="57">
        <f t="shared" si="869"/>
        <v>0</v>
      </c>
      <c r="AZ506" s="57">
        <f t="shared" si="869"/>
        <v>0</v>
      </c>
      <c r="BA506" s="57">
        <f t="shared" si="869"/>
        <v>0</v>
      </c>
      <c r="BB506" s="57">
        <f t="shared" si="869"/>
        <v>0</v>
      </c>
      <c r="BC506" s="57">
        <f t="shared" si="869"/>
        <v>0</v>
      </c>
      <c r="BD506" s="57"/>
      <c r="BE506" s="60"/>
      <c r="BF506" s="57">
        <v>0</v>
      </c>
      <c r="BG506" s="57"/>
      <c r="BH506" s="57">
        <f t="shared" si="854"/>
        <v>0</v>
      </c>
      <c r="BI506" s="57">
        <f t="shared" si="870"/>
        <v>0</v>
      </c>
      <c r="BJ506" s="57">
        <f t="shared" si="870"/>
        <v>0</v>
      </c>
      <c r="BK506" s="57">
        <f t="shared" si="870"/>
        <v>0</v>
      </c>
      <c r="BL506" s="57">
        <f t="shared" si="870"/>
        <v>0</v>
      </c>
      <c r="BM506" s="57">
        <f t="shared" si="870"/>
        <v>0</v>
      </c>
      <c r="BN506" s="57">
        <f t="shared" si="870"/>
        <v>0</v>
      </c>
      <c r="BO506" s="57">
        <f t="shared" si="870"/>
        <v>0</v>
      </c>
      <c r="BP506" s="57">
        <f t="shared" si="870"/>
        <v>0</v>
      </c>
      <c r="BQ506" s="57">
        <f t="shared" si="870"/>
        <v>0</v>
      </c>
      <c r="BR506" s="57">
        <f t="shared" si="870"/>
        <v>0</v>
      </c>
      <c r="BS506" s="57"/>
      <c r="BT506" s="60"/>
      <c r="BU506" s="57">
        <v>0</v>
      </c>
      <c r="BV506" s="57"/>
      <c r="BW506" s="57">
        <f t="shared" si="871"/>
        <v>0</v>
      </c>
      <c r="BX506" s="57">
        <f t="shared" si="872"/>
        <v>0</v>
      </c>
      <c r="BY506" s="57">
        <f t="shared" si="872"/>
        <v>0</v>
      </c>
      <c r="BZ506" s="57">
        <f t="shared" si="872"/>
        <v>0</v>
      </c>
      <c r="CA506" s="57">
        <f t="shared" si="872"/>
        <v>0</v>
      </c>
      <c r="CB506" s="57">
        <f t="shared" si="872"/>
        <v>0</v>
      </c>
      <c r="CC506" s="57">
        <f t="shared" si="872"/>
        <v>0</v>
      </c>
      <c r="CD506" s="57">
        <f t="shared" si="872"/>
        <v>0</v>
      </c>
      <c r="CE506" s="57">
        <f t="shared" si="872"/>
        <v>0</v>
      </c>
      <c r="CF506" s="57">
        <f t="shared" si="872"/>
        <v>0</v>
      </c>
      <c r="CG506" s="57">
        <f t="shared" si="872"/>
        <v>0</v>
      </c>
      <c r="CH506" s="57">
        <f t="shared" si="872"/>
        <v>0</v>
      </c>
      <c r="CI506" s="60"/>
      <c r="CJ506" s="57">
        <v>0</v>
      </c>
      <c r="CK506" s="57"/>
      <c r="CL506" s="57">
        <f t="shared" si="873"/>
        <v>0</v>
      </c>
      <c r="CM506" s="57">
        <f t="shared" si="874"/>
        <v>0</v>
      </c>
      <c r="CN506" s="57">
        <f t="shared" si="874"/>
        <v>0</v>
      </c>
      <c r="CO506" s="57">
        <f t="shared" si="874"/>
        <v>0</v>
      </c>
      <c r="CP506" s="57">
        <f t="shared" si="874"/>
        <v>0</v>
      </c>
      <c r="CQ506" s="57">
        <f t="shared" si="874"/>
        <v>0</v>
      </c>
      <c r="CR506" s="57">
        <f t="shared" si="874"/>
        <v>0</v>
      </c>
      <c r="CS506" s="57">
        <f t="shared" si="874"/>
        <v>0</v>
      </c>
      <c r="CT506" s="57">
        <f t="shared" si="874"/>
        <v>0</v>
      </c>
      <c r="CU506" s="57">
        <f t="shared" si="874"/>
        <v>0</v>
      </c>
      <c r="CV506" s="57">
        <f t="shared" si="874"/>
        <v>0</v>
      </c>
      <c r="CW506" s="57">
        <f t="shared" si="874"/>
        <v>0</v>
      </c>
      <c r="CX506" s="60"/>
    </row>
    <row r="507" spans="1:102" ht="22.5" x14ac:dyDescent="0.2">
      <c r="A507" s="56" t="s">
        <v>1817</v>
      </c>
      <c r="B507" s="40" t="s">
        <v>2651</v>
      </c>
      <c r="C507" s="40" t="s">
        <v>796</v>
      </c>
      <c r="D507" s="40" t="s">
        <v>2079</v>
      </c>
      <c r="E507" s="43">
        <v>44560</v>
      </c>
      <c r="F507" s="40" t="s">
        <v>841</v>
      </c>
      <c r="G507" s="40">
        <v>180</v>
      </c>
      <c r="H507" s="57">
        <v>283810</v>
      </c>
      <c r="I507" s="57" t="e">
        <v>#REF!</v>
      </c>
      <c r="J507" s="57">
        <v>283810</v>
      </c>
      <c r="K507" s="58">
        <v>0</v>
      </c>
      <c r="L507" s="57">
        <v>1576.7222222222222</v>
      </c>
      <c r="M507" s="57"/>
      <c r="N507" s="57">
        <f t="shared" si="833"/>
        <v>18920.666666666664</v>
      </c>
      <c r="O507" s="57">
        <f t="shared" si="786"/>
        <v>282233.27777777775</v>
      </c>
      <c r="P507" s="57">
        <f t="shared" si="848"/>
        <v>280656.5555555555</v>
      </c>
      <c r="Q507" s="57">
        <f t="shared" si="848"/>
        <v>279079.83333333326</v>
      </c>
      <c r="R507" s="57">
        <f t="shared" si="848"/>
        <v>277503.11111111101</v>
      </c>
      <c r="S507" s="57">
        <f t="shared" si="848"/>
        <v>275926.38888888876</v>
      </c>
      <c r="T507" s="57">
        <f t="shared" si="848"/>
        <v>274349.66666666651</v>
      </c>
      <c r="U507" s="57">
        <f t="shared" si="848"/>
        <v>272772.94444444426</v>
      </c>
      <c r="V507" s="57">
        <f t="shared" si="848"/>
        <v>271196.22222222202</v>
      </c>
      <c r="W507" s="57">
        <f t="shared" si="848"/>
        <v>269619.49999999977</v>
      </c>
      <c r="X507" s="57">
        <f t="shared" si="848"/>
        <v>268042.77777777752</v>
      </c>
      <c r="Y507" s="57">
        <f t="shared" si="848"/>
        <v>266466.05555555527</v>
      </c>
      <c r="Z507" s="57">
        <f t="shared" si="848"/>
        <v>264889.33333333302</v>
      </c>
      <c r="AA507" s="59"/>
      <c r="AB507" s="57"/>
      <c r="AC507" s="57">
        <f t="shared" si="787"/>
        <v>18920.666666666664</v>
      </c>
      <c r="AD507" s="57">
        <f t="shared" si="788"/>
        <v>263312.61111111077</v>
      </c>
      <c r="AE507" s="57">
        <f t="shared" si="866"/>
        <v>261735.88888888856</v>
      </c>
      <c r="AF507" s="57">
        <f t="shared" si="866"/>
        <v>260159.16666666634</v>
      </c>
      <c r="AG507" s="57">
        <f t="shared" si="866"/>
        <v>258582.44444444412</v>
      </c>
      <c r="AH507" s="57">
        <f t="shared" si="866"/>
        <v>257005.7222222219</v>
      </c>
      <c r="AI507" s="57">
        <f t="shared" si="866"/>
        <v>255428.99999999968</v>
      </c>
      <c r="AJ507" s="57">
        <f t="shared" si="866"/>
        <v>253852.27777777746</v>
      </c>
      <c r="AK507" s="57">
        <f t="shared" si="866"/>
        <v>252275.55555555524</v>
      </c>
      <c r="AL507" s="57">
        <f t="shared" si="866"/>
        <v>250698.83333333302</v>
      </c>
      <c r="AM507" s="57">
        <f t="shared" si="866"/>
        <v>249122.1111111108</v>
      </c>
      <c r="AN507" s="57">
        <f t="shared" si="866"/>
        <v>247545.38888888858</v>
      </c>
      <c r="AO507" s="57">
        <f t="shared" si="866"/>
        <v>245968.66666666637</v>
      </c>
      <c r="AP507" s="59"/>
      <c r="AQ507" s="57">
        <v>1576.7222222222222</v>
      </c>
      <c r="AR507" s="57">
        <f>AQ507*12</f>
        <v>18920.666666666664</v>
      </c>
      <c r="AS507" s="57">
        <f t="shared" si="868"/>
        <v>244391.94444444415</v>
      </c>
      <c r="AT507" s="57">
        <f t="shared" si="869"/>
        <v>242815.22222222193</v>
      </c>
      <c r="AU507" s="57">
        <f t="shared" si="869"/>
        <v>241238.49999999971</v>
      </c>
      <c r="AV507" s="57">
        <f t="shared" si="869"/>
        <v>239661.77777777749</v>
      </c>
      <c r="AW507" s="57">
        <f t="shared" si="869"/>
        <v>238085.05555555527</v>
      </c>
      <c r="AX507" s="57">
        <f t="shared" si="869"/>
        <v>236508.33333333305</v>
      </c>
      <c r="AY507" s="57">
        <f t="shared" si="869"/>
        <v>234931.61111111083</v>
      </c>
      <c r="AZ507" s="57">
        <f t="shared" si="869"/>
        <v>233354.88888888861</v>
      </c>
      <c r="BA507" s="57">
        <f t="shared" si="869"/>
        <v>231778.1666666664</v>
      </c>
      <c r="BB507" s="57">
        <f t="shared" si="869"/>
        <v>230201.44444444418</v>
      </c>
      <c r="BC507" s="57">
        <f t="shared" si="869"/>
        <v>228624.72222222196</v>
      </c>
      <c r="BD507" s="57">
        <f t="shared" si="869"/>
        <v>227047.99999999974</v>
      </c>
      <c r="BE507" s="60">
        <f t="shared" si="785"/>
        <v>0</v>
      </c>
      <c r="BF507" s="57">
        <v>1576.7222222222222</v>
      </c>
      <c r="BG507" s="69">
        <f t="shared" si="856"/>
        <v>18920.666666666664</v>
      </c>
      <c r="BH507" s="57">
        <f t="shared" si="854"/>
        <v>225471.27777777752</v>
      </c>
      <c r="BI507" s="57">
        <f t="shared" si="870"/>
        <v>223894.5555555553</v>
      </c>
      <c r="BJ507" s="57">
        <f t="shared" si="870"/>
        <v>222317.83333333308</v>
      </c>
      <c r="BK507" s="57">
        <f t="shared" si="870"/>
        <v>220741.11111111086</v>
      </c>
      <c r="BL507" s="57">
        <f t="shared" si="870"/>
        <v>219164.38888888864</v>
      </c>
      <c r="BM507" s="57">
        <f t="shared" si="870"/>
        <v>217587.66666666642</v>
      </c>
      <c r="BN507" s="57">
        <f t="shared" si="870"/>
        <v>216010.94444444421</v>
      </c>
      <c r="BO507" s="57">
        <f t="shared" si="870"/>
        <v>214434.22222222199</v>
      </c>
      <c r="BP507" s="57">
        <f t="shared" si="870"/>
        <v>212857.49999999977</v>
      </c>
      <c r="BQ507" s="57">
        <f t="shared" si="870"/>
        <v>211280.77777777755</v>
      </c>
      <c r="BR507" s="57">
        <f t="shared" si="870"/>
        <v>209704.05555555533</v>
      </c>
      <c r="BS507" s="57">
        <f t="shared" si="870"/>
        <v>208127.33333333311</v>
      </c>
      <c r="BT507" s="60">
        <v>0</v>
      </c>
      <c r="BU507" s="57">
        <v>1576.7222222222222</v>
      </c>
      <c r="BV507" s="69">
        <f t="shared" si="857"/>
        <v>18920.666666666664</v>
      </c>
      <c r="BW507" s="57">
        <f t="shared" si="871"/>
        <v>206550.61111111089</v>
      </c>
      <c r="BX507" s="57">
        <f t="shared" si="872"/>
        <v>204973.88888888867</v>
      </c>
      <c r="BY507" s="57">
        <f t="shared" si="872"/>
        <v>203397.16666666645</v>
      </c>
      <c r="BZ507" s="57">
        <f t="shared" si="872"/>
        <v>201820.44444444423</v>
      </c>
      <c r="CA507" s="57">
        <f t="shared" si="872"/>
        <v>200243.72222222202</v>
      </c>
      <c r="CB507" s="57">
        <f t="shared" si="872"/>
        <v>198666.9999999998</v>
      </c>
      <c r="CC507" s="57">
        <f t="shared" si="872"/>
        <v>197090.27777777758</v>
      </c>
      <c r="CD507" s="57">
        <f t="shared" si="872"/>
        <v>195513.55555555536</v>
      </c>
      <c r="CE507" s="57">
        <f t="shared" si="872"/>
        <v>193936.83333333314</v>
      </c>
      <c r="CF507" s="57">
        <f t="shared" si="872"/>
        <v>192360.11111111092</v>
      </c>
      <c r="CG507" s="57">
        <f t="shared" si="872"/>
        <v>190783.3888888887</v>
      </c>
      <c r="CH507" s="57">
        <f t="shared" si="872"/>
        <v>189206.66666666648</v>
      </c>
      <c r="CI507" s="60">
        <v>0</v>
      </c>
      <c r="CJ507" s="57">
        <v>1576.7222222222222</v>
      </c>
      <c r="CK507" s="69">
        <f t="shared" si="860"/>
        <v>18920.666666666664</v>
      </c>
      <c r="CL507" s="57">
        <f t="shared" si="873"/>
        <v>187629.94444444426</v>
      </c>
      <c r="CM507" s="57">
        <f t="shared" si="874"/>
        <v>186053.22222222204</v>
      </c>
      <c r="CN507" s="57">
        <f t="shared" si="874"/>
        <v>184476.49999999983</v>
      </c>
      <c r="CO507" s="57">
        <f t="shared" si="874"/>
        <v>182899.77777777761</v>
      </c>
      <c r="CP507" s="57">
        <f t="shared" si="874"/>
        <v>181323.05555555539</v>
      </c>
      <c r="CQ507" s="57">
        <f t="shared" si="874"/>
        <v>179746.33333333317</v>
      </c>
      <c r="CR507" s="57">
        <f t="shared" si="874"/>
        <v>178169.61111111095</v>
      </c>
      <c r="CS507" s="57">
        <f t="shared" si="874"/>
        <v>176592.88888888873</v>
      </c>
      <c r="CT507" s="57">
        <f t="shared" si="874"/>
        <v>175016.16666666651</v>
      </c>
      <c r="CU507" s="57">
        <f t="shared" si="874"/>
        <v>173439.44444444429</v>
      </c>
      <c r="CV507" s="57">
        <f t="shared" si="874"/>
        <v>171862.72222222207</v>
      </c>
      <c r="CW507" s="57">
        <f t="shared" si="874"/>
        <v>170285.99999999985</v>
      </c>
      <c r="CX507" s="60">
        <v>0</v>
      </c>
    </row>
    <row r="508" spans="1:102" x14ac:dyDescent="0.2">
      <c r="A508" s="56" t="s">
        <v>1816</v>
      </c>
      <c r="B508" s="40" t="s">
        <v>2652</v>
      </c>
      <c r="C508" s="40" t="s">
        <v>796</v>
      </c>
      <c r="D508" s="40" t="s">
        <v>835</v>
      </c>
      <c r="E508" s="40" t="s">
        <v>2653</v>
      </c>
      <c r="F508" s="40" t="s">
        <v>841</v>
      </c>
      <c r="G508" s="40">
        <v>120</v>
      </c>
      <c r="H508" s="57">
        <v>325000</v>
      </c>
      <c r="I508" s="57">
        <v>21666.666666666668</v>
      </c>
      <c r="J508" s="57">
        <v>303333.33333333331</v>
      </c>
      <c r="K508" s="58">
        <v>0</v>
      </c>
      <c r="L508" s="57">
        <v>2708.33</v>
      </c>
      <c r="M508" s="57"/>
      <c r="N508" s="57">
        <f t="shared" si="833"/>
        <v>32499.96</v>
      </c>
      <c r="O508" s="57">
        <f t="shared" si="786"/>
        <v>300625.0033333333</v>
      </c>
      <c r="P508" s="57">
        <f t="shared" si="848"/>
        <v>297916.67333333328</v>
      </c>
      <c r="Q508" s="57">
        <f t="shared" si="848"/>
        <v>295208.34333333327</v>
      </c>
      <c r="R508" s="57">
        <f t="shared" si="848"/>
        <v>292500.01333333325</v>
      </c>
      <c r="S508" s="57">
        <f t="shared" si="848"/>
        <v>289791.68333333323</v>
      </c>
      <c r="T508" s="57">
        <f t="shared" si="848"/>
        <v>287083.35333333322</v>
      </c>
      <c r="U508" s="57">
        <f t="shared" si="848"/>
        <v>284375.0233333332</v>
      </c>
      <c r="V508" s="57">
        <f t="shared" si="848"/>
        <v>281666.69333333318</v>
      </c>
      <c r="W508" s="57">
        <f t="shared" si="848"/>
        <v>278958.36333333317</v>
      </c>
      <c r="X508" s="57">
        <f t="shared" si="848"/>
        <v>276250.03333333315</v>
      </c>
      <c r="Y508" s="57">
        <f t="shared" si="848"/>
        <v>273541.70333333313</v>
      </c>
      <c r="Z508" s="57">
        <f t="shared" si="848"/>
        <v>270833.37333333312</v>
      </c>
      <c r="AA508" s="59"/>
      <c r="AB508" s="57"/>
      <c r="AC508" s="57">
        <f t="shared" si="787"/>
        <v>32499.96</v>
      </c>
      <c r="AD508" s="57">
        <f t="shared" si="788"/>
        <v>268125.0433333331</v>
      </c>
      <c r="AE508" s="57">
        <f t="shared" si="866"/>
        <v>265416.71333333309</v>
      </c>
      <c r="AF508" s="57">
        <f t="shared" si="866"/>
        <v>262708.38333333307</v>
      </c>
      <c r="AG508" s="57">
        <f t="shared" si="866"/>
        <v>260000.05333333308</v>
      </c>
      <c r="AH508" s="57">
        <f t="shared" si="866"/>
        <v>257291.7233333331</v>
      </c>
      <c r="AI508" s="57">
        <f t="shared" si="866"/>
        <v>254583.39333333311</v>
      </c>
      <c r="AJ508" s="57">
        <f t="shared" si="866"/>
        <v>251875.06333333312</v>
      </c>
      <c r="AK508" s="57">
        <f t="shared" si="866"/>
        <v>249166.73333333313</v>
      </c>
      <c r="AL508" s="57">
        <f t="shared" si="866"/>
        <v>246458.40333333315</v>
      </c>
      <c r="AM508" s="57">
        <f t="shared" si="866"/>
        <v>243750.07333333316</v>
      </c>
      <c r="AN508" s="57">
        <f t="shared" si="866"/>
        <v>241041.74333333317</v>
      </c>
      <c r="AO508" s="57">
        <f t="shared" si="866"/>
        <v>238333.41333333318</v>
      </c>
      <c r="AP508" s="59"/>
      <c r="AQ508" s="57">
        <v>2708.33</v>
      </c>
      <c r="AR508" s="57">
        <f>AQ508*12</f>
        <v>32499.96</v>
      </c>
      <c r="AS508" s="57">
        <f t="shared" si="868"/>
        <v>235625.0833333332</v>
      </c>
      <c r="AT508" s="57">
        <f t="shared" si="869"/>
        <v>232916.75333333321</v>
      </c>
      <c r="AU508" s="57">
        <f t="shared" si="869"/>
        <v>230208.42333333322</v>
      </c>
      <c r="AV508" s="57">
        <f t="shared" si="869"/>
        <v>227500.09333333324</v>
      </c>
      <c r="AW508" s="57">
        <f t="shared" si="869"/>
        <v>224791.76333333325</v>
      </c>
      <c r="AX508" s="57">
        <f t="shared" si="869"/>
        <v>222083.43333333326</v>
      </c>
      <c r="AY508" s="57">
        <f t="shared" si="869"/>
        <v>219375.10333333327</v>
      </c>
      <c r="AZ508" s="57">
        <f t="shared" si="869"/>
        <v>216666.77333333329</v>
      </c>
      <c r="BA508" s="57">
        <f t="shared" si="869"/>
        <v>213958.4433333333</v>
      </c>
      <c r="BB508" s="57">
        <f t="shared" si="869"/>
        <v>211250.11333333331</v>
      </c>
      <c r="BC508" s="57">
        <f t="shared" si="869"/>
        <v>208541.78333333333</v>
      </c>
      <c r="BD508" s="57">
        <f t="shared" si="869"/>
        <v>205833.45333333334</v>
      </c>
      <c r="BE508" s="60">
        <f t="shared" si="785"/>
        <v>0</v>
      </c>
      <c r="BF508" s="57">
        <v>2708.33</v>
      </c>
      <c r="BG508" s="69">
        <f t="shared" si="856"/>
        <v>32499.96</v>
      </c>
      <c r="BH508" s="57">
        <f t="shared" si="854"/>
        <v>203125.12333333335</v>
      </c>
      <c r="BI508" s="57">
        <f t="shared" si="870"/>
        <v>200416.79333333336</v>
      </c>
      <c r="BJ508" s="57">
        <f t="shared" si="870"/>
        <v>197708.46333333338</v>
      </c>
      <c r="BK508" s="57">
        <f t="shared" si="870"/>
        <v>195000.13333333339</v>
      </c>
      <c r="BL508" s="57">
        <f t="shared" si="870"/>
        <v>192291.8033333334</v>
      </c>
      <c r="BM508" s="57">
        <f t="shared" si="870"/>
        <v>189583.47333333342</v>
      </c>
      <c r="BN508" s="57">
        <f t="shared" si="870"/>
        <v>186875.14333333343</v>
      </c>
      <c r="BO508" s="57">
        <f t="shared" si="870"/>
        <v>184166.81333333344</v>
      </c>
      <c r="BP508" s="57">
        <f t="shared" si="870"/>
        <v>181458.48333333345</v>
      </c>
      <c r="BQ508" s="57">
        <f t="shared" si="870"/>
        <v>178750.15333333347</v>
      </c>
      <c r="BR508" s="57">
        <f t="shared" si="870"/>
        <v>176041.82333333348</v>
      </c>
      <c r="BS508" s="57">
        <f t="shared" si="870"/>
        <v>173333.49333333349</v>
      </c>
      <c r="BT508" s="60">
        <v>0</v>
      </c>
      <c r="BU508" s="57">
        <v>2708.33</v>
      </c>
      <c r="BV508" s="69">
        <f t="shared" si="857"/>
        <v>32499.96</v>
      </c>
      <c r="BW508" s="57">
        <f t="shared" si="871"/>
        <v>170625.1633333335</v>
      </c>
      <c r="BX508" s="57">
        <f t="shared" si="872"/>
        <v>167916.83333333352</v>
      </c>
      <c r="BY508" s="57">
        <f t="shared" si="872"/>
        <v>165208.50333333353</v>
      </c>
      <c r="BZ508" s="57">
        <f t="shared" si="872"/>
        <v>162500.17333333354</v>
      </c>
      <c r="CA508" s="57">
        <f t="shared" si="872"/>
        <v>159791.84333333356</v>
      </c>
      <c r="CB508" s="57">
        <f t="shared" si="872"/>
        <v>157083.51333333357</v>
      </c>
      <c r="CC508" s="57">
        <f t="shared" si="872"/>
        <v>154375.18333333358</v>
      </c>
      <c r="CD508" s="57">
        <f t="shared" si="872"/>
        <v>151666.85333333359</v>
      </c>
      <c r="CE508" s="57">
        <f t="shared" si="872"/>
        <v>148958.52333333361</v>
      </c>
      <c r="CF508" s="57">
        <f t="shared" si="872"/>
        <v>146250.19333333362</v>
      </c>
      <c r="CG508" s="57">
        <f t="shared" si="872"/>
        <v>143541.86333333363</v>
      </c>
      <c r="CH508" s="57">
        <f t="shared" si="872"/>
        <v>140833.53333333365</v>
      </c>
      <c r="CI508" s="60">
        <v>0</v>
      </c>
      <c r="CJ508" s="57">
        <v>2708.33</v>
      </c>
      <c r="CK508" s="69">
        <f t="shared" si="860"/>
        <v>32499.96</v>
      </c>
      <c r="CL508" s="57">
        <f t="shared" si="873"/>
        <v>138125.20333333366</v>
      </c>
      <c r="CM508" s="57">
        <f t="shared" si="874"/>
        <v>135416.87333333367</v>
      </c>
      <c r="CN508" s="57">
        <f t="shared" si="874"/>
        <v>132708.54333333368</v>
      </c>
      <c r="CO508" s="57">
        <f t="shared" si="874"/>
        <v>130000.21333333368</v>
      </c>
      <c r="CP508" s="57">
        <f t="shared" si="874"/>
        <v>127291.88333333368</v>
      </c>
      <c r="CQ508" s="57">
        <f t="shared" si="874"/>
        <v>124583.55333333368</v>
      </c>
      <c r="CR508" s="57">
        <f t="shared" si="874"/>
        <v>121875.22333333368</v>
      </c>
      <c r="CS508" s="57">
        <f t="shared" si="874"/>
        <v>119166.89333333368</v>
      </c>
      <c r="CT508" s="57">
        <f t="shared" si="874"/>
        <v>116458.56333333367</v>
      </c>
      <c r="CU508" s="57">
        <f t="shared" si="874"/>
        <v>113750.23333333367</v>
      </c>
      <c r="CV508" s="57">
        <f t="shared" si="874"/>
        <v>111041.90333333367</v>
      </c>
      <c r="CW508" s="57">
        <f t="shared" si="874"/>
        <v>108333.57333333367</v>
      </c>
      <c r="CX508" s="60">
        <v>0</v>
      </c>
    </row>
    <row r="509" spans="1:102" s="62" customFormat="1" x14ac:dyDescent="0.2">
      <c r="A509" s="61" t="s">
        <v>797</v>
      </c>
      <c r="H509" s="63"/>
      <c r="I509" s="63"/>
      <c r="J509" s="63"/>
      <c r="K509" s="78"/>
      <c r="L509" s="79"/>
      <c r="M509" s="79"/>
      <c r="N509" s="79"/>
      <c r="O509" s="63">
        <f t="shared" si="786"/>
        <v>0</v>
      </c>
      <c r="P509" s="63">
        <f t="shared" si="848"/>
        <v>0</v>
      </c>
      <c r="Q509" s="63">
        <f t="shared" si="848"/>
        <v>0</v>
      </c>
      <c r="R509" s="63">
        <f t="shared" si="848"/>
        <v>0</v>
      </c>
      <c r="S509" s="63">
        <f t="shared" si="848"/>
        <v>0</v>
      </c>
      <c r="T509" s="63">
        <f t="shared" si="848"/>
        <v>0</v>
      </c>
      <c r="U509" s="63">
        <f t="shared" si="848"/>
        <v>0</v>
      </c>
      <c r="V509" s="63">
        <f t="shared" si="848"/>
        <v>0</v>
      </c>
      <c r="W509" s="63">
        <f t="shared" si="848"/>
        <v>0</v>
      </c>
      <c r="X509" s="63">
        <f t="shared" si="848"/>
        <v>0</v>
      </c>
      <c r="Y509" s="63">
        <f t="shared" si="848"/>
        <v>0</v>
      </c>
      <c r="Z509" s="63"/>
      <c r="AA509" s="114"/>
      <c r="AB509" s="63"/>
      <c r="AC509" s="79"/>
      <c r="AD509" s="63"/>
      <c r="AE509" s="63"/>
      <c r="AF509" s="63"/>
      <c r="AG509" s="63"/>
      <c r="AH509" s="63"/>
      <c r="AI509" s="63"/>
      <c r="AJ509" s="63"/>
      <c r="AK509" s="63"/>
      <c r="AL509" s="63"/>
      <c r="AM509" s="63"/>
      <c r="AN509" s="63"/>
      <c r="AO509" s="63"/>
      <c r="AP509" s="59"/>
      <c r="AQ509" s="57">
        <v>0</v>
      </c>
      <c r="AR509" s="63"/>
      <c r="AS509" s="63"/>
      <c r="AT509" s="63"/>
      <c r="AU509" s="63"/>
      <c r="AV509" s="63"/>
      <c r="AW509" s="63"/>
      <c r="AX509" s="63"/>
      <c r="AY509" s="63"/>
      <c r="AZ509" s="63"/>
      <c r="BA509" s="63"/>
      <c r="BB509" s="63"/>
      <c r="BC509" s="63"/>
      <c r="BD509" s="63"/>
      <c r="BE509" s="60"/>
      <c r="BF509" s="57">
        <v>0</v>
      </c>
      <c r="BG509" s="63"/>
      <c r="BH509" s="63"/>
      <c r="BI509" s="63"/>
      <c r="BJ509" s="63"/>
      <c r="BK509" s="63"/>
      <c r="BL509" s="63"/>
      <c r="BM509" s="63"/>
      <c r="BN509" s="63"/>
      <c r="BO509" s="63"/>
      <c r="BP509" s="63"/>
      <c r="BQ509" s="63"/>
      <c r="BR509" s="63"/>
      <c r="BS509" s="63"/>
      <c r="BT509" s="60"/>
      <c r="BU509" s="57">
        <v>0</v>
      </c>
      <c r="BV509" s="63"/>
      <c r="BW509" s="63"/>
      <c r="BX509" s="63"/>
      <c r="BY509" s="63"/>
      <c r="BZ509" s="63"/>
      <c r="CA509" s="63"/>
      <c r="CB509" s="63"/>
      <c r="CC509" s="63"/>
      <c r="CD509" s="63"/>
      <c r="CE509" s="63"/>
      <c r="CF509" s="63"/>
      <c r="CG509" s="63"/>
      <c r="CH509" s="63"/>
      <c r="CI509" s="60"/>
      <c r="CJ509" s="57">
        <v>0</v>
      </c>
      <c r="CK509" s="63"/>
      <c r="CL509" s="63"/>
      <c r="CM509" s="63"/>
      <c r="CN509" s="63"/>
      <c r="CO509" s="63"/>
      <c r="CP509" s="63"/>
      <c r="CQ509" s="63"/>
      <c r="CR509" s="63"/>
      <c r="CS509" s="63"/>
      <c r="CT509" s="63"/>
      <c r="CU509" s="63"/>
      <c r="CV509" s="63"/>
      <c r="CW509" s="63"/>
      <c r="CX509" s="60"/>
    </row>
    <row r="510" spans="1:102" x14ac:dyDescent="0.2">
      <c r="A510" s="56" t="s">
        <v>1818</v>
      </c>
      <c r="B510" s="40" t="s">
        <v>2654</v>
      </c>
      <c r="C510" s="40" t="s">
        <v>797</v>
      </c>
      <c r="D510" s="40" t="s">
        <v>851</v>
      </c>
      <c r="E510" s="40" t="s">
        <v>2580</v>
      </c>
      <c r="F510" s="40" t="s">
        <v>830</v>
      </c>
      <c r="G510" s="40">
        <v>480</v>
      </c>
      <c r="H510" s="57">
        <v>32481</v>
      </c>
      <c r="I510" s="57">
        <v>32480.997500000001</v>
      </c>
      <c r="J510" s="57">
        <v>2.4999999986903276E-3</v>
      </c>
      <c r="K510" s="58">
        <v>1</v>
      </c>
      <c r="L510" s="57">
        <v>0</v>
      </c>
      <c r="M510" s="57"/>
      <c r="N510" s="57">
        <f t="shared" si="833"/>
        <v>0</v>
      </c>
      <c r="O510" s="57">
        <f t="shared" si="786"/>
        <v>2.4999999986903276E-3</v>
      </c>
      <c r="P510" s="57">
        <f t="shared" si="848"/>
        <v>2.4999999986903276E-3</v>
      </c>
      <c r="Q510" s="57">
        <f t="shared" si="848"/>
        <v>2.4999999986903276E-3</v>
      </c>
      <c r="R510" s="57">
        <f t="shared" si="848"/>
        <v>2.4999999986903276E-3</v>
      </c>
      <c r="S510" s="57">
        <f t="shared" si="848"/>
        <v>2.4999999986903276E-3</v>
      </c>
      <c r="T510" s="57">
        <f t="shared" si="848"/>
        <v>2.4999999986903276E-3</v>
      </c>
      <c r="U510" s="57">
        <f t="shared" si="848"/>
        <v>2.4999999986903276E-3</v>
      </c>
      <c r="V510" s="57">
        <f t="shared" si="848"/>
        <v>2.4999999986903276E-3</v>
      </c>
      <c r="W510" s="57">
        <f t="shared" si="848"/>
        <v>2.4999999986903276E-3</v>
      </c>
      <c r="X510" s="57">
        <f t="shared" si="848"/>
        <v>2.4999999986903276E-3</v>
      </c>
      <c r="Y510" s="57">
        <f t="shared" si="848"/>
        <v>2.4999999986903276E-3</v>
      </c>
      <c r="Z510" s="57">
        <f t="shared" si="848"/>
        <v>2.4999999986903276E-3</v>
      </c>
      <c r="AA510" s="59">
        <f>SUM(O510:Z510,J510)/13*$AA$1</f>
        <v>5.4999999971187207E-5</v>
      </c>
      <c r="AB510" s="57"/>
      <c r="AC510" s="57">
        <f t="shared" si="787"/>
        <v>0</v>
      </c>
      <c r="AD510" s="57">
        <f t="shared" si="788"/>
        <v>2.4999999986903276E-3</v>
      </c>
      <c r="AE510" s="57">
        <f t="shared" si="866"/>
        <v>2.4999999986903276E-3</v>
      </c>
      <c r="AF510" s="57">
        <f t="shared" si="866"/>
        <v>2.4999999986903276E-3</v>
      </c>
      <c r="AG510" s="57">
        <f t="shared" si="866"/>
        <v>2.4999999986903276E-3</v>
      </c>
      <c r="AH510" s="57">
        <f t="shared" si="866"/>
        <v>2.4999999986903276E-3</v>
      </c>
      <c r="AI510" s="57">
        <f t="shared" si="866"/>
        <v>2.4999999986903276E-3</v>
      </c>
      <c r="AJ510" s="57">
        <f t="shared" si="866"/>
        <v>2.4999999986903276E-3</v>
      </c>
      <c r="AK510" s="57">
        <f t="shared" si="866"/>
        <v>2.4999999986903276E-3</v>
      </c>
      <c r="AL510" s="57">
        <f t="shared" si="866"/>
        <v>2.4999999986903276E-3</v>
      </c>
      <c r="AM510" s="57">
        <f t="shared" si="866"/>
        <v>2.4999999986903276E-3</v>
      </c>
      <c r="AN510" s="57">
        <f t="shared" si="866"/>
        <v>2.4999999986903276E-3</v>
      </c>
      <c r="AO510" s="57">
        <f t="shared" si="866"/>
        <v>2.4999999986903276E-3</v>
      </c>
      <c r="AP510" s="59"/>
      <c r="AQ510" s="57">
        <v>0</v>
      </c>
      <c r="BE510" s="60">
        <f t="shared" si="785"/>
        <v>4.2307692285528618E-6</v>
      </c>
      <c r="BF510" s="57">
        <v>0</v>
      </c>
      <c r="BT510" s="60">
        <f t="shared" si="790"/>
        <v>0</v>
      </c>
      <c r="BU510" s="57">
        <v>0</v>
      </c>
      <c r="CI510" s="60">
        <f t="shared" si="791"/>
        <v>0</v>
      </c>
      <c r="CJ510" s="57">
        <v>0</v>
      </c>
      <c r="CX510" s="60">
        <f t="shared" si="792"/>
        <v>0</v>
      </c>
    </row>
    <row r="511" spans="1:102" ht="22.5" x14ac:dyDescent="0.2">
      <c r="A511" s="56" t="s">
        <v>1819</v>
      </c>
      <c r="B511" s="40" t="s">
        <v>2655</v>
      </c>
      <c r="C511" s="40" t="s">
        <v>797</v>
      </c>
      <c r="D511" s="40" t="s">
        <v>835</v>
      </c>
      <c r="E511" s="40" t="s">
        <v>2660</v>
      </c>
      <c r="F511" s="40" t="s">
        <v>830</v>
      </c>
      <c r="G511" s="40">
        <v>120</v>
      </c>
      <c r="H511" s="57">
        <v>308166.67</v>
      </c>
      <c r="I511" s="57">
        <v>82177.866999999998</v>
      </c>
      <c r="J511" s="57">
        <v>225988.80299999999</v>
      </c>
      <c r="K511" s="58">
        <v>0</v>
      </c>
      <c r="L511" s="57">
        <v>2568.0500000000002</v>
      </c>
      <c r="M511" s="57"/>
      <c r="N511" s="57">
        <f t="shared" si="833"/>
        <v>30816.600000000002</v>
      </c>
      <c r="O511" s="57">
        <f t="shared" si="786"/>
        <v>223420.753</v>
      </c>
      <c r="P511" s="57">
        <f t="shared" si="848"/>
        <v>220852.70300000001</v>
      </c>
      <c r="Q511" s="57">
        <f t="shared" si="848"/>
        <v>218284.65300000002</v>
      </c>
      <c r="R511" s="57">
        <f t="shared" si="848"/>
        <v>215716.60300000003</v>
      </c>
      <c r="S511" s="57">
        <f t="shared" si="848"/>
        <v>213148.55300000004</v>
      </c>
      <c r="T511" s="57">
        <f t="shared" si="848"/>
        <v>210580.50300000006</v>
      </c>
      <c r="U511" s="57">
        <f t="shared" si="848"/>
        <v>208012.45300000007</v>
      </c>
      <c r="V511" s="57">
        <f t="shared" si="848"/>
        <v>205444.40300000008</v>
      </c>
      <c r="W511" s="57">
        <f t="shared" si="848"/>
        <v>202876.35300000009</v>
      </c>
      <c r="X511" s="57">
        <f t="shared" si="848"/>
        <v>200308.3030000001</v>
      </c>
      <c r="Y511" s="57">
        <f t="shared" si="848"/>
        <v>197740.25300000011</v>
      </c>
      <c r="Z511" s="57">
        <f t="shared" si="848"/>
        <v>195172.20300000013</v>
      </c>
      <c r="AA511" s="59"/>
      <c r="AB511" s="57"/>
      <c r="AC511" s="57">
        <f t="shared" si="787"/>
        <v>30816.600000000002</v>
      </c>
      <c r="AD511" s="57">
        <f t="shared" si="788"/>
        <v>192604.15300000014</v>
      </c>
      <c r="AE511" s="57">
        <f t="shared" si="866"/>
        <v>190036.10300000015</v>
      </c>
      <c r="AF511" s="57">
        <f t="shared" si="866"/>
        <v>187468.05300000016</v>
      </c>
      <c r="AG511" s="57">
        <f t="shared" si="866"/>
        <v>184900.00300000017</v>
      </c>
      <c r="AH511" s="57">
        <f t="shared" si="866"/>
        <v>182331.95300000018</v>
      </c>
      <c r="AI511" s="57">
        <f t="shared" si="866"/>
        <v>179763.90300000019</v>
      </c>
      <c r="AJ511" s="57">
        <f t="shared" si="866"/>
        <v>177195.85300000021</v>
      </c>
      <c r="AK511" s="57">
        <f t="shared" si="866"/>
        <v>174627.80300000022</v>
      </c>
      <c r="AL511" s="57">
        <f t="shared" si="866"/>
        <v>172059.75300000023</v>
      </c>
      <c r="AM511" s="57">
        <f t="shared" si="866"/>
        <v>169491.70300000024</v>
      </c>
      <c r="AN511" s="57">
        <f t="shared" si="866"/>
        <v>166923.65300000025</v>
      </c>
      <c r="AO511" s="57">
        <f t="shared" si="866"/>
        <v>164355.60300000026</v>
      </c>
      <c r="AP511" s="59"/>
      <c r="AQ511" s="57">
        <v>2568.0500000000002</v>
      </c>
      <c r="AR511" s="57">
        <f>AQ511*12</f>
        <v>30816.600000000002</v>
      </c>
      <c r="AS511" s="57">
        <f>AO511-$L511</f>
        <v>161787.55300000028</v>
      </c>
      <c r="AT511" s="57">
        <f>AS511-$L511</f>
        <v>159219.50300000029</v>
      </c>
      <c r="AU511" s="57">
        <f t="shared" ref="AU511:BD511" si="875">AT511-$L511</f>
        <v>156651.4530000003</v>
      </c>
      <c r="AV511" s="57">
        <f t="shared" si="875"/>
        <v>154083.40300000031</v>
      </c>
      <c r="AW511" s="57">
        <f t="shared" si="875"/>
        <v>151515.35300000032</v>
      </c>
      <c r="AX511" s="57">
        <f t="shared" si="875"/>
        <v>148947.30300000033</v>
      </c>
      <c r="AY511" s="57">
        <f t="shared" si="875"/>
        <v>146379.25300000035</v>
      </c>
      <c r="AZ511" s="57">
        <f t="shared" si="875"/>
        <v>143811.20300000036</v>
      </c>
      <c r="BA511" s="57">
        <f t="shared" si="875"/>
        <v>141243.15300000037</v>
      </c>
      <c r="BB511" s="57">
        <f t="shared" si="875"/>
        <v>138675.10300000038</v>
      </c>
      <c r="BC511" s="57">
        <f t="shared" si="875"/>
        <v>136107.05300000039</v>
      </c>
      <c r="BD511" s="57">
        <f t="shared" si="875"/>
        <v>133539.0030000004</v>
      </c>
      <c r="BE511" s="60">
        <f t="shared" si="785"/>
        <v>0</v>
      </c>
      <c r="BF511" s="57">
        <v>2568.0500000000002</v>
      </c>
      <c r="BG511" s="69">
        <f t="shared" ref="BG511:BG523" si="876">BF511*12</f>
        <v>30816.600000000002</v>
      </c>
      <c r="BH511" s="57">
        <f t="shared" ref="BH511:BH523" si="877">BD511-BF511</f>
        <v>130970.9530000004</v>
      </c>
      <c r="BI511" s="57">
        <f>BH511-$L511</f>
        <v>128402.9030000004</v>
      </c>
      <c r="BJ511" s="57">
        <f t="shared" ref="BJ511:BS511" si="878">BI511-$L511</f>
        <v>125834.8530000004</v>
      </c>
      <c r="BK511" s="57">
        <f t="shared" si="878"/>
        <v>123266.80300000039</v>
      </c>
      <c r="BL511" s="57">
        <f t="shared" si="878"/>
        <v>120698.75300000039</v>
      </c>
      <c r="BM511" s="57">
        <f t="shared" si="878"/>
        <v>118130.70300000039</v>
      </c>
      <c r="BN511" s="57">
        <f t="shared" si="878"/>
        <v>115562.65300000038</v>
      </c>
      <c r="BO511" s="57">
        <f t="shared" si="878"/>
        <v>112994.60300000038</v>
      </c>
      <c r="BP511" s="57">
        <f t="shared" si="878"/>
        <v>110426.55300000038</v>
      </c>
      <c r="BQ511" s="57">
        <f t="shared" si="878"/>
        <v>107858.50300000038</v>
      </c>
      <c r="BR511" s="57">
        <f t="shared" si="878"/>
        <v>105290.45300000037</v>
      </c>
      <c r="BS511" s="57">
        <f t="shared" si="878"/>
        <v>102722.40300000037</v>
      </c>
      <c r="BT511" s="60">
        <v>0</v>
      </c>
      <c r="BU511" s="57">
        <v>2568.0500000000002</v>
      </c>
      <c r="BV511" s="69">
        <f t="shared" ref="BV511:BV523" si="879">BU511*12</f>
        <v>30816.600000000002</v>
      </c>
      <c r="BW511" s="57">
        <f t="shared" ref="BW511" si="880">BS511-BU511</f>
        <v>100154.35300000037</v>
      </c>
      <c r="BX511" s="57">
        <f>BW511-$L511</f>
        <v>97586.303000000364</v>
      </c>
      <c r="BY511" s="57">
        <f t="shared" ref="BY511:CH511" si="881">BX511-$L511</f>
        <v>95018.253000000361</v>
      </c>
      <c r="BZ511" s="57">
        <f t="shared" si="881"/>
        <v>92450.203000000358</v>
      </c>
      <c r="CA511" s="57">
        <f t="shared" si="881"/>
        <v>89882.153000000355</v>
      </c>
      <c r="CB511" s="57">
        <f t="shared" si="881"/>
        <v>87314.103000000352</v>
      </c>
      <c r="CC511" s="57">
        <f t="shared" si="881"/>
        <v>84746.053000000349</v>
      </c>
      <c r="CD511" s="57">
        <f t="shared" si="881"/>
        <v>82178.003000000346</v>
      </c>
      <c r="CE511" s="57">
        <f t="shared" si="881"/>
        <v>79609.953000000343</v>
      </c>
      <c r="CF511" s="57">
        <f t="shared" si="881"/>
        <v>77041.90300000034</v>
      </c>
      <c r="CG511" s="57">
        <f t="shared" si="881"/>
        <v>74473.853000000337</v>
      </c>
      <c r="CH511" s="57">
        <f t="shared" si="881"/>
        <v>71905.803000000335</v>
      </c>
      <c r="CI511" s="60">
        <v>0</v>
      </c>
      <c r="CJ511" s="57">
        <v>2568.0500000000002</v>
      </c>
      <c r="CK511" s="69">
        <f t="shared" ref="CK511:CK523" si="882">CJ511*12</f>
        <v>30816.600000000002</v>
      </c>
      <c r="CL511" s="57">
        <f t="shared" ref="CL511" si="883">CH511-CJ511</f>
        <v>69337.753000000332</v>
      </c>
      <c r="CM511" s="57">
        <f>CL511-$L511</f>
        <v>66769.703000000329</v>
      </c>
      <c r="CN511" s="57">
        <f t="shared" ref="CN511:CW511" si="884">CM511-$L511</f>
        <v>64201.653000000326</v>
      </c>
      <c r="CO511" s="57">
        <f t="shared" si="884"/>
        <v>61633.603000000323</v>
      </c>
      <c r="CP511" s="57">
        <f t="shared" si="884"/>
        <v>59065.55300000032</v>
      </c>
      <c r="CQ511" s="57">
        <f t="shared" si="884"/>
        <v>56497.503000000317</v>
      </c>
      <c r="CR511" s="57">
        <f t="shared" si="884"/>
        <v>53929.453000000314</v>
      </c>
      <c r="CS511" s="57">
        <f t="shared" si="884"/>
        <v>51361.403000000311</v>
      </c>
      <c r="CT511" s="57">
        <f t="shared" si="884"/>
        <v>48793.353000000308</v>
      </c>
      <c r="CU511" s="57">
        <f t="shared" si="884"/>
        <v>46225.303000000305</v>
      </c>
      <c r="CV511" s="57">
        <f t="shared" si="884"/>
        <v>43657.253000000303</v>
      </c>
      <c r="CW511" s="57">
        <f t="shared" si="884"/>
        <v>41089.2030000003</v>
      </c>
      <c r="CX511" s="60">
        <v>0</v>
      </c>
    </row>
    <row r="512" spans="1:102" x14ac:dyDescent="0.2">
      <c r="A512" s="56" t="s">
        <v>1820</v>
      </c>
      <c r="B512" s="40" t="s">
        <v>2656</v>
      </c>
      <c r="C512" s="40" t="s">
        <v>797</v>
      </c>
      <c r="D512" s="40" t="s">
        <v>913</v>
      </c>
      <c r="E512" s="40" t="s">
        <v>2661</v>
      </c>
      <c r="F512" s="40" t="s">
        <v>830</v>
      </c>
      <c r="G512" s="40">
        <v>708</v>
      </c>
      <c r="H512" s="57">
        <v>134167</v>
      </c>
      <c r="I512" s="57">
        <v>132422.04694915254</v>
      </c>
      <c r="J512" s="57">
        <v>1744.9530508474563</v>
      </c>
      <c r="K512" s="58">
        <v>1</v>
      </c>
      <c r="L512" s="57">
        <v>189.5</v>
      </c>
      <c r="M512" s="57"/>
      <c r="N512" s="57">
        <f>L512*9+39.45</f>
        <v>1744.95</v>
      </c>
      <c r="O512" s="57">
        <f t="shared" si="786"/>
        <v>1555.4530508474563</v>
      </c>
      <c r="P512" s="57">
        <f t="shared" si="848"/>
        <v>1365.9530508474563</v>
      </c>
      <c r="Q512" s="57">
        <f t="shared" si="848"/>
        <v>1176.4530508474563</v>
      </c>
      <c r="R512" s="57">
        <f t="shared" si="848"/>
        <v>986.95305084745632</v>
      </c>
      <c r="S512" s="57">
        <f t="shared" si="848"/>
        <v>797.45305084745632</v>
      </c>
      <c r="T512" s="57">
        <f t="shared" si="848"/>
        <v>607.95305084745632</v>
      </c>
      <c r="U512" s="57">
        <f t="shared" si="848"/>
        <v>418.45305084745632</v>
      </c>
      <c r="V512" s="57">
        <f t="shared" si="848"/>
        <v>228.95305084745632</v>
      </c>
      <c r="W512" s="57">
        <f t="shared" si="848"/>
        <v>39.453050847456325</v>
      </c>
      <c r="X512" s="57">
        <f>W512-39.45</f>
        <v>3.0508474563220034E-3</v>
      </c>
      <c r="Y512" s="57">
        <f>X512-$L512*0</f>
        <v>3.0508474563220034E-3</v>
      </c>
      <c r="Z512" s="57">
        <f>Y512-$L512*0</f>
        <v>3.0508474563220034E-3</v>
      </c>
      <c r="AA512" s="59">
        <f t="shared" ref="AA512:AA513" si="885">SUM(O512:Z512,J512)/13*$AA$1</f>
        <v>15.098836349413272</v>
      </c>
      <c r="AB512" s="57"/>
      <c r="AC512" s="57">
        <f t="shared" ref="AC512" si="886">L512*0</f>
        <v>0</v>
      </c>
      <c r="AD512" s="57">
        <f t="shared" ref="AD512" si="887">Z512-$L512*0</f>
        <v>3.0508474563220034E-3</v>
      </c>
      <c r="AE512" s="57">
        <f t="shared" ref="AE512:AO512" si="888">AD512-$L512*0</f>
        <v>3.0508474563220034E-3</v>
      </c>
      <c r="AF512" s="57">
        <f t="shared" si="888"/>
        <v>3.0508474563220034E-3</v>
      </c>
      <c r="AG512" s="57">
        <f t="shared" si="888"/>
        <v>3.0508474563220034E-3</v>
      </c>
      <c r="AH512" s="57">
        <f t="shared" si="888"/>
        <v>3.0508474563220034E-3</v>
      </c>
      <c r="AI512" s="57">
        <f t="shared" si="888"/>
        <v>3.0508474563220034E-3</v>
      </c>
      <c r="AJ512" s="57">
        <f t="shared" si="888"/>
        <v>3.0508474563220034E-3</v>
      </c>
      <c r="AK512" s="57">
        <f t="shared" si="888"/>
        <v>3.0508474563220034E-3</v>
      </c>
      <c r="AL512" s="57">
        <f t="shared" si="888"/>
        <v>3.0508474563220034E-3</v>
      </c>
      <c r="AM512" s="57">
        <f t="shared" si="888"/>
        <v>3.0508474563220034E-3</v>
      </c>
      <c r="AN512" s="57">
        <f t="shared" si="888"/>
        <v>3.0508474563220034E-3</v>
      </c>
      <c r="AO512" s="57">
        <f t="shared" si="888"/>
        <v>3.0508474563220034E-3</v>
      </c>
      <c r="AP512" s="59"/>
      <c r="AQ512" s="57">
        <v>189.5</v>
      </c>
      <c r="BE512" s="60">
        <f t="shared" si="785"/>
        <v>5.1629726183910827E-6</v>
      </c>
      <c r="BF512" s="57">
        <v>189.5</v>
      </c>
      <c r="BT512" s="60">
        <f t="shared" si="790"/>
        <v>0</v>
      </c>
      <c r="BU512" s="57">
        <v>189.5</v>
      </c>
      <c r="CI512" s="60">
        <f t="shared" si="791"/>
        <v>0</v>
      </c>
      <c r="CJ512" s="57">
        <v>189.5</v>
      </c>
      <c r="CX512" s="60">
        <f t="shared" si="792"/>
        <v>0</v>
      </c>
    </row>
    <row r="513" spans="1:102" x14ac:dyDescent="0.2">
      <c r="A513" s="56" t="s">
        <v>1821</v>
      </c>
      <c r="B513" s="40" t="s">
        <v>2657</v>
      </c>
      <c r="C513" s="40" t="s">
        <v>797</v>
      </c>
      <c r="D513" s="40" t="s">
        <v>913</v>
      </c>
      <c r="E513" s="40" t="s">
        <v>2662</v>
      </c>
      <c r="F513" s="40" t="s">
        <v>830</v>
      </c>
      <c r="G513" s="40">
        <v>240</v>
      </c>
      <c r="H513" s="57">
        <v>39415</v>
      </c>
      <c r="I513" s="57">
        <v>34323.279999999999</v>
      </c>
      <c r="J513" s="57">
        <v>5091.7200000000012</v>
      </c>
      <c r="K513" s="58">
        <v>1</v>
      </c>
      <c r="L513" s="57">
        <v>164.23</v>
      </c>
      <c r="M513" s="57"/>
      <c r="N513" s="57">
        <f t="shared" si="833"/>
        <v>1970.7599999999998</v>
      </c>
      <c r="O513" s="57">
        <f t="shared" si="786"/>
        <v>4927.4900000000016</v>
      </c>
      <c r="P513" s="57">
        <f t="shared" ref="P513:Z528" si="889">O513-$L513</f>
        <v>4763.260000000002</v>
      </c>
      <c r="Q513" s="57">
        <f t="shared" si="889"/>
        <v>4599.0300000000025</v>
      </c>
      <c r="R513" s="57">
        <f t="shared" si="889"/>
        <v>4434.8000000000029</v>
      </c>
      <c r="S513" s="57">
        <f t="shared" si="889"/>
        <v>4270.5700000000033</v>
      </c>
      <c r="T513" s="57">
        <f t="shared" si="889"/>
        <v>4106.3400000000038</v>
      </c>
      <c r="U513" s="57">
        <f t="shared" si="889"/>
        <v>3942.1100000000038</v>
      </c>
      <c r="V513" s="57">
        <f t="shared" si="889"/>
        <v>3777.8800000000037</v>
      </c>
      <c r="W513" s="57">
        <f t="shared" si="889"/>
        <v>3613.6500000000037</v>
      </c>
      <c r="X513" s="57">
        <f t="shared" si="889"/>
        <v>3449.4200000000037</v>
      </c>
      <c r="Y513" s="57">
        <f t="shared" si="889"/>
        <v>3285.1900000000037</v>
      </c>
      <c r="Z513" s="57">
        <f t="shared" si="889"/>
        <v>3120.9600000000037</v>
      </c>
      <c r="AA513" s="59">
        <f t="shared" si="885"/>
        <v>90.339480000000052</v>
      </c>
      <c r="AB513" s="57"/>
      <c r="AC513" s="57">
        <f t="shared" si="787"/>
        <v>1970.7599999999998</v>
      </c>
      <c r="AD513" s="57">
        <f t="shared" si="788"/>
        <v>2956.7300000000037</v>
      </c>
      <c r="AE513" s="57">
        <f t="shared" ref="AE513:AO523" si="890">AD513-$L513</f>
        <v>2792.5000000000036</v>
      </c>
      <c r="AF513" s="57">
        <f t="shared" si="890"/>
        <v>2628.2700000000036</v>
      </c>
      <c r="AG513" s="57">
        <f t="shared" si="890"/>
        <v>2464.0400000000036</v>
      </c>
      <c r="AH513" s="57">
        <f t="shared" si="890"/>
        <v>2299.8100000000036</v>
      </c>
      <c r="AI513" s="57">
        <f t="shared" si="890"/>
        <v>2135.5800000000036</v>
      </c>
      <c r="AJ513" s="57">
        <f t="shared" si="890"/>
        <v>1971.3500000000035</v>
      </c>
      <c r="AK513" s="57">
        <f t="shared" si="890"/>
        <v>1807.1200000000035</v>
      </c>
      <c r="AL513" s="57">
        <f t="shared" si="890"/>
        <v>1642.8900000000035</v>
      </c>
      <c r="AM513" s="57">
        <f t="shared" si="890"/>
        <v>1478.6600000000035</v>
      </c>
      <c r="AN513" s="57">
        <f t="shared" si="890"/>
        <v>1314.4300000000035</v>
      </c>
      <c r="AO513" s="57">
        <f t="shared" si="890"/>
        <v>1150.2000000000035</v>
      </c>
      <c r="AP513" s="59">
        <f t="shared" si="817"/>
        <v>46.982760000000077</v>
      </c>
      <c r="AQ513" s="57">
        <v>164.23</v>
      </c>
      <c r="AR513" s="57">
        <f>L513*7+0.59</f>
        <v>1150.1999999999998</v>
      </c>
      <c r="AS513" s="57">
        <f t="shared" ref="AS513:AS523" si="891">AO513-$L513</f>
        <v>985.97000000000344</v>
      </c>
      <c r="AT513" s="57">
        <f t="shared" ref="AT513:BD523" si="892">AS513-$L513</f>
        <v>821.74000000000342</v>
      </c>
      <c r="AU513" s="57">
        <f t="shared" si="892"/>
        <v>657.5100000000034</v>
      </c>
      <c r="AV513" s="57">
        <f t="shared" si="892"/>
        <v>493.28000000000338</v>
      </c>
      <c r="AW513" s="57">
        <f t="shared" si="892"/>
        <v>329.05000000000337</v>
      </c>
      <c r="AX513" s="57">
        <f t="shared" si="892"/>
        <v>164.82000000000338</v>
      </c>
      <c r="AY513" s="57">
        <f t="shared" si="892"/>
        <v>0.59000000000338559</v>
      </c>
      <c r="AZ513" s="57">
        <f>AY513-0.59</f>
        <v>3.3856251135944149E-12</v>
      </c>
      <c r="BA513" s="57">
        <f t="shared" ref="BA513:BD513" si="893">AZ513-$L513*0</f>
        <v>3.3856251135944149E-12</v>
      </c>
      <c r="BB513" s="57">
        <f t="shared" si="893"/>
        <v>3.3856251135944149E-12</v>
      </c>
      <c r="BC513" s="57">
        <f t="shared" si="893"/>
        <v>3.3856251135944149E-12</v>
      </c>
      <c r="BD513" s="57">
        <f t="shared" si="893"/>
        <v>3.3856251135944149E-12</v>
      </c>
      <c r="BE513" s="60">
        <f t="shared" si="785"/>
        <v>7.7899630769231498</v>
      </c>
      <c r="BF513" s="57">
        <v>164.23</v>
      </c>
      <c r="BG513" s="69">
        <v>0</v>
      </c>
      <c r="BH513" s="57"/>
      <c r="BI513" s="57"/>
      <c r="BJ513" s="57"/>
      <c r="BK513" s="57"/>
      <c r="BL513" s="57"/>
      <c r="BM513" s="57"/>
      <c r="BN513" s="57"/>
      <c r="BO513" s="57"/>
      <c r="BP513" s="57"/>
      <c r="BQ513" s="57"/>
      <c r="BR513" s="57"/>
      <c r="BS513" s="57"/>
      <c r="BT513" s="60">
        <f t="shared" si="790"/>
        <v>5.7295194230059326E-15</v>
      </c>
      <c r="BU513" s="57">
        <v>164.23</v>
      </c>
      <c r="BV513" s="69">
        <v>0</v>
      </c>
      <c r="BW513" s="57"/>
      <c r="BX513" s="57"/>
      <c r="BY513" s="57"/>
      <c r="BZ513" s="57"/>
      <c r="CA513" s="57"/>
      <c r="CB513" s="57"/>
      <c r="CC513" s="57"/>
      <c r="CD513" s="57"/>
      <c r="CE513" s="57"/>
      <c r="CF513" s="57"/>
      <c r="CG513" s="57"/>
      <c r="CH513" s="57"/>
      <c r="CI513" s="60">
        <f t="shared" si="791"/>
        <v>0</v>
      </c>
      <c r="CJ513" s="57">
        <v>164.23</v>
      </c>
      <c r="CK513" s="69">
        <v>0</v>
      </c>
      <c r="CL513" s="57"/>
      <c r="CM513" s="57"/>
      <c r="CN513" s="57"/>
      <c r="CO513" s="57"/>
      <c r="CP513" s="57"/>
      <c r="CQ513" s="57"/>
      <c r="CR513" s="57"/>
      <c r="CS513" s="57"/>
      <c r="CT513" s="57"/>
      <c r="CU513" s="57"/>
      <c r="CV513" s="57"/>
      <c r="CW513" s="57"/>
      <c r="CX513" s="60">
        <f t="shared" si="792"/>
        <v>0</v>
      </c>
    </row>
    <row r="514" spans="1:102" x14ac:dyDescent="0.2">
      <c r="A514" s="56" t="s">
        <v>1822</v>
      </c>
      <c r="B514" s="40" t="s">
        <v>2658</v>
      </c>
      <c r="C514" s="40" t="s">
        <v>797</v>
      </c>
      <c r="D514" s="40" t="s">
        <v>851</v>
      </c>
      <c r="E514" s="40" t="s">
        <v>2152</v>
      </c>
      <c r="F514" s="40" t="s">
        <v>830</v>
      </c>
      <c r="G514" s="40">
        <v>180</v>
      </c>
      <c r="H514" s="57">
        <v>996691.42</v>
      </c>
      <c r="I514" s="57">
        <v>132892.13466666665</v>
      </c>
      <c r="J514" s="57">
        <v>863799.28533333342</v>
      </c>
      <c r="K514" s="58">
        <v>1</v>
      </c>
      <c r="L514" s="57">
        <v>5537.1783329999998</v>
      </c>
      <c r="M514" s="57"/>
      <c r="N514" s="57">
        <f t="shared" si="833"/>
        <v>66446.139995999998</v>
      </c>
      <c r="O514" s="57">
        <f t="shared" si="786"/>
        <v>858262.10700033337</v>
      </c>
      <c r="P514" s="57">
        <f t="shared" si="889"/>
        <v>852724.92866733333</v>
      </c>
      <c r="Q514" s="57">
        <f t="shared" si="889"/>
        <v>847187.75033433328</v>
      </c>
      <c r="R514" s="57">
        <f t="shared" si="889"/>
        <v>841650.57200133323</v>
      </c>
      <c r="S514" s="57">
        <f t="shared" si="889"/>
        <v>836113.39366833318</v>
      </c>
      <c r="T514" s="57">
        <f t="shared" si="889"/>
        <v>830576.21533533314</v>
      </c>
      <c r="U514" s="57">
        <f t="shared" si="889"/>
        <v>825039.03700233309</v>
      </c>
      <c r="V514" s="57">
        <f t="shared" si="889"/>
        <v>819501.85866933304</v>
      </c>
      <c r="W514" s="57">
        <f t="shared" si="889"/>
        <v>813964.680336333</v>
      </c>
      <c r="X514" s="57">
        <f t="shared" si="889"/>
        <v>808427.50200333295</v>
      </c>
      <c r="Y514" s="57">
        <f t="shared" si="889"/>
        <v>802890.3236703329</v>
      </c>
      <c r="Z514" s="57">
        <f t="shared" si="889"/>
        <v>797353.14533733285</v>
      </c>
      <c r="AA514" s="59">
        <f>SUM(O514:Z514,J514)/13*$AA$1</f>
        <v>18272.676737377325</v>
      </c>
      <c r="AB514" s="57"/>
      <c r="AC514" s="57">
        <f t="shared" si="787"/>
        <v>66446.139995999998</v>
      </c>
      <c r="AD514" s="57">
        <f t="shared" si="788"/>
        <v>791815.96700433281</v>
      </c>
      <c r="AE514" s="57">
        <f t="shared" si="890"/>
        <v>786278.78867133276</v>
      </c>
      <c r="AF514" s="57">
        <f t="shared" si="890"/>
        <v>780741.61033833271</v>
      </c>
      <c r="AG514" s="57">
        <f t="shared" si="890"/>
        <v>775204.43200533267</v>
      </c>
      <c r="AH514" s="57">
        <f t="shared" si="890"/>
        <v>769667.25367233262</v>
      </c>
      <c r="AI514" s="57">
        <f t="shared" si="890"/>
        <v>764130.07533933257</v>
      </c>
      <c r="AJ514" s="57">
        <f t="shared" si="890"/>
        <v>758592.89700633253</v>
      </c>
      <c r="AK514" s="57">
        <f t="shared" si="890"/>
        <v>753055.71867333248</v>
      </c>
      <c r="AL514" s="57">
        <f t="shared" si="890"/>
        <v>747518.54034033243</v>
      </c>
      <c r="AM514" s="57">
        <f t="shared" si="890"/>
        <v>741981.36200733238</v>
      </c>
      <c r="AN514" s="57">
        <f t="shared" si="890"/>
        <v>736444.18367433234</v>
      </c>
      <c r="AO514" s="57">
        <f t="shared" si="890"/>
        <v>730907.00534133229</v>
      </c>
      <c r="AP514" s="59">
        <f t="shared" si="817"/>
        <v>16810.861657465313</v>
      </c>
      <c r="AQ514" s="57">
        <v>5537.1783329999998</v>
      </c>
      <c r="AR514" s="57">
        <f>AQ514*12</f>
        <v>66446.139995999998</v>
      </c>
      <c r="AS514" s="57">
        <f>AO514-$L514</f>
        <v>725369.82700833224</v>
      </c>
      <c r="AT514" s="57">
        <f t="shared" si="892"/>
        <v>719832.6486753322</v>
      </c>
      <c r="AU514" s="57">
        <f t="shared" si="892"/>
        <v>714295.47034233215</v>
      </c>
      <c r="AV514" s="57">
        <f t="shared" si="892"/>
        <v>708758.2920093321</v>
      </c>
      <c r="AW514" s="57">
        <f t="shared" si="892"/>
        <v>703221.11367633205</v>
      </c>
      <c r="AX514" s="57">
        <f t="shared" si="892"/>
        <v>697683.93534333201</v>
      </c>
      <c r="AY514" s="57">
        <f t="shared" si="892"/>
        <v>692146.75701033196</v>
      </c>
      <c r="AZ514" s="57">
        <f t="shared" si="892"/>
        <v>686609.57867733191</v>
      </c>
      <c r="BA514" s="57">
        <f t="shared" si="892"/>
        <v>681072.40034433187</v>
      </c>
      <c r="BB514" s="57">
        <f t="shared" si="892"/>
        <v>675535.22201133182</v>
      </c>
      <c r="BC514" s="57">
        <f t="shared" si="892"/>
        <v>669998.04367833177</v>
      </c>
      <c r="BD514" s="57">
        <f t="shared" si="892"/>
        <v>664460.86534533172</v>
      </c>
      <c r="BE514" s="60">
        <f t="shared" si="785"/>
        <v>15349.046577553303</v>
      </c>
      <c r="BF514" s="57">
        <v>5537.1783329999998</v>
      </c>
      <c r="BG514" s="69">
        <f t="shared" si="876"/>
        <v>66446.139995999998</v>
      </c>
      <c r="BH514" s="57">
        <f t="shared" si="877"/>
        <v>658923.68701233168</v>
      </c>
      <c r="BI514" s="57">
        <f t="shared" ref="BI514:BS515" si="894">BH514-$L514</f>
        <v>653386.50867933163</v>
      </c>
      <c r="BJ514" s="57">
        <f t="shared" si="894"/>
        <v>647849.33034633158</v>
      </c>
      <c r="BK514" s="57">
        <f t="shared" si="894"/>
        <v>642312.15201333154</v>
      </c>
      <c r="BL514" s="57">
        <f t="shared" si="894"/>
        <v>636774.97368033149</v>
      </c>
      <c r="BM514" s="57">
        <f t="shared" si="894"/>
        <v>631237.79534733144</v>
      </c>
      <c r="BN514" s="57">
        <f t="shared" si="894"/>
        <v>625700.61701433139</v>
      </c>
      <c r="BO514" s="57">
        <f t="shared" si="894"/>
        <v>620163.43868133135</v>
      </c>
      <c r="BP514" s="57">
        <f t="shared" si="894"/>
        <v>614626.2603483313</v>
      </c>
      <c r="BQ514" s="57">
        <f t="shared" si="894"/>
        <v>609089.08201533125</v>
      </c>
      <c r="BR514" s="57">
        <f t="shared" si="894"/>
        <v>603551.90368233121</v>
      </c>
      <c r="BS514" s="57">
        <f t="shared" si="894"/>
        <v>598014.72534933116</v>
      </c>
      <c r="BT514" s="60">
        <f t="shared" si="790"/>
        <v>13887.231497641291</v>
      </c>
      <c r="BU514" s="57">
        <v>5537.1783329999998</v>
      </c>
      <c r="BV514" s="69">
        <f t="shared" si="879"/>
        <v>66446.139995999998</v>
      </c>
      <c r="BW514" s="57">
        <f t="shared" ref="BW514:BW515" si="895">BS514-BU514</f>
        <v>592477.54701633111</v>
      </c>
      <c r="BX514" s="57">
        <f t="shared" ref="BX514:CH515" si="896">BW514-$L514</f>
        <v>586940.36868333106</v>
      </c>
      <c r="BY514" s="57">
        <f t="shared" si="896"/>
        <v>581403.19035033102</v>
      </c>
      <c r="BZ514" s="57">
        <f t="shared" si="896"/>
        <v>575866.01201733097</v>
      </c>
      <c r="CA514" s="57">
        <f t="shared" si="896"/>
        <v>570328.83368433092</v>
      </c>
      <c r="CB514" s="57">
        <f t="shared" si="896"/>
        <v>564791.65535133088</v>
      </c>
      <c r="CC514" s="57">
        <f t="shared" si="896"/>
        <v>559254.47701833083</v>
      </c>
      <c r="CD514" s="57">
        <f t="shared" si="896"/>
        <v>553717.29868533078</v>
      </c>
      <c r="CE514" s="57">
        <f t="shared" si="896"/>
        <v>548180.12035233073</v>
      </c>
      <c r="CF514" s="57">
        <f t="shared" si="896"/>
        <v>542642.94201933069</v>
      </c>
      <c r="CG514" s="57">
        <f t="shared" si="896"/>
        <v>537105.76368633064</v>
      </c>
      <c r="CH514" s="57">
        <f t="shared" si="896"/>
        <v>531568.58535333059</v>
      </c>
      <c r="CI514" s="60">
        <f t="shared" si="791"/>
        <v>12425.416417729279</v>
      </c>
      <c r="CJ514" s="57">
        <v>5537.1783329999998</v>
      </c>
      <c r="CK514" s="69">
        <f t="shared" si="882"/>
        <v>66446.139995999998</v>
      </c>
      <c r="CL514" s="57">
        <f t="shared" ref="CL514:CL515" si="897">CH514-CJ514</f>
        <v>526031.40702033055</v>
      </c>
      <c r="CM514" s="57">
        <f t="shared" ref="CM514:CW515" si="898">CL514-$L514</f>
        <v>520494.22868733056</v>
      </c>
      <c r="CN514" s="57">
        <f t="shared" si="898"/>
        <v>514957.05035433057</v>
      </c>
      <c r="CO514" s="57">
        <f t="shared" si="898"/>
        <v>509419.87202133058</v>
      </c>
      <c r="CP514" s="57">
        <f t="shared" si="898"/>
        <v>503882.69368833059</v>
      </c>
      <c r="CQ514" s="57">
        <f t="shared" si="898"/>
        <v>498345.5153553306</v>
      </c>
      <c r="CR514" s="57">
        <f t="shared" si="898"/>
        <v>492808.33702233061</v>
      </c>
      <c r="CS514" s="57">
        <f t="shared" si="898"/>
        <v>487271.15868933062</v>
      </c>
      <c r="CT514" s="57">
        <f t="shared" si="898"/>
        <v>481733.98035633063</v>
      </c>
      <c r="CU514" s="57">
        <f t="shared" si="898"/>
        <v>476196.80202333065</v>
      </c>
      <c r="CV514" s="57">
        <f t="shared" si="898"/>
        <v>470659.62369033066</v>
      </c>
      <c r="CW514" s="57">
        <f t="shared" si="898"/>
        <v>465122.44535733067</v>
      </c>
      <c r="CX514" s="60">
        <f t="shared" si="792"/>
        <v>10963.601337817272</v>
      </c>
    </row>
    <row r="515" spans="1:102" x14ac:dyDescent="0.2">
      <c r="A515" s="56" t="s">
        <v>1464</v>
      </c>
      <c r="B515" s="40" t="s">
        <v>2659</v>
      </c>
      <c r="C515" s="40" t="s">
        <v>797</v>
      </c>
      <c r="D515" s="40" t="s">
        <v>835</v>
      </c>
      <c r="E515" s="40" t="s">
        <v>2663</v>
      </c>
      <c r="F515" s="40" t="s">
        <v>830</v>
      </c>
      <c r="G515" s="40">
        <v>120</v>
      </c>
      <c r="H515" s="57">
        <v>58683.33</v>
      </c>
      <c r="I515" s="57">
        <v>14670.873000000003</v>
      </c>
      <c r="J515" s="57">
        <v>44012.456999999995</v>
      </c>
      <c r="K515" s="58">
        <v>0</v>
      </c>
      <c r="L515" s="57">
        <v>489.0299999999998</v>
      </c>
      <c r="M515" s="57"/>
      <c r="N515" s="57">
        <f t="shared" si="833"/>
        <v>5868.3599999999979</v>
      </c>
      <c r="O515" s="57">
        <f t="shared" si="786"/>
        <v>43523.426999999996</v>
      </c>
      <c r="P515" s="57">
        <f t="shared" si="889"/>
        <v>43034.396999999997</v>
      </c>
      <c r="Q515" s="57">
        <f t="shared" si="889"/>
        <v>42545.366999999998</v>
      </c>
      <c r="R515" s="57">
        <f t="shared" si="889"/>
        <v>42056.337</v>
      </c>
      <c r="S515" s="57">
        <f t="shared" si="889"/>
        <v>41567.307000000001</v>
      </c>
      <c r="T515" s="57">
        <f t="shared" si="889"/>
        <v>41078.277000000002</v>
      </c>
      <c r="U515" s="57">
        <f t="shared" si="889"/>
        <v>40589.247000000003</v>
      </c>
      <c r="V515" s="57">
        <f t="shared" si="889"/>
        <v>40100.217000000004</v>
      </c>
      <c r="W515" s="57">
        <f t="shared" si="889"/>
        <v>39611.187000000005</v>
      </c>
      <c r="X515" s="57">
        <f t="shared" si="889"/>
        <v>39122.157000000007</v>
      </c>
      <c r="Y515" s="57">
        <f t="shared" si="889"/>
        <v>38633.127000000008</v>
      </c>
      <c r="Z515" s="57">
        <f t="shared" si="889"/>
        <v>38144.097000000009</v>
      </c>
      <c r="AA515" s="59"/>
      <c r="AB515" s="57"/>
      <c r="AC515" s="57">
        <f t="shared" si="787"/>
        <v>5868.3599999999979</v>
      </c>
      <c r="AD515" s="57">
        <f t="shared" si="788"/>
        <v>37655.06700000001</v>
      </c>
      <c r="AE515" s="57">
        <f t="shared" si="890"/>
        <v>37166.037000000011</v>
      </c>
      <c r="AF515" s="57">
        <f t="shared" si="890"/>
        <v>36677.007000000012</v>
      </c>
      <c r="AG515" s="57">
        <f t="shared" si="890"/>
        <v>36187.977000000014</v>
      </c>
      <c r="AH515" s="57">
        <f t="shared" si="890"/>
        <v>35698.947000000015</v>
      </c>
      <c r="AI515" s="57">
        <f t="shared" si="890"/>
        <v>35209.917000000016</v>
      </c>
      <c r="AJ515" s="57">
        <f t="shared" si="890"/>
        <v>34720.887000000017</v>
      </c>
      <c r="AK515" s="57">
        <f t="shared" si="890"/>
        <v>34231.857000000018</v>
      </c>
      <c r="AL515" s="57">
        <f t="shared" si="890"/>
        <v>33742.827000000019</v>
      </c>
      <c r="AM515" s="57">
        <f t="shared" si="890"/>
        <v>33253.79700000002</v>
      </c>
      <c r="AN515" s="57">
        <f t="shared" si="890"/>
        <v>32764.767000000022</v>
      </c>
      <c r="AO515" s="57">
        <f t="shared" si="890"/>
        <v>32275.737000000023</v>
      </c>
      <c r="AP515" s="59"/>
      <c r="AQ515" s="57">
        <v>489.0299999999998</v>
      </c>
      <c r="AR515" s="57">
        <f>AQ515*12</f>
        <v>5868.3599999999979</v>
      </c>
      <c r="AS515" s="57">
        <f>AO515-$L515</f>
        <v>31786.707000000024</v>
      </c>
      <c r="AT515" s="57">
        <f t="shared" si="892"/>
        <v>31297.677000000025</v>
      </c>
      <c r="AU515" s="57">
        <f t="shared" si="892"/>
        <v>30808.647000000026</v>
      </c>
      <c r="AV515" s="57">
        <f t="shared" si="892"/>
        <v>30319.617000000027</v>
      </c>
      <c r="AW515" s="57">
        <f t="shared" si="892"/>
        <v>29830.587000000029</v>
      </c>
      <c r="AX515" s="57">
        <f t="shared" si="892"/>
        <v>29341.55700000003</v>
      </c>
      <c r="AY515" s="57">
        <f t="shared" si="892"/>
        <v>28852.527000000031</v>
      </c>
      <c r="AZ515" s="57">
        <f t="shared" si="892"/>
        <v>28363.497000000032</v>
      </c>
      <c r="BA515" s="57">
        <f t="shared" si="892"/>
        <v>27874.467000000033</v>
      </c>
      <c r="BB515" s="57">
        <f t="shared" si="892"/>
        <v>27385.437000000034</v>
      </c>
      <c r="BC515" s="57">
        <f t="shared" si="892"/>
        <v>26896.407000000036</v>
      </c>
      <c r="BD515" s="57">
        <f t="shared" si="892"/>
        <v>26407.377000000037</v>
      </c>
      <c r="BE515" s="60">
        <f t="shared" si="785"/>
        <v>0</v>
      </c>
      <c r="BF515" s="57">
        <v>489.0299999999998</v>
      </c>
      <c r="BG515" s="69">
        <f t="shared" si="876"/>
        <v>5868.3599999999979</v>
      </c>
      <c r="BH515" s="57">
        <f t="shared" si="877"/>
        <v>25918.347000000038</v>
      </c>
      <c r="BI515" s="57">
        <f t="shared" si="894"/>
        <v>25429.317000000039</v>
      </c>
      <c r="BJ515" s="57">
        <f t="shared" si="894"/>
        <v>24940.28700000004</v>
      </c>
      <c r="BK515" s="57">
        <f t="shared" si="894"/>
        <v>24451.257000000041</v>
      </c>
      <c r="BL515" s="57">
        <f t="shared" si="894"/>
        <v>23962.227000000043</v>
      </c>
      <c r="BM515" s="57">
        <f t="shared" si="894"/>
        <v>23473.197000000044</v>
      </c>
      <c r="BN515" s="57">
        <f t="shared" si="894"/>
        <v>22984.167000000045</v>
      </c>
      <c r="BO515" s="57">
        <f t="shared" si="894"/>
        <v>22495.137000000046</v>
      </c>
      <c r="BP515" s="57">
        <f t="shared" si="894"/>
        <v>22006.107000000047</v>
      </c>
      <c r="BQ515" s="57">
        <f t="shared" si="894"/>
        <v>21517.077000000048</v>
      </c>
      <c r="BR515" s="57">
        <f t="shared" si="894"/>
        <v>21028.04700000005</v>
      </c>
      <c r="BS515" s="57">
        <f t="shared" si="894"/>
        <v>20539.017000000051</v>
      </c>
      <c r="BT515" s="60">
        <v>0</v>
      </c>
      <c r="BU515" s="57">
        <v>489.0299999999998</v>
      </c>
      <c r="BV515" s="69">
        <f t="shared" si="879"/>
        <v>5868.3599999999979</v>
      </c>
      <c r="BW515" s="57">
        <f t="shared" si="895"/>
        <v>20049.987000000052</v>
      </c>
      <c r="BX515" s="57">
        <f t="shared" si="896"/>
        <v>19560.957000000053</v>
      </c>
      <c r="BY515" s="57">
        <f t="shared" si="896"/>
        <v>19071.927000000054</v>
      </c>
      <c r="BZ515" s="57">
        <f t="shared" si="896"/>
        <v>18582.897000000055</v>
      </c>
      <c r="CA515" s="57">
        <f t="shared" si="896"/>
        <v>18093.867000000057</v>
      </c>
      <c r="CB515" s="57">
        <f t="shared" si="896"/>
        <v>17604.837000000058</v>
      </c>
      <c r="CC515" s="57">
        <f t="shared" si="896"/>
        <v>17115.807000000059</v>
      </c>
      <c r="CD515" s="57">
        <f t="shared" si="896"/>
        <v>16626.77700000006</v>
      </c>
      <c r="CE515" s="57">
        <f t="shared" si="896"/>
        <v>16137.747000000059</v>
      </c>
      <c r="CF515" s="57">
        <f t="shared" si="896"/>
        <v>15648.717000000059</v>
      </c>
      <c r="CG515" s="57">
        <f t="shared" si="896"/>
        <v>15159.687000000058</v>
      </c>
      <c r="CH515" s="57">
        <f t="shared" si="896"/>
        <v>14670.657000000057</v>
      </c>
      <c r="CI515" s="60">
        <v>0</v>
      </c>
      <c r="CJ515" s="57">
        <v>489.0299999999998</v>
      </c>
      <c r="CK515" s="69">
        <f t="shared" si="882"/>
        <v>5868.3599999999979</v>
      </c>
      <c r="CL515" s="57">
        <f t="shared" si="897"/>
        <v>14181.627000000057</v>
      </c>
      <c r="CM515" s="57">
        <f t="shared" si="898"/>
        <v>13692.597000000056</v>
      </c>
      <c r="CN515" s="57">
        <f t="shared" si="898"/>
        <v>13203.567000000055</v>
      </c>
      <c r="CO515" s="57">
        <f t="shared" si="898"/>
        <v>12714.537000000055</v>
      </c>
      <c r="CP515" s="57">
        <f t="shared" si="898"/>
        <v>12225.507000000054</v>
      </c>
      <c r="CQ515" s="57">
        <f t="shared" si="898"/>
        <v>11736.477000000054</v>
      </c>
      <c r="CR515" s="57">
        <f t="shared" si="898"/>
        <v>11247.447000000053</v>
      </c>
      <c r="CS515" s="57">
        <f t="shared" si="898"/>
        <v>10758.417000000052</v>
      </c>
      <c r="CT515" s="57">
        <f t="shared" si="898"/>
        <v>10269.387000000052</v>
      </c>
      <c r="CU515" s="57">
        <f t="shared" si="898"/>
        <v>9780.3570000000509</v>
      </c>
      <c r="CV515" s="57">
        <f t="shared" si="898"/>
        <v>9291.3270000000502</v>
      </c>
      <c r="CW515" s="57">
        <f t="shared" si="898"/>
        <v>8802.2970000000496</v>
      </c>
      <c r="CX515" s="60">
        <v>0</v>
      </c>
    </row>
    <row r="516" spans="1:102" x14ac:dyDescent="0.2">
      <c r="A516" s="56" t="s">
        <v>834</v>
      </c>
      <c r="H516" s="57"/>
      <c r="I516" s="57"/>
      <c r="J516" s="57"/>
      <c r="K516" s="58"/>
      <c r="L516" s="57"/>
      <c r="M516" s="57"/>
      <c r="N516" s="57"/>
      <c r="O516" s="57">
        <f t="shared" si="786"/>
        <v>0</v>
      </c>
      <c r="P516" s="57">
        <f t="shared" si="889"/>
        <v>0</v>
      </c>
      <c r="Q516" s="57">
        <f t="shared" si="889"/>
        <v>0</v>
      </c>
      <c r="R516" s="57">
        <f t="shared" si="889"/>
        <v>0</v>
      </c>
      <c r="S516" s="57">
        <f t="shared" si="889"/>
        <v>0</v>
      </c>
      <c r="T516" s="57">
        <f t="shared" si="889"/>
        <v>0</v>
      </c>
      <c r="U516" s="57">
        <f t="shared" si="889"/>
        <v>0</v>
      </c>
      <c r="V516" s="57">
        <f t="shared" si="889"/>
        <v>0</v>
      </c>
      <c r="W516" s="57">
        <f t="shared" si="889"/>
        <v>0</v>
      </c>
      <c r="X516" s="57">
        <f t="shared" si="889"/>
        <v>0</v>
      </c>
      <c r="Y516" s="57">
        <f t="shared" si="889"/>
        <v>0</v>
      </c>
      <c r="Z516" s="57"/>
      <c r="AA516" s="59"/>
      <c r="AB516" s="57"/>
      <c r="AC516" s="57"/>
      <c r="AD516" s="57"/>
      <c r="AE516" s="57"/>
      <c r="AF516" s="57"/>
      <c r="AG516" s="57"/>
      <c r="AH516" s="57"/>
      <c r="AI516" s="57"/>
      <c r="AJ516" s="57"/>
      <c r="AK516" s="57"/>
      <c r="AL516" s="57"/>
      <c r="AM516" s="57"/>
      <c r="AN516" s="57"/>
      <c r="AO516" s="57"/>
      <c r="AP516" s="59"/>
      <c r="AQ516" s="57">
        <v>0</v>
      </c>
      <c r="AR516" s="57"/>
      <c r="AS516" s="57"/>
      <c r="AT516" s="57"/>
      <c r="AU516" s="57"/>
      <c r="AV516" s="57"/>
      <c r="AW516" s="57"/>
      <c r="AX516" s="57"/>
      <c r="AY516" s="57"/>
      <c r="AZ516" s="57"/>
      <c r="BA516" s="57"/>
      <c r="BB516" s="57"/>
      <c r="BC516" s="57"/>
      <c r="BD516" s="57"/>
      <c r="BE516" s="60"/>
      <c r="BF516" s="57">
        <v>0</v>
      </c>
      <c r="BG516" s="69"/>
      <c r="BH516" s="57"/>
      <c r="BI516" s="57"/>
      <c r="BJ516" s="57"/>
      <c r="BK516" s="57"/>
      <c r="BL516" s="57"/>
      <c r="BM516" s="57"/>
      <c r="BN516" s="57"/>
      <c r="BO516" s="57"/>
      <c r="BP516" s="57"/>
      <c r="BQ516" s="57"/>
      <c r="BR516" s="57"/>
      <c r="BS516" s="57"/>
      <c r="BT516" s="60"/>
      <c r="BU516" s="57">
        <v>0</v>
      </c>
      <c r="BV516" s="69"/>
      <c r="BW516" s="57"/>
      <c r="BX516" s="57"/>
      <c r="BY516" s="57"/>
      <c r="BZ516" s="57"/>
      <c r="CA516" s="57"/>
      <c r="CB516" s="57"/>
      <c r="CC516" s="57"/>
      <c r="CD516" s="57"/>
      <c r="CE516" s="57"/>
      <c r="CF516" s="57"/>
      <c r="CG516" s="57"/>
      <c r="CH516" s="57"/>
      <c r="CI516" s="60"/>
      <c r="CJ516" s="57">
        <v>0</v>
      </c>
      <c r="CK516" s="69"/>
      <c r="CL516" s="57"/>
      <c r="CM516" s="57"/>
      <c r="CN516" s="57"/>
      <c r="CO516" s="57"/>
      <c r="CP516" s="57"/>
      <c r="CQ516" s="57"/>
      <c r="CR516" s="57"/>
      <c r="CS516" s="57"/>
      <c r="CT516" s="57"/>
      <c r="CU516" s="57"/>
      <c r="CV516" s="57"/>
      <c r="CW516" s="57"/>
      <c r="CX516" s="60"/>
    </row>
    <row r="517" spans="1:102" x14ac:dyDescent="0.2">
      <c r="A517" s="56" t="s">
        <v>1823</v>
      </c>
      <c r="B517" s="40" t="s">
        <v>2011</v>
      </c>
      <c r="C517" s="40" t="s">
        <v>834</v>
      </c>
      <c r="D517" s="40" t="s">
        <v>913</v>
      </c>
      <c r="E517" s="40" t="s">
        <v>2152</v>
      </c>
      <c r="F517" s="40" t="s">
        <v>831</v>
      </c>
      <c r="G517" s="40">
        <v>480</v>
      </c>
      <c r="H517" s="57">
        <v>24720373.289999999</v>
      </c>
      <c r="I517" s="57">
        <v>1236018.6922499998</v>
      </c>
      <c r="J517" s="57">
        <v>23484354.597750001</v>
      </c>
      <c r="K517" s="58">
        <v>1</v>
      </c>
      <c r="L517" s="57">
        <v>51500.780000000006</v>
      </c>
      <c r="M517" s="57"/>
      <c r="N517" s="57">
        <f t="shared" si="833"/>
        <v>618009.3600000001</v>
      </c>
      <c r="O517" s="57">
        <f t="shared" ref="O517:O580" si="899">J517-$L517</f>
        <v>23432853.817749999</v>
      </c>
      <c r="P517" s="57">
        <f t="shared" si="889"/>
        <v>23381353.037749998</v>
      </c>
      <c r="Q517" s="57">
        <f t="shared" si="889"/>
        <v>23329852.257749997</v>
      </c>
      <c r="R517" s="57">
        <f t="shared" si="889"/>
        <v>23278351.477749996</v>
      </c>
      <c r="S517" s="57">
        <f t="shared" si="889"/>
        <v>23226850.697749995</v>
      </c>
      <c r="T517" s="57">
        <f t="shared" si="889"/>
        <v>23175349.917749994</v>
      </c>
      <c r="U517" s="57">
        <f t="shared" si="889"/>
        <v>23123849.137749992</v>
      </c>
      <c r="V517" s="57">
        <f t="shared" si="889"/>
        <v>23072348.357749991</v>
      </c>
      <c r="W517" s="57">
        <f t="shared" si="889"/>
        <v>23020847.57774999</v>
      </c>
      <c r="X517" s="57">
        <f t="shared" si="889"/>
        <v>22969346.797749989</v>
      </c>
      <c r="Y517" s="57">
        <f t="shared" si="889"/>
        <v>22917846.017749988</v>
      </c>
      <c r="Z517" s="57">
        <f t="shared" si="889"/>
        <v>22866345.237749986</v>
      </c>
      <c r="AA517" s="59">
        <f t="shared" ref="AA517:AA518" si="900">SUM(O517:Z517,J517)/13*$AA$1</f>
        <v>509857.69819049991</v>
      </c>
      <c r="AB517" s="57"/>
      <c r="AC517" s="57">
        <f t="shared" ref="AC517:AC578" si="901">L517*12</f>
        <v>618009.3600000001</v>
      </c>
      <c r="AD517" s="57">
        <f t="shared" ref="AD517:AD580" si="902">Z517-$L517</f>
        <v>22814844.457749985</v>
      </c>
      <c r="AE517" s="57">
        <f t="shared" si="890"/>
        <v>22763343.677749984</v>
      </c>
      <c r="AF517" s="57">
        <f t="shared" si="890"/>
        <v>22711842.897749983</v>
      </c>
      <c r="AG517" s="57">
        <f t="shared" si="890"/>
        <v>22660342.117749982</v>
      </c>
      <c r="AH517" s="57">
        <f t="shared" si="890"/>
        <v>22608841.33774998</v>
      </c>
      <c r="AI517" s="57">
        <f t="shared" si="890"/>
        <v>22557340.557749979</v>
      </c>
      <c r="AJ517" s="57">
        <f t="shared" si="890"/>
        <v>22505839.777749978</v>
      </c>
      <c r="AK517" s="57">
        <f t="shared" si="890"/>
        <v>22454338.997749977</v>
      </c>
      <c r="AL517" s="57">
        <f t="shared" si="890"/>
        <v>22402838.217749976</v>
      </c>
      <c r="AM517" s="57">
        <f t="shared" si="890"/>
        <v>22351337.437749974</v>
      </c>
      <c r="AN517" s="57">
        <f t="shared" si="890"/>
        <v>22299836.657749973</v>
      </c>
      <c r="AO517" s="57">
        <f t="shared" si="890"/>
        <v>22248335.877749972</v>
      </c>
      <c r="AP517" s="59">
        <f t="shared" ref="AP517:AP580" si="903">IF(K517&lt;1,0,SUM(AD517:AO517,Z517)/13*$BE$1)</f>
        <v>496261.49227049958</v>
      </c>
      <c r="AQ517" s="57">
        <v>51500.780000000006</v>
      </c>
      <c r="AR517" s="57">
        <f t="shared" ref="AR517:AR518" si="904">L517*12</f>
        <v>618009.3600000001</v>
      </c>
      <c r="AS517" s="57">
        <f t="shared" si="891"/>
        <v>22196835.097749971</v>
      </c>
      <c r="AT517" s="57">
        <f t="shared" si="892"/>
        <v>22145334.31774997</v>
      </c>
      <c r="AU517" s="57">
        <f t="shared" si="892"/>
        <v>22093833.537749968</v>
      </c>
      <c r="AV517" s="57">
        <f t="shared" si="892"/>
        <v>22042332.757749967</v>
      </c>
      <c r="AW517" s="57">
        <f t="shared" si="892"/>
        <v>21990831.977749966</v>
      </c>
      <c r="AX517" s="57">
        <f t="shared" si="892"/>
        <v>21939331.197749965</v>
      </c>
      <c r="AY517" s="57">
        <f t="shared" si="892"/>
        <v>21887830.417749964</v>
      </c>
      <c r="AZ517" s="57">
        <f t="shared" si="892"/>
        <v>21836329.637749963</v>
      </c>
      <c r="BA517" s="57">
        <f t="shared" si="892"/>
        <v>21784828.857749961</v>
      </c>
      <c r="BB517" s="57">
        <f t="shared" si="892"/>
        <v>21733328.07774996</v>
      </c>
      <c r="BC517" s="57">
        <f t="shared" si="892"/>
        <v>21681827.297749959</v>
      </c>
      <c r="BD517" s="57">
        <f t="shared" si="892"/>
        <v>21630326.517749958</v>
      </c>
      <c r="BE517" s="60">
        <f t="shared" ref="BE517:BE579" si="905">IF(K517&lt;1,0,SUM(AS517:BD517,AO517)/13*$BE$1)</f>
        <v>482665.28635049926</v>
      </c>
      <c r="BF517" s="57">
        <v>51500.780000000006</v>
      </c>
      <c r="BG517" s="69">
        <f t="shared" si="876"/>
        <v>618009.3600000001</v>
      </c>
      <c r="BH517" s="57">
        <f t="shared" si="877"/>
        <v>21578825.737749957</v>
      </c>
      <c r="BI517" s="57">
        <f t="shared" ref="BI517:BS523" si="906">BH517-$L517</f>
        <v>21527324.957749955</v>
      </c>
      <c r="BJ517" s="57">
        <f t="shared" si="906"/>
        <v>21475824.177749954</v>
      </c>
      <c r="BK517" s="57">
        <f t="shared" si="906"/>
        <v>21424323.397749953</v>
      </c>
      <c r="BL517" s="57">
        <f t="shared" si="906"/>
        <v>21372822.617749952</v>
      </c>
      <c r="BM517" s="57">
        <f t="shared" si="906"/>
        <v>21321321.837749951</v>
      </c>
      <c r="BN517" s="57">
        <f t="shared" si="906"/>
        <v>21269821.057749949</v>
      </c>
      <c r="BO517" s="57">
        <f t="shared" si="906"/>
        <v>21218320.277749948</v>
      </c>
      <c r="BP517" s="57">
        <f t="shared" si="906"/>
        <v>21166819.497749947</v>
      </c>
      <c r="BQ517" s="57">
        <f t="shared" si="906"/>
        <v>21115318.717749946</v>
      </c>
      <c r="BR517" s="57">
        <f t="shared" si="906"/>
        <v>21063817.937749945</v>
      </c>
      <c r="BS517" s="57">
        <f t="shared" si="906"/>
        <v>21012317.157749943</v>
      </c>
      <c r="BT517" s="60">
        <f t="shared" ref="BT517:BT579" si="907">IF(Z517&lt;1,0,SUM(BH517:BS517,BD517)/13*$BE$1)</f>
        <v>469069.08043049899</v>
      </c>
      <c r="BU517" s="57">
        <v>51500.780000000006</v>
      </c>
      <c r="BV517" s="69">
        <f t="shared" si="879"/>
        <v>618009.3600000001</v>
      </c>
      <c r="BW517" s="57">
        <f t="shared" ref="BW517:BW523" si="908">BS517-BU517</f>
        <v>20960816.377749942</v>
      </c>
      <c r="BX517" s="57">
        <f t="shared" ref="BX517:CH523" si="909">BW517-$L517</f>
        <v>20909315.597749941</v>
      </c>
      <c r="BY517" s="57">
        <f t="shared" si="909"/>
        <v>20857814.81774994</v>
      </c>
      <c r="BZ517" s="57">
        <f t="shared" si="909"/>
        <v>20806314.037749939</v>
      </c>
      <c r="CA517" s="57">
        <f t="shared" si="909"/>
        <v>20754813.257749937</v>
      </c>
      <c r="CB517" s="57">
        <f t="shared" si="909"/>
        <v>20703312.477749936</v>
      </c>
      <c r="CC517" s="57">
        <f t="shared" si="909"/>
        <v>20651811.697749935</v>
      </c>
      <c r="CD517" s="57">
        <f t="shared" si="909"/>
        <v>20600310.917749934</v>
      </c>
      <c r="CE517" s="57">
        <f t="shared" si="909"/>
        <v>20548810.137749933</v>
      </c>
      <c r="CF517" s="57">
        <f t="shared" si="909"/>
        <v>20497309.357749932</v>
      </c>
      <c r="CG517" s="57">
        <f t="shared" si="909"/>
        <v>20445808.57774993</v>
      </c>
      <c r="CH517" s="57">
        <f t="shared" si="909"/>
        <v>20394307.797749929</v>
      </c>
      <c r="CI517" s="60">
        <f t="shared" ref="CI517:CI579" si="910">IF(AO517&lt;1,0,SUM(BW517:CH517,BS517)/13*$BE$1)</f>
        <v>455472.87451049866</v>
      </c>
      <c r="CJ517" s="57">
        <v>51500.780000000006</v>
      </c>
      <c r="CK517" s="69">
        <f t="shared" si="882"/>
        <v>618009.3600000001</v>
      </c>
      <c r="CL517" s="57">
        <f t="shared" ref="CL517:CL523" si="911">CH517-CJ517</f>
        <v>20342807.017749928</v>
      </c>
      <c r="CM517" s="57">
        <f t="shared" ref="CM517:CW523" si="912">CL517-$L517</f>
        <v>20291306.237749927</v>
      </c>
      <c r="CN517" s="57">
        <f t="shared" si="912"/>
        <v>20239805.457749926</v>
      </c>
      <c r="CO517" s="57">
        <f t="shared" si="912"/>
        <v>20188304.677749924</v>
      </c>
      <c r="CP517" s="57">
        <f t="shared" si="912"/>
        <v>20136803.897749923</v>
      </c>
      <c r="CQ517" s="57">
        <f t="shared" si="912"/>
        <v>20085303.117749922</v>
      </c>
      <c r="CR517" s="57">
        <f t="shared" si="912"/>
        <v>20033802.337749921</v>
      </c>
      <c r="CS517" s="57">
        <f t="shared" si="912"/>
        <v>19982301.55774992</v>
      </c>
      <c r="CT517" s="57">
        <f t="shared" si="912"/>
        <v>19930800.777749918</v>
      </c>
      <c r="CU517" s="57">
        <f t="shared" si="912"/>
        <v>19879299.997749917</v>
      </c>
      <c r="CV517" s="57">
        <f t="shared" si="912"/>
        <v>19827799.217749916</v>
      </c>
      <c r="CW517" s="57">
        <f t="shared" si="912"/>
        <v>19776298.437749915</v>
      </c>
      <c r="CX517" s="60">
        <f t="shared" ref="CX517:CX579" si="913">IF(BD517&lt;1,0,SUM(CL517:CW517,CH517)/13*$BE$1)</f>
        <v>441876.66859049833</v>
      </c>
    </row>
    <row r="518" spans="1:102" s="66" customFormat="1" x14ac:dyDescent="0.2">
      <c r="A518" s="65" t="s">
        <v>1824</v>
      </c>
      <c r="B518" s="66" t="s">
        <v>2012</v>
      </c>
      <c r="C518" s="66" t="s">
        <v>834</v>
      </c>
      <c r="D518" s="66" t="s">
        <v>851</v>
      </c>
      <c r="E518" s="66" t="s">
        <v>2153</v>
      </c>
      <c r="F518" s="66" t="s">
        <v>848</v>
      </c>
      <c r="G518" s="66">
        <v>240</v>
      </c>
      <c r="H518" s="67">
        <v>3490808.3</v>
      </c>
      <c r="I518" s="67">
        <v>1647512.56</v>
      </c>
      <c r="J518" s="67">
        <v>1843295.7399999998</v>
      </c>
      <c r="K518" s="68">
        <v>1</v>
      </c>
      <c r="L518" s="67">
        <v>16475.310000000001</v>
      </c>
      <c r="M518" s="67"/>
      <c r="N518" s="67">
        <f t="shared" si="833"/>
        <v>197703.72000000003</v>
      </c>
      <c r="O518" s="57">
        <f t="shared" si="899"/>
        <v>1826820.4299999997</v>
      </c>
      <c r="P518" s="57">
        <f t="shared" si="889"/>
        <v>1810345.1199999996</v>
      </c>
      <c r="Q518" s="57">
        <f t="shared" si="889"/>
        <v>1793869.8099999996</v>
      </c>
      <c r="R518" s="57">
        <f t="shared" si="889"/>
        <v>1777394.4999999995</v>
      </c>
      <c r="S518" s="57">
        <f t="shared" si="889"/>
        <v>1760919.1899999995</v>
      </c>
      <c r="T518" s="57">
        <f t="shared" si="889"/>
        <v>1744443.8799999994</v>
      </c>
      <c r="U518" s="57">
        <f t="shared" si="889"/>
        <v>1727968.5699999994</v>
      </c>
      <c r="V518" s="57">
        <f t="shared" si="889"/>
        <v>1711493.2599999993</v>
      </c>
      <c r="W518" s="57">
        <f t="shared" si="889"/>
        <v>1695017.9499999993</v>
      </c>
      <c r="X518" s="57">
        <f t="shared" si="889"/>
        <v>1678542.6399999992</v>
      </c>
      <c r="Y518" s="57">
        <f t="shared" si="889"/>
        <v>1662067.3299999991</v>
      </c>
      <c r="Z518" s="57">
        <f t="shared" si="889"/>
        <v>1645592.0199999991</v>
      </c>
      <c r="AA518" s="59">
        <f t="shared" si="900"/>
        <v>38377.765359999983</v>
      </c>
      <c r="AB518" s="57"/>
      <c r="AC518" s="57">
        <f t="shared" si="901"/>
        <v>197703.72000000003</v>
      </c>
      <c r="AD518" s="57">
        <f t="shared" si="902"/>
        <v>1629116.709999999</v>
      </c>
      <c r="AE518" s="57">
        <f t="shared" si="890"/>
        <v>1612641.399999999</v>
      </c>
      <c r="AF518" s="57">
        <f t="shared" si="890"/>
        <v>1596166.0899999989</v>
      </c>
      <c r="AG518" s="57">
        <f t="shared" si="890"/>
        <v>1579690.7799999989</v>
      </c>
      <c r="AH518" s="57">
        <f t="shared" si="890"/>
        <v>1563215.4699999988</v>
      </c>
      <c r="AI518" s="57">
        <f t="shared" si="890"/>
        <v>1546740.1599999988</v>
      </c>
      <c r="AJ518" s="57">
        <f t="shared" si="890"/>
        <v>1530264.8499999987</v>
      </c>
      <c r="AK518" s="57">
        <f t="shared" si="890"/>
        <v>1513789.5399999986</v>
      </c>
      <c r="AL518" s="57">
        <f t="shared" si="890"/>
        <v>1497314.2299999986</v>
      </c>
      <c r="AM518" s="57">
        <f t="shared" si="890"/>
        <v>1480838.9199999985</v>
      </c>
      <c r="AN518" s="57">
        <f t="shared" si="890"/>
        <v>1464363.6099999985</v>
      </c>
      <c r="AO518" s="57">
        <f t="shared" si="890"/>
        <v>1447888.2999999984</v>
      </c>
      <c r="AP518" s="59">
        <f t="shared" si="903"/>
        <v>34028.283519999968</v>
      </c>
      <c r="AQ518" s="57">
        <v>16475.310000000001</v>
      </c>
      <c r="AR518" s="57">
        <f t="shared" si="904"/>
        <v>197703.72000000003</v>
      </c>
      <c r="AS518" s="57">
        <f t="shared" si="891"/>
        <v>1431412.9899999984</v>
      </c>
      <c r="AT518" s="57">
        <f t="shared" si="892"/>
        <v>1414937.6799999983</v>
      </c>
      <c r="AU518" s="57">
        <f t="shared" si="892"/>
        <v>1398462.3699999982</v>
      </c>
      <c r="AV518" s="57">
        <f t="shared" si="892"/>
        <v>1381987.0599999982</v>
      </c>
      <c r="AW518" s="57">
        <f t="shared" si="892"/>
        <v>1365511.7499999981</v>
      </c>
      <c r="AX518" s="57">
        <f t="shared" si="892"/>
        <v>1349036.4399999981</v>
      </c>
      <c r="AY518" s="57">
        <f t="shared" si="892"/>
        <v>1332561.129999998</v>
      </c>
      <c r="AZ518" s="57">
        <f t="shared" si="892"/>
        <v>1316085.819999998</v>
      </c>
      <c r="BA518" s="57">
        <f t="shared" si="892"/>
        <v>1299610.5099999979</v>
      </c>
      <c r="BB518" s="57">
        <f t="shared" si="892"/>
        <v>1283135.1999999979</v>
      </c>
      <c r="BC518" s="57">
        <f t="shared" si="892"/>
        <v>1266659.8899999978</v>
      </c>
      <c r="BD518" s="57">
        <f t="shared" si="892"/>
        <v>1250184.5799999977</v>
      </c>
      <c r="BE518" s="60">
        <f t="shared" si="905"/>
        <v>29678.80167999995</v>
      </c>
      <c r="BF518" s="57">
        <v>16475.310000000001</v>
      </c>
      <c r="BG518" s="69">
        <f t="shared" si="876"/>
        <v>197703.72000000003</v>
      </c>
      <c r="BH518" s="57">
        <f t="shared" si="877"/>
        <v>1233709.2699999977</v>
      </c>
      <c r="BI518" s="57">
        <f t="shared" si="906"/>
        <v>1217233.9599999976</v>
      </c>
      <c r="BJ518" s="57">
        <f t="shared" si="906"/>
        <v>1200758.6499999976</v>
      </c>
      <c r="BK518" s="57">
        <f t="shared" si="906"/>
        <v>1184283.3399999975</v>
      </c>
      <c r="BL518" s="57">
        <f t="shared" si="906"/>
        <v>1167808.0299999975</v>
      </c>
      <c r="BM518" s="57">
        <f t="shared" si="906"/>
        <v>1151332.7199999974</v>
      </c>
      <c r="BN518" s="57">
        <f t="shared" si="906"/>
        <v>1134857.4099999974</v>
      </c>
      <c r="BO518" s="57">
        <f t="shared" si="906"/>
        <v>1118382.0999999973</v>
      </c>
      <c r="BP518" s="57">
        <f t="shared" si="906"/>
        <v>1101906.7899999972</v>
      </c>
      <c r="BQ518" s="57">
        <f t="shared" si="906"/>
        <v>1085431.4799999972</v>
      </c>
      <c r="BR518" s="57">
        <f t="shared" si="906"/>
        <v>1068956.1699999971</v>
      </c>
      <c r="BS518" s="57">
        <f t="shared" si="906"/>
        <v>1052480.8599999971</v>
      </c>
      <c r="BT518" s="60">
        <f t="shared" si="907"/>
        <v>25329.319839999942</v>
      </c>
      <c r="BU518" s="57">
        <v>16475.310000000001</v>
      </c>
      <c r="BV518" s="69">
        <f t="shared" si="879"/>
        <v>197703.72000000003</v>
      </c>
      <c r="BW518" s="57">
        <f t="shared" si="908"/>
        <v>1036005.549999997</v>
      </c>
      <c r="BX518" s="57">
        <f t="shared" si="909"/>
        <v>1019530.239999997</v>
      </c>
      <c r="BY518" s="57">
        <f t="shared" si="909"/>
        <v>1003054.9299999969</v>
      </c>
      <c r="BZ518" s="57">
        <f t="shared" si="909"/>
        <v>986579.61999999685</v>
      </c>
      <c r="CA518" s="57">
        <f t="shared" si="909"/>
        <v>970104.3099999968</v>
      </c>
      <c r="CB518" s="57">
        <f t="shared" si="909"/>
        <v>953628.99999999674</v>
      </c>
      <c r="CC518" s="57">
        <f t="shared" si="909"/>
        <v>937153.68999999668</v>
      </c>
      <c r="CD518" s="57">
        <f t="shared" si="909"/>
        <v>920678.37999999663</v>
      </c>
      <c r="CE518" s="57">
        <f t="shared" si="909"/>
        <v>904203.06999999657</v>
      </c>
      <c r="CF518" s="57">
        <f t="shared" si="909"/>
        <v>887727.75999999652</v>
      </c>
      <c r="CG518" s="57">
        <f t="shared" si="909"/>
        <v>871252.44999999646</v>
      </c>
      <c r="CH518" s="57">
        <f t="shared" si="909"/>
        <v>854777.13999999641</v>
      </c>
      <c r="CI518" s="60">
        <f t="shared" si="910"/>
        <v>20979.837999999927</v>
      </c>
      <c r="CJ518" s="57">
        <v>16475.310000000001</v>
      </c>
      <c r="CK518" s="69">
        <f t="shared" si="882"/>
        <v>197703.72000000003</v>
      </c>
      <c r="CL518" s="57">
        <f t="shared" si="911"/>
        <v>838301.82999999635</v>
      </c>
      <c r="CM518" s="57">
        <f t="shared" si="912"/>
        <v>821826.51999999629</v>
      </c>
      <c r="CN518" s="57">
        <f t="shared" si="912"/>
        <v>805351.20999999624</v>
      </c>
      <c r="CO518" s="57">
        <f t="shared" si="912"/>
        <v>788875.89999999618</v>
      </c>
      <c r="CP518" s="57">
        <f t="shared" si="912"/>
        <v>772400.58999999613</v>
      </c>
      <c r="CQ518" s="57">
        <f t="shared" si="912"/>
        <v>755925.27999999607</v>
      </c>
      <c r="CR518" s="57">
        <f t="shared" si="912"/>
        <v>739449.96999999601</v>
      </c>
      <c r="CS518" s="57">
        <f t="shared" si="912"/>
        <v>722974.65999999596</v>
      </c>
      <c r="CT518" s="57">
        <f t="shared" si="912"/>
        <v>706499.3499999959</v>
      </c>
      <c r="CU518" s="57">
        <f t="shared" si="912"/>
        <v>690024.03999999585</v>
      </c>
      <c r="CV518" s="57">
        <f t="shared" si="912"/>
        <v>673548.72999999579</v>
      </c>
      <c r="CW518" s="57">
        <f t="shared" si="912"/>
        <v>657073.41999999573</v>
      </c>
      <c r="CX518" s="60">
        <f t="shared" si="913"/>
        <v>16630.356159999912</v>
      </c>
    </row>
    <row r="519" spans="1:102" x14ac:dyDescent="0.2">
      <c r="A519" s="56" t="s">
        <v>1825</v>
      </c>
      <c r="B519" s="40" t="s">
        <v>2013</v>
      </c>
      <c r="C519" s="40" t="s">
        <v>834</v>
      </c>
      <c r="D519" s="40" t="s">
        <v>913</v>
      </c>
      <c r="E519" s="40" t="s">
        <v>2154</v>
      </c>
      <c r="F519" s="40" t="s">
        <v>831</v>
      </c>
      <c r="G519" s="40">
        <v>802</v>
      </c>
      <c r="H519" s="57">
        <v>129495.26</v>
      </c>
      <c r="I519" s="57">
        <v>22978.068111111112</v>
      </c>
      <c r="J519" s="57">
        <v>106517.19188888889</v>
      </c>
      <c r="K519" s="58">
        <v>0</v>
      </c>
      <c r="L519" s="69">
        <v>595.07000000000005</v>
      </c>
      <c r="M519" s="63"/>
      <c r="N519" s="57">
        <f t="shared" si="833"/>
        <v>7140.84</v>
      </c>
      <c r="O519" s="57">
        <f t="shared" si="899"/>
        <v>105922.12188888888</v>
      </c>
      <c r="P519" s="57">
        <f t="shared" si="889"/>
        <v>105327.05188888888</v>
      </c>
      <c r="Q519" s="57">
        <f t="shared" si="889"/>
        <v>104731.98188888887</v>
      </c>
      <c r="R519" s="57">
        <f t="shared" si="889"/>
        <v>104136.91188888886</v>
      </c>
      <c r="S519" s="57">
        <f t="shared" si="889"/>
        <v>103541.84188888886</v>
      </c>
      <c r="T519" s="57">
        <f t="shared" si="889"/>
        <v>102946.77188888885</v>
      </c>
      <c r="U519" s="57">
        <f t="shared" si="889"/>
        <v>102351.70188888884</v>
      </c>
      <c r="V519" s="57">
        <f t="shared" si="889"/>
        <v>101756.63188888883</v>
      </c>
      <c r="W519" s="57">
        <f t="shared" si="889"/>
        <v>101161.56188888883</v>
      </c>
      <c r="X519" s="57">
        <f t="shared" si="889"/>
        <v>100566.49188888882</v>
      </c>
      <c r="Y519" s="57">
        <f t="shared" si="889"/>
        <v>99971.421888888814</v>
      </c>
      <c r="Z519" s="57">
        <f t="shared" si="889"/>
        <v>99376.351888888807</v>
      </c>
      <c r="AA519" s="59"/>
      <c r="AB519" s="57"/>
      <c r="AC519" s="57">
        <f>IF(AB519&gt;0,AB519*12,L519*12)</f>
        <v>7140.84</v>
      </c>
      <c r="AD519" s="57">
        <f t="shared" si="902"/>
        <v>98781.2818888888</v>
      </c>
      <c r="AE519" s="57">
        <f t="shared" si="890"/>
        <v>98186.211888888793</v>
      </c>
      <c r="AF519" s="57">
        <f t="shared" si="890"/>
        <v>97591.141888888786</v>
      </c>
      <c r="AG519" s="57">
        <f t="shared" si="890"/>
        <v>96996.071888888779</v>
      </c>
      <c r="AH519" s="57">
        <f t="shared" si="890"/>
        <v>96401.001888888772</v>
      </c>
      <c r="AI519" s="57">
        <f t="shared" si="890"/>
        <v>95805.931888888765</v>
      </c>
      <c r="AJ519" s="57">
        <f t="shared" si="890"/>
        <v>95210.861888888758</v>
      </c>
      <c r="AK519" s="57">
        <f t="shared" si="890"/>
        <v>94615.791888888751</v>
      </c>
      <c r="AL519" s="57">
        <f t="shared" si="890"/>
        <v>94020.721888888744</v>
      </c>
      <c r="AM519" s="57">
        <f t="shared" si="890"/>
        <v>93425.651888888737</v>
      </c>
      <c r="AN519" s="57">
        <f t="shared" si="890"/>
        <v>92830.58188888873</v>
      </c>
      <c r="AO519" s="57">
        <f>AN519-$L519</f>
        <v>92235.511888888723</v>
      </c>
      <c r="AP519" s="59"/>
      <c r="AQ519" s="57">
        <v>595.07000000000005</v>
      </c>
      <c r="AR519" s="57">
        <f>AQ519*12</f>
        <v>7140.84</v>
      </c>
      <c r="AS519" s="57">
        <f t="shared" si="891"/>
        <v>91640.441888888716</v>
      </c>
      <c r="AT519" s="57">
        <f t="shared" si="892"/>
        <v>91045.371888888709</v>
      </c>
      <c r="AU519" s="57">
        <f t="shared" si="892"/>
        <v>90450.301888888702</v>
      </c>
      <c r="AV519" s="57">
        <f t="shared" si="892"/>
        <v>89855.231888888695</v>
      </c>
      <c r="AW519" s="57">
        <f t="shared" si="892"/>
        <v>89260.161888888688</v>
      </c>
      <c r="AX519" s="57">
        <f t="shared" si="892"/>
        <v>88665.091888888681</v>
      </c>
      <c r="AY519" s="57">
        <f t="shared" si="892"/>
        <v>88070.021888888674</v>
      </c>
      <c r="AZ519" s="57">
        <f t="shared" si="892"/>
        <v>87474.951888888667</v>
      </c>
      <c r="BA519" s="57">
        <f>AZ519-$L519</f>
        <v>86879.88188888866</v>
      </c>
      <c r="BB519" s="57">
        <f t="shared" si="892"/>
        <v>86284.811888888653</v>
      </c>
      <c r="BC519" s="57">
        <f t="shared" si="892"/>
        <v>85689.741888888646</v>
      </c>
      <c r="BD519" s="57">
        <f t="shared" si="892"/>
        <v>85094.671888888639</v>
      </c>
      <c r="BE519" s="60">
        <f t="shared" si="905"/>
        <v>0</v>
      </c>
      <c r="BF519" s="57">
        <v>595.07000000000005</v>
      </c>
      <c r="BG519" s="69">
        <f t="shared" si="876"/>
        <v>7140.84</v>
      </c>
      <c r="BH519" s="57">
        <f t="shared" si="877"/>
        <v>84499.601888888632</v>
      </c>
      <c r="BI519" s="57">
        <f t="shared" si="906"/>
        <v>83904.531888888625</v>
      </c>
      <c r="BJ519" s="57">
        <f t="shared" si="906"/>
        <v>83309.461888888618</v>
      </c>
      <c r="BK519" s="57">
        <f t="shared" si="906"/>
        <v>82714.391888888611</v>
      </c>
      <c r="BL519" s="57">
        <f t="shared" si="906"/>
        <v>82119.321888888604</v>
      </c>
      <c r="BM519" s="57">
        <f t="shared" si="906"/>
        <v>81524.251888888597</v>
      </c>
      <c r="BN519" s="57">
        <f t="shared" si="906"/>
        <v>80929.18188888859</v>
      </c>
      <c r="BO519" s="57">
        <f t="shared" si="906"/>
        <v>80334.111888888583</v>
      </c>
      <c r="BP519" s="57">
        <f>BO519-$L519</f>
        <v>79739.041888888576</v>
      </c>
      <c r="BQ519" s="57">
        <f t="shared" si="906"/>
        <v>79143.971888888569</v>
      </c>
      <c r="BR519" s="57">
        <f t="shared" si="906"/>
        <v>78548.901888888562</v>
      </c>
      <c r="BS519" s="57">
        <f t="shared" si="906"/>
        <v>77953.831888888555</v>
      </c>
      <c r="BT519" s="60">
        <v>0</v>
      </c>
      <c r="BU519" s="57">
        <v>595.07000000000005</v>
      </c>
      <c r="BV519" s="69">
        <f t="shared" si="879"/>
        <v>7140.84</v>
      </c>
      <c r="BW519" s="57">
        <f t="shared" si="908"/>
        <v>77358.761888888548</v>
      </c>
      <c r="BX519" s="57">
        <f t="shared" si="909"/>
        <v>76763.691888888541</v>
      </c>
      <c r="BY519" s="57">
        <f t="shared" si="909"/>
        <v>76168.621888888534</v>
      </c>
      <c r="BZ519" s="57">
        <f t="shared" si="909"/>
        <v>75573.551888888527</v>
      </c>
      <c r="CA519" s="57">
        <f t="shared" si="909"/>
        <v>74978.48188888852</v>
      </c>
      <c r="CB519" s="57">
        <f t="shared" si="909"/>
        <v>74383.411888888513</v>
      </c>
      <c r="CC519" s="57">
        <f t="shared" si="909"/>
        <v>73788.341888888506</v>
      </c>
      <c r="CD519" s="57">
        <f t="shared" si="909"/>
        <v>73193.271888888499</v>
      </c>
      <c r="CE519" s="57">
        <f>CD519-$L519</f>
        <v>72598.201888888492</v>
      </c>
      <c r="CF519" s="57">
        <f t="shared" si="909"/>
        <v>72003.131888888485</v>
      </c>
      <c r="CG519" s="57">
        <f t="shared" si="909"/>
        <v>71408.061888888478</v>
      </c>
      <c r="CH519" s="57">
        <f t="shared" si="909"/>
        <v>70812.991888888471</v>
      </c>
      <c r="CI519" s="60">
        <v>0</v>
      </c>
      <c r="CJ519" s="57">
        <v>595.07000000000005</v>
      </c>
      <c r="CK519" s="69">
        <f t="shared" si="882"/>
        <v>7140.84</v>
      </c>
      <c r="CL519" s="57">
        <f t="shared" si="911"/>
        <v>70217.921888888464</v>
      </c>
      <c r="CM519" s="57">
        <f t="shared" si="912"/>
        <v>69622.851888888457</v>
      </c>
      <c r="CN519" s="57">
        <f t="shared" si="912"/>
        <v>69027.78188888845</v>
      </c>
      <c r="CO519" s="57">
        <f t="shared" si="912"/>
        <v>68432.711888888443</v>
      </c>
      <c r="CP519" s="57">
        <f t="shared" si="912"/>
        <v>67837.641888888436</v>
      </c>
      <c r="CQ519" s="57">
        <f t="shared" si="912"/>
        <v>67242.571888888429</v>
      </c>
      <c r="CR519" s="57">
        <f t="shared" si="912"/>
        <v>66647.501888888422</v>
      </c>
      <c r="CS519" s="57">
        <f t="shared" si="912"/>
        <v>66052.431888888415</v>
      </c>
      <c r="CT519" s="57">
        <f>CS519-$L519</f>
        <v>65457.361888888416</v>
      </c>
      <c r="CU519" s="57">
        <f t="shared" si="912"/>
        <v>64862.291888888416</v>
      </c>
      <c r="CV519" s="57">
        <f t="shared" si="912"/>
        <v>64267.221888888416</v>
      </c>
      <c r="CW519" s="57">
        <f t="shared" si="912"/>
        <v>63672.151888888417</v>
      </c>
      <c r="CX519" s="60">
        <v>0</v>
      </c>
    </row>
    <row r="520" spans="1:102" x14ac:dyDescent="0.2">
      <c r="A520" s="56" t="s">
        <v>1826</v>
      </c>
      <c r="B520" s="40" t="s">
        <v>2014</v>
      </c>
      <c r="C520" s="40" t="s">
        <v>834</v>
      </c>
      <c r="D520" s="40" t="s">
        <v>2079</v>
      </c>
      <c r="E520" s="40" t="s">
        <v>2155</v>
      </c>
      <c r="F520" s="40" t="s">
        <v>831</v>
      </c>
      <c r="G520" s="40">
        <v>180</v>
      </c>
      <c r="H520" s="57">
        <v>213239.76</v>
      </c>
      <c r="I520" s="57">
        <v>18954.664000000004</v>
      </c>
      <c r="J520" s="57">
        <v>194285.09600000002</v>
      </c>
      <c r="K520" s="58">
        <v>0</v>
      </c>
      <c r="L520" s="57">
        <v>1184.663333</v>
      </c>
      <c r="M520" s="57"/>
      <c r="N520" s="57">
        <f t="shared" si="833"/>
        <v>14215.959996</v>
      </c>
      <c r="O520" s="57">
        <f t="shared" si="899"/>
        <v>193100.43266700002</v>
      </c>
      <c r="P520" s="57">
        <f t="shared" si="889"/>
        <v>191915.76933400001</v>
      </c>
      <c r="Q520" s="57">
        <f t="shared" si="889"/>
        <v>190731.10600100001</v>
      </c>
      <c r="R520" s="57">
        <f t="shared" si="889"/>
        <v>189546.442668</v>
      </c>
      <c r="S520" s="57">
        <f t="shared" si="889"/>
        <v>188361.779335</v>
      </c>
      <c r="T520" s="57">
        <f t="shared" si="889"/>
        <v>187177.116002</v>
      </c>
      <c r="U520" s="57">
        <f t="shared" si="889"/>
        <v>185992.45266899999</v>
      </c>
      <c r="V520" s="57">
        <f t="shared" si="889"/>
        <v>184807.78933599999</v>
      </c>
      <c r="W520" s="57">
        <f t="shared" si="889"/>
        <v>183623.12600299998</v>
      </c>
      <c r="X520" s="57">
        <f t="shared" si="889"/>
        <v>182438.46266999998</v>
      </c>
      <c r="Y520" s="57">
        <f t="shared" si="889"/>
        <v>181253.79933699997</v>
      </c>
      <c r="Z520" s="57">
        <f t="shared" si="889"/>
        <v>180069.13600399997</v>
      </c>
      <c r="AA520" s="59"/>
      <c r="AB520" s="57"/>
      <c r="AC520" s="57">
        <f t="shared" si="901"/>
        <v>14215.959996</v>
      </c>
      <c r="AD520" s="57">
        <f t="shared" si="902"/>
        <v>178884.47267099997</v>
      </c>
      <c r="AE520" s="57">
        <f t="shared" si="890"/>
        <v>177699.80933799996</v>
      </c>
      <c r="AF520" s="57">
        <f t="shared" si="890"/>
        <v>176515.14600499996</v>
      </c>
      <c r="AG520" s="57">
        <f t="shared" si="890"/>
        <v>175330.48267199995</v>
      </c>
      <c r="AH520" s="57">
        <f t="shared" si="890"/>
        <v>174145.81933899995</v>
      </c>
      <c r="AI520" s="57">
        <f t="shared" si="890"/>
        <v>172961.15600599995</v>
      </c>
      <c r="AJ520" s="57">
        <f t="shared" si="890"/>
        <v>171776.49267299994</v>
      </c>
      <c r="AK520" s="57">
        <f t="shared" si="890"/>
        <v>170591.82933999994</v>
      </c>
      <c r="AL520" s="57">
        <f t="shared" si="890"/>
        <v>169407.16600699993</v>
      </c>
      <c r="AM520" s="57">
        <f t="shared" si="890"/>
        <v>168222.50267399993</v>
      </c>
      <c r="AN520" s="57">
        <f t="shared" si="890"/>
        <v>167037.83934099993</v>
      </c>
      <c r="AO520" s="57">
        <f t="shared" si="890"/>
        <v>165853.17600799992</v>
      </c>
      <c r="AP520" s="59"/>
      <c r="AQ520" s="57">
        <v>1184.663333</v>
      </c>
      <c r="AR520" s="57">
        <f>AQ520*12</f>
        <v>14215.959996</v>
      </c>
      <c r="AS520" s="57">
        <f t="shared" si="891"/>
        <v>164668.51267499992</v>
      </c>
      <c r="AT520" s="57">
        <f t="shared" si="892"/>
        <v>163483.84934199991</v>
      </c>
      <c r="AU520" s="57">
        <f t="shared" si="892"/>
        <v>162299.18600899991</v>
      </c>
      <c r="AV520" s="57">
        <f t="shared" si="892"/>
        <v>161114.52267599991</v>
      </c>
      <c r="AW520" s="57">
        <f t="shared" si="892"/>
        <v>159929.8593429999</v>
      </c>
      <c r="AX520" s="57">
        <f t="shared" si="892"/>
        <v>158745.1960099999</v>
      </c>
      <c r="AY520" s="57">
        <f t="shared" si="892"/>
        <v>157560.53267699989</v>
      </c>
      <c r="AZ520" s="57">
        <f t="shared" si="892"/>
        <v>156375.86934399989</v>
      </c>
      <c r="BA520" s="57">
        <f t="shared" si="892"/>
        <v>155191.20601099989</v>
      </c>
      <c r="BB520" s="57">
        <f t="shared" si="892"/>
        <v>154006.54267799988</v>
      </c>
      <c r="BC520" s="57">
        <f t="shared" si="892"/>
        <v>152821.87934499988</v>
      </c>
      <c r="BD520" s="57">
        <f t="shared" si="892"/>
        <v>151637.21601199987</v>
      </c>
      <c r="BE520" s="60">
        <f t="shared" si="905"/>
        <v>0</v>
      </c>
      <c r="BF520" s="57">
        <v>1184.663333</v>
      </c>
      <c r="BG520" s="69">
        <f t="shared" si="876"/>
        <v>14215.959996</v>
      </c>
      <c r="BH520" s="57">
        <f t="shared" si="877"/>
        <v>150452.55267899987</v>
      </c>
      <c r="BI520" s="57">
        <f t="shared" si="906"/>
        <v>149267.88934599987</v>
      </c>
      <c r="BJ520" s="57">
        <f t="shared" si="906"/>
        <v>148083.22601299986</v>
      </c>
      <c r="BK520" s="57">
        <f t="shared" si="906"/>
        <v>146898.56267999986</v>
      </c>
      <c r="BL520" s="57">
        <f t="shared" si="906"/>
        <v>145713.89934699985</v>
      </c>
      <c r="BM520" s="57">
        <f t="shared" si="906"/>
        <v>144529.23601399985</v>
      </c>
      <c r="BN520" s="57">
        <f t="shared" si="906"/>
        <v>143344.57268099985</v>
      </c>
      <c r="BO520" s="57">
        <f t="shared" si="906"/>
        <v>142159.90934799984</v>
      </c>
      <c r="BP520" s="57">
        <f t="shared" si="906"/>
        <v>140975.24601499984</v>
      </c>
      <c r="BQ520" s="57">
        <f t="shared" si="906"/>
        <v>139790.58268199983</v>
      </c>
      <c r="BR520" s="57">
        <f t="shared" si="906"/>
        <v>138605.91934899983</v>
      </c>
      <c r="BS520" s="57">
        <f t="shared" si="906"/>
        <v>137421.25601599982</v>
      </c>
      <c r="BT520" s="60">
        <v>0</v>
      </c>
      <c r="BU520" s="57">
        <v>1184.663333</v>
      </c>
      <c r="BV520" s="69">
        <f t="shared" si="879"/>
        <v>14215.959996</v>
      </c>
      <c r="BW520" s="57">
        <f t="shared" si="908"/>
        <v>136236.59268299982</v>
      </c>
      <c r="BX520" s="57">
        <f t="shared" si="909"/>
        <v>135051.92934999982</v>
      </c>
      <c r="BY520" s="57">
        <f t="shared" si="909"/>
        <v>133867.26601699981</v>
      </c>
      <c r="BZ520" s="57">
        <f t="shared" si="909"/>
        <v>132682.60268399981</v>
      </c>
      <c r="CA520" s="57">
        <f t="shared" si="909"/>
        <v>131497.9393509998</v>
      </c>
      <c r="CB520" s="57">
        <f t="shared" si="909"/>
        <v>130313.2760179998</v>
      </c>
      <c r="CC520" s="57">
        <f t="shared" si="909"/>
        <v>129128.6126849998</v>
      </c>
      <c r="CD520" s="57">
        <f t="shared" si="909"/>
        <v>127943.94935199979</v>
      </c>
      <c r="CE520" s="57">
        <f t="shared" si="909"/>
        <v>126759.28601899979</v>
      </c>
      <c r="CF520" s="57">
        <f t="shared" si="909"/>
        <v>125574.62268599978</v>
      </c>
      <c r="CG520" s="57">
        <f t="shared" si="909"/>
        <v>124389.95935299978</v>
      </c>
      <c r="CH520" s="57">
        <f t="shared" si="909"/>
        <v>123205.29601999978</v>
      </c>
      <c r="CI520" s="60">
        <v>0</v>
      </c>
      <c r="CJ520" s="57">
        <v>1184.663333</v>
      </c>
      <c r="CK520" s="69">
        <f t="shared" si="882"/>
        <v>14215.959996</v>
      </c>
      <c r="CL520" s="57">
        <f t="shared" si="911"/>
        <v>122020.63268699977</v>
      </c>
      <c r="CM520" s="57">
        <f t="shared" si="912"/>
        <v>120835.96935399977</v>
      </c>
      <c r="CN520" s="57">
        <f t="shared" si="912"/>
        <v>119651.30602099976</v>
      </c>
      <c r="CO520" s="57">
        <f t="shared" si="912"/>
        <v>118466.64268799976</v>
      </c>
      <c r="CP520" s="57">
        <f t="shared" si="912"/>
        <v>117281.97935499976</v>
      </c>
      <c r="CQ520" s="57">
        <f t="shared" si="912"/>
        <v>116097.31602199975</v>
      </c>
      <c r="CR520" s="57">
        <f t="shared" si="912"/>
        <v>114912.65268899975</v>
      </c>
      <c r="CS520" s="57">
        <f t="shared" si="912"/>
        <v>113727.98935599974</v>
      </c>
      <c r="CT520" s="57">
        <f t="shared" si="912"/>
        <v>112543.32602299974</v>
      </c>
      <c r="CU520" s="57">
        <f t="shared" si="912"/>
        <v>111358.66268999974</v>
      </c>
      <c r="CV520" s="57">
        <f t="shared" si="912"/>
        <v>110173.99935699973</v>
      </c>
      <c r="CW520" s="57">
        <f t="shared" si="912"/>
        <v>108989.33602399973</v>
      </c>
      <c r="CX520" s="60">
        <v>0</v>
      </c>
    </row>
    <row r="521" spans="1:102" x14ac:dyDescent="0.2">
      <c r="A521" s="56" t="s">
        <v>1827</v>
      </c>
      <c r="B521" s="40" t="s">
        <v>2015</v>
      </c>
      <c r="C521" s="40" t="s">
        <v>834</v>
      </c>
      <c r="D521" s="40" t="s">
        <v>2079</v>
      </c>
      <c r="E521" s="40" t="s">
        <v>2156</v>
      </c>
      <c r="F521" s="40" t="s">
        <v>831</v>
      </c>
      <c r="G521" s="40">
        <v>180</v>
      </c>
      <c r="H521" s="57">
        <v>394092.87</v>
      </c>
      <c r="I521" s="57">
        <v>43788.058000000005</v>
      </c>
      <c r="J521" s="57">
        <v>350304.81199999998</v>
      </c>
      <c r="K521" s="58">
        <v>0</v>
      </c>
      <c r="L521" s="57">
        <v>2189.41</v>
      </c>
      <c r="M521" s="57"/>
      <c r="N521" s="57">
        <f t="shared" si="833"/>
        <v>26272.92</v>
      </c>
      <c r="O521" s="57">
        <f t="shared" si="899"/>
        <v>348115.402</v>
      </c>
      <c r="P521" s="57">
        <f t="shared" si="889"/>
        <v>345925.99200000003</v>
      </c>
      <c r="Q521" s="57">
        <f t="shared" si="889"/>
        <v>343736.58200000005</v>
      </c>
      <c r="R521" s="57">
        <f t="shared" si="889"/>
        <v>341547.17200000008</v>
      </c>
      <c r="S521" s="57">
        <f t="shared" si="889"/>
        <v>339357.7620000001</v>
      </c>
      <c r="T521" s="57">
        <f t="shared" si="889"/>
        <v>337168.35200000013</v>
      </c>
      <c r="U521" s="57">
        <f t="shared" si="889"/>
        <v>334978.94200000016</v>
      </c>
      <c r="V521" s="57">
        <f t="shared" si="889"/>
        <v>332789.53200000018</v>
      </c>
      <c r="W521" s="57">
        <f t="shared" si="889"/>
        <v>330600.12200000021</v>
      </c>
      <c r="X521" s="57">
        <f t="shared" si="889"/>
        <v>328410.71200000023</v>
      </c>
      <c r="Y521" s="57">
        <f t="shared" si="889"/>
        <v>326221.30200000026</v>
      </c>
      <c r="Z521" s="57">
        <f t="shared" si="889"/>
        <v>324031.89200000028</v>
      </c>
      <c r="AA521" s="59"/>
      <c r="AB521" s="57"/>
      <c r="AC521" s="57">
        <f t="shared" si="901"/>
        <v>26272.92</v>
      </c>
      <c r="AD521" s="57">
        <f t="shared" si="902"/>
        <v>321842.48200000031</v>
      </c>
      <c r="AE521" s="57">
        <f t="shared" si="890"/>
        <v>319653.07200000033</v>
      </c>
      <c r="AF521" s="57">
        <f t="shared" si="890"/>
        <v>317463.66200000036</v>
      </c>
      <c r="AG521" s="57">
        <f t="shared" si="890"/>
        <v>315274.25200000039</v>
      </c>
      <c r="AH521" s="57">
        <f t="shared" si="890"/>
        <v>313084.84200000041</v>
      </c>
      <c r="AI521" s="57">
        <f t="shared" si="890"/>
        <v>310895.43200000044</v>
      </c>
      <c r="AJ521" s="57">
        <f t="shared" si="890"/>
        <v>308706.02200000046</v>
      </c>
      <c r="AK521" s="57">
        <f t="shared" si="890"/>
        <v>306516.61200000049</v>
      </c>
      <c r="AL521" s="57">
        <f t="shared" si="890"/>
        <v>304327.20200000051</v>
      </c>
      <c r="AM521" s="57">
        <f t="shared" si="890"/>
        <v>302137.79200000054</v>
      </c>
      <c r="AN521" s="57">
        <f t="shared" si="890"/>
        <v>299948.38200000057</v>
      </c>
      <c r="AO521" s="57">
        <f t="shared" si="890"/>
        <v>297758.97200000059</v>
      </c>
      <c r="AP521" s="59"/>
      <c r="AQ521" s="57">
        <v>2189.41</v>
      </c>
      <c r="AR521" s="57">
        <f>AQ521*12</f>
        <v>26272.92</v>
      </c>
      <c r="AS521" s="57">
        <f t="shared" si="891"/>
        <v>295569.56200000062</v>
      </c>
      <c r="AT521" s="57">
        <f t="shared" si="892"/>
        <v>293380.15200000064</v>
      </c>
      <c r="AU521" s="57">
        <f t="shared" si="892"/>
        <v>291190.74200000067</v>
      </c>
      <c r="AV521" s="57">
        <f t="shared" si="892"/>
        <v>289001.33200000069</v>
      </c>
      <c r="AW521" s="57">
        <f t="shared" si="892"/>
        <v>286811.92200000072</v>
      </c>
      <c r="AX521" s="57">
        <f t="shared" si="892"/>
        <v>284622.51200000074</v>
      </c>
      <c r="AY521" s="57">
        <f t="shared" si="892"/>
        <v>282433.10200000077</v>
      </c>
      <c r="AZ521" s="57">
        <f t="shared" si="892"/>
        <v>280243.6920000008</v>
      </c>
      <c r="BA521" s="57">
        <f t="shared" si="892"/>
        <v>278054.28200000082</v>
      </c>
      <c r="BB521" s="57">
        <f t="shared" si="892"/>
        <v>275864.87200000085</v>
      </c>
      <c r="BC521" s="57">
        <f t="shared" si="892"/>
        <v>273675.46200000087</v>
      </c>
      <c r="BD521" s="57">
        <f t="shared" si="892"/>
        <v>271486.0520000009</v>
      </c>
      <c r="BE521" s="60">
        <f t="shared" si="905"/>
        <v>0</v>
      </c>
      <c r="BF521" s="57">
        <v>2189.41</v>
      </c>
      <c r="BG521" s="69">
        <f t="shared" si="876"/>
        <v>26272.92</v>
      </c>
      <c r="BH521" s="57">
        <f t="shared" si="877"/>
        <v>269296.64200000092</v>
      </c>
      <c r="BI521" s="57">
        <f t="shared" si="906"/>
        <v>267107.23200000095</v>
      </c>
      <c r="BJ521" s="57">
        <f t="shared" si="906"/>
        <v>264917.82200000098</v>
      </c>
      <c r="BK521" s="57">
        <f t="shared" si="906"/>
        <v>262728.412000001</v>
      </c>
      <c r="BL521" s="57">
        <f t="shared" si="906"/>
        <v>260539.002000001</v>
      </c>
      <c r="BM521" s="57">
        <f t="shared" si="906"/>
        <v>258349.59200000099</v>
      </c>
      <c r="BN521" s="57">
        <f t="shared" si="906"/>
        <v>256160.18200000099</v>
      </c>
      <c r="BO521" s="57">
        <f t="shared" si="906"/>
        <v>253970.77200000099</v>
      </c>
      <c r="BP521" s="57">
        <f t="shared" si="906"/>
        <v>251781.36200000098</v>
      </c>
      <c r="BQ521" s="57">
        <f t="shared" si="906"/>
        <v>249591.95200000098</v>
      </c>
      <c r="BR521" s="57">
        <f t="shared" si="906"/>
        <v>247402.54200000098</v>
      </c>
      <c r="BS521" s="57">
        <f t="shared" si="906"/>
        <v>245213.13200000097</v>
      </c>
      <c r="BT521" s="60">
        <v>0</v>
      </c>
      <c r="BU521" s="57">
        <v>2189.41</v>
      </c>
      <c r="BV521" s="69">
        <f t="shared" si="879"/>
        <v>26272.92</v>
      </c>
      <c r="BW521" s="57">
        <f t="shared" si="908"/>
        <v>243023.72200000097</v>
      </c>
      <c r="BX521" s="57">
        <f t="shared" si="909"/>
        <v>240834.31200000097</v>
      </c>
      <c r="BY521" s="57">
        <f t="shared" si="909"/>
        <v>238644.90200000096</v>
      </c>
      <c r="BZ521" s="57">
        <f t="shared" si="909"/>
        <v>236455.49200000096</v>
      </c>
      <c r="CA521" s="57">
        <f t="shared" si="909"/>
        <v>234266.08200000096</v>
      </c>
      <c r="CB521" s="57">
        <f t="shared" si="909"/>
        <v>232076.67200000095</v>
      </c>
      <c r="CC521" s="57">
        <f t="shared" si="909"/>
        <v>229887.26200000095</v>
      </c>
      <c r="CD521" s="57">
        <f t="shared" si="909"/>
        <v>227697.85200000094</v>
      </c>
      <c r="CE521" s="57">
        <f t="shared" si="909"/>
        <v>225508.44200000094</v>
      </c>
      <c r="CF521" s="57">
        <f t="shared" si="909"/>
        <v>223319.03200000094</v>
      </c>
      <c r="CG521" s="57">
        <f t="shared" si="909"/>
        <v>221129.62200000093</v>
      </c>
      <c r="CH521" s="57">
        <f t="shared" si="909"/>
        <v>218940.21200000093</v>
      </c>
      <c r="CI521" s="60">
        <v>0</v>
      </c>
      <c r="CJ521" s="57">
        <v>2189.41</v>
      </c>
      <c r="CK521" s="69">
        <f t="shared" si="882"/>
        <v>26272.92</v>
      </c>
      <c r="CL521" s="57">
        <f t="shared" si="911"/>
        <v>216750.80200000093</v>
      </c>
      <c r="CM521" s="57">
        <f t="shared" si="912"/>
        <v>214561.39200000092</v>
      </c>
      <c r="CN521" s="57">
        <f t="shared" si="912"/>
        <v>212371.98200000092</v>
      </c>
      <c r="CO521" s="57">
        <f t="shared" si="912"/>
        <v>210182.57200000092</v>
      </c>
      <c r="CP521" s="57">
        <f t="shared" si="912"/>
        <v>207993.16200000091</v>
      </c>
      <c r="CQ521" s="57">
        <f t="shared" si="912"/>
        <v>205803.75200000091</v>
      </c>
      <c r="CR521" s="57">
        <f t="shared" si="912"/>
        <v>203614.34200000091</v>
      </c>
      <c r="CS521" s="57">
        <f t="shared" si="912"/>
        <v>201424.9320000009</v>
      </c>
      <c r="CT521" s="57">
        <f t="shared" si="912"/>
        <v>199235.5220000009</v>
      </c>
      <c r="CU521" s="57">
        <f t="shared" si="912"/>
        <v>197046.1120000009</v>
      </c>
      <c r="CV521" s="57">
        <f t="shared" si="912"/>
        <v>194856.70200000089</v>
      </c>
      <c r="CW521" s="57">
        <f t="shared" si="912"/>
        <v>192667.29200000089</v>
      </c>
      <c r="CX521" s="60">
        <v>0</v>
      </c>
    </row>
    <row r="522" spans="1:102" x14ac:dyDescent="0.2">
      <c r="A522" s="56" t="s">
        <v>1828</v>
      </c>
      <c r="B522" s="40" t="s">
        <v>2016</v>
      </c>
      <c r="C522" s="40" t="s">
        <v>834</v>
      </c>
      <c r="D522" s="40" t="s">
        <v>2079</v>
      </c>
      <c r="E522" s="40" t="s">
        <v>2148</v>
      </c>
      <c r="F522" s="40" t="s">
        <v>831</v>
      </c>
      <c r="G522" s="40">
        <v>180</v>
      </c>
      <c r="H522" s="57">
        <v>347993.63</v>
      </c>
      <c r="I522" s="57">
        <v>34799.37533333333</v>
      </c>
      <c r="J522" s="57">
        <v>313194.25466666667</v>
      </c>
      <c r="K522" s="58">
        <v>0</v>
      </c>
      <c r="L522" s="57">
        <v>1933.2999999999995</v>
      </c>
      <c r="M522" s="57"/>
      <c r="N522" s="57">
        <f t="shared" si="833"/>
        <v>23199.599999999995</v>
      </c>
      <c r="O522" s="57">
        <f t="shared" si="899"/>
        <v>311260.95466666669</v>
      </c>
      <c r="P522" s="57">
        <f t="shared" si="889"/>
        <v>309327.6546666667</v>
      </c>
      <c r="Q522" s="57">
        <f t="shared" si="889"/>
        <v>307394.35466666671</v>
      </c>
      <c r="R522" s="57">
        <f t="shared" si="889"/>
        <v>305461.05466666672</v>
      </c>
      <c r="S522" s="57">
        <f t="shared" si="889"/>
        <v>303527.75466666673</v>
      </c>
      <c r="T522" s="57">
        <f t="shared" si="889"/>
        <v>301594.45466666674</v>
      </c>
      <c r="U522" s="57">
        <f t="shared" si="889"/>
        <v>299661.15466666676</v>
      </c>
      <c r="V522" s="57">
        <f t="shared" si="889"/>
        <v>297727.85466666677</v>
      </c>
      <c r="W522" s="57">
        <f t="shared" si="889"/>
        <v>295794.55466666678</v>
      </c>
      <c r="X522" s="57">
        <f t="shared" si="889"/>
        <v>293861.25466666679</v>
      </c>
      <c r="Y522" s="57">
        <f t="shared" si="889"/>
        <v>291927.9546666668</v>
      </c>
      <c r="Z522" s="57">
        <f t="shared" si="889"/>
        <v>289994.65466666681</v>
      </c>
      <c r="AA522" s="59"/>
      <c r="AB522" s="57"/>
      <c r="AC522" s="57">
        <f t="shared" si="901"/>
        <v>23199.599999999995</v>
      </c>
      <c r="AD522" s="57">
        <f t="shared" si="902"/>
        <v>288061.35466666683</v>
      </c>
      <c r="AE522" s="57">
        <f t="shared" si="890"/>
        <v>286128.05466666684</v>
      </c>
      <c r="AF522" s="57">
        <f t="shared" si="890"/>
        <v>284194.75466666685</v>
      </c>
      <c r="AG522" s="57">
        <f t="shared" si="890"/>
        <v>282261.45466666686</v>
      </c>
      <c r="AH522" s="57">
        <f t="shared" si="890"/>
        <v>280328.15466666687</v>
      </c>
      <c r="AI522" s="57">
        <f t="shared" si="890"/>
        <v>278394.85466666688</v>
      </c>
      <c r="AJ522" s="57">
        <f t="shared" si="890"/>
        <v>276461.5546666669</v>
      </c>
      <c r="AK522" s="57">
        <f t="shared" si="890"/>
        <v>274528.25466666691</v>
      </c>
      <c r="AL522" s="57">
        <f t="shared" si="890"/>
        <v>272594.95466666692</v>
      </c>
      <c r="AM522" s="57">
        <f t="shared" si="890"/>
        <v>270661.65466666693</v>
      </c>
      <c r="AN522" s="57">
        <f t="shared" si="890"/>
        <v>268728.35466666694</v>
      </c>
      <c r="AO522" s="57">
        <f t="shared" si="890"/>
        <v>266795.05466666695</v>
      </c>
      <c r="AP522" s="59"/>
      <c r="AQ522" s="57">
        <v>1933.2999999999995</v>
      </c>
      <c r="AR522" s="57">
        <f>AQ522*12</f>
        <v>23199.599999999995</v>
      </c>
      <c r="AS522" s="57">
        <f t="shared" si="891"/>
        <v>264861.75466666697</v>
      </c>
      <c r="AT522" s="57">
        <f t="shared" si="892"/>
        <v>262928.45466666698</v>
      </c>
      <c r="AU522" s="57">
        <f t="shared" si="892"/>
        <v>260995.15466666699</v>
      </c>
      <c r="AV522" s="57">
        <f t="shared" si="892"/>
        <v>259061.854666667</v>
      </c>
      <c r="AW522" s="57">
        <f t="shared" si="892"/>
        <v>257128.55466666701</v>
      </c>
      <c r="AX522" s="57">
        <f t="shared" si="892"/>
        <v>255195.25466666702</v>
      </c>
      <c r="AY522" s="57">
        <f t="shared" si="892"/>
        <v>253261.95466666704</v>
      </c>
      <c r="AZ522" s="57">
        <f t="shared" si="892"/>
        <v>251328.65466666705</v>
      </c>
      <c r="BA522" s="57">
        <f t="shared" si="892"/>
        <v>249395.35466666706</v>
      </c>
      <c r="BB522" s="57">
        <f t="shared" si="892"/>
        <v>247462.05466666707</v>
      </c>
      <c r="BC522" s="57">
        <f t="shared" si="892"/>
        <v>245528.75466666708</v>
      </c>
      <c r="BD522" s="57">
        <f t="shared" si="892"/>
        <v>243595.45466666709</v>
      </c>
      <c r="BE522" s="60">
        <f t="shared" si="905"/>
        <v>0</v>
      </c>
      <c r="BF522" s="57">
        <v>1933.2999999999995</v>
      </c>
      <c r="BG522" s="69">
        <f t="shared" si="876"/>
        <v>23199.599999999995</v>
      </c>
      <c r="BH522" s="57">
        <f t="shared" si="877"/>
        <v>241662.15466666711</v>
      </c>
      <c r="BI522" s="57">
        <f t="shared" si="906"/>
        <v>239728.85466666712</v>
      </c>
      <c r="BJ522" s="57">
        <f t="shared" si="906"/>
        <v>237795.55466666713</v>
      </c>
      <c r="BK522" s="57">
        <f t="shared" si="906"/>
        <v>235862.25466666714</v>
      </c>
      <c r="BL522" s="57">
        <f t="shared" si="906"/>
        <v>233928.95466666715</v>
      </c>
      <c r="BM522" s="57">
        <f t="shared" si="906"/>
        <v>231995.65466666716</v>
      </c>
      <c r="BN522" s="57">
        <f t="shared" si="906"/>
        <v>230062.35466666718</v>
      </c>
      <c r="BO522" s="57">
        <f t="shared" si="906"/>
        <v>228129.05466666719</v>
      </c>
      <c r="BP522" s="57">
        <f t="shared" si="906"/>
        <v>226195.7546666672</v>
      </c>
      <c r="BQ522" s="57">
        <f t="shared" si="906"/>
        <v>224262.45466666721</v>
      </c>
      <c r="BR522" s="57">
        <f t="shared" si="906"/>
        <v>222329.15466666722</v>
      </c>
      <c r="BS522" s="57">
        <f t="shared" si="906"/>
        <v>220395.85466666723</v>
      </c>
      <c r="BT522" s="60">
        <v>0</v>
      </c>
      <c r="BU522" s="57">
        <v>1933.2999999999995</v>
      </c>
      <c r="BV522" s="69">
        <f t="shared" si="879"/>
        <v>23199.599999999995</v>
      </c>
      <c r="BW522" s="57">
        <f t="shared" si="908"/>
        <v>218462.55466666725</v>
      </c>
      <c r="BX522" s="57">
        <f t="shared" si="909"/>
        <v>216529.25466666726</v>
      </c>
      <c r="BY522" s="57">
        <f t="shared" si="909"/>
        <v>214595.95466666727</v>
      </c>
      <c r="BZ522" s="57">
        <f t="shared" si="909"/>
        <v>212662.65466666728</v>
      </c>
      <c r="CA522" s="57">
        <f t="shared" si="909"/>
        <v>210729.35466666729</v>
      </c>
      <c r="CB522" s="57">
        <f t="shared" si="909"/>
        <v>208796.0546666673</v>
      </c>
      <c r="CC522" s="57">
        <f t="shared" si="909"/>
        <v>206862.75466666732</v>
      </c>
      <c r="CD522" s="57">
        <f t="shared" si="909"/>
        <v>204929.45466666733</v>
      </c>
      <c r="CE522" s="57">
        <f t="shared" si="909"/>
        <v>202996.15466666734</v>
      </c>
      <c r="CF522" s="57">
        <f t="shared" si="909"/>
        <v>201062.85466666735</v>
      </c>
      <c r="CG522" s="57">
        <f t="shared" si="909"/>
        <v>199129.55466666736</v>
      </c>
      <c r="CH522" s="57">
        <f t="shared" si="909"/>
        <v>197196.25466666737</v>
      </c>
      <c r="CI522" s="60">
        <v>0</v>
      </c>
      <c r="CJ522" s="57">
        <v>1933.2999999999995</v>
      </c>
      <c r="CK522" s="69">
        <f t="shared" si="882"/>
        <v>23199.599999999995</v>
      </c>
      <c r="CL522" s="57">
        <f t="shared" si="911"/>
        <v>195262.95466666739</v>
      </c>
      <c r="CM522" s="57">
        <f t="shared" si="912"/>
        <v>193329.6546666674</v>
      </c>
      <c r="CN522" s="57">
        <f t="shared" si="912"/>
        <v>191396.35466666741</v>
      </c>
      <c r="CO522" s="57">
        <f t="shared" si="912"/>
        <v>189463.05466666742</v>
      </c>
      <c r="CP522" s="57">
        <f t="shared" si="912"/>
        <v>187529.75466666743</v>
      </c>
      <c r="CQ522" s="57">
        <f t="shared" si="912"/>
        <v>185596.45466666744</v>
      </c>
      <c r="CR522" s="57">
        <f t="shared" si="912"/>
        <v>183663.15466666745</v>
      </c>
      <c r="CS522" s="57">
        <f t="shared" si="912"/>
        <v>181729.85466666747</v>
      </c>
      <c r="CT522" s="57">
        <f t="shared" si="912"/>
        <v>179796.55466666748</v>
      </c>
      <c r="CU522" s="57">
        <f t="shared" si="912"/>
        <v>177863.25466666749</v>
      </c>
      <c r="CV522" s="57">
        <f t="shared" si="912"/>
        <v>175929.9546666675</v>
      </c>
      <c r="CW522" s="57">
        <f t="shared" si="912"/>
        <v>173996.65466666751</v>
      </c>
      <c r="CX522" s="60">
        <v>0</v>
      </c>
    </row>
    <row r="523" spans="1:102" x14ac:dyDescent="0.2">
      <c r="A523" s="56" t="s">
        <v>1829</v>
      </c>
      <c r="B523" s="40" t="s">
        <v>2017</v>
      </c>
      <c r="C523" s="40" t="s">
        <v>834</v>
      </c>
      <c r="D523" s="40" t="s">
        <v>835</v>
      </c>
      <c r="E523" s="43">
        <v>44543</v>
      </c>
      <c r="F523" s="40" t="s">
        <v>831</v>
      </c>
      <c r="G523" s="40">
        <v>240</v>
      </c>
      <c r="H523" s="57">
        <v>461518.72</v>
      </c>
      <c r="I523" s="57" t="e">
        <v>#REF!</v>
      </c>
      <c r="J523" s="57">
        <v>461518.72</v>
      </c>
      <c r="K523" s="58">
        <v>0</v>
      </c>
      <c r="L523" s="57">
        <v>1922.9946666666665</v>
      </c>
      <c r="M523" s="57"/>
      <c r="N523" s="57">
        <f t="shared" si="833"/>
        <v>23075.935999999998</v>
      </c>
      <c r="O523" s="57">
        <f t="shared" si="899"/>
        <v>459595.72533333331</v>
      </c>
      <c r="P523" s="57">
        <f t="shared" si="889"/>
        <v>457672.73066666664</v>
      </c>
      <c r="Q523" s="57">
        <f t="shared" si="889"/>
        <v>455749.73599999998</v>
      </c>
      <c r="R523" s="57">
        <f t="shared" si="889"/>
        <v>453826.74133333331</v>
      </c>
      <c r="S523" s="57">
        <f t="shared" si="889"/>
        <v>451903.74666666664</v>
      </c>
      <c r="T523" s="57">
        <f t="shared" si="889"/>
        <v>449980.75199999998</v>
      </c>
      <c r="U523" s="57">
        <f t="shared" si="889"/>
        <v>448057.75733333331</v>
      </c>
      <c r="V523" s="57">
        <f t="shared" si="889"/>
        <v>446134.76266666665</v>
      </c>
      <c r="W523" s="57">
        <f t="shared" si="889"/>
        <v>444211.76799999998</v>
      </c>
      <c r="X523" s="57">
        <f t="shared" si="889"/>
        <v>442288.77333333332</v>
      </c>
      <c r="Y523" s="57">
        <f t="shared" si="889"/>
        <v>440365.77866666665</v>
      </c>
      <c r="Z523" s="57">
        <f t="shared" si="889"/>
        <v>438442.78399999999</v>
      </c>
      <c r="AA523" s="59"/>
      <c r="AB523" s="57"/>
      <c r="AC523" s="57">
        <f t="shared" si="901"/>
        <v>23075.935999999998</v>
      </c>
      <c r="AD523" s="57">
        <f t="shared" si="902"/>
        <v>436519.78933333332</v>
      </c>
      <c r="AE523" s="57">
        <f t="shared" si="890"/>
        <v>434596.79466666665</v>
      </c>
      <c r="AF523" s="57">
        <f t="shared" si="890"/>
        <v>432673.8</v>
      </c>
      <c r="AG523" s="57">
        <f t="shared" si="890"/>
        <v>430750.80533333332</v>
      </c>
      <c r="AH523" s="57">
        <f t="shared" si="890"/>
        <v>428827.81066666666</v>
      </c>
      <c r="AI523" s="57">
        <f t="shared" si="890"/>
        <v>426904.81599999999</v>
      </c>
      <c r="AJ523" s="57">
        <f t="shared" si="890"/>
        <v>424981.82133333333</v>
      </c>
      <c r="AK523" s="57">
        <f t="shared" si="890"/>
        <v>423058.82666666666</v>
      </c>
      <c r="AL523" s="57">
        <f t="shared" si="890"/>
        <v>421135.83199999999</v>
      </c>
      <c r="AM523" s="57">
        <f t="shared" si="890"/>
        <v>419212.83733333333</v>
      </c>
      <c r="AN523" s="57">
        <f t="shared" si="890"/>
        <v>417289.84266666666</v>
      </c>
      <c r="AO523" s="57">
        <f t="shared" si="890"/>
        <v>415366.848</v>
      </c>
      <c r="AP523" s="59"/>
      <c r="AQ523" s="57">
        <v>1922.9946666666665</v>
      </c>
      <c r="AR523" s="57">
        <f>AQ523*12</f>
        <v>23075.935999999998</v>
      </c>
      <c r="AS523" s="57">
        <f t="shared" si="891"/>
        <v>413443.85333333333</v>
      </c>
      <c r="AT523" s="57">
        <f t="shared" si="892"/>
        <v>411520.85866666667</v>
      </c>
      <c r="AU523" s="57">
        <f t="shared" si="892"/>
        <v>409597.864</v>
      </c>
      <c r="AV523" s="57">
        <f t="shared" si="892"/>
        <v>407674.86933333334</v>
      </c>
      <c r="AW523" s="57">
        <f t="shared" si="892"/>
        <v>405751.87466666667</v>
      </c>
      <c r="AX523" s="57">
        <f t="shared" si="892"/>
        <v>403828.88</v>
      </c>
      <c r="AY523" s="57">
        <f t="shared" si="892"/>
        <v>401905.88533333334</v>
      </c>
      <c r="AZ523" s="57">
        <f t="shared" si="892"/>
        <v>399982.89066666667</v>
      </c>
      <c r="BA523" s="57">
        <f t="shared" si="892"/>
        <v>398059.89600000001</v>
      </c>
      <c r="BB523" s="57">
        <f t="shared" si="892"/>
        <v>396136.90133333334</v>
      </c>
      <c r="BC523" s="57">
        <f t="shared" si="892"/>
        <v>394213.90666666668</v>
      </c>
      <c r="BD523" s="57">
        <f t="shared" si="892"/>
        <v>392290.91200000001</v>
      </c>
      <c r="BE523" s="60">
        <f t="shared" si="905"/>
        <v>0</v>
      </c>
      <c r="BF523" s="57">
        <v>1922.9946666666665</v>
      </c>
      <c r="BG523" s="69">
        <f t="shared" si="876"/>
        <v>23075.935999999998</v>
      </c>
      <c r="BH523" s="57">
        <f t="shared" si="877"/>
        <v>390367.91733333335</v>
      </c>
      <c r="BI523" s="57">
        <f t="shared" si="906"/>
        <v>388444.92266666668</v>
      </c>
      <c r="BJ523" s="57">
        <f t="shared" si="906"/>
        <v>386521.92800000001</v>
      </c>
      <c r="BK523" s="57">
        <f t="shared" si="906"/>
        <v>384598.93333333335</v>
      </c>
      <c r="BL523" s="57">
        <f t="shared" si="906"/>
        <v>382675.93866666668</v>
      </c>
      <c r="BM523" s="57">
        <f t="shared" si="906"/>
        <v>380752.94400000002</v>
      </c>
      <c r="BN523" s="57">
        <f t="shared" si="906"/>
        <v>378829.94933333335</v>
      </c>
      <c r="BO523" s="57">
        <f t="shared" si="906"/>
        <v>376906.95466666669</v>
      </c>
      <c r="BP523" s="57">
        <f t="shared" si="906"/>
        <v>374983.96</v>
      </c>
      <c r="BQ523" s="57">
        <f t="shared" si="906"/>
        <v>373060.96533333336</v>
      </c>
      <c r="BR523" s="57">
        <f t="shared" si="906"/>
        <v>371137.97066666669</v>
      </c>
      <c r="BS523" s="57">
        <f t="shared" si="906"/>
        <v>369214.97600000002</v>
      </c>
      <c r="BT523" s="60">
        <v>0</v>
      </c>
      <c r="BU523" s="57">
        <v>1922.9946666666665</v>
      </c>
      <c r="BV523" s="69">
        <f t="shared" si="879"/>
        <v>23075.935999999998</v>
      </c>
      <c r="BW523" s="57">
        <f t="shared" si="908"/>
        <v>367291.98133333336</v>
      </c>
      <c r="BX523" s="57">
        <f t="shared" si="909"/>
        <v>365368.98666666669</v>
      </c>
      <c r="BY523" s="57">
        <f t="shared" si="909"/>
        <v>363445.99200000003</v>
      </c>
      <c r="BZ523" s="57">
        <f t="shared" si="909"/>
        <v>361522.99733333336</v>
      </c>
      <c r="CA523" s="57">
        <f t="shared" si="909"/>
        <v>359600.0026666667</v>
      </c>
      <c r="CB523" s="57">
        <f t="shared" si="909"/>
        <v>357677.00800000003</v>
      </c>
      <c r="CC523" s="57">
        <f t="shared" si="909"/>
        <v>355754.01333333337</v>
      </c>
      <c r="CD523" s="57">
        <f t="shared" si="909"/>
        <v>353831.0186666667</v>
      </c>
      <c r="CE523" s="57">
        <f t="shared" si="909"/>
        <v>351908.02400000003</v>
      </c>
      <c r="CF523" s="57">
        <f t="shared" si="909"/>
        <v>349985.02933333337</v>
      </c>
      <c r="CG523" s="57">
        <f t="shared" si="909"/>
        <v>348062.0346666667</v>
      </c>
      <c r="CH523" s="57">
        <f t="shared" si="909"/>
        <v>346139.04000000004</v>
      </c>
      <c r="CI523" s="60">
        <v>0</v>
      </c>
      <c r="CJ523" s="57">
        <v>1922.9946666666665</v>
      </c>
      <c r="CK523" s="69">
        <f t="shared" si="882"/>
        <v>23075.935999999998</v>
      </c>
      <c r="CL523" s="57">
        <f t="shared" si="911"/>
        <v>344216.04533333337</v>
      </c>
      <c r="CM523" s="57">
        <f t="shared" si="912"/>
        <v>342293.05066666671</v>
      </c>
      <c r="CN523" s="57">
        <f t="shared" si="912"/>
        <v>340370.05600000004</v>
      </c>
      <c r="CO523" s="57">
        <f t="shared" si="912"/>
        <v>338447.06133333337</v>
      </c>
      <c r="CP523" s="57">
        <f t="shared" si="912"/>
        <v>336524.06666666671</v>
      </c>
      <c r="CQ523" s="57">
        <f t="shared" si="912"/>
        <v>334601.07200000004</v>
      </c>
      <c r="CR523" s="57">
        <f t="shared" si="912"/>
        <v>332678.07733333338</v>
      </c>
      <c r="CS523" s="57">
        <f t="shared" si="912"/>
        <v>330755.08266666671</v>
      </c>
      <c r="CT523" s="57">
        <f t="shared" si="912"/>
        <v>328832.08800000005</v>
      </c>
      <c r="CU523" s="57">
        <f t="shared" si="912"/>
        <v>326909.09333333338</v>
      </c>
      <c r="CV523" s="57">
        <f t="shared" si="912"/>
        <v>324986.09866666672</v>
      </c>
      <c r="CW523" s="57">
        <f t="shared" si="912"/>
        <v>323063.10400000005</v>
      </c>
      <c r="CX523" s="60">
        <v>0</v>
      </c>
    </row>
    <row r="524" spans="1:102" ht="22.5" x14ac:dyDescent="0.2">
      <c r="A524" s="56" t="s">
        <v>1830</v>
      </c>
      <c r="B524" s="40" t="s">
        <v>2018</v>
      </c>
      <c r="C524" s="40" t="s">
        <v>834</v>
      </c>
      <c r="D524" s="40" t="s">
        <v>2078</v>
      </c>
      <c r="E524" s="40" t="s">
        <v>2157</v>
      </c>
      <c r="F524" s="40" t="s">
        <v>831</v>
      </c>
      <c r="G524" s="40">
        <v>36</v>
      </c>
      <c r="H524" s="57">
        <v>69433.33</v>
      </c>
      <c r="I524" s="57">
        <v>61718.443333333344</v>
      </c>
      <c r="J524" s="57">
        <v>7714.8866666666581</v>
      </c>
      <c r="K524" s="58">
        <v>0</v>
      </c>
      <c r="L524" s="57">
        <v>1928.6999999999982</v>
      </c>
      <c r="M524" s="57"/>
      <c r="N524" s="57">
        <f>L524*4+0.09</f>
        <v>7714.8899999999931</v>
      </c>
      <c r="O524" s="57">
        <f t="shared" si="899"/>
        <v>5786.1866666666601</v>
      </c>
      <c r="P524" s="57">
        <f t="shared" si="889"/>
        <v>3857.4866666666621</v>
      </c>
      <c r="Q524" s="57">
        <f t="shared" si="889"/>
        <v>1928.7866666666639</v>
      </c>
      <c r="R524" s="57">
        <f t="shared" si="889"/>
        <v>8.6666666665678349E-2</v>
      </c>
      <c r="S524" s="57">
        <f>R524-0.09</f>
        <v>-3.3333333343216476E-3</v>
      </c>
      <c r="T524" s="57">
        <f>S524-$L524*0</f>
        <v>-3.3333333343216476E-3</v>
      </c>
      <c r="U524" s="57">
        <f t="shared" ref="U524:Z524" si="914">T524-$L524*0</f>
        <v>-3.3333333343216476E-3</v>
      </c>
      <c r="V524" s="57">
        <f t="shared" si="914"/>
        <v>-3.3333333343216476E-3</v>
      </c>
      <c r="W524" s="57">
        <f t="shared" si="914"/>
        <v>-3.3333333343216476E-3</v>
      </c>
      <c r="X524" s="57">
        <f t="shared" si="914"/>
        <v>-3.3333333343216476E-3</v>
      </c>
      <c r="Y524" s="57">
        <f t="shared" si="914"/>
        <v>-3.3333333343216476E-3</v>
      </c>
      <c r="Z524" s="57">
        <f t="shared" si="914"/>
        <v>-3.3333333343216476E-3</v>
      </c>
      <c r="AA524" s="59"/>
      <c r="AB524" s="57"/>
      <c r="AC524" s="57">
        <f t="shared" ref="AC524:AC527" si="915">L524*0</f>
        <v>0</v>
      </c>
      <c r="AD524" s="57">
        <f t="shared" ref="AD524:AD527" si="916">Z524-$L524*0</f>
        <v>-3.3333333343216476E-3</v>
      </c>
      <c r="AE524" s="57">
        <f t="shared" ref="AE524:AO527" si="917">AD524-$L524*0</f>
        <v>-3.3333333343216476E-3</v>
      </c>
      <c r="AF524" s="57">
        <f t="shared" si="917"/>
        <v>-3.3333333343216476E-3</v>
      </c>
      <c r="AG524" s="57">
        <f t="shared" si="917"/>
        <v>-3.3333333343216476E-3</v>
      </c>
      <c r="AH524" s="57">
        <f t="shared" si="917"/>
        <v>-3.3333333343216476E-3</v>
      </c>
      <c r="AI524" s="57">
        <f t="shared" si="917"/>
        <v>-3.3333333343216476E-3</v>
      </c>
      <c r="AJ524" s="57">
        <f t="shared" si="917"/>
        <v>-3.3333333343216476E-3</v>
      </c>
      <c r="AK524" s="57">
        <f t="shared" si="917"/>
        <v>-3.3333333343216476E-3</v>
      </c>
      <c r="AL524" s="57">
        <f t="shared" si="917"/>
        <v>-3.3333333343216476E-3</v>
      </c>
      <c r="AM524" s="57">
        <f t="shared" si="917"/>
        <v>-3.3333333343216476E-3</v>
      </c>
      <c r="AN524" s="57">
        <f t="shared" si="917"/>
        <v>-3.3333333343216476E-3</v>
      </c>
      <c r="AO524" s="57">
        <f t="shared" si="917"/>
        <v>-3.3333333343216476E-3</v>
      </c>
      <c r="AP524" s="59"/>
      <c r="AQ524" s="57">
        <v>0</v>
      </c>
      <c r="BE524" s="60">
        <f t="shared" si="905"/>
        <v>0</v>
      </c>
      <c r="BF524" s="57">
        <v>0</v>
      </c>
      <c r="BT524" s="60">
        <f t="shared" si="907"/>
        <v>0</v>
      </c>
      <c r="BU524" s="57">
        <v>0</v>
      </c>
      <c r="CI524" s="60">
        <f t="shared" si="910"/>
        <v>0</v>
      </c>
      <c r="CJ524" s="57">
        <v>0</v>
      </c>
      <c r="CX524" s="60">
        <f t="shared" si="913"/>
        <v>0</v>
      </c>
    </row>
    <row r="525" spans="1:102" ht="22.5" x14ac:dyDescent="0.2">
      <c r="A525" s="56" t="s">
        <v>1830</v>
      </c>
      <c r="B525" s="40" t="s">
        <v>2019</v>
      </c>
      <c r="C525" s="40" t="s">
        <v>834</v>
      </c>
      <c r="D525" s="40" t="s">
        <v>2078</v>
      </c>
      <c r="E525" s="40" t="s">
        <v>2157</v>
      </c>
      <c r="F525" s="40" t="s">
        <v>831</v>
      </c>
      <c r="G525" s="40">
        <v>36</v>
      </c>
      <c r="H525" s="57">
        <v>69433.33</v>
      </c>
      <c r="I525" s="57">
        <v>61718.443333333344</v>
      </c>
      <c r="J525" s="57">
        <v>7714.8866666666581</v>
      </c>
      <c r="K525" s="58">
        <v>0</v>
      </c>
      <c r="L525" s="57">
        <v>1928.6999999999982</v>
      </c>
      <c r="M525" s="57"/>
      <c r="N525" s="57">
        <f t="shared" ref="N525:N527" si="918">L525*4+0.09</f>
        <v>7714.8899999999931</v>
      </c>
      <c r="O525" s="57">
        <f t="shared" si="899"/>
        <v>5786.1866666666601</v>
      </c>
      <c r="P525" s="57">
        <f t="shared" si="889"/>
        <v>3857.4866666666621</v>
      </c>
      <c r="Q525" s="57">
        <f t="shared" si="889"/>
        <v>1928.7866666666639</v>
      </c>
      <c r="R525" s="57">
        <f t="shared" si="889"/>
        <v>8.6666666665678349E-2</v>
      </c>
      <c r="S525" s="57">
        <f t="shared" ref="S525:S527" si="919">R525-0.09</f>
        <v>-3.3333333343216476E-3</v>
      </c>
      <c r="T525" s="57">
        <f t="shared" ref="T525:Z527" si="920">S525-$L525*0</f>
        <v>-3.3333333343216476E-3</v>
      </c>
      <c r="U525" s="57">
        <f t="shared" si="920"/>
        <v>-3.3333333343216476E-3</v>
      </c>
      <c r="V525" s="57">
        <f t="shared" si="920"/>
        <v>-3.3333333343216476E-3</v>
      </c>
      <c r="W525" s="57">
        <f t="shared" si="920"/>
        <v>-3.3333333343216476E-3</v>
      </c>
      <c r="X525" s="57">
        <f t="shared" si="920"/>
        <v>-3.3333333343216476E-3</v>
      </c>
      <c r="Y525" s="57">
        <f t="shared" si="920"/>
        <v>-3.3333333343216476E-3</v>
      </c>
      <c r="Z525" s="57">
        <f t="shared" si="920"/>
        <v>-3.3333333343216476E-3</v>
      </c>
      <c r="AA525" s="59"/>
      <c r="AB525" s="57"/>
      <c r="AC525" s="57">
        <f t="shared" si="915"/>
        <v>0</v>
      </c>
      <c r="AD525" s="57">
        <f t="shared" si="916"/>
        <v>-3.3333333343216476E-3</v>
      </c>
      <c r="AE525" s="57">
        <f t="shared" si="917"/>
        <v>-3.3333333343216476E-3</v>
      </c>
      <c r="AF525" s="57">
        <f t="shared" si="917"/>
        <v>-3.3333333343216476E-3</v>
      </c>
      <c r="AG525" s="57">
        <f t="shared" si="917"/>
        <v>-3.3333333343216476E-3</v>
      </c>
      <c r="AH525" s="57">
        <f t="shared" si="917"/>
        <v>-3.3333333343216476E-3</v>
      </c>
      <c r="AI525" s="57">
        <f t="shared" si="917"/>
        <v>-3.3333333343216476E-3</v>
      </c>
      <c r="AJ525" s="57">
        <f t="shared" si="917"/>
        <v>-3.3333333343216476E-3</v>
      </c>
      <c r="AK525" s="57">
        <f t="shared" si="917"/>
        <v>-3.3333333343216476E-3</v>
      </c>
      <c r="AL525" s="57">
        <f t="shared" si="917"/>
        <v>-3.3333333343216476E-3</v>
      </c>
      <c r="AM525" s="57">
        <f t="shared" si="917"/>
        <v>-3.3333333343216476E-3</v>
      </c>
      <c r="AN525" s="57">
        <f t="shared" si="917"/>
        <v>-3.3333333343216476E-3</v>
      </c>
      <c r="AO525" s="57">
        <f t="shared" si="917"/>
        <v>-3.3333333343216476E-3</v>
      </c>
      <c r="AP525" s="59"/>
      <c r="AQ525" s="57">
        <v>0</v>
      </c>
      <c r="BE525" s="60">
        <f t="shared" si="905"/>
        <v>0</v>
      </c>
      <c r="BF525" s="57">
        <v>0</v>
      </c>
      <c r="BT525" s="60">
        <f t="shared" si="907"/>
        <v>0</v>
      </c>
      <c r="BU525" s="57">
        <v>0</v>
      </c>
      <c r="CI525" s="60">
        <f t="shared" si="910"/>
        <v>0</v>
      </c>
      <c r="CJ525" s="57">
        <v>0</v>
      </c>
      <c r="CX525" s="60">
        <f t="shared" si="913"/>
        <v>0</v>
      </c>
    </row>
    <row r="526" spans="1:102" ht="22.5" x14ac:dyDescent="0.2">
      <c r="A526" s="56" t="s">
        <v>1830</v>
      </c>
      <c r="B526" s="40" t="s">
        <v>2020</v>
      </c>
      <c r="C526" s="40" t="s">
        <v>834</v>
      </c>
      <c r="D526" s="40" t="s">
        <v>2078</v>
      </c>
      <c r="E526" s="40" t="s">
        <v>2157</v>
      </c>
      <c r="F526" s="40" t="s">
        <v>831</v>
      </c>
      <c r="G526" s="40">
        <v>36</v>
      </c>
      <c r="H526" s="57">
        <v>69433.33</v>
      </c>
      <c r="I526" s="57">
        <v>61718.443333333344</v>
      </c>
      <c r="J526" s="57">
        <v>7714.8866666666581</v>
      </c>
      <c r="K526" s="58">
        <v>0</v>
      </c>
      <c r="L526" s="57">
        <v>1928.6999999999982</v>
      </c>
      <c r="M526" s="57"/>
      <c r="N526" s="57">
        <f t="shared" si="918"/>
        <v>7714.8899999999931</v>
      </c>
      <c r="O526" s="57">
        <f t="shared" si="899"/>
        <v>5786.1866666666601</v>
      </c>
      <c r="P526" s="57">
        <f t="shared" si="889"/>
        <v>3857.4866666666621</v>
      </c>
      <c r="Q526" s="57">
        <f t="shared" si="889"/>
        <v>1928.7866666666639</v>
      </c>
      <c r="R526" s="57">
        <f t="shared" si="889"/>
        <v>8.6666666665678349E-2</v>
      </c>
      <c r="S526" s="57">
        <f t="shared" si="919"/>
        <v>-3.3333333343216476E-3</v>
      </c>
      <c r="T526" s="57">
        <f t="shared" si="920"/>
        <v>-3.3333333343216476E-3</v>
      </c>
      <c r="U526" s="57">
        <f t="shared" si="920"/>
        <v>-3.3333333343216476E-3</v>
      </c>
      <c r="V526" s="57">
        <f t="shared" si="920"/>
        <v>-3.3333333343216476E-3</v>
      </c>
      <c r="W526" s="57">
        <f t="shared" si="920"/>
        <v>-3.3333333343216476E-3</v>
      </c>
      <c r="X526" s="57">
        <f t="shared" si="920"/>
        <v>-3.3333333343216476E-3</v>
      </c>
      <c r="Y526" s="57">
        <f t="shared" si="920"/>
        <v>-3.3333333343216476E-3</v>
      </c>
      <c r="Z526" s="57">
        <f t="shared" si="920"/>
        <v>-3.3333333343216476E-3</v>
      </c>
      <c r="AA526" s="59"/>
      <c r="AB526" s="57"/>
      <c r="AC526" s="57">
        <f t="shared" si="915"/>
        <v>0</v>
      </c>
      <c r="AD526" s="57">
        <f t="shared" si="916"/>
        <v>-3.3333333343216476E-3</v>
      </c>
      <c r="AE526" s="57">
        <f t="shared" si="917"/>
        <v>-3.3333333343216476E-3</v>
      </c>
      <c r="AF526" s="57">
        <f t="shared" si="917"/>
        <v>-3.3333333343216476E-3</v>
      </c>
      <c r="AG526" s="57">
        <f t="shared" si="917"/>
        <v>-3.3333333343216476E-3</v>
      </c>
      <c r="AH526" s="57">
        <f t="shared" si="917"/>
        <v>-3.3333333343216476E-3</v>
      </c>
      <c r="AI526" s="57">
        <f t="shared" si="917"/>
        <v>-3.3333333343216476E-3</v>
      </c>
      <c r="AJ526" s="57">
        <f t="shared" si="917"/>
        <v>-3.3333333343216476E-3</v>
      </c>
      <c r="AK526" s="57">
        <f t="shared" si="917"/>
        <v>-3.3333333343216476E-3</v>
      </c>
      <c r="AL526" s="57">
        <f t="shared" si="917"/>
        <v>-3.3333333343216476E-3</v>
      </c>
      <c r="AM526" s="57">
        <f t="shared" si="917"/>
        <v>-3.3333333343216476E-3</v>
      </c>
      <c r="AN526" s="57">
        <f t="shared" si="917"/>
        <v>-3.3333333343216476E-3</v>
      </c>
      <c r="AO526" s="57">
        <f t="shared" si="917"/>
        <v>-3.3333333343216476E-3</v>
      </c>
      <c r="AP526" s="59"/>
      <c r="AQ526" s="57">
        <v>0</v>
      </c>
      <c r="BE526" s="60">
        <f t="shared" si="905"/>
        <v>0</v>
      </c>
      <c r="BF526" s="57">
        <v>0</v>
      </c>
      <c r="BT526" s="60">
        <f t="shared" si="907"/>
        <v>0</v>
      </c>
      <c r="BU526" s="57">
        <v>0</v>
      </c>
      <c r="CI526" s="60">
        <f t="shared" si="910"/>
        <v>0</v>
      </c>
      <c r="CJ526" s="57">
        <v>0</v>
      </c>
      <c r="CX526" s="60">
        <f t="shared" si="913"/>
        <v>0</v>
      </c>
    </row>
    <row r="527" spans="1:102" ht="22.5" x14ac:dyDescent="0.2">
      <c r="A527" s="56" t="s">
        <v>1830</v>
      </c>
      <c r="B527" s="40" t="s">
        <v>2021</v>
      </c>
      <c r="C527" s="40" t="s">
        <v>834</v>
      </c>
      <c r="D527" s="40" t="s">
        <v>2078</v>
      </c>
      <c r="E527" s="40" t="s">
        <v>2157</v>
      </c>
      <c r="F527" s="40" t="s">
        <v>831</v>
      </c>
      <c r="G527" s="40">
        <v>36</v>
      </c>
      <c r="H527" s="57">
        <v>69433.34</v>
      </c>
      <c r="I527" s="57">
        <v>61718.44666666667</v>
      </c>
      <c r="J527" s="57">
        <v>7714.8933333333262</v>
      </c>
      <c r="K527" s="58">
        <v>0</v>
      </c>
      <c r="L527" s="57">
        <v>1928.6999999999982</v>
      </c>
      <c r="M527" s="57"/>
      <c r="N527" s="57">
        <f t="shared" si="918"/>
        <v>7714.8899999999931</v>
      </c>
      <c r="O527" s="57">
        <f t="shared" si="899"/>
        <v>5786.1933333333282</v>
      </c>
      <c r="P527" s="57">
        <f t="shared" si="889"/>
        <v>3857.4933333333302</v>
      </c>
      <c r="Q527" s="57">
        <f t="shared" si="889"/>
        <v>1928.7933333333319</v>
      </c>
      <c r="R527" s="57">
        <f t="shared" si="889"/>
        <v>9.3333333333703195E-2</v>
      </c>
      <c r="S527" s="57">
        <f t="shared" si="919"/>
        <v>3.3333333337031978E-3</v>
      </c>
      <c r="T527" s="57">
        <f t="shared" si="920"/>
        <v>3.3333333337031978E-3</v>
      </c>
      <c r="U527" s="57">
        <f t="shared" si="920"/>
        <v>3.3333333337031978E-3</v>
      </c>
      <c r="V527" s="57">
        <f t="shared" si="920"/>
        <v>3.3333333337031978E-3</v>
      </c>
      <c r="W527" s="57">
        <f t="shared" si="920"/>
        <v>3.3333333337031978E-3</v>
      </c>
      <c r="X527" s="57">
        <f t="shared" si="920"/>
        <v>3.3333333337031978E-3</v>
      </c>
      <c r="Y527" s="57">
        <f t="shared" si="920"/>
        <v>3.3333333337031978E-3</v>
      </c>
      <c r="Z527" s="57">
        <f t="shared" si="920"/>
        <v>3.3333333337031978E-3</v>
      </c>
      <c r="AA527" s="59"/>
      <c r="AB527" s="57"/>
      <c r="AC527" s="57">
        <f t="shared" si="915"/>
        <v>0</v>
      </c>
      <c r="AD527" s="57">
        <f t="shared" si="916"/>
        <v>3.3333333337031978E-3</v>
      </c>
      <c r="AE527" s="57">
        <f t="shared" si="917"/>
        <v>3.3333333337031978E-3</v>
      </c>
      <c r="AF527" s="57">
        <f t="shared" si="917"/>
        <v>3.3333333337031978E-3</v>
      </c>
      <c r="AG527" s="57">
        <f t="shared" si="917"/>
        <v>3.3333333337031978E-3</v>
      </c>
      <c r="AH527" s="57">
        <f t="shared" si="917"/>
        <v>3.3333333337031978E-3</v>
      </c>
      <c r="AI527" s="57">
        <f t="shared" si="917"/>
        <v>3.3333333337031978E-3</v>
      </c>
      <c r="AJ527" s="57">
        <f t="shared" si="917"/>
        <v>3.3333333337031978E-3</v>
      </c>
      <c r="AK527" s="57">
        <f t="shared" si="917"/>
        <v>3.3333333337031978E-3</v>
      </c>
      <c r="AL527" s="57">
        <f t="shared" si="917"/>
        <v>3.3333333337031978E-3</v>
      </c>
      <c r="AM527" s="57">
        <f t="shared" si="917"/>
        <v>3.3333333337031978E-3</v>
      </c>
      <c r="AN527" s="57">
        <f t="shared" si="917"/>
        <v>3.3333333337031978E-3</v>
      </c>
      <c r="AO527" s="57">
        <f t="shared" si="917"/>
        <v>3.3333333337031978E-3</v>
      </c>
      <c r="AP527" s="59"/>
      <c r="AQ527" s="57">
        <v>1928.6999999999982</v>
      </c>
      <c r="BE527" s="60">
        <f t="shared" si="905"/>
        <v>0</v>
      </c>
      <c r="BF527" s="57">
        <v>1928.6999999999982</v>
      </c>
      <c r="BT527" s="60">
        <f t="shared" si="907"/>
        <v>0</v>
      </c>
      <c r="BU527" s="57">
        <v>1928.6999999999982</v>
      </c>
      <c r="CI527" s="60">
        <f t="shared" si="910"/>
        <v>0</v>
      </c>
      <c r="CJ527" s="57">
        <v>1928.6999999999982</v>
      </c>
      <c r="CX527" s="60">
        <f t="shared" si="913"/>
        <v>0</v>
      </c>
    </row>
    <row r="528" spans="1:102" x14ac:dyDescent="0.2">
      <c r="A528" s="56" t="s">
        <v>1378</v>
      </c>
      <c r="B528" s="40" t="s">
        <v>1913</v>
      </c>
      <c r="C528" s="40" t="s">
        <v>834</v>
      </c>
      <c r="D528" s="40" t="s">
        <v>2077</v>
      </c>
      <c r="E528" s="40" t="s">
        <v>2113</v>
      </c>
      <c r="F528" s="40" t="s">
        <v>848</v>
      </c>
      <c r="G528" s="40">
        <v>180</v>
      </c>
      <c r="H528" s="57">
        <v>50847.46</v>
      </c>
      <c r="I528" s="57">
        <v>564.97177777777779</v>
      </c>
      <c r="J528" s="57">
        <v>21468.549333333332</v>
      </c>
      <c r="K528" s="58">
        <v>0</v>
      </c>
      <c r="L528" s="57">
        <v>282.48</v>
      </c>
      <c r="M528" s="57"/>
      <c r="N528" s="57">
        <f t="shared" si="833"/>
        <v>3389.76</v>
      </c>
      <c r="O528" s="57">
        <f t="shared" si="899"/>
        <v>21186.069333333333</v>
      </c>
      <c r="P528" s="57">
        <f t="shared" si="889"/>
        <v>20903.589333333333</v>
      </c>
      <c r="Q528" s="57">
        <f t="shared" si="889"/>
        <v>20621.109333333334</v>
      </c>
      <c r="R528" s="57">
        <f t="shared" si="889"/>
        <v>20338.629333333334</v>
      </c>
      <c r="S528" s="57">
        <f t="shared" si="889"/>
        <v>20056.149333333335</v>
      </c>
      <c r="T528" s="57">
        <f t="shared" si="889"/>
        <v>19773.669333333335</v>
      </c>
      <c r="U528" s="57">
        <f t="shared" si="889"/>
        <v>19491.189333333336</v>
      </c>
      <c r="V528" s="57">
        <f t="shared" si="889"/>
        <v>19208.709333333336</v>
      </c>
      <c r="W528" s="57">
        <f t="shared" si="889"/>
        <v>18926.229333333336</v>
      </c>
      <c r="X528" s="57">
        <f t="shared" si="889"/>
        <v>18643.749333333337</v>
      </c>
      <c r="Y528" s="57">
        <f t="shared" si="889"/>
        <v>18361.269333333337</v>
      </c>
      <c r="Z528" s="57">
        <f t="shared" si="889"/>
        <v>18078.789333333338</v>
      </c>
      <c r="AA528" s="59"/>
      <c r="AB528" s="57"/>
      <c r="AC528" s="57">
        <f t="shared" si="901"/>
        <v>3389.76</v>
      </c>
      <c r="AD528" s="57">
        <f t="shared" si="902"/>
        <v>17796.309333333338</v>
      </c>
      <c r="AE528" s="57">
        <f t="shared" ref="AE528:AO532" si="921">AD528-$L528</f>
        <v>17513.829333333339</v>
      </c>
      <c r="AF528" s="57">
        <f t="shared" si="921"/>
        <v>17231.349333333339</v>
      </c>
      <c r="AG528" s="57">
        <f t="shared" si="921"/>
        <v>16948.869333333339</v>
      </c>
      <c r="AH528" s="57">
        <f t="shared" si="921"/>
        <v>16666.38933333334</v>
      </c>
      <c r="AI528" s="57">
        <f t="shared" si="921"/>
        <v>16383.90933333334</v>
      </c>
      <c r="AJ528" s="57">
        <f t="shared" si="921"/>
        <v>16101.429333333341</v>
      </c>
      <c r="AK528" s="57">
        <f t="shared" si="921"/>
        <v>15818.949333333341</v>
      </c>
      <c r="AL528" s="57">
        <f t="shared" si="921"/>
        <v>15536.469333333342</v>
      </c>
      <c r="AM528" s="57">
        <f t="shared" si="921"/>
        <v>15253.989333333342</v>
      </c>
      <c r="AN528" s="57">
        <f t="shared" si="921"/>
        <v>14971.509333333343</v>
      </c>
      <c r="AO528" s="57">
        <f t="shared" si="921"/>
        <v>14689.029333333343</v>
      </c>
      <c r="AP528" s="59"/>
      <c r="AQ528" s="57">
        <v>282.48</v>
      </c>
      <c r="AR528" s="57">
        <f t="shared" ref="AR528:AR531" si="922">AQ528*12</f>
        <v>3389.76</v>
      </c>
      <c r="AS528" s="57">
        <f t="shared" ref="AS528:AS532" si="923">AO528-$L528</f>
        <v>14406.549333333343</v>
      </c>
      <c r="AT528" s="57">
        <f t="shared" ref="AT528:BD532" si="924">AS528-$L528</f>
        <v>14124.069333333344</v>
      </c>
      <c r="AU528" s="57">
        <f t="shared" si="924"/>
        <v>13841.589333333344</v>
      </c>
      <c r="AV528" s="57">
        <f t="shared" si="924"/>
        <v>13559.109333333345</v>
      </c>
      <c r="AW528" s="57">
        <f t="shared" si="924"/>
        <v>13276.629333333345</v>
      </c>
      <c r="AX528" s="57">
        <f t="shared" si="924"/>
        <v>12994.149333333346</v>
      </c>
      <c r="AY528" s="57">
        <f t="shared" si="924"/>
        <v>12711.669333333346</v>
      </c>
      <c r="AZ528" s="57">
        <f t="shared" si="924"/>
        <v>12429.189333333346</v>
      </c>
      <c r="BA528" s="57">
        <f t="shared" si="924"/>
        <v>12146.709333333347</v>
      </c>
      <c r="BB528" s="57">
        <f t="shared" si="924"/>
        <v>11864.229333333347</v>
      </c>
      <c r="BC528" s="57">
        <f t="shared" si="924"/>
        <v>11581.749333333348</v>
      </c>
      <c r="BD528" s="57">
        <f t="shared" si="924"/>
        <v>11299.269333333348</v>
      </c>
      <c r="BE528" s="60">
        <f t="shared" si="905"/>
        <v>0</v>
      </c>
      <c r="BF528" s="57">
        <v>282.48</v>
      </c>
      <c r="BG528" s="69">
        <f t="shared" ref="BG528:BG531" si="925">BF528*12</f>
        <v>3389.76</v>
      </c>
      <c r="BH528" s="57">
        <f t="shared" ref="BH528:BH532" si="926">BD528-BF528</f>
        <v>11016.789333333349</v>
      </c>
      <c r="BI528" s="57">
        <f t="shared" ref="BI528:BS532" si="927">BH528-$L528</f>
        <v>10734.309333333349</v>
      </c>
      <c r="BJ528" s="57">
        <f t="shared" si="927"/>
        <v>10451.829333333349</v>
      </c>
      <c r="BK528" s="57">
        <f t="shared" si="927"/>
        <v>10169.34933333335</v>
      </c>
      <c r="BL528" s="57">
        <f t="shared" si="927"/>
        <v>9886.8693333333504</v>
      </c>
      <c r="BM528" s="57">
        <f t="shared" si="927"/>
        <v>9604.3893333333508</v>
      </c>
      <c r="BN528" s="57">
        <f t="shared" si="927"/>
        <v>9321.9093333333512</v>
      </c>
      <c r="BO528" s="57">
        <f t="shared" si="927"/>
        <v>9039.4293333333517</v>
      </c>
      <c r="BP528" s="57">
        <f t="shared" si="927"/>
        <v>8756.9493333333521</v>
      </c>
      <c r="BQ528" s="57">
        <f t="shared" si="927"/>
        <v>8474.4693333333526</v>
      </c>
      <c r="BR528" s="57">
        <f t="shared" si="927"/>
        <v>8191.989333333353</v>
      </c>
      <c r="BS528" s="57">
        <f t="shared" si="927"/>
        <v>7909.5093333333534</v>
      </c>
      <c r="BT528" s="60">
        <v>0</v>
      </c>
      <c r="BU528" s="57">
        <v>282.48</v>
      </c>
      <c r="BV528" s="69">
        <f t="shared" ref="BV528:BV531" si="928">BU528*12</f>
        <v>3389.76</v>
      </c>
      <c r="BW528" s="57">
        <f t="shared" ref="BW528:BW531" si="929">BS528-BU528</f>
        <v>7627.0293333333539</v>
      </c>
      <c r="BX528" s="57">
        <f t="shared" ref="BX528:CH531" si="930">BW528-$L528</f>
        <v>7344.5493333333543</v>
      </c>
      <c r="BY528" s="57">
        <f t="shared" si="930"/>
        <v>7062.0693333333547</v>
      </c>
      <c r="BZ528" s="57">
        <f t="shared" si="930"/>
        <v>6779.5893333333552</v>
      </c>
      <c r="CA528" s="57">
        <f t="shared" si="930"/>
        <v>6497.1093333333556</v>
      </c>
      <c r="CB528" s="57">
        <f t="shared" si="930"/>
        <v>6214.629333333356</v>
      </c>
      <c r="CC528" s="57">
        <f t="shared" si="930"/>
        <v>5932.1493333333565</v>
      </c>
      <c r="CD528" s="57">
        <f t="shared" si="930"/>
        <v>5649.6693333333569</v>
      </c>
      <c r="CE528" s="57">
        <f t="shared" si="930"/>
        <v>5367.1893333333574</v>
      </c>
      <c r="CF528" s="57">
        <f t="shared" si="930"/>
        <v>5084.7093333333578</v>
      </c>
      <c r="CG528" s="57">
        <f t="shared" si="930"/>
        <v>4802.2293333333582</v>
      </c>
      <c r="CH528" s="57">
        <f t="shared" si="930"/>
        <v>4519.7493333333587</v>
      </c>
      <c r="CI528" s="60">
        <v>0</v>
      </c>
      <c r="CJ528" s="57">
        <v>282.48</v>
      </c>
      <c r="CK528" s="69">
        <f t="shared" ref="CK528:CK531" si="931">CJ528*12</f>
        <v>3389.76</v>
      </c>
      <c r="CL528" s="57">
        <f t="shared" ref="CL528:CL531" si="932">CH528-CJ528</f>
        <v>4237.2693333333591</v>
      </c>
      <c r="CM528" s="57">
        <f t="shared" ref="CM528:CW531" si="933">CL528-$L528</f>
        <v>3954.7893333333591</v>
      </c>
      <c r="CN528" s="57">
        <f t="shared" si="933"/>
        <v>3672.3093333333591</v>
      </c>
      <c r="CO528" s="57">
        <f t="shared" si="933"/>
        <v>3389.829333333359</v>
      </c>
      <c r="CP528" s="57">
        <f t="shared" si="933"/>
        <v>3107.349333333359</v>
      </c>
      <c r="CQ528" s="57">
        <f t="shared" si="933"/>
        <v>2824.869333333359</v>
      </c>
      <c r="CR528" s="57">
        <f t="shared" si="933"/>
        <v>2542.389333333359</v>
      </c>
      <c r="CS528" s="57">
        <f t="shared" si="933"/>
        <v>2259.909333333359</v>
      </c>
      <c r="CT528" s="57">
        <f t="shared" si="933"/>
        <v>1977.429333333359</v>
      </c>
      <c r="CU528" s="57">
        <f t="shared" si="933"/>
        <v>1694.9493333333589</v>
      </c>
      <c r="CV528" s="57">
        <f t="shared" si="933"/>
        <v>1412.4693333333589</v>
      </c>
      <c r="CW528" s="57">
        <f t="shared" si="933"/>
        <v>1129.9893333333589</v>
      </c>
      <c r="CX528" s="60">
        <v>0</v>
      </c>
    </row>
    <row r="529" spans="1:102" x14ac:dyDescent="0.2">
      <c r="A529" s="56" t="s">
        <v>1831</v>
      </c>
      <c r="B529" s="40" t="s">
        <v>2022</v>
      </c>
      <c r="C529" s="40" t="s">
        <v>834</v>
      </c>
      <c r="D529" s="40" t="s">
        <v>835</v>
      </c>
      <c r="E529" s="40" t="s">
        <v>2158</v>
      </c>
      <c r="F529" s="40" t="s">
        <v>831</v>
      </c>
      <c r="G529" s="40">
        <v>180</v>
      </c>
      <c r="H529" s="57">
        <v>717369.78</v>
      </c>
      <c r="I529" s="57">
        <v>23912.326000000001</v>
      </c>
      <c r="J529" s="57">
        <v>693457.45400000003</v>
      </c>
      <c r="K529" s="58">
        <v>0</v>
      </c>
      <c r="L529" s="57">
        <v>3985.39</v>
      </c>
      <c r="M529" s="57"/>
      <c r="N529" s="57">
        <f t="shared" si="833"/>
        <v>47824.68</v>
      </c>
      <c r="O529" s="57">
        <f t="shared" si="899"/>
        <v>689472.06400000001</v>
      </c>
      <c r="P529" s="57">
        <f t="shared" ref="P529:Z544" si="934">O529-$L529</f>
        <v>685486.674</v>
      </c>
      <c r="Q529" s="57">
        <f t="shared" si="934"/>
        <v>681501.28399999999</v>
      </c>
      <c r="R529" s="57">
        <f t="shared" si="934"/>
        <v>677515.89399999997</v>
      </c>
      <c r="S529" s="57">
        <f t="shared" si="934"/>
        <v>673530.50399999996</v>
      </c>
      <c r="T529" s="57">
        <f t="shared" si="934"/>
        <v>669545.11399999994</v>
      </c>
      <c r="U529" s="57">
        <f t="shared" si="934"/>
        <v>665559.72399999993</v>
      </c>
      <c r="V529" s="57">
        <f t="shared" si="934"/>
        <v>661574.33399999992</v>
      </c>
      <c r="W529" s="57">
        <f t="shared" si="934"/>
        <v>657588.9439999999</v>
      </c>
      <c r="X529" s="57">
        <f t="shared" si="934"/>
        <v>653603.55399999989</v>
      </c>
      <c r="Y529" s="57">
        <f t="shared" si="934"/>
        <v>649618.16399999987</v>
      </c>
      <c r="Z529" s="57">
        <f t="shared" si="934"/>
        <v>645632.77399999986</v>
      </c>
      <c r="AA529" s="59"/>
      <c r="AB529" s="57"/>
      <c r="AC529" s="57">
        <f t="shared" si="901"/>
        <v>47824.68</v>
      </c>
      <c r="AD529" s="57">
        <f t="shared" si="902"/>
        <v>641647.38399999985</v>
      </c>
      <c r="AE529" s="57">
        <f t="shared" si="921"/>
        <v>637661.99399999983</v>
      </c>
      <c r="AF529" s="57">
        <f t="shared" si="921"/>
        <v>633676.60399999982</v>
      </c>
      <c r="AG529" s="57">
        <f t="shared" si="921"/>
        <v>629691.2139999998</v>
      </c>
      <c r="AH529" s="57">
        <f t="shared" si="921"/>
        <v>625705.82399999979</v>
      </c>
      <c r="AI529" s="57">
        <f t="shared" si="921"/>
        <v>621720.43399999978</v>
      </c>
      <c r="AJ529" s="57">
        <f t="shared" si="921"/>
        <v>617735.04399999976</v>
      </c>
      <c r="AK529" s="57">
        <f t="shared" si="921"/>
        <v>613749.65399999975</v>
      </c>
      <c r="AL529" s="57">
        <f t="shared" si="921"/>
        <v>609764.26399999973</v>
      </c>
      <c r="AM529" s="57">
        <f t="shared" si="921"/>
        <v>605778.87399999972</v>
      </c>
      <c r="AN529" s="57">
        <f t="shared" si="921"/>
        <v>601793.48399999971</v>
      </c>
      <c r="AO529" s="57">
        <f t="shared" si="921"/>
        <v>597808.09399999969</v>
      </c>
      <c r="AP529" s="59"/>
      <c r="AQ529" s="57">
        <v>3985.39</v>
      </c>
      <c r="AR529" s="57">
        <f t="shared" si="922"/>
        <v>47824.68</v>
      </c>
      <c r="AS529" s="57">
        <f t="shared" si="923"/>
        <v>593822.70399999968</v>
      </c>
      <c r="AT529" s="57">
        <f t="shared" si="924"/>
        <v>589837.31399999966</v>
      </c>
      <c r="AU529" s="57">
        <f t="shared" si="924"/>
        <v>585851.92399999965</v>
      </c>
      <c r="AV529" s="57">
        <f t="shared" si="924"/>
        <v>581866.53399999964</v>
      </c>
      <c r="AW529" s="57">
        <f t="shared" si="924"/>
        <v>577881.14399999962</v>
      </c>
      <c r="AX529" s="57">
        <f t="shared" si="924"/>
        <v>573895.75399999961</v>
      </c>
      <c r="AY529" s="57">
        <f t="shared" si="924"/>
        <v>569910.36399999959</v>
      </c>
      <c r="AZ529" s="57">
        <f t="shared" si="924"/>
        <v>565924.97399999958</v>
      </c>
      <c r="BA529" s="57">
        <f t="shared" si="924"/>
        <v>561939.58399999957</v>
      </c>
      <c r="BB529" s="57">
        <f t="shared" si="924"/>
        <v>557954.19399999955</v>
      </c>
      <c r="BC529" s="57">
        <f t="shared" si="924"/>
        <v>553968.80399999954</v>
      </c>
      <c r="BD529" s="57">
        <f t="shared" si="924"/>
        <v>549983.41399999952</v>
      </c>
      <c r="BE529" s="60">
        <f t="shared" si="905"/>
        <v>0</v>
      </c>
      <c r="BF529" s="57">
        <v>3985.39</v>
      </c>
      <c r="BG529" s="69">
        <f t="shared" si="925"/>
        <v>47824.68</v>
      </c>
      <c r="BH529" s="57">
        <f t="shared" si="926"/>
        <v>545998.02399999951</v>
      </c>
      <c r="BI529" s="57">
        <f t="shared" si="927"/>
        <v>542012.6339999995</v>
      </c>
      <c r="BJ529" s="57">
        <f t="shared" si="927"/>
        <v>538027.24399999948</v>
      </c>
      <c r="BK529" s="57">
        <f t="shared" si="927"/>
        <v>534041.85399999947</v>
      </c>
      <c r="BL529" s="57">
        <f t="shared" si="927"/>
        <v>530056.46399999945</v>
      </c>
      <c r="BM529" s="57">
        <f t="shared" si="927"/>
        <v>526071.07399999944</v>
      </c>
      <c r="BN529" s="57">
        <f t="shared" si="927"/>
        <v>522085.68399999943</v>
      </c>
      <c r="BO529" s="57">
        <f t="shared" si="927"/>
        <v>518100.29399999941</v>
      </c>
      <c r="BP529" s="57">
        <f t="shared" si="927"/>
        <v>514114.9039999994</v>
      </c>
      <c r="BQ529" s="57">
        <f t="shared" si="927"/>
        <v>510129.51399999938</v>
      </c>
      <c r="BR529" s="57">
        <f t="shared" si="927"/>
        <v>506144.12399999937</v>
      </c>
      <c r="BS529" s="57">
        <f t="shared" si="927"/>
        <v>502158.73399999936</v>
      </c>
      <c r="BT529" s="60">
        <v>0</v>
      </c>
      <c r="BU529" s="57">
        <v>3985.39</v>
      </c>
      <c r="BV529" s="69">
        <f t="shared" si="928"/>
        <v>47824.68</v>
      </c>
      <c r="BW529" s="57">
        <f t="shared" si="929"/>
        <v>498173.34399999934</v>
      </c>
      <c r="BX529" s="57">
        <f t="shared" si="930"/>
        <v>494187.95399999933</v>
      </c>
      <c r="BY529" s="57">
        <f t="shared" si="930"/>
        <v>490202.56399999931</v>
      </c>
      <c r="BZ529" s="57">
        <f t="shared" si="930"/>
        <v>486217.1739999993</v>
      </c>
      <c r="CA529" s="57">
        <f t="shared" si="930"/>
        <v>482231.78399999929</v>
      </c>
      <c r="CB529" s="57">
        <f t="shared" si="930"/>
        <v>478246.39399999927</v>
      </c>
      <c r="CC529" s="57">
        <f t="shared" si="930"/>
        <v>474261.00399999926</v>
      </c>
      <c r="CD529" s="57">
        <f t="shared" si="930"/>
        <v>470275.61399999924</v>
      </c>
      <c r="CE529" s="57">
        <f t="shared" si="930"/>
        <v>466290.22399999923</v>
      </c>
      <c r="CF529" s="57">
        <f t="shared" si="930"/>
        <v>462304.83399999922</v>
      </c>
      <c r="CG529" s="57">
        <f t="shared" si="930"/>
        <v>458319.4439999992</v>
      </c>
      <c r="CH529" s="57">
        <f t="shared" si="930"/>
        <v>454334.05399999919</v>
      </c>
      <c r="CI529" s="60">
        <v>0</v>
      </c>
      <c r="CJ529" s="57">
        <v>3985.39</v>
      </c>
      <c r="CK529" s="69">
        <f t="shared" si="931"/>
        <v>47824.68</v>
      </c>
      <c r="CL529" s="57">
        <f t="shared" si="932"/>
        <v>450348.66399999917</v>
      </c>
      <c r="CM529" s="57">
        <f t="shared" si="933"/>
        <v>446363.27399999916</v>
      </c>
      <c r="CN529" s="57">
        <f t="shared" si="933"/>
        <v>442377.88399999915</v>
      </c>
      <c r="CO529" s="57">
        <f t="shared" si="933"/>
        <v>438392.49399999913</v>
      </c>
      <c r="CP529" s="57">
        <f t="shared" si="933"/>
        <v>434407.10399999912</v>
      </c>
      <c r="CQ529" s="57">
        <f t="shared" si="933"/>
        <v>430421.7139999991</v>
      </c>
      <c r="CR529" s="57">
        <f t="shared" si="933"/>
        <v>426436.32399999909</v>
      </c>
      <c r="CS529" s="57">
        <f t="shared" si="933"/>
        <v>422450.93399999908</v>
      </c>
      <c r="CT529" s="57">
        <f t="shared" si="933"/>
        <v>418465.54399999906</v>
      </c>
      <c r="CU529" s="57">
        <f t="shared" si="933"/>
        <v>414480.15399999905</v>
      </c>
      <c r="CV529" s="57">
        <f t="shared" si="933"/>
        <v>410494.76399999904</v>
      </c>
      <c r="CW529" s="57">
        <f t="shared" si="933"/>
        <v>406509.37399999902</v>
      </c>
      <c r="CX529" s="60">
        <v>0</v>
      </c>
    </row>
    <row r="530" spans="1:102" x14ac:dyDescent="0.2">
      <c r="A530" s="56" t="s">
        <v>1832</v>
      </c>
      <c r="B530" s="40" t="s">
        <v>2023</v>
      </c>
      <c r="C530" s="40" t="s">
        <v>834</v>
      </c>
      <c r="D530" s="40" t="s">
        <v>835</v>
      </c>
      <c r="E530" s="40" t="s">
        <v>2158</v>
      </c>
      <c r="F530" s="40" t="s">
        <v>831</v>
      </c>
      <c r="G530" s="40">
        <v>180</v>
      </c>
      <c r="H530" s="57">
        <v>727902.42</v>
      </c>
      <c r="I530" s="57">
        <v>24263.413999999997</v>
      </c>
      <c r="J530" s="57">
        <v>703639.00600000005</v>
      </c>
      <c r="K530" s="58">
        <v>0</v>
      </c>
      <c r="L530" s="57">
        <v>4043.9</v>
      </c>
      <c r="M530" s="57"/>
      <c r="N530" s="57">
        <f t="shared" si="833"/>
        <v>48526.8</v>
      </c>
      <c r="O530" s="57">
        <f t="shared" si="899"/>
        <v>699595.10600000003</v>
      </c>
      <c r="P530" s="57">
        <f t="shared" si="934"/>
        <v>695551.20600000001</v>
      </c>
      <c r="Q530" s="57">
        <f t="shared" si="934"/>
        <v>691507.30599999998</v>
      </c>
      <c r="R530" s="57">
        <f t="shared" si="934"/>
        <v>687463.40599999996</v>
      </c>
      <c r="S530" s="57">
        <f t="shared" si="934"/>
        <v>683419.50599999994</v>
      </c>
      <c r="T530" s="57">
        <f t="shared" si="934"/>
        <v>679375.60599999991</v>
      </c>
      <c r="U530" s="57">
        <f t="shared" si="934"/>
        <v>675331.70599999989</v>
      </c>
      <c r="V530" s="57">
        <f t="shared" si="934"/>
        <v>671287.80599999987</v>
      </c>
      <c r="W530" s="57">
        <f t="shared" si="934"/>
        <v>667243.90599999984</v>
      </c>
      <c r="X530" s="57">
        <f t="shared" si="934"/>
        <v>663200.00599999982</v>
      </c>
      <c r="Y530" s="57">
        <f t="shared" si="934"/>
        <v>659156.1059999998</v>
      </c>
      <c r="Z530" s="57">
        <f t="shared" si="934"/>
        <v>655112.20599999977</v>
      </c>
      <c r="AA530" s="59"/>
      <c r="AB530" s="57"/>
      <c r="AC530" s="57">
        <f t="shared" si="901"/>
        <v>48526.8</v>
      </c>
      <c r="AD530" s="57">
        <f t="shared" si="902"/>
        <v>651068.30599999975</v>
      </c>
      <c r="AE530" s="57">
        <f t="shared" si="921"/>
        <v>647024.40599999973</v>
      </c>
      <c r="AF530" s="57">
        <f t="shared" si="921"/>
        <v>642980.5059999997</v>
      </c>
      <c r="AG530" s="57">
        <f t="shared" si="921"/>
        <v>638936.60599999968</v>
      </c>
      <c r="AH530" s="57">
        <f t="shared" si="921"/>
        <v>634892.70599999966</v>
      </c>
      <c r="AI530" s="57">
        <f t="shared" si="921"/>
        <v>630848.80599999963</v>
      </c>
      <c r="AJ530" s="57">
        <f t="shared" si="921"/>
        <v>626804.90599999961</v>
      </c>
      <c r="AK530" s="57">
        <f t="shared" si="921"/>
        <v>622761.00599999959</v>
      </c>
      <c r="AL530" s="57">
        <f t="shared" si="921"/>
        <v>618717.10599999956</v>
      </c>
      <c r="AM530" s="57">
        <f t="shared" si="921"/>
        <v>614673.20599999954</v>
      </c>
      <c r="AN530" s="57">
        <f t="shared" si="921"/>
        <v>610629.30599999952</v>
      </c>
      <c r="AO530" s="57">
        <f t="shared" si="921"/>
        <v>606585.40599999949</v>
      </c>
      <c r="AP530" s="59"/>
      <c r="AQ530" s="57">
        <v>4043.9</v>
      </c>
      <c r="AR530" s="57">
        <f t="shared" si="922"/>
        <v>48526.8</v>
      </c>
      <c r="AS530" s="57">
        <f t="shared" si="923"/>
        <v>602541.50599999947</v>
      </c>
      <c r="AT530" s="57">
        <f t="shared" si="924"/>
        <v>598497.60599999945</v>
      </c>
      <c r="AU530" s="57">
        <f t="shared" si="924"/>
        <v>594453.70599999942</v>
      </c>
      <c r="AV530" s="57">
        <f t="shared" si="924"/>
        <v>590409.8059999994</v>
      </c>
      <c r="AW530" s="57">
        <f t="shared" si="924"/>
        <v>586365.90599999938</v>
      </c>
      <c r="AX530" s="57">
        <f t="shared" si="924"/>
        <v>582322.00599999935</v>
      </c>
      <c r="AY530" s="57">
        <f t="shared" si="924"/>
        <v>578278.10599999933</v>
      </c>
      <c r="AZ530" s="57">
        <f t="shared" si="924"/>
        <v>574234.20599999931</v>
      </c>
      <c r="BA530" s="57">
        <f t="shared" si="924"/>
        <v>570190.30599999928</v>
      </c>
      <c r="BB530" s="57">
        <f t="shared" si="924"/>
        <v>566146.40599999926</v>
      </c>
      <c r="BC530" s="57">
        <f t="shared" si="924"/>
        <v>562102.50599999924</v>
      </c>
      <c r="BD530" s="57">
        <f t="shared" si="924"/>
        <v>558058.60599999921</v>
      </c>
      <c r="BE530" s="60">
        <f t="shared" si="905"/>
        <v>0</v>
      </c>
      <c r="BF530" s="57">
        <v>4043.9</v>
      </c>
      <c r="BG530" s="69">
        <f t="shared" si="925"/>
        <v>48526.8</v>
      </c>
      <c r="BH530" s="57">
        <f t="shared" si="926"/>
        <v>554014.70599999919</v>
      </c>
      <c r="BI530" s="57">
        <f t="shared" si="927"/>
        <v>549970.80599999917</v>
      </c>
      <c r="BJ530" s="57">
        <f t="shared" si="927"/>
        <v>545926.90599999914</v>
      </c>
      <c r="BK530" s="57">
        <f t="shared" si="927"/>
        <v>541883.00599999912</v>
      </c>
      <c r="BL530" s="57">
        <f t="shared" si="927"/>
        <v>537839.1059999991</v>
      </c>
      <c r="BM530" s="57">
        <f t="shared" si="927"/>
        <v>533795.20599999907</v>
      </c>
      <c r="BN530" s="57">
        <f t="shared" si="927"/>
        <v>529751.30599999905</v>
      </c>
      <c r="BO530" s="57">
        <f t="shared" si="927"/>
        <v>525707.40599999903</v>
      </c>
      <c r="BP530" s="57">
        <f t="shared" si="927"/>
        <v>521663.505999999</v>
      </c>
      <c r="BQ530" s="57">
        <f t="shared" si="927"/>
        <v>517619.60599999898</v>
      </c>
      <c r="BR530" s="57">
        <f t="shared" si="927"/>
        <v>513575.70599999896</v>
      </c>
      <c r="BS530" s="57">
        <f t="shared" si="927"/>
        <v>509531.80599999893</v>
      </c>
      <c r="BT530" s="60">
        <v>0</v>
      </c>
      <c r="BU530" s="57">
        <v>4043.9</v>
      </c>
      <c r="BV530" s="69">
        <f t="shared" si="928"/>
        <v>48526.8</v>
      </c>
      <c r="BW530" s="57">
        <f t="shared" si="929"/>
        <v>505487.90599999891</v>
      </c>
      <c r="BX530" s="57">
        <f t="shared" si="930"/>
        <v>501444.00599999889</v>
      </c>
      <c r="BY530" s="57">
        <f t="shared" si="930"/>
        <v>497400.10599999886</v>
      </c>
      <c r="BZ530" s="57">
        <f t="shared" si="930"/>
        <v>493356.20599999884</v>
      </c>
      <c r="CA530" s="57">
        <f t="shared" si="930"/>
        <v>489312.30599999882</v>
      </c>
      <c r="CB530" s="57">
        <f t="shared" si="930"/>
        <v>485268.40599999879</v>
      </c>
      <c r="CC530" s="57">
        <f t="shared" si="930"/>
        <v>481224.50599999877</v>
      </c>
      <c r="CD530" s="57">
        <f t="shared" si="930"/>
        <v>477180.60599999875</v>
      </c>
      <c r="CE530" s="57">
        <f t="shared" si="930"/>
        <v>473136.70599999873</v>
      </c>
      <c r="CF530" s="57">
        <f t="shared" si="930"/>
        <v>469092.8059999987</v>
      </c>
      <c r="CG530" s="57">
        <f t="shared" si="930"/>
        <v>465048.90599999868</v>
      </c>
      <c r="CH530" s="57">
        <f t="shared" si="930"/>
        <v>461005.00599999866</v>
      </c>
      <c r="CI530" s="60">
        <v>0</v>
      </c>
      <c r="CJ530" s="57">
        <v>4043.9</v>
      </c>
      <c r="CK530" s="69">
        <f t="shared" si="931"/>
        <v>48526.8</v>
      </c>
      <c r="CL530" s="57">
        <f t="shared" si="932"/>
        <v>456961.10599999863</v>
      </c>
      <c r="CM530" s="57">
        <f t="shared" si="933"/>
        <v>452917.20599999861</v>
      </c>
      <c r="CN530" s="57">
        <f t="shared" si="933"/>
        <v>448873.30599999859</v>
      </c>
      <c r="CO530" s="57">
        <f t="shared" si="933"/>
        <v>444829.40599999856</v>
      </c>
      <c r="CP530" s="57">
        <f t="shared" si="933"/>
        <v>440785.50599999854</v>
      </c>
      <c r="CQ530" s="57">
        <f t="shared" si="933"/>
        <v>436741.60599999852</v>
      </c>
      <c r="CR530" s="57">
        <f t="shared" si="933"/>
        <v>432697.70599999849</v>
      </c>
      <c r="CS530" s="57">
        <f t="shared" si="933"/>
        <v>428653.80599999847</v>
      </c>
      <c r="CT530" s="57">
        <f t="shared" si="933"/>
        <v>424609.90599999845</v>
      </c>
      <c r="CU530" s="57">
        <f t="shared" si="933"/>
        <v>420566.00599999842</v>
      </c>
      <c r="CV530" s="57">
        <f t="shared" si="933"/>
        <v>416522.1059999984</v>
      </c>
      <c r="CW530" s="57">
        <f t="shared" si="933"/>
        <v>412478.20599999838</v>
      </c>
      <c r="CX530" s="60">
        <v>0</v>
      </c>
    </row>
    <row r="531" spans="1:102" x14ac:dyDescent="0.2">
      <c r="A531" s="56" t="s">
        <v>1833</v>
      </c>
      <c r="B531" s="40" t="s">
        <v>2024</v>
      </c>
      <c r="C531" s="40" t="s">
        <v>834</v>
      </c>
      <c r="D531" s="40" t="s">
        <v>835</v>
      </c>
      <c r="E531" s="40" t="s">
        <v>2159</v>
      </c>
      <c r="F531" s="40" t="s">
        <v>831</v>
      </c>
      <c r="G531" s="40">
        <v>180</v>
      </c>
      <c r="H531" s="57">
        <v>525332.43000000005</v>
      </c>
      <c r="I531" s="57">
        <v>61288.752000000008</v>
      </c>
      <c r="J531" s="57">
        <v>464043.67800000007</v>
      </c>
      <c r="K531" s="58">
        <v>0</v>
      </c>
      <c r="L531" s="57">
        <v>2918.5100000000007</v>
      </c>
      <c r="M531" s="57"/>
      <c r="N531" s="57">
        <f t="shared" si="833"/>
        <v>35022.12000000001</v>
      </c>
      <c r="O531" s="57">
        <f t="shared" si="899"/>
        <v>461125.16800000006</v>
      </c>
      <c r="P531" s="57">
        <f t="shared" si="934"/>
        <v>458206.65800000005</v>
      </c>
      <c r="Q531" s="57">
        <f t="shared" si="934"/>
        <v>455288.14800000004</v>
      </c>
      <c r="R531" s="57">
        <f t="shared" si="934"/>
        <v>452369.63800000004</v>
      </c>
      <c r="S531" s="57">
        <f t="shared" si="934"/>
        <v>449451.12800000003</v>
      </c>
      <c r="T531" s="57">
        <f t="shared" si="934"/>
        <v>446532.61800000002</v>
      </c>
      <c r="U531" s="57">
        <f t="shared" si="934"/>
        <v>443614.10800000001</v>
      </c>
      <c r="V531" s="57">
        <f t="shared" si="934"/>
        <v>440695.598</v>
      </c>
      <c r="W531" s="57">
        <f t="shared" si="934"/>
        <v>437777.08799999999</v>
      </c>
      <c r="X531" s="57">
        <f t="shared" si="934"/>
        <v>434858.57799999998</v>
      </c>
      <c r="Y531" s="57">
        <f t="shared" si="934"/>
        <v>431940.06799999997</v>
      </c>
      <c r="Z531" s="57">
        <f t="shared" si="934"/>
        <v>429021.55799999996</v>
      </c>
      <c r="AA531" s="59"/>
      <c r="AB531" s="57"/>
      <c r="AC531" s="57">
        <f t="shared" si="901"/>
        <v>35022.12000000001</v>
      </c>
      <c r="AD531" s="57">
        <f t="shared" si="902"/>
        <v>426103.04799999995</v>
      </c>
      <c r="AE531" s="57">
        <f t="shared" si="921"/>
        <v>423184.53799999994</v>
      </c>
      <c r="AF531" s="57">
        <f t="shared" si="921"/>
        <v>420266.02799999993</v>
      </c>
      <c r="AG531" s="57">
        <f t="shared" si="921"/>
        <v>417347.51799999992</v>
      </c>
      <c r="AH531" s="57">
        <f t="shared" si="921"/>
        <v>414429.00799999991</v>
      </c>
      <c r="AI531" s="57">
        <f t="shared" si="921"/>
        <v>411510.49799999991</v>
      </c>
      <c r="AJ531" s="57">
        <f t="shared" si="921"/>
        <v>408591.9879999999</v>
      </c>
      <c r="AK531" s="57">
        <f t="shared" si="921"/>
        <v>405673.47799999989</v>
      </c>
      <c r="AL531" s="57">
        <f t="shared" si="921"/>
        <v>402754.96799999988</v>
      </c>
      <c r="AM531" s="57">
        <f t="shared" si="921"/>
        <v>399836.45799999987</v>
      </c>
      <c r="AN531" s="57">
        <f t="shared" si="921"/>
        <v>396917.94799999986</v>
      </c>
      <c r="AO531" s="57">
        <f t="shared" si="921"/>
        <v>393999.43799999985</v>
      </c>
      <c r="AP531" s="59"/>
      <c r="AQ531" s="57">
        <v>2918.5100000000007</v>
      </c>
      <c r="AR531" s="57">
        <f t="shared" si="922"/>
        <v>35022.12000000001</v>
      </c>
      <c r="AS531" s="57">
        <f t="shared" si="923"/>
        <v>391080.92799999984</v>
      </c>
      <c r="AT531" s="57">
        <f t="shared" si="924"/>
        <v>388162.41799999983</v>
      </c>
      <c r="AU531" s="57">
        <f t="shared" si="924"/>
        <v>385243.90799999982</v>
      </c>
      <c r="AV531" s="57">
        <f t="shared" si="924"/>
        <v>382325.39799999981</v>
      </c>
      <c r="AW531" s="57">
        <f t="shared" si="924"/>
        <v>379406.8879999998</v>
      </c>
      <c r="AX531" s="57">
        <f t="shared" si="924"/>
        <v>376488.37799999979</v>
      </c>
      <c r="AY531" s="57">
        <f t="shared" si="924"/>
        <v>373569.86799999978</v>
      </c>
      <c r="AZ531" s="57">
        <f t="shared" si="924"/>
        <v>370651.35799999977</v>
      </c>
      <c r="BA531" s="57">
        <f t="shared" si="924"/>
        <v>367732.84799999977</v>
      </c>
      <c r="BB531" s="57">
        <f t="shared" si="924"/>
        <v>364814.33799999976</v>
      </c>
      <c r="BC531" s="57">
        <f t="shared" si="924"/>
        <v>361895.82799999975</v>
      </c>
      <c r="BD531" s="57">
        <f t="shared" si="924"/>
        <v>358977.31799999974</v>
      </c>
      <c r="BE531" s="60">
        <f t="shared" si="905"/>
        <v>0</v>
      </c>
      <c r="BF531" s="57">
        <v>2918.5100000000007</v>
      </c>
      <c r="BG531" s="69">
        <f t="shared" si="925"/>
        <v>35022.12000000001</v>
      </c>
      <c r="BH531" s="57">
        <f t="shared" si="926"/>
        <v>356058.80799999973</v>
      </c>
      <c r="BI531" s="57">
        <f t="shared" si="927"/>
        <v>353140.29799999972</v>
      </c>
      <c r="BJ531" s="57">
        <f t="shared" si="927"/>
        <v>350221.78799999971</v>
      </c>
      <c r="BK531" s="57">
        <f t="shared" si="927"/>
        <v>347303.2779999997</v>
      </c>
      <c r="BL531" s="57">
        <f t="shared" si="927"/>
        <v>344384.76799999969</v>
      </c>
      <c r="BM531" s="57">
        <f t="shared" si="927"/>
        <v>341466.25799999968</v>
      </c>
      <c r="BN531" s="57">
        <f t="shared" si="927"/>
        <v>338547.74799999967</v>
      </c>
      <c r="BO531" s="57">
        <f t="shared" si="927"/>
        <v>335629.23799999966</v>
      </c>
      <c r="BP531" s="57">
        <f t="shared" si="927"/>
        <v>332710.72799999965</v>
      </c>
      <c r="BQ531" s="57">
        <f t="shared" si="927"/>
        <v>329792.21799999964</v>
      </c>
      <c r="BR531" s="57">
        <f t="shared" si="927"/>
        <v>326873.70799999963</v>
      </c>
      <c r="BS531" s="57">
        <f t="shared" si="927"/>
        <v>323955.19799999963</v>
      </c>
      <c r="BT531" s="60">
        <v>0</v>
      </c>
      <c r="BU531" s="57">
        <v>2918.5100000000007</v>
      </c>
      <c r="BV531" s="69">
        <f t="shared" si="928"/>
        <v>35022.12000000001</v>
      </c>
      <c r="BW531" s="57">
        <f t="shared" si="929"/>
        <v>321036.68799999962</v>
      </c>
      <c r="BX531" s="57">
        <f t="shared" si="930"/>
        <v>318118.17799999961</v>
      </c>
      <c r="BY531" s="57">
        <f t="shared" si="930"/>
        <v>315199.6679999996</v>
      </c>
      <c r="BZ531" s="57">
        <f t="shared" si="930"/>
        <v>312281.15799999959</v>
      </c>
      <c r="CA531" s="57">
        <f t="shared" si="930"/>
        <v>309362.64799999958</v>
      </c>
      <c r="CB531" s="57">
        <f t="shared" si="930"/>
        <v>306444.13799999957</v>
      </c>
      <c r="CC531" s="57">
        <f t="shared" si="930"/>
        <v>303525.62799999956</v>
      </c>
      <c r="CD531" s="57">
        <f t="shared" si="930"/>
        <v>300607.11799999955</v>
      </c>
      <c r="CE531" s="57">
        <f t="shared" si="930"/>
        <v>297688.60799999954</v>
      </c>
      <c r="CF531" s="57">
        <f t="shared" si="930"/>
        <v>294770.09799999953</v>
      </c>
      <c r="CG531" s="57">
        <f t="shared" si="930"/>
        <v>291851.58799999952</v>
      </c>
      <c r="CH531" s="57">
        <f t="shared" si="930"/>
        <v>288933.07799999951</v>
      </c>
      <c r="CI531" s="60">
        <v>0</v>
      </c>
      <c r="CJ531" s="57">
        <v>2918.5100000000007</v>
      </c>
      <c r="CK531" s="69">
        <f t="shared" si="931"/>
        <v>35022.12000000001</v>
      </c>
      <c r="CL531" s="57">
        <f t="shared" si="932"/>
        <v>286014.5679999995</v>
      </c>
      <c r="CM531" s="57">
        <f t="shared" si="933"/>
        <v>283096.0579999995</v>
      </c>
      <c r="CN531" s="57">
        <f t="shared" si="933"/>
        <v>280177.54799999949</v>
      </c>
      <c r="CO531" s="57">
        <f t="shared" si="933"/>
        <v>277259.03799999948</v>
      </c>
      <c r="CP531" s="57">
        <f t="shared" si="933"/>
        <v>274340.52799999947</v>
      </c>
      <c r="CQ531" s="57">
        <f t="shared" si="933"/>
        <v>271422.01799999946</v>
      </c>
      <c r="CR531" s="57">
        <f t="shared" si="933"/>
        <v>268503.50799999945</v>
      </c>
      <c r="CS531" s="57">
        <f t="shared" si="933"/>
        <v>265584.99799999944</v>
      </c>
      <c r="CT531" s="57">
        <f t="shared" si="933"/>
        <v>262666.48799999943</v>
      </c>
      <c r="CU531" s="57">
        <f t="shared" si="933"/>
        <v>259747.97799999942</v>
      </c>
      <c r="CV531" s="57">
        <f t="shared" si="933"/>
        <v>256829.46799999941</v>
      </c>
      <c r="CW531" s="57">
        <f t="shared" si="933"/>
        <v>253910.9579999994</v>
      </c>
      <c r="CX531" s="60">
        <v>0</v>
      </c>
    </row>
    <row r="532" spans="1:102" x14ac:dyDescent="0.2">
      <c r="A532" s="56" t="s">
        <v>1834</v>
      </c>
      <c r="B532" s="40" t="s">
        <v>2025</v>
      </c>
      <c r="C532" s="40" t="s">
        <v>834</v>
      </c>
      <c r="D532" s="40" t="s">
        <v>851</v>
      </c>
      <c r="E532" s="40" t="s">
        <v>2160</v>
      </c>
      <c r="F532" s="40" t="s">
        <v>831</v>
      </c>
      <c r="G532" s="40">
        <v>180</v>
      </c>
      <c r="H532" s="57">
        <v>459881.8</v>
      </c>
      <c r="I532" s="57">
        <v>339801.6866666667</v>
      </c>
      <c r="J532" s="57">
        <v>120080.11333333328</v>
      </c>
      <c r="K532" s="58">
        <v>1</v>
      </c>
      <c r="L532" s="57">
        <v>2554.9000000000005</v>
      </c>
      <c r="M532" s="57"/>
      <c r="N532" s="57">
        <f t="shared" si="833"/>
        <v>30658.800000000007</v>
      </c>
      <c r="O532" s="57">
        <f t="shared" si="899"/>
        <v>117525.21333333329</v>
      </c>
      <c r="P532" s="57">
        <f t="shared" si="934"/>
        <v>114970.3133333333</v>
      </c>
      <c r="Q532" s="57">
        <f t="shared" si="934"/>
        <v>112415.4133333333</v>
      </c>
      <c r="R532" s="57">
        <f t="shared" si="934"/>
        <v>109860.51333333331</v>
      </c>
      <c r="S532" s="57">
        <f t="shared" si="934"/>
        <v>107305.61333333331</v>
      </c>
      <c r="T532" s="57">
        <f t="shared" si="934"/>
        <v>104750.71333333332</v>
      </c>
      <c r="U532" s="57">
        <f t="shared" si="934"/>
        <v>102195.81333333332</v>
      </c>
      <c r="V532" s="57">
        <f t="shared" si="934"/>
        <v>99640.91333333333</v>
      </c>
      <c r="W532" s="57">
        <f t="shared" si="934"/>
        <v>97086.013333333336</v>
      </c>
      <c r="X532" s="57">
        <f t="shared" si="934"/>
        <v>94531.113333333342</v>
      </c>
      <c r="Y532" s="57">
        <f t="shared" si="934"/>
        <v>91976.213333333348</v>
      </c>
      <c r="Z532" s="57">
        <f t="shared" si="934"/>
        <v>89421.313333333354</v>
      </c>
      <c r="AA532" s="59">
        <f>SUM(O532:Z532,J532)/13*$AA$1</f>
        <v>2304.5156933333324</v>
      </c>
      <c r="AB532" s="57"/>
      <c r="AC532" s="57">
        <f t="shared" si="901"/>
        <v>30658.800000000007</v>
      </c>
      <c r="AD532" s="57">
        <f t="shared" si="902"/>
        <v>86866.413333333359</v>
      </c>
      <c r="AE532" s="57">
        <f t="shared" si="921"/>
        <v>84311.513333333365</v>
      </c>
      <c r="AF532" s="57">
        <f t="shared" si="921"/>
        <v>81756.613333333371</v>
      </c>
      <c r="AG532" s="57">
        <f t="shared" si="921"/>
        <v>79201.713333333377</v>
      </c>
      <c r="AH532" s="57">
        <f t="shared" si="921"/>
        <v>76646.813333333383</v>
      </c>
      <c r="AI532" s="57">
        <f t="shared" si="921"/>
        <v>74091.913333333388</v>
      </c>
      <c r="AJ532" s="57">
        <f t="shared" si="921"/>
        <v>71537.013333333394</v>
      </c>
      <c r="AK532" s="57">
        <f t="shared" si="921"/>
        <v>68982.1133333334</v>
      </c>
      <c r="AL532" s="57">
        <f t="shared" si="921"/>
        <v>66427.213333333406</v>
      </c>
      <c r="AM532" s="57">
        <f t="shared" si="921"/>
        <v>63872.313333333404</v>
      </c>
      <c r="AN532" s="57">
        <f t="shared" si="921"/>
        <v>61317.413333333403</v>
      </c>
      <c r="AO532" s="57">
        <f t="shared" si="921"/>
        <v>58762.513333333402</v>
      </c>
      <c r="AP532" s="59">
        <f t="shared" si="903"/>
        <v>1630.0220933333344</v>
      </c>
      <c r="AQ532" s="57">
        <v>2554.9000000000005</v>
      </c>
      <c r="AR532" s="57">
        <f>AQ532*12</f>
        <v>30658.800000000007</v>
      </c>
      <c r="AS532" s="57">
        <f t="shared" si="923"/>
        <v>56207.6133333334</v>
      </c>
      <c r="AT532" s="57">
        <f t="shared" si="924"/>
        <v>53652.713333333399</v>
      </c>
      <c r="AU532" s="57">
        <f t="shared" si="924"/>
        <v>51097.813333333397</v>
      </c>
      <c r="AV532" s="57">
        <f t="shared" si="924"/>
        <v>48542.913333333396</v>
      </c>
      <c r="AW532" s="57">
        <f t="shared" si="924"/>
        <v>45988.013333333394</v>
      </c>
      <c r="AX532" s="57">
        <f t="shared" si="924"/>
        <v>43433.113333333393</v>
      </c>
      <c r="AY532" s="57">
        <f t="shared" si="924"/>
        <v>40878.213333333391</v>
      </c>
      <c r="AZ532" s="57">
        <f t="shared" si="924"/>
        <v>38323.31333333339</v>
      </c>
      <c r="BA532" s="57">
        <f t="shared" si="924"/>
        <v>35768.413333333388</v>
      </c>
      <c r="BB532" s="57">
        <f t="shared" si="924"/>
        <v>33213.513333333387</v>
      </c>
      <c r="BC532" s="57">
        <f t="shared" si="924"/>
        <v>30658.613333333386</v>
      </c>
      <c r="BD532" s="57">
        <f t="shared" si="924"/>
        <v>28103.713333333384</v>
      </c>
      <c r="BE532" s="60">
        <f t="shared" si="905"/>
        <v>955.52849333333461</v>
      </c>
      <c r="BF532" s="57">
        <v>2554.9000000000005</v>
      </c>
      <c r="BG532" s="69">
        <v>28103.71</v>
      </c>
      <c r="BH532" s="57">
        <f t="shared" si="926"/>
        <v>25548.813333333383</v>
      </c>
      <c r="BI532" s="57">
        <f t="shared" si="927"/>
        <v>22993.913333333381</v>
      </c>
      <c r="BJ532" s="57">
        <f t="shared" si="927"/>
        <v>20439.01333333338</v>
      </c>
      <c r="BK532" s="57">
        <f t="shared" si="927"/>
        <v>17884.113333333378</v>
      </c>
      <c r="BL532" s="57">
        <f t="shared" si="927"/>
        <v>15329.213333333377</v>
      </c>
      <c r="BM532" s="57">
        <f t="shared" si="927"/>
        <v>12774.313333333375</v>
      </c>
      <c r="BN532" s="57">
        <f t="shared" si="927"/>
        <v>10219.413333333374</v>
      </c>
      <c r="BO532" s="57">
        <f t="shared" si="927"/>
        <v>7664.5133333333733</v>
      </c>
      <c r="BP532" s="57">
        <f t="shared" si="927"/>
        <v>5109.6133333333728</v>
      </c>
      <c r="BQ532" s="57">
        <f t="shared" si="927"/>
        <v>2554.7133333333722</v>
      </c>
      <c r="BR532" s="57"/>
      <c r="BS532" s="57"/>
      <c r="BT532" s="60">
        <f t="shared" si="907"/>
        <v>285.35920205128286</v>
      </c>
      <c r="BU532" s="57">
        <v>2554.9000000000005</v>
      </c>
      <c r="BV532" s="69"/>
      <c r="BW532" s="57"/>
      <c r="BX532" s="57"/>
      <c r="BY532" s="57"/>
      <c r="BZ532" s="57"/>
      <c r="CA532" s="57"/>
      <c r="CB532" s="57"/>
      <c r="CC532" s="57"/>
      <c r="CD532" s="57"/>
      <c r="CE532" s="57"/>
      <c r="CF532" s="57"/>
      <c r="CG532" s="57"/>
      <c r="CH532" s="57"/>
      <c r="CI532" s="60">
        <f t="shared" si="910"/>
        <v>0</v>
      </c>
      <c r="CJ532" s="57">
        <v>2554.9000000000005</v>
      </c>
      <c r="CK532" s="69"/>
      <c r="CL532" s="57"/>
      <c r="CM532" s="57"/>
      <c r="CN532" s="57"/>
      <c r="CO532" s="57"/>
      <c r="CP532" s="57"/>
      <c r="CQ532" s="57"/>
      <c r="CR532" s="57"/>
      <c r="CS532" s="57"/>
      <c r="CT532" s="57"/>
      <c r="CU532" s="57"/>
      <c r="CV532" s="57"/>
      <c r="CW532" s="57"/>
      <c r="CX532" s="60">
        <f t="shared" si="913"/>
        <v>0</v>
      </c>
    </row>
    <row r="533" spans="1:102" x14ac:dyDescent="0.2">
      <c r="A533" s="56" t="s">
        <v>1835</v>
      </c>
      <c r="B533" s="40" t="s">
        <v>2026</v>
      </c>
      <c r="C533" s="40" t="s">
        <v>834</v>
      </c>
      <c r="D533" s="40" t="s">
        <v>835</v>
      </c>
      <c r="E533" s="40" t="s">
        <v>2161</v>
      </c>
      <c r="F533" s="40" t="s">
        <v>831</v>
      </c>
      <c r="G533" s="40">
        <v>36</v>
      </c>
      <c r="H533" s="57">
        <v>51958.33</v>
      </c>
      <c r="I533" s="57">
        <v>34638.923333333332</v>
      </c>
      <c r="J533" s="57">
        <v>17319.406666666669</v>
      </c>
      <c r="K533" s="58">
        <v>0</v>
      </c>
      <c r="L533" s="57">
        <v>1443.2899999999981</v>
      </c>
      <c r="M533" s="57"/>
      <c r="N533" s="57">
        <f>L533*12-0.07</f>
        <v>17319.409999999978</v>
      </c>
      <c r="O533" s="57">
        <f t="shared" si="899"/>
        <v>15876.116666666672</v>
      </c>
      <c r="P533" s="57">
        <f t="shared" si="934"/>
        <v>14432.826666666675</v>
      </c>
      <c r="Q533" s="57">
        <f t="shared" si="934"/>
        <v>12989.536666666678</v>
      </c>
      <c r="R533" s="57">
        <f t="shared" si="934"/>
        <v>11546.246666666681</v>
      </c>
      <c r="S533" s="57">
        <f t="shared" si="934"/>
        <v>10102.956666666683</v>
      </c>
      <c r="T533" s="57">
        <f t="shared" si="934"/>
        <v>8659.6666666666861</v>
      </c>
      <c r="U533" s="57">
        <f t="shared" si="934"/>
        <v>7216.3766666666879</v>
      </c>
      <c r="V533" s="57">
        <f t="shared" si="934"/>
        <v>5773.0866666666898</v>
      </c>
      <c r="W533" s="57">
        <f t="shared" si="934"/>
        <v>4329.7966666666916</v>
      </c>
      <c r="X533" s="57">
        <f t="shared" si="934"/>
        <v>2886.5066666666935</v>
      </c>
      <c r="Y533" s="57">
        <f t="shared" si="934"/>
        <v>1443.2166666666953</v>
      </c>
      <c r="Z533" s="57">
        <f>Y533-$L533+0.07</f>
        <v>-3.3333333027985579E-3</v>
      </c>
      <c r="AA533" s="59"/>
      <c r="AB533" s="57"/>
      <c r="AC533" s="57">
        <f t="shared" ref="AC533:AC538" si="935">L533*0</f>
        <v>0</v>
      </c>
      <c r="AD533" s="57">
        <f t="shared" ref="AD533:AD538" si="936">Z533-$L533*0</f>
        <v>-3.3333333027985579E-3</v>
      </c>
      <c r="AE533" s="57">
        <f t="shared" ref="AE533:AO548" si="937">AD533-$L533*0</f>
        <v>-3.3333333027985579E-3</v>
      </c>
      <c r="AF533" s="57">
        <f t="shared" si="937"/>
        <v>-3.3333333027985579E-3</v>
      </c>
      <c r="AG533" s="57">
        <f t="shared" si="937"/>
        <v>-3.3333333027985579E-3</v>
      </c>
      <c r="AH533" s="57">
        <f t="shared" si="937"/>
        <v>-3.3333333027985579E-3</v>
      </c>
      <c r="AI533" s="57">
        <f t="shared" si="937"/>
        <v>-3.3333333027985579E-3</v>
      </c>
      <c r="AJ533" s="57">
        <f t="shared" si="937"/>
        <v>-3.3333333027985579E-3</v>
      </c>
      <c r="AK533" s="57">
        <f t="shared" si="937"/>
        <v>-3.3333333027985579E-3</v>
      </c>
      <c r="AL533" s="57">
        <f t="shared" si="937"/>
        <v>-3.3333333027985579E-3</v>
      </c>
      <c r="AM533" s="57">
        <f t="shared" si="937"/>
        <v>-3.3333333027985579E-3</v>
      </c>
      <c r="AN533" s="57">
        <f t="shared" si="937"/>
        <v>-3.3333333027985579E-3</v>
      </c>
      <c r="AO533" s="57">
        <f t="shared" si="937"/>
        <v>-3.3333333027985579E-3</v>
      </c>
      <c r="AP533" s="59"/>
      <c r="AQ533" s="57">
        <v>0</v>
      </c>
      <c r="BE533" s="60">
        <f t="shared" si="905"/>
        <v>0</v>
      </c>
      <c r="BF533" s="57">
        <v>0</v>
      </c>
      <c r="BT533" s="60">
        <f t="shared" si="907"/>
        <v>0</v>
      </c>
      <c r="BU533" s="57">
        <v>0</v>
      </c>
      <c r="CI533" s="60">
        <f t="shared" si="910"/>
        <v>0</v>
      </c>
      <c r="CJ533" s="57">
        <v>0</v>
      </c>
      <c r="CX533" s="60">
        <f t="shared" si="913"/>
        <v>0</v>
      </c>
    </row>
    <row r="534" spans="1:102" x14ac:dyDescent="0.2">
      <c r="A534" s="56" t="s">
        <v>1835</v>
      </c>
      <c r="B534" s="40" t="s">
        <v>2027</v>
      </c>
      <c r="C534" s="40" t="s">
        <v>834</v>
      </c>
      <c r="D534" s="40" t="s">
        <v>835</v>
      </c>
      <c r="E534" s="40" t="s">
        <v>2161</v>
      </c>
      <c r="F534" s="40" t="s">
        <v>831</v>
      </c>
      <c r="G534" s="40">
        <v>36</v>
      </c>
      <c r="H534" s="57">
        <v>51958.34</v>
      </c>
      <c r="I534" s="57">
        <v>34638.926666666666</v>
      </c>
      <c r="J534" s="57">
        <v>17319.41333333333</v>
      </c>
      <c r="K534" s="58">
        <v>0</v>
      </c>
      <c r="L534" s="57">
        <v>1443.2899999999981</v>
      </c>
      <c r="M534" s="57"/>
      <c r="N534" s="57">
        <f t="shared" ref="N534:N538" si="938">L534*12-0.07</f>
        <v>17319.409999999978</v>
      </c>
      <c r="O534" s="57">
        <f t="shared" si="899"/>
        <v>15876.123333333333</v>
      </c>
      <c r="P534" s="57">
        <f t="shared" si="934"/>
        <v>14432.833333333336</v>
      </c>
      <c r="Q534" s="57">
        <f t="shared" si="934"/>
        <v>12989.543333333339</v>
      </c>
      <c r="R534" s="57">
        <f t="shared" si="934"/>
        <v>11546.253333333341</v>
      </c>
      <c r="S534" s="57">
        <f t="shared" si="934"/>
        <v>10102.963333333344</v>
      </c>
      <c r="T534" s="57">
        <f t="shared" si="934"/>
        <v>8659.6733333333468</v>
      </c>
      <c r="U534" s="57">
        <f t="shared" si="934"/>
        <v>7216.3833333333487</v>
      </c>
      <c r="V534" s="57">
        <f t="shared" si="934"/>
        <v>5773.0933333333505</v>
      </c>
      <c r="W534" s="57">
        <f t="shared" si="934"/>
        <v>4329.8033333333524</v>
      </c>
      <c r="X534" s="57">
        <f t="shared" si="934"/>
        <v>2886.5133333333542</v>
      </c>
      <c r="Y534" s="57">
        <f t="shared" si="934"/>
        <v>1443.2233333333561</v>
      </c>
      <c r="Z534" s="57">
        <f t="shared" ref="Z534:Z538" si="939">Y534-$L534+0.07</f>
        <v>3.3333333579503299E-3</v>
      </c>
      <c r="AA534" s="59"/>
      <c r="AB534" s="57"/>
      <c r="AC534" s="57">
        <f t="shared" si="935"/>
        <v>0</v>
      </c>
      <c r="AD534" s="57">
        <f t="shared" si="936"/>
        <v>3.3333333579503299E-3</v>
      </c>
      <c r="AE534" s="57">
        <f t="shared" si="937"/>
        <v>3.3333333579503299E-3</v>
      </c>
      <c r="AF534" s="57">
        <f t="shared" si="937"/>
        <v>3.3333333579503299E-3</v>
      </c>
      <c r="AG534" s="57">
        <f t="shared" si="937"/>
        <v>3.3333333579503299E-3</v>
      </c>
      <c r="AH534" s="57">
        <f t="shared" si="937"/>
        <v>3.3333333579503299E-3</v>
      </c>
      <c r="AI534" s="57">
        <f t="shared" si="937"/>
        <v>3.3333333579503299E-3</v>
      </c>
      <c r="AJ534" s="57">
        <f t="shared" si="937"/>
        <v>3.3333333579503299E-3</v>
      </c>
      <c r="AK534" s="57">
        <f t="shared" si="937"/>
        <v>3.3333333579503299E-3</v>
      </c>
      <c r="AL534" s="57">
        <f t="shared" si="937"/>
        <v>3.3333333579503299E-3</v>
      </c>
      <c r="AM534" s="57">
        <f t="shared" si="937"/>
        <v>3.3333333579503299E-3</v>
      </c>
      <c r="AN534" s="57">
        <f t="shared" si="937"/>
        <v>3.3333333579503299E-3</v>
      </c>
      <c r="AO534" s="57">
        <f t="shared" si="937"/>
        <v>3.3333333579503299E-3</v>
      </c>
      <c r="AP534" s="59"/>
      <c r="AQ534" s="57">
        <v>1443.2899999999981</v>
      </c>
      <c r="BE534" s="60">
        <f t="shared" si="905"/>
        <v>0</v>
      </c>
      <c r="BF534" s="57">
        <v>1443.2899999999981</v>
      </c>
      <c r="BT534" s="60">
        <f t="shared" si="907"/>
        <v>0</v>
      </c>
      <c r="BU534" s="57">
        <v>1443.2899999999981</v>
      </c>
      <c r="CI534" s="60">
        <f t="shared" si="910"/>
        <v>0</v>
      </c>
      <c r="CJ534" s="57">
        <v>1443.2899999999981</v>
      </c>
      <c r="CX534" s="60">
        <f t="shared" si="913"/>
        <v>0</v>
      </c>
    </row>
    <row r="535" spans="1:102" x14ac:dyDescent="0.2">
      <c r="A535" s="56" t="s">
        <v>1835</v>
      </c>
      <c r="B535" s="40" t="s">
        <v>2028</v>
      </c>
      <c r="C535" s="40" t="s">
        <v>834</v>
      </c>
      <c r="D535" s="40" t="s">
        <v>835</v>
      </c>
      <c r="E535" s="40" t="s">
        <v>2161</v>
      </c>
      <c r="F535" s="40" t="s">
        <v>831</v>
      </c>
      <c r="G535" s="40">
        <v>36</v>
      </c>
      <c r="H535" s="57">
        <v>51958.34</v>
      </c>
      <c r="I535" s="57">
        <v>34638.926666666666</v>
      </c>
      <c r="J535" s="57">
        <v>17319.41333333333</v>
      </c>
      <c r="K535" s="58">
        <v>0</v>
      </c>
      <c r="L535" s="57">
        <v>1443.2899999999981</v>
      </c>
      <c r="M535" s="57"/>
      <c r="N535" s="57">
        <f t="shared" si="938"/>
        <v>17319.409999999978</v>
      </c>
      <c r="O535" s="57">
        <f t="shared" si="899"/>
        <v>15876.123333333333</v>
      </c>
      <c r="P535" s="57">
        <f t="shared" si="934"/>
        <v>14432.833333333336</v>
      </c>
      <c r="Q535" s="57">
        <f t="shared" si="934"/>
        <v>12989.543333333339</v>
      </c>
      <c r="R535" s="57">
        <f t="shared" si="934"/>
        <v>11546.253333333341</v>
      </c>
      <c r="S535" s="57">
        <f t="shared" si="934"/>
        <v>10102.963333333344</v>
      </c>
      <c r="T535" s="57">
        <f t="shared" si="934"/>
        <v>8659.6733333333468</v>
      </c>
      <c r="U535" s="57">
        <f t="shared" si="934"/>
        <v>7216.3833333333487</v>
      </c>
      <c r="V535" s="57">
        <f t="shared" si="934"/>
        <v>5773.0933333333505</v>
      </c>
      <c r="W535" s="57">
        <f t="shared" si="934"/>
        <v>4329.8033333333524</v>
      </c>
      <c r="X535" s="57">
        <f t="shared" si="934"/>
        <v>2886.5133333333542</v>
      </c>
      <c r="Y535" s="57">
        <f t="shared" si="934"/>
        <v>1443.2233333333561</v>
      </c>
      <c r="Z535" s="57">
        <f t="shared" si="939"/>
        <v>3.3333333579503299E-3</v>
      </c>
      <c r="AA535" s="59"/>
      <c r="AB535" s="57"/>
      <c r="AC535" s="57">
        <f t="shared" si="935"/>
        <v>0</v>
      </c>
      <c r="AD535" s="57">
        <f t="shared" si="936"/>
        <v>3.3333333579503299E-3</v>
      </c>
      <c r="AE535" s="57">
        <f t="shared" si="937"/>
        <v>3.3333333579503299E-3</v>
      </c>
      <c r="AF535" s="57">
        <f t="shared" si="937"/>
        <v>3.3333333579503299E-3</v>
      </c>
      <c r="AG535" s="57">
        <f t="shared" si="937"/>
        <v>3.3333333579503299E-3</v>
      </c>
      <c r="AH535" s="57">
        <f t="shared" si="937"/>
        <v>3.3333333579503299E-3</v>
      </c>
      <c r="AI535" s="57">
        <f t="shared" si="937"/>
        <v>3.3333333579503299E-3</v>
      </c>
      <c r="AJ535" s="57">
        <f t="shared" si="937"/>
        <v>3.3333333579503299E-3</v>
      </c>
      <c r="AK535" s="57">
        <f t="shared" si="937"/>
        <v>3.3333333579503299E-3</v>
      </c>
      <c r="AL535" s="57">
        <f t="shared" si="937"/>
        <v>3.3333333579503299E-3</v>
      </c>
      <c r="AM535" s="57">
        <f t="shared" si="937"/>
        <v>3.3333333579503299E-3</v>
      </c>
      <c r="AN535" s="57">
        <f t="shared" si="937"/>
        <v>3.3333333579503299E-3</v>
      </c>
      <c r="AO535" s="57">
        <f t="shared" si="937"/>
        <v>3.3333333579503299E-3</v>
      </c>
      <c r="AP535" s="59"/>
      <c r="AQ535" s="57">
        <v>1443.2899999999981</v>
      </c>
      <c r="BE535" s="60">
        <f t="shared" si="905"/>
        <v>0</v>
      </c>
      <c r="BF535" s="57">
        <v>1443.2899999999981</v>
      </c>
      <c r="BT535" s="60">
        <f t="shared" si="907"/>
        <v>0</v>
      </c>
      <c r="BU535" s="57">
        <v>1443.2899999999981</v>
      </c>
      <c r="CI535" s="60">
        <f t="shared" si="910"/>
        <v>0</v>
      </c>
      <c r="CJ535" s="57">
        <v>1443.2899999999981</v>
      </c>
      <c r="CX535" s="60">
        <f t="shared" si="913"/>
        <v>0</v>
      </c>
    </row>
    <row r="536" spans="1:102" x14ac:dyDescent="0.2">
      <c r="A536" s="56" t="s">
        <v>1835</v>
      </c>
      <c r="B536" s="40" t="s">
        <v>2029</v>
      </c>
      <c r="C536" s="40" t="s">
        <v>834</v>
      </c>
      <c r="D536" s="40" t="s">
        <v>835</v>
      </c>
      <c r="E536" s="40" t="s">
        <v>2161</v>
      </c>
      <c r="F536" s="40" t="s">
        <v>831</v>
      </c>
      <c r="G536" s="40">
        <v>36</v>
      </c>
      <c r="H536" s="57">
        <v>51958.34</v>
      </c>
      <c r="I536" s="57">
        <v>34638.926666666666</v>
      </c>
      <c r="J536" s="57">
        <v>17319.41333333333</v>
      </c>
      <c r="K536" s="58">
        <v>0</v>
      </c>
      <c r="L536" s="57">
        <v>1443.2899999999981</v>
      </c>
      <c r="M536" s="57"/>
      <c r="N536" s="57">
        <f t="shared" si="938"/>
        <v>17319.409999999978</v>
      </c>
      <c r="O536" s="57">
        <f t="shared" si="899"/>
        <v>15876.123333333333</v>
      </c>
      <c r="P536" s="57">
        <f t="shared" si="934"/>
        <v>14432.833333333336</v>
      </c>
      <c r="Q536" s="57">
        <f t="shared" si="934"/>
        <v>12989.543333333339</v>
      </c>
      <c r="R536" s="57">
        <f t="shared" si="934"/>
        <v>11546.253333333341</v>
      </c>
      <c r="S536" s="57">
        <f t="shared" si="934"/>
        <v>10102.963333333344</v>
      </c>
      <c r="T536" s="57">
        <f t="shared" si="934"/>
        <v>8659.6733333333468</v>
      </c>
      <c r="U536" s="57">
        <f t="shared" si="934"/>
        <v>7216.3833333333487</v>
      </c>
      <c r="V536" s="57">
        <f t="shared" si="934"/>
        <v>5773.0933333333505</v>
      </c>
      <c r="W536" s="57">
        <f t="shared" si="934"/>
        <v>4329.8033333333524</v>
      </c>
      <c r="X536" s="57">
        <f t="shared" si="934"/>
        <v>2886.5133333333542</v>
      </c>
      <c r="Y536" s="57">
        <f t="shared" si="934"/>
        <v>1443.2233333333561</v>
      </c>
      <c r="Z536" s="57">
        <f t="shared" si="939"/>
        <v>3.3333333579503299E-3</v>
      </c>
      <c r="AA536" s="59"/>
      <c r="AB536" s="57"/>
      <c r="AC536" s="57">
        <f t="shared" si="935"/>
        <v>0</v>
      </c>
      <c r="AD536" s="57">
        <f t="shared" si="936"/>
        <v>3.3333333579503299E-3</v>
      </c>
      <c r="AE536" s="57">
        <f t="shared" si="937"/>
        <v>3.3333333579503299E-3</v>
      </c>
      <c r="AF536" s="57">
        <f t="shared" si="937"/>
        <v>3.3333333579503299E-3</v>
      </c>
      <c r="AG536" s="57">
        <f t="shared" si="937"/>
        <v>3.3333333579503299E-3</v>
      </c>
      <c r="AH536" s="57">
        <f t="shared" si="937"/>
        <v>3.3333333579503299E-3</v>
      </c>
      <c r="AI536" s="57">
        <f t="shared" si="937"/>
        <v>3.3333333579503299E-3</v>
      </c>
      <c r="AJ536" s="57">
        <f t="shared" si="937"/>
        <v>3.3333333579503299E-3</v>
      </c>
      <c r="AK536" s="57">
        <f t="shared" si="937"/>
        <v>3.3333333579503299E-3</v>
      </c>
      <c r="AL536" s="57">
        <f t="shared" si="937"/>
        <v>3.3333333579503299E-3</v>
      </c>
      <c r="AM536" s="57">
        <f t="shared" si="937"/>
        <v>3.3333333579503299E-3</v>
      </c>
      <c r="AN536" s="57">
        <f t="shared" si="937"/>
        <v>3.3333333579503299E-3</v>
      </c>
      <c r="AO536" s="57">
        <f t="shared" si="937"/>
        <v>3.3333333579503299E-3</v>
      </c>
      <c r="AP536" s="59"/>
      <c r="AQ536" s="57">
        <v>1443.2899999999981</v>
      </c>
      <c r="BE536" s="60">
        <f t="shared" si="905"/>
        <v>0</v>
      </c>
      <c r="BF536" s="57">
        <v>1443.2899999999981</v>
      </c>
      <c r="BT536" s="60">
        <f t="shared" si="907"/>
        <v>0</v>
      </c>
      <c r="BU536" s="57">
        <v>1443.2899999999981</v>
      </c>
      <c r="CI536" s="60">
        <f t="shared" si="910"/>
        <v>0</v>
      </c>
      <c r="CJ536" s="57">
        <v>1443.2899999999981</v>
      </c>
      <c r="CX536" s="60">
        <f t="shared" si="913"/>
        <v>0</v>
      </c>
    </row>
    <row r="537" spans="1:102" x14ac:dyDescent="0.2">
      <c r="A537" s="56" t="s">
        <v>1835</v>
      </c>
      <c r="B537" s="40" t="s">
        <v>2030</v>
      </c>
      <c r="C537" s="40" t="s">
        <v>834</v>
      </c>
      <c r="D537" s="40" t="s">
        <v>835</v>
      </c>
      <c r="E537" s="40" t="s">
        <v>2161</v>
      </c>
      <c r="F537" s="40" t="s">
        <v>831</v>
      </c>
      <c r="G537" s="40">
        <v>36</v>
      </c>
      <c r="H537" s="57">
        <v>51958.34</v>
      </c>
      <c r="I537" s="57">
        <v>34638.926666666666</v>
      </c>
      <c r="J537" s="57">
        <v>17319.41333333333</v>
      </c>
      <c r="K537" s="58">
        <v>0</v>
      </c>
      <c r="L537" s="57">
        <v>1443.2899999999981</v>
      </c>
      <c r="M537" s="57"/>
      <c r="N537" s="57">
        <f t="shared" si="938"/>
        <v>17319.409999999978</v>
      </c>
      <c r="O537" s="57">
        <f t="shared" si="899"/>
        <v>15876.123333333333</v>
      </c>
      <c r="P537" s="57">
        <f t="shared" si="934"/>
        <v>14432.833333333336</v>
      </c>
      <c r="Q537" s="57">
        <f t="shared" si="934"/>
        <v>12989.543333333339</v>
      </c>
      <c r="R537" s="57">
        <f t="shared" si="934"/>
        <v>11546.253333333341</v>
      </c>
      <c r="S537" s="57">
        <f t="shared" si="934"/>
        <v>10102.963333333344</v>
      </c>
      <c r="T537" s="57">
        <f t="shared" si="934"/>
        <v>8659.6733333333468</v>
      </c>
      <c r="U537" s="57">
        <f t="shared" si="934"/>
        <v>7216.3833333333487</v>
      </c>
      <c r="V537" s="57">
        <f t="shared" si="934"/>
        <v>5773.0933333333505</v>
      </c>
      <c r="W537" s="57">
        <f t="shared" si="934"/>
        <v>4329.8033333333524</v>
      </c>
      <c r="X537" s="57">
        <f t="shared" si="934"/>
        <v>2886.5133333333542</v>
      </c>
      <c r="Y537" s="57">
        <f t="shared" si="934"/>
        <v>1443.2233333333561</v>
      </c>
      <c r="Z537" s="57">
        <f t="shared" si="939"/>
        <v>3.3333333579503299E-3</v>
      </c>
      <c r="AA537" s="59"/>
      <c r="AB537" s="57"/>
      <c r="AC537" s="57">
        <f t="shared" si="935"/>
        <v>0</v>
      </c>
      <c r="AD537" s="57">
        <f t="shared" si="936"/>
        <v>3.3333333579503299E-3</v>
      </c>
      <c r="AE537" s="57">
        <f t="shared" si="937"/>
        <v>3.3333333579503299E-3</v>
      </c>
      <c r="AF537" s="57">
        <f t="shared" si="937"/>
        <v>3.3333333579503299E-3</v>
      </c>
      <c r="AG537" s="57">
        <f t="shared" si="937"/>
        <v>3.3333333579503299E-3</v>
      </c>
      <c r="AH537" s="57">
        <f t="shared" si="937"/>
        <v>3.3333333579503299E-3</v>
      </c>
      <c r="AI537" s="57">
        <f t="shared" si="937"/>
        <v>3.3333333579503299E-3</v>
      </c>
      <c r="AJ537" s="57">
        <f t="shared" si="937"/>
        <v>3.3333333579503299E-3</v>
      </c>
      <c r="AK537" s="57">
        <f t="shared" si="937"/>
        <v>3.3333333579503299E-3</v>
      </c>
      <c r="AL537" s="57">
        <f t="shared" si="937"/>
        <v>3.3333333579503299E-3</v>
      </c>
      <c r="AM537" s="57">
        <f t="shared" si="937"/>
        <v>3.3333333579503299E-3</v>
      </c>
      <c r="AN537" s="57">
        <f t="shared" si="937"/>
        <v>3.3333333579503299E-3</v>
      </c>
      <c r="AO537" s="57">
        <f t="shared" si="937"/>
        <v>3.3333333579503299E-3</v>
      </c>
      <c r="AP537" s="59"/>
      <c r="AQ537" s="57">
        <v>1443.2899999999981</v>
      </c>
      <c r="BE537" s="60">
        <f t="shared" si="905"/>
        <v>0</v>
      </c>
      <c r="BF537" s="57">
        <v>1443.2899999999981</v>
      </c>
      <c r="BT537" s="60">
        <f t="shared" si="907"/>
        <v>0</v>
      </c>
      <c r="BU537" s="57">
        <v>1443.2899999999981</v>
      </c>
      <c r="CI537" s="60">
        <f t="shared" si="910"/>
        <v>0</v>
      </c>
      <c r="CJ537" s="57">
        <v>1443.2899999999981</v>
      </c>
      <c r="CX537" s="60">
        <f t="shared" si="913"/>
        <v>0</v>
      </c>
    </row>
    <row r="538" spans="1:102" x14ac:dyDescent="0.2">
      <c r="A538" s="56" t="s">
        <v>1835</v>
      </c>
      <c r="B538" s="40" t="s">
        <v>2031</v>
      </c>
      <c r="C538" s="40" t="s">
        <v>834</v>
      </c>
      <c r="D538" s="40" t="s">
        <v>835</v>
      </c>
      <c r="E538" s="40" t="s">
        <v>2161</v>
      </c>
      <c r="F538" s="40" t="s">
        <v>831</v>
      </c>
      <c r="G538" s="40">
        <v>36</v>
      </c>
      <c r="H538" s="57">
        <v>51958.34</v>
      </c>
      <c r="I538" s="57">
        <v>34638.926666666666</v>
      </c>
      <c r="J538" s="57">
        <v>17319.41333333333</v>
      </c>
      <c r="K538" s="58">
        <v>0</v>
      </c>
      <c r="L538" s="57">
        <v>1443.2899999999981</v>
      </c>
      <c r="M538" s="57"/>
      <c r="N538" s="57">
        <f t="shared" si="938"/>
        <v>17319.409999999978</v>
      </c>
      <c r="O538" s="57">
        <f t="shared" si="899"/>
        <v>15876.123333333333</v>
      </c>
      <c r="P538" s="57">
        <f t="shared" si="934"/>
        <v>14432.833333333336</v>
      </c>
      <c r="Q538" s="57">
        <f t="shared" si="934"/>
        <v>12989.543333333339</v>
      </c>
      <c r="R538" s="57">
        <f t="shared" si="934"/>
        <v>11546.253333333341</v>
      </c>
      <c r="S538" s="57">
        <f t="shared" si="934"/>
        <v>10102.963333333344</v>
      </c>
      <c r="T538" s="57">
        <f t="shared" si="934"/>
        <v>8659.6733333333468</v>
      </c>
      <c r="U538" s="57">
        <f t="shared" si="934"/>
        <v>7216.3833333333487</v>
      </c>
      <c r="V538" s="57">
        <f t="shared" si="934"/>
        <v>5773.0933333333505</v>
      </c>
      <c r="W538" s="57">
        <f t="shared" si="934"/>
        <v>4329.8033333333524</v>
      </c>
      <c r="X538" s="57">
        <f t="shared" si="934"/>
        <v>2886.5133333333542</v>
      </c>
      <c r="Y538" s="57">
        <f t="shared" si="934"/>
        <v>1443.2233333333561</v>
      </c>
      <c r="Z538" s="57">
        <f t="shared" si="939"/>
        <v>3.3333333579503299E-3</v>
      </c>
      <c r="AA538" s="59"/>
      <c r="AB538" s="57"/>
      <c r="AC538" s="57">
        <f t="shared" si="935"/>
        <v>0</v>
      </c>
      <c r="AD538" s="57">
        <f t="shared" si="936"/>
        <v>3.3333333579503299E-3</v>
      </c>
      <c r="AE538" s="57">
        <f t="shared" si="937"/>
        <v>3.3333333579503299E-3</v>
      </c>
      <c r="AF538" s="57">
        <f t="shared" si="937"/>
        <v>3.3333333579503299E-3</v>
      </c>
      <c r="AG538" s="57">
        <f t="shared" si="937"/>
        <v>3.3333333579503299E-3</v>
      </c>
      <c r="AH538" s="57">
        <f t="shared" si="937"/>
        <v>3.3333333579503299E-3</v>
      </c>
      <c r="AI538" s="57">
        <f t="shared" si="937"/>
        <v>3.3333333579503299E-3</v>
      </c>
      <c r="AJ538" s="57">
        <f t="shared" si="937"/>
        <v>3.3333333579503299E-3</v>
      </c>
      <c r="AK538" s="57">
        <f t="shared" si="937"/>
        <v>3.3333333579503299E-3</v>
      </c>
      <c r="AL538" s="57">
        <f t="shared" si="937"/>
        <v>3.3333333579503299E-3</v>
      </c>
      <c r="AM538" s="57">
        <f t="shared" si="937"/>
        <v>3.3333333579503299E-3</v>
      </c>
      <c r="AN538" s="57">
        <f t="shared" si="937"/>
        <v>3.3333333579503299E-3</v>
      </c>
      <c r="AO538" s="57">
        <f t="shared" si="937"/>
        <v>3.3333333579503299E-3</v>
      </c>
      <c r="AP538" s="59"/>
      <c r="AQ538" s="57">
        <v>1443.2899999999981</v>
      </c>
      <c r="BE538" s="60">
        <f t="shared" si="905"/>
        <v>0</v>
      </c>
      <c r="BF538" s="57">
        <v>1443.2899999999981</v>
      </c>
      <c r="BT538" s="60">
        <f t="shared" si="907"/>
        <v>0</v>
      </c>
      <c r="BU538" s="57">
        <v>1443.2899999999981</v>
      </c>
      <c r="CI538" s="60">
        <f t="shared" si="910"/>
        <v>0</v>
      </c>
      <c r="CJ538" s="57">
        <v>1443.2899999999981</v>
      </c>
      <c r="CX538" s="60">
        <f t="shared" si="913"/>
        <v>0</v>
      </c>
    </row>
    <row r="539" spans="1:102" x14ac:dyDescent="0.2">
      <c r="A539" s="56" t="s">
        <v>1836</v>
      </c>
      <c r="B539" s="40" t="s">
        <v>2032</v>
      </c>
      <c r="C539" s="40" t="s">
        <v>834</v>
      </c>
      <c r="D539" s="40" t="s">
        <v>835</v>
      </c>
      <c r="E539" s="40" t="s">
        <v>2161</v>
      </c>
      <c r="F539" s="40" t="s">
        <v>831</v>
      </c>
      <c r="G539" s="40">
        <v>36</v>
      </c>
      <c r="H539" s="57">
        <v>63791.67</v>
      </c>
      <c r="I539" s="57">
        <v>42527.770000000004</v>
      </c>
      <c r="J539" s="57">
        <v>21263.899999999994</v>
      </c>
      <c r="K539" s="58">
        <v>0</v>
      </c>
      <c r="L539" s="57">
        <v>1771.9899999999977</v>
      </c>
      <c r="M539" s="57"/>
      <c r="N539" s="57">
        <f t="shared" si="833"/>
        <v>21263.879999999972</v>
      </c>
      <c r="O539" s="57">
        <f t="shared" si="899"/>
        <v>19491.909999999996</v>
      </c>
      <c r="P539" s="57">
        <f t="shared" si="934"/>
        <v>17719.919999999998</v>
      </c>
      <c r="Q539" s="57">
        <f t="shared" si="934"/>
        <v>15947.93</v>
      </c>
      <c r="R539" s="57">
        <f t="shared" si="934"/>
        <v>14175.940000000002</v>
      </c>
      <c r="S539" s="57">
        <f t="shared" si="934"/>
        <v>12403.950000000004</v>
      </c>
      <c r="T539" s="57">
        <f t="shared" si="934"/>
        <v>10631.960000000006</v>
      </c>
      <c r="U539" s="57">
        <f t="shared" si="934"/>
        <v>8859.9700000000084</v>
      </c>
      <c r="V539" s="57">
        <f t="shared" si="934"/>
        <v>7087.9800000000105</v>
      </c>
      <c r="W539" s="57">
        <f t="shared" si="934"/>
        <v>5315.9900000000125</v>
      </c>
      <c r="X539" s="57">
        <f t="shared" si="934"/>
        <v>3544.0000000000146</v>
      </c>
      <c r="Y539" s="57">
        <f t="shared" si="934"/>
        <v>1772.0100000000168</v>
      </c>
      <c r="Z539" s="57">
        <f t="shared" si="934"/>
        <v>2.0000000019081199E-2</v>
      </c>
      <c r="AA539" s="59"/>
      <c r="AB539" s="57"/>
      <c r="AC539" s="57">
        <f>L539*0+0.02</f>
        <v>0.02</v>
      </c>
      <c r="AD539" s="57">
        <f>Z539-0.02</f>
        <v>1.90811984268624E-11</v>
      </c>
      <c r="AE539" s="57">
        <f t="shared" si="937"/>
        <v>1.90811984268624E-11</v>
      </c>
      <c r="AF539" s="57">
        <f t="shared" si="937"/>
        <v>1.90811984268624E-11</v>
      </c>
      <c r="AG539" s="57">
        <f t="shared" si="937"/>
        <v>1.90811984268624E-11</v>
      </c>
      <c r="AH539" s="57">
        <f t="shared" si="937"/>
        <v>1.90811984268624E-11</v>
      </c>
      <c r="AI539" s="57">
        <f t="shared" si="937"/>
        <v>1.90811984268624E-11</v>
      </c>
      <c r="AJ539" s="57">
        <f t="shared" si="937"/>
        <v>1.90811984268624E-11</v>
      </c>
      <c r="AK539" s="57">
        <f t="shared" si="937"/>
        <v>1.90811984268624E-11</v>
      </c>
      <c r="AL539" s="57">
        <f t="shared" si="937"/>
        <v>1.90811984268624E-11</v>
      </c>
      <c r="AM539" s="57">
        <f t="shared" si="937"/>
        <v>1.90811984268624E-11</v>
      </c>
      <c r="AN539" s="57">
        <f t="shared" si="937"/>
        <v>1.90811984268624E-11</v>
      </c>
      <c r="AO539" s="57">
        <f t="shared" si="937"/>
        <v>1.90811984268624E-11</v>
      </c>
      <c r="AP539" s="59"/>
      <c r="AQ539" s="57">
        <v>1771.9899999999977</v>
      </c>
      <c r="BE539" s="60">
        <f t="shared" si="905"/>
        <v>0</v>
      </c>
      <c r="BF539" s="57">
        <v>1771.9899999999977</v>
      </c>
      <c r="BT539" s="60">
        <f t="shared" si="907"/>
        <v>0</v>
      </c>
      <c r="BU539" s="57">
        <v>1771.9899999999977</v>
      </c>
      <c r="CI539" s="60">
        <f t="shared" si="910"/>
        <v>0</v>
      </c>
      <c r="CJ539" s="57">
        <v>1771.9899999999977</v>
      </c>
      <c r="CX539" s="60">
        <f t="shared" si="913"/>
        <v>0</v>
      </c>
    </row>
    <row r="540" spans="1:102" x14ac:dyDescent="0.2">
      <c r="A540" s="56" t="s">
        <v>1836</v>
      </c>
      <c r="B540" s="40" t="s">
        <v>2033</v>
      </c>
      <c r="C540" s="40" t="s">
        <v>834</v>
      </c>
      <c r="D540" s="40" t="s">
        <v>835</v>
      </c>
      <c r="E540" s="40" t="s">
        <v>2161</v>
      </c>
      <c r="F540" s="40" t="s">
        <v>831</v>
      </c>
      <c r="G540" s="40">
        <v>36</v>
      </c>
      <c r="H540" s="57">
        <v>63791.67</v>
      </c>
      <c r="I540" s="57">
        <v>42527.770000000004</v>
      </c>
      <c r="J540" s="57">
        <v>21263.899999999994</v>
      </c>
      <c r="K540" s="58">
        <v>0</v>
      </c>
      <c r="L540" s="57">
        <v>1771.9899999999977</v>
      </c>
      <c r="M540" s="57"/>
      <c r="N540" s="57">
        <f t="shared" si="833"/>
        <v>21263.879999999972</v>
      </c>
      <c r="O540" s="57">
        <f t="shared" si="899"/>
        <v>19491.909999999996</v>
      </c>
      <c r="P540" s="57">
        <f t="shared" si="934"/>
        <v>17719.919999999998</v>
      </c>
      <c r="Q540" s="57">
        <f t="shared" si="934"/>
        <v>15947.93</v>
      </c>
      <c r="R540" s="57">
        <f t="shared" si="934"/>
        <v>14175.940000000002</v>
      </c>
      <c r="S540" s="57">
        <f t="shared" si="934"/>
        <v>12403.950000000004</v>
      </c>
      <c r="T540" s="57">
        <f t="shared" si="934"/>
        <v>10631.960000000006</v>
      </c>
      <c r="U540" s="57">
        <f t="shared" si="934"/>
        <v>8859.9700000000084</v>
      </c>
      <c r="V540" s="57">
        <f t="shared" si="934"/>
        <v>7087.9800000000105</v>
      </c>
      <c r="W540" s="57">
        <f t="shared" si="934"/>
        <v>5315.9900000000125</v>
      </c>
      <c r="X540" s="57">
        <f t="shared" si="934"/>
        <v>3544.0000000000146</v>
      </c>
      <c r="Y540" s="57">
        <f t="shared" si="934"/>
        <v>1772.0100000000168</v>
      </c>
      <c r="Z540" s="57">
        <f t="shared" si="934"/>
        <v>2.0000000019081199E-2</v>
      </c>
      <c r="AA540" s="59"/>
      <c r="AB540" s="57"/>
      <c r="AC540" s="57">
        <f t="shared" ref="AC540:AC546" si="940">L540*0+0.02</f>
        <v>0.02</v>
      </c>
      <c r="AD540" s="57">
        <f t="shared" ref="AD540:AD546" si="941">Z540-0.02</f>
        <v>1.90811984268624E-11</v>
      </c>
      <c r="AE540" s="57">
        <f t="shared" si="937"/>
        <v>1.90811984268624E-11</v>
      </c>
      <c r="AF540" s="57">
        <f t="shared" si="937"/>
        <v>1.90811984268624E-11</v>
      </c>
      <c r="AG540" s="57">
        <f t="shared" si="937"/>
        <v>1.90811984268624E-11</v>
      </c>
      <c r="AH540" s="57">
        <f t="shared" si="937"/>
        <v>1.90811984268624E-11</v>
      </c>
      <c r="AI540" s="57">
        <f t="shared" si="937"/>
        <v>1.90811984268624E-11</v>
      </c>
      <c r="AJ540" s="57">
        <f t="shared" si="937"/>
        <v>1.90811984268624E-11</v>
      </c>
      <c r="AK540" s="57">
        <f t="shared" si="937"/>
        <v>1.90811984268624E-11</v>
      </c>
      <c r="AL540" s="57">
        <f t="shared" si="937"/>
        <v>1.90811984268624E-11</v>
      </c>
      <c r="AM540" s="57">
        <f t="shared" si="937"/>
        <v>1.90811984268624E-11</v>
      </c>
      <c r="AN540" s="57">
        <f t="shared" si="937"/>
        <v>1.90811984268624E-11</v>
      </c>
      <c r="AO540" s="57">
        <f t="shared" si="937"/>
        <v>1.90811984268624E-11</v>
      </c>
      <c r="AP540" s="59"/>
      <c r="AQ540" s="57">
        <v>1771.9899999999977</v>
      </c>
      <c r="BE540" s="60">
        <f t="shared" si="905"/>
        <v>0</v>
      </c>
      <c r="BF540" s="57">
        <v>1771.9899999999977</v>
      </c>
      <c r="BT540" s="60">
        <f t="shared" si="907"/>
        <v>0</v>
      </c>
      <c r="BU540" s="57">
        <v>1771.9899999999977</v>
      </c>
      <c r="CI540" s="60">
        <f t="shared" si="910"/>
        <v>0</v>
      </c>
      <c r="CJ540" s="57">
        <v>1771.9899999999977</v>
      </c>
      <c r="CX540" s="60">
        <f t="shared" si="913"/>
        <v>0</v>
      </c>
    </row>
    <row r="541" spans="1:102" x14ac:dyDescent="0.2">
      <c r="A541" s="56" t="s">
        <v>1836</v>
      </c>
      <c r="B541" s="40" t="s">
        <v>2034</v>
      </c>
      <c r="C541" s="40" t="s">
        <v>834</v>
      </c>
      <c r="D541" s="40" t="s">
        <v>835</v>
      </c>
      <c r="E541" s="40" t="s">
        <v>2161</v>
      </c>
      <c r="F541" s="40" t="s">
        <v>831</v>
      </c>
      <c r="G541" s="40">
        <v>36</v>
      </c>
      <c r="H541" s="57">
        <v>63791.67</v>
      </c>
      <c r="I541" s="57">
        <v>42527.770000000004</v>
      </c>
      <c r="J541" s="57">
        <v>21263.899999999994</v>
      </c>
      <c r="K541" s="58">
        <v>0</v>
      </c>
      <c r="L541" s="57">
        <v>1771.9899999999977</v>
      </c>
      <c r="M541" s="57"/>
      <c r="N541" s="57">
        <f t="shared" si="833"/>
        <v>21263.879999999972</v>
      </c>
      <c r="O541" s="57">
        <f t="shared" si="899"/>
        <v>19491.909999999996</v>
      </c>
      <c r="P541" s="57">
        <f t="shared" si="934"/>
        <v>17719.919999999998</v>
      </c>
      <c r="Q541" s="57">
        <f t="shared" si="934"/>
        <v>15947.93</v>
      </c>
      <c r="R541" s="57">
        <f t="shared" si="934"/>
        <v>14175.940000000002</v>
      </c>
      <c r="S541" s="57">
        <f t="shared" si="934"/>
        <v>12403.950000000004</v>
      </c>
      <c r="T541" s="57">
        <f t="shared" si="934"/>
        <v>10631.960000000006</v>
      </c>
      <c r="U541" s="57">
        <f t="shared" si="934"/>
        <v>8859.9700000000084</v>
      </c>
      <c r="V541" s="57">
        <f t="shared" si="934"/>
        <v>7087.9800000000105</v>
      </c>
      <c r="W541" s="57">
        <f t="shared" si="934"/>
        <v>5315.9900000000125</v>
      </c>
      <c r="X541" s="57">
        <f t="shared" si="934"/>
        <v>3544.0000000000146</v>
      </c>
      <c r="Y541" s="57">
        <f t="shared" si="934"/>
        <v>1772.0100000000168</v>
      </c>
      <c r="Z541" s="57">
        <f t="shared" si="934"/>
        <v>2.0000000019081199E-2</v>
      </c>
      <c r="AA541" s="59"/>
      <c r="AB541" s="57"/>
      <c r="AC541" s="57">
        <f t="shared" si="940"/>
        <v>0.02</v>
      </c>
      <c r="AD541" s="57">
        <f t="shared" si="941"/>
        <v>1.90811984268624E-11</v>
      </c>
      <c r="AE541" s="57">
        <f t="shared" si="937"/>
        <v>1.90811984268624E-11</v>
      </c>
      <c r="AF541" s="57">
        <f t="shared" si="937"/>
        <v>1.90811984268624E-11</v>
      </c>
      <c r="AG541" s="57">
        <f t="shared" si="937"/>
        <v>1.90811984268624E-11</v>
      </c>
      <c r="AH541" s="57">
        <f t="shared" si="937"/>
        <v>1.90811984268624E-11</v>
      </c>
      <c r="AI541" s="57">
        <f t="shared" si="937"/>
        <v>1.90811984268624E-11</v>
      </c>
      <c r="AJ541" s="57">
        <f t="shared" si="937"/>
        <v>1.90811984268624E-11</v>
      </c>
      <c r="AK541" s="57">
        <f t="shared" si="937"/>
        <v>1.90811984268624E-11</v>
      </c>
      <c r="AL541" s="57">
        <f t="shared" si="937"/>
        <v>1.90811984268624E-11</v>
      </c>
      <c r="AM541" s="57">
        <f t="shared" si="937"/>
        <v>1.90811984268624E-11</v>
      </c>
      <c r="AN541" s="57">
        <f t="shared" si="937"/>
        <v>1.90811984268624E-11</v>
      </c>
      <c r="AO541" s="57">
        <f t="shared" si="937"/>
        <v>1.90811984268624E-11</v>
      </c>
      <c r="AP541" s="59"/>
      <c r="AQ541" s="57">
        <v>1771.9899999999977</v>
      </c>
      <c r="BE541" s="60">
        <f t="shared" si="905"/>
        <v>0</v>
      </c>
      <c r="BF541" s="57">
        <v>1771.9899999999977</v>
      </c>
      <c r="BT541" s="60">
        <f t="shared" si="907"/>
        <v>0</v>
      </c>
      <c r="BU541" s="57">
        <v>1771.9899999999977</v>
      </c>
      <c r="CI541" s="60">
        <f t="shared" si="910"/>
        <v>0</v>
      </c>
      <c r="CJ541" s="57">
        <v>1771.9899999999977</v>
      </c>
      <c r="CX541" s="60">
        <f t="shared" si="913"/>
        <v>0</v>
      </c>
    </row>
    <row r="542" spans="1:102" x14ac:dyDescent="0.2">
      <c r="A542" s="56" t="s">
        <v>1836</v>
      </c>
      <c r="B542" s="40" t="s">
        <v>2035</v>
      </c>
      <c r="C542" s="40" t="s">
        <v>834</v>
      </c>
      <c r="D542" s="40" t="s">
        <v>835</v>
      </c>
      <c r="E542" s="40" t="s">
        <v>2161</v>
      </c>
      <c r="F542" s="40" t="s">
        <v>831</v>
      </c>
      <c r="G542" s="40">
        <v>36</v>
      </c>
      <c r="H542" s="57">
        <v>63791.67</v>
      </c>
      <c r="I542" s="57">
        <v>42527.770000000004</v>
      </c>
      <c r="J542" s="57">
        <v>21263.899999999994</v>
      </c>
      <c r="K542" s="58">
        <v>0</v>
      </c>
      <c r="L542" s="57">
        <v>1771.9899999999977</v>
      </c>
      <c r="M542" s="57"/>
      <c r="N542" s="57">
        <f t="shared" si="833"/>
        <v>21263.879999999972</v>
      </c>
      <c r="O542" s="57">
        <f t="shared" si="899"/>
        <v>19491.909999999996</v>
      </c>
      <c r="P542" s="57">
        <f t="shared" si="934"/>
        <v>17719.919999999998</v>
      </c>
      <c r="Q542" s="57">
        <f t="shared" si="934"/>
        <v>15947.93</v>
      </c>
      <c r="R542" s="57">
        <f t="shared" si="934"/>
        <v>14175.940000000002</v>
      </c>
      <c r="S542" s="57">
        <f t="shared" si="934"/>
        <v>12403.950000000004</v>
      </c>
      <c r="T542" s="57">
        <f t="shared" si="934"/>
        <v>10631.960000000006</v>
      </c>
      <c r="U542" s="57">
        <f t="shared" si="934"/>
        <v>8859.9700000000084</v>
      </c>
      <c r="V542" s="57">
        <f t="shared" si="934"/>
        <v>7087.9800000000105</v>
      </c>
      <c r="W542" s="57">
        <f t="shared" si="934"/>
        <v>5315.9900000000125</v>
      </c>
      <c r="X542" s="57">
        <f t="shared" si="934"/>
        <v>3544.0000000000146</v>
      </c>
      <c r="Y542" s="57">
        <f t="shared" si="934"/>
        <v>1772.0100000000168</v>
      </c>
      <c r="Z542" s="57">
        <f t="shared" si="934"/>
        <v>2.0000000019081199E-2</v>
      </c>
      <c r="AA542" s="59"/>
      <c r="AB542" s="57"/>
      <c r="AC542" s="57">
        <f t="shared" si="940"/>
        <v>0.02</v>
      </c>
      <c r="AD542" s="57">
        <f t="shared" si="941"/>
        <v>1.90811984268624E-11</v>
      </c>
      <c r="AE542" s="57">
        <f t="shared" si="937"/>
        <v>1.90811984268624E-11</v>
      </c>
      <c r="AF542" s="57">
        <f t="shared" si="937"/>
        <v>1.90811984268624E-11</v>
      </c>
      <c r="AG542" s="57">
        <f t="shared" si="937"/>
        <v>1.90811984268624E-11</v>
      </c>
      <c r="AH542" s="57">
        <f t="shared" si="937"/>
        <v>1.90811984268624E-11</v>
      </c>
      <c r="AI542" s="57">
        <f t="shared" si="937"/>
        <v>1.90811984268624E-11</v>
      </c>
      <c r="AJ542" s="57">
        <f t="shared" si="937"/>
        <v>1.90811984268624E-11</v>
      </c>
      <c r="AK542" s="57">
        <f t="shared" si="937"/>
        <v>1.90811984268624E-11</v>
      </c>
      <c r="AL542" s="57">
        <f t="shared" si="937"/>
        <v>1.90811984268624E-11</v>
      </c>
      <c r="AM542" s="57">
        <f t="shared" si="937"/>
        <v>1.90811984268624E-11</v>
      </c>
      <c r="AN542" s="57">
        <f t="shared" si="937"/>
        <v>1.90811984268624E-11</v>
      </c>
      <c r="AO542" s="57">
        <f t="shared" si="937"/>
        <v>1.90811984268624E-11</v>
      </c>
      <c r="AP542" s="59"/>
      <c r="AQ542" s="57">
        <v>1771.9899999999977</v>
      </c>
      <c r="BE542" s="60">
        <f t="shared" si="905"/>
        <v>0</v>
      </c>
      <c r="BF542" s="57">
        <v>1771.9899999999977</v>
      </c>
      <c r="BT542" s="60">
        <f t="shared" si="907"/>
        <v>0</v>
      </c>
      <c r="BU542" s="57">
        <v>1771.9899999999977</v>
      </c>
      <c r="CI542" s="60">
        <f t="shared" si="910"/>
        <v>0</v>
      </c>
      <c r="CJ542" s="57">
        <v>1771.9899999999977</v>
      </c>
      <c r="CX542" s="60">
        <f t="shared" si="913"/>
        <v>0</v>
      </c>
    </row>
    <row r="543" spans="1:102" x14ac:dyDescent="0.2">
      <c r="A543" s="56" t="s">
        <v>1836</v>
      </c>
      <c r="B543" s="40" t="s">
        <v>2036</v>
      </c>
      <c r="C543" s="40" t="s">
        <v>834</v>
      </c>
      <c r="D543" s="40" t="s">
        <v>835</v>
      </c>
      <c r="E543" s="40" t="s">
        <v>2161</v>
      </c>
      <c r="F543" s="40" t="s">
        <v>831</v>
      </c>
      <c r="G543" s="40">
        <v>36</v>
      </c>
      <c r="H543" s="57">
        <v>63791.67</v>
      </c>
      <c r="I543" s="57">
        <v>42527.770000000004</v>
      </c>
      <c r="J543" s="57">
        <v>21263.899999999994</v>
      </c>
      <c r="K543" s="58">
        <v>0</v>
      </c>
      <c r="L543" s="57">
        <v>1771.9899999999977</v>
      </c>
      <c r="M543" s="57"/>
      <c r="N543" s="57">
        <f t="shared" si="833"/>
        <v>21263.879999999972</v>
      </c>
      <c r="O543" s="57">
        <f t="shared" si="899"/>
        <v>19491.909999999996</v>
      </c>
      <c r="P543" s="57">
        <f t="shared" si="934"/>
        <v>17719.919999999998</v>
      </c>
      <c r="Q543" s="57">
        <f t="shared" si="934"/>
        <v>15947.93</v>
      </c>
      <c r="R543" s="57">
        <f t="shared" si="934"/>
        <v>14175.940000000002</v>
      </c>
      <c r="S543" s="57">
        <f t="shared" si="934"/>
        <v>12403.950000000004</v>
      </c>
      <c r="T543" s="57">
        <f t="shared" si="934"/>
        <v>10631.960000000006</v>
      </c>
      <c r="U543" s="57">
        <f t="shared" si="934"/>
        <v>8859.9700000000084</v>
      </c>
      <c r="V543" s="57">
        <f t="shared" si="934"/>
        <v>7087.9800000000105</v>
      </c>
      <c r="W543" s="57">
        <f t="shared" si="934"/>
        <v>5315.9900000000125</v>
      </c>
      <c r="X543" s="57">
        <f t="shared" si="934"/>
        <v>3544.0000000000146</v>
      </c>
      <c r="Y543" s="57">
        <f t="shared" si="934"/>
        <v>1772.0100000000168</v>
      </c>
      <c r="Z543" s="57">
        <f t="shared" si="934"/>
        <v>2.0000000019081199E-2</v>
      </c>
      <c r="AA543" s="59"/>
      <c r="AB543" s="57"/>
      <c r="AC543" s="57">
        <f t="shared" si="940"/>
        <v>0.02</v>
      </c>
      <c r="AD543" s="57">
        <f t="shared" si="941"/>
        <v>1.90811984268624E-11</v>
      </c>
      <c r="AE543" s="57">
        <f t="shared" si="937"/>
        <v>1.90811984268624E-11</v>
      </c>
      <c r="AF543" s="57">
        <f t="shared" si="937"/>
        <v>1.90811984268624E-11</v>
      </c>
      <c r="AG543" s="57">
        <f t="shared" si="937"/>
        <v>1.90811984268624E-11</v>
      </c>
      <c r="AH543" s="57">
        <f t="shared" si="937"/>
        <v>1.90811984268624E-11</v>
      </c>
      <c r="AI543" s="57">
        <f t="shared" si="937"/>
        <v>1.90811984268624E-11</v>
      </c>
      <c r="AJ543" s="57">
        <f t="shared" si="937"/>
        <v>1.90811984268624E-11</v>
      </c>
      <c r="AK543" s="57">
        <f t="shared" si="937"/>
        <v>1.90811984268624E-11</v>
      </c>
      <c r="AL543" s="57">
        <f t="shared" si="937"/>
        <v>1.90811984268624E-11</v>
      </c>
      <c r="AM543" s="57">
        <f t="shared" si="937"/>
        <v>1.90811984268624E-11</v>
      </c>
      <c r="AN543" s="57">
        <f t="shared" si="937"/>
        <v>1.90811984268624E-11</v>
      </c>
      <c r="AO543" s="57">
        <f t="shared" si="937"/>
        <v>1.90811984268624E-11</v>
      </c>
      <c r="AP543" s="59"/>
      <c r="AQ543" s="57">
        <v>1771.9899999999977</v>
      </c>
      <c r="BE543" s="60">
        <f t="shared" si="905"/>
        <v>0</v>
      </c>
      <c r="BF543" s="57">
        <v>1771.9899999999977</v>
      </c>
      <c r="BT543" s="60">
        <f t="shared" si="907"/>
        <v>0</v>
      </c>
      <c r="BU543" s="57">
        <v>1771.9899999999977</v>
      </c>
      <c r="CI543" s="60">
        <f t="shared" si="910"/>
        <v>0</v>
      </c>
      <c r="CJ543" s="57">
        <v>1771.9899999999977</v>
      </c>
      <c r="CX543" s="60">
        <f t="shared" si="913"/>
        <v>0</v>
      </c>
    </row>
    <row r="544" spans="1:102" x14ac:dyDescent="0.2">
      <c r="A544" s="56" t="s">
        <v>1836</v>
      </c>
      <c r="B544" s="40" t="s">
        <v>2037</v>
      </c>
      <c r="C544" s="40" t="s">
        <v>834</v>
      </c>
      <c r="D544" s="40" t="s">
        <v>835</v>
      </c>
      <c r="E544" s="40" t="s">
        <v>2161</v>
      </c>
      <c r="F544" s="40" t="s">
        <v>831</v>
      </c>
      <c r="G544" s="40">
        <v>36</v>
      </c>
      <c r="H544" s="57">
        <v>63791.67</v>
      </c>
      <c r="I544" s="57">
        <v>42527.770000000004</v>
      </c>
      <c r="J544" s="57">
        <v>21263.899999999994</v>
      </c>
      <c r="K544" s="58">
        <v>0</v>
      </c>
      <c r="L544" s="57">
        <v>1771.9899999999977</v>
      </c>
      <c r="M544" s="57"/>
      <c r="N544" s="57">
        <f t="shared" si="833"/>
        <v>21263.879999999972</v>
      </c>
      <c r="O544" s="57">
        <f t="shared" si="899"/>
        <v>19491.909999999996</v>
      </c>
      <c r="P544" s="57">
        <f t="shared" si="934"/>
        <v>17719.919999999998</v>
      </c>
      <c r="Q544" s="57">
        <f t="shared" si="934"/>
        <v>15947.93</v>
      </c>
      <c r="R544" s="57">
        <f t="shared" si="934"/>
        <v>14175.940000000002</v>
      </c>
      <c r="S544" s="57">
        <f t="shared" si="934"/>
        <v>12403.950000000004</v>
      </c>
      <c r="T544" s="57">
        <f t="shared" si="934"/>
        <v>10631.960000000006</v>
      </c>
      <c r="U544" s="57">
        <f t="shared" si="934"/>
        <v>8859.9700000000084</v>
      </c>
      <c r="V544" s="57">
        <f t="shared" si="934"/>
        <v>7087.9800000000105</v>
      </c>
      <c r="W544" s="57">
        <f t="shared" si="934"/>
        <v>5315.9900000000125</v>
      </c>
      <c r="X544" s="57">
        <f t="shared" si="934"/>
        <v>3544.0000000000146</v>
      </c>
      <c r="Y544" s="57">
        <f t="shared" si="934"/>
        <v>1772.0100000000168</v>
      </c>
      <c r="Z544" s="57">
        <f t="shared" si="934"/>
        <v>2.0000000019081199E-2</v>
      </c>
      <c r="AA544" s="59"/>
      <c r="AB544" s="57"/>
      <c r="AC544" s="57">
        <f t="shared" si="940"/>
        <v>0.02</v>
      </c>
      <c r="AD544" s="57">
        <f t="shared" si="941"/>
        <v>1.90811984268624E-11</v>
      </c>
      <c r="AE544" s="57">
        <f t="shared" si="937"/>
        <v>1.90811984268624E-11</v>
      </c>
      <c r="AF544" s="57">
        <f t="shared" si="937"/>
        <v>1.90811984268624E-11</v>
      </c>
      <c r="AG544" s="57">
        <f t="shared" si="937"/>
        <v>1.90811984268624E-11</v>
      </c>
      <c r="AH544" s="57">
        <f t="shared" si="937"/>
        <v>1.90811984268624E-11</v>
      </c>
      <c r="AI544" s="57">
        <f t="shared" si="937"/>
        <v>1.90811984268624E-11</v>
      </c>
      <c r="AJ544" s="57">
        <f t="shared" si="937"/>
        <v>1.90811984268624E-11</v>
      </c>
      <c r="AK544" s="57">
        <f t="shared" si="937"/>
        <v>1.90811984268624E-11</v>
      </c>
      <c r="AL544" s="57">
        <f t="shared" si="937"/>
        <v>1.90811984268624E-11</v>
      </c>
      <c r="AM544" s="57">
        <f t="shared" si="937"/>
        <v>1.90811984268624E-11</v>
      </c>
      <c r="AN544" s="57">
        <f t="shared" si="937"/>
        <v>1.90811984268624E-11</v>
      </c>
      <c r="AO544" s="57">
        <f t="shared" si="937"/>
        <v>1.90811984268624E-11</v>
      </c>
      <c r="AP544" s="59"/>
      <c r="AQ544" s="57">
        <v>1771.9899999999977</v>
      </c>
      <c r="BE544" s="60">
        <f t="shared" si="905"/>
        <v>0</v>
      </c>
      <c r="BF544" s="57">
        <v>1771.9899999999977</v>
      </c>
      <c r="BT544" s="60">
        <f t="shared" si="907"/>
        <v>0</v>
      </c>
      <c r="BU544" s="57">
        <v>1771.9899999999977</v>
      </c>
      <c r="CI544" s="60">
        <f t="shared" si="910"/>
        <v>0</v>
      </c>
      <c r="CJ544" s="57">
        <v>1771.9899999999977</v>
      </c>
      <c r="CX544" s="60">
        <f t="shared" si="913"/>
        <v>0</v>
      </c>
    </row>
    <row r="545" spans="1:102" x14ac:dyDescent="0.2">
      <c r="A545" s="56" t="s">
        <v>1836</v>
      </c>
      <c r="B545" s="40" t="s">
        <v>2038</v>
      </c>
      <c r="C545" s="40" t="s">
        <v>834</v>
      </c>
      <c r="D545" s="40" t="s">
        <v>835</v>
      </c>
      <c r="E545" s="40" t="s">
        <v>2161</v>
      </c>
      <c r="F545" s="40" t="s">
        <v>831</v>
      </c>
      <c r="G545" s="40">
        <v>36</v>
      </c>
      <c r="H545" s="57">
        <v>63791.67</v>
      </c>
      <c r="I545" s="57">
        <v>42527.770000000004</v>
      </c>
      <c r="J545" s="57">
        <v>21263.899999999994</v>
      </c>
      <c r="K545" s="58">
        <v>0</v>
      </c>
      <c r="L545" s="57">
        <v>1771.9899999999977</v>
      </c>
      <c r="M545" s="57"/>
      <c r="N545" s="57">
        <f t="shared" si="833"/>
        <v>21263.879999999972</v>
      </c>
      <c r="O545" s="57">
        <f t="shared" si="899"/>
        <v>19491.909999999996</v>
      </c>
      <c r="P545" s="57">
        <f t="shared" ref="P545:Z551" si="942">O545-$L545</f>
        <v>17719.919999999998</v>
      </c>
      <c r="Q545" s="57">
        <f t="shared" si="942"/>
        <v>15947.93</v>
      </c>
      <c r="R545" s="57">
        <f t="shared" si="942"/>
        <v>14175.940000000002</v>
      </c>
      <c r="S545" s="57">
        <f t="shared" si="942"/>
        <v>12403.950000000004</v>
      </c>
      <c r="T545" s="57">
        <f t="shared" si="942"/>
        <v>10631.960000000006</v>
      </c>
      <c r="U545" s="57">
        <f t="shared" si="942"/>
        <v>8859.9700000000084</v>
      </c>
      <c r="V545" s="57">
        <f t="shared" si="942"/>
        <v>7087.9800000000105</v>
      </c>
      <c r="W545" s="57">
        <f t="shared" si="942"/>
        <v>5315.9900000000125</v>
      </c>
      <c r="X545" s="57">
        <f t="shared" si="942"/>
        <v>3544.0000000000146</v>
      </c>
      <c r="Y545" s="57">
        <f t="shared" si="942"/>
        <v>1772.0100000000168</v>
      </c>
      <c r="Z545" s="57">
        <f t="shared" si="942"/>
        <v>2.0000000019081199E-2</v>
      </c>
      <c r="AA545" s="59"/>
      <c r="AB545" s="57"/>
      <c r="AC545" s="57">
        <f t="shared" si="940"/>
        <v>0.02</v>
      </c>
      <c r="AD545" s="57">
        <f t="shared" si="941"/>
        <v>1.90811984268624E-11</v>
      </c>
      <c r="AE545" s="57">
        <f t="shared" si="937"/>
        <v>1.90811984268624E-11</v>
      </c>
      <c r="AF545" s="57">
        <f t="shared" si="937"/>
        <v>1.90811984268624E-11</v>
      </c>
      <c r="AG545" s="57">
        <f t="shared" si="937"/>
        <v>1.90811984268624E-11</v>
      </c>
      <c r="AH545" s="57">
        <f t="shared" si="937"/>
        <v>1.90811984268624E-11</v>
      </c>
      <c r="AI545" s="57">
        <f t="shared" si="937"/>
        <v>1.90811984268624E-11</v>
      </c>
      <c r="AJ545" s="57">
        <f t="shared" si="937"/>
        <v>1.90811984268624E-11</v>
      </c>
      <c r="AK545" s="57">
        <f t="shared" si="937"/>
        <v>1.90811984268624E-11</v>
      </c>
      <c r="AL545" s="57">
        <f t="shared" si="937"/>
        <v>1.90811984268624E-11</v>
      </c>
      <c r="AM545" s="57">
        <f t="shared" si="937"/>
        <v>1.90811984268624E-11</v>
      </c>
      <c r="AN545" s="57">
        <f t="shared" si="937"/>
        <v>1.90811984268624E-11</v>
      </c>
      <c r="AO545" s="57">
        <f t="shared" si="937"/>
        <v>1.90811984268624E-11</v>
      </c>
      <c r="AP545" s="59"/>
      <c r="AQ545" s="57">
        <v>1771.9899999999977</v>
      </c>
      <c r="BE545" s="60">
        <f t="shared" si="905"/>
        <v>0</v>
      </c>
      <c r="BF545" s="57">
        <v>1771.9899999999977</v>
      </c>
      <c r="BT545" s="60">
        <f t="shared" si="907"/>
        <v>0</v>
      </c>
      <c r="BU545" s="57">
        <v>1771.9899999999977</v>
      </c>
      <c r="CI545" s="60">
        <f t="shared" si="910"/>
        <v>0</v>
      </c>
      <c r="CJ545" s="57">
        <v>1771.9899999999977</v>
      </c>
      <c r="CX545" s="60">
        <f t="shared" si="913"/>
        <v>0</v>
      </c>
    </row>
    <row r="546" spans="1:102" x14ac:dyDescent="0.2">
      <c r="A546" s="56" t="s">
        <v>1836</v>
      </c>
      <c r="B546" s="40" t="s">
        <v>2039</v>
      </c>
      <c r="C546" s="40" t="s">
        <v>834</v>
      </c>
      <c r="D546" s="40" t="s">
        <v>835</v>
      </c>
      <c r="E546" s="40" t="s">
        <v>2161</v>
      </c>
      <c r="F546" s="40" t="s">
        <v>831</v>
      </c>
      <c r="G546" s="40">
        <v>36</v>
      </c>
      <c r="H546" s="57">
        <v>63791.67</v>
      </c>
      <c r="I546" s="57">
        <v>42527.770000000004</v>
      </c>
      <c r="J546" s="57">
        <v>21263.899999999994</v>
      </c>
      <c r="K546" s="58">
        <v>0</v>
      </c>
      <c r="L546" s="57">
        <v>1771.9899999999977</v>
      </c>
      <c r="M546" s="57"/>
      <c r="N546" s="57">
        <f t="shared" si="833"/>
        <v>21263.879999999972</v>
      </c>
      <c r="O546" s="57">
        <f t="shared" si="899"/>
        <v>19491.909999999996</v>
      </c>
      <c r="P546" s="57">
        <f t="shared" si="942"/>
        <v>17719.919999999998</v>
      </c>
      <c r="Q546" s="57">
        <f t="shared" si="942"/>
        <v>15947.93</v>
      </c>
      <c r="R546" s="57">
        <f t="shared" si="942"/>
        <v>14175.940000000002</v>
      </c>
      <c r="S546" s="57">
        <f t="shared" si="942"/>
        <v>12403.950000000004</v>
      </c>
      <c r="T546" s="57">
        <f t="shared" si="942"/>
        <v>10631.960000000006</v>
      </c>
      <c r="U546" s="57">
        <f t="shared" si="942"/>
        <v>8859.9700000000084</v>
      </c>
      <c r="V546" s="57">
        <f t="shared" si="942"/>
        <v>7087.9800000000105</v>
      </c>
      <c r="W546" s="57">
        <f t="shared" si="942"/>
        <v>5315.9900000000125</v>
      </c>
      <c r="X546" s="57">
        <f t="shared" si="942"/>
        <v>3544.0000000000146</v>
      </c>
      <c r="Y546" s="57">
        <f t="shared" si="942"/>
        <v>1772.0100000000168</v>
      </c>
      <c r="Z546" s="57">
        <f t="shared" si="942"/>
        <v>2.0000000019081199E-2</v>
      </c>
      <c r="AA546" s="59"/>
      <c r="AB546" s="57"/>
      <c r="AC546" s="57">
        <f t="shared" si="940"/>
        <v>0.02</v>
      </c>
      <c r="AD546" s="57">
        <f t="shared" si="941"/>
        <v>1.90811984268624E-11</v>
      </c>
      <c r="AE546" s="57">
        <f t="shared" si="937"/>
        <v>1.90811984268624E-11</v>
      </c>
      <c r="AF546" s="57">
        <f t="shared" si="937"/>
        <v>1.90811984268624E-11</v>
      </c>
      <c r="AG546" s="57">
        <f t="shared" si="937"/>
        <v>1.90811984268624E-11</v>
      </c>
      <c r="AH546" s="57">
        <f t="shared" si="937"/>
        <v>1.90811984268624E-11</v>
      </c>
      <c r="AI546" s="57">
        <f t="shared" si="937"/>
        <v>1.90811984268624E-11</v>
      </c>
      <c r="AJ546" s="57">
        <f t="shared" si="937"/>
        <v>1.90811984268624E-11</v>
      </c>
      <c r="AK546" s="57">
        <f t="shared" si="937"/>
        <v>1.90811984268624E-11</v>
      </c>
      <c r="AL546" s="57">
        <f t="shared" si="937"/>
        <v>1.90811984268624E-11</v>
      </c>
      <c r="AM546" s="57">
        <f t="shared" si="937"/>
        <v>1.90811984268624E-11</v>
      </c>
      <c r="AN546" s="57">
        <f t="shared" si="937"/>
        <v>1.90811984268624E-11</v>
      </c>
      <c r="AO546" s="57">
        <f t="shared" si="937"/>
        <v>1.90811984268624E-11</v>
      </c>
      <c r="AP546" s="59"/>
      <c r="AQ546" s="57">
        <v>1771.9899999999977</v>
      </c>
      <c r="BE546" s="60">
        <f t="shared" si="905"/>
        <v>0</v>
      </c>
      <c r="BF546" s="57">
        <v>1771.9899999999977</v>
      </c>
      <c r="BT546" s="60">
        <f t="shared" si="907"/>
        <v>0</v>
      </c>
      <c r="BU546" s="57">
        <v>1771.9899999999977</v>
      </c>
      <c r="CI546" s="60">
        <f t="shared" si="910"/>
        <v>0</v>
      </c>
      <c r="CJ546" s="57">
        <v>1771.9899999999977</v>
      </c>
      <c r="CX546" s="60">
        <f t="shared" si="913"/>
        <v>0</v>
      </c>
    </row>
    <row r="547" spans="1:102" x14ac:dyDescent="0.2">
      <c r="A547" s="56" t="s">
        <v>1836</v>
      </c>
      <c r="B547" s="40" t="s">
        <v>2040</v>
      </c>
      <c r="C547" s="40" t="s">
        <v>834</v>
      </c>
      <c r="D547" s="40" t="s">
        <v>835</v>
      </c>
      <c r="E547" s="40" t="s">
        <v>2161</v>
      </c>
      <c r="F547" s="40" t="s">
        <v>831</v>
      </c>
      <c r="G547" s="40">
        <v>36</v>
      </c>
      <c r="H547" s="57">
        <v>63791.68</v>
      </c>
      <c r="I547" s="57">
        <v>42527.773333333331</v>
      </c>
      <c r="J547" s="57">
        <v>21263.906666666669</v>
      </c>
      <c r="K547" s="58">
        <v>0</v>
      </c>
      <c r="L547" s="57">
        <v>1771.9899999999977</v>
      </c>
      <c r="M547" s="57"/>
      <c r="N547" s="57">
        <f t="shared" si="833"/>
        <v>21263.879999999972</v>
      </c>
      <c r="O547" s="57">
        <f t="shared" si="899"/>
        <v>19491.916666666672</v>
      </c>
      <c r="P547" s="57">
        <f t="shared" si="942"/>
        <v>17719.926666666674</v>
      </c>
      <c r="Q547" s="57">
        <f t="shared" si="942"/>
        <v>15947.936666666676</v>
      </c>
      <c r="R547" s="57">
        <f t="shared" si="942"/>
        <v>14175.946666666678</v>
      </c>
      <c r="S547" s="57">
        <f t="shared" si="942"/>
        <v>12403.95666666668</v>
      </c>
      <c r="T547" s="57">
        <f t="shared" si="942"/>
        <v>10631.966666666682</v>
      </c>
      <c r="U547" s="57">
        <f t="shared" si="942"/>
        <v>8859.9766666666837</v>
      </c>
      <c r="V547" s="57">
        <f t="shared" si="942"/>
        <v>7087.9866666666858</v>
      </c>
      <c r="W547" s="57">
        <f t="shared" si="942"/>
        <v>5315.9966666666878</v>
      </c>
      <c r="X547" s="57">
        <f t="shared" si="942"/>
        <v>3544.0066666666899</v>
      </c>
      <c r="Y547" s="57">
        <f t="shared" si="942"/>
        <v>1772.0166666666921</v>
      </c>
      <c r="Z547" s="57">
        <f t="shared" si="942"/>
        <v>2.6666666694382002E-2</v>
      </c>
      <c r="AA547" s="59"/>
      <c r="AB547" s="57"/>
      <c r="AC547" s="57">
        <f>L547*0+0.03</f>
        <v>0.03</v>
      </c>
      <c r="AD547" s="57">
        <f>Z547-0.03</f>
        <v>-3.333333305617997E-3</v>
      </c>
      <c r="AE547" s="57">
        <f t="shared" si="937"/>
        <v>-3.333333305617997E-3</v>
      </c>
      <c r="AF547" s="57">
        <f t="shared" si="937"/>
        <v>-3.333333305617997E-3</v>
      </c>
      <c r="AG547" s="57">
        <f t="shared" si="937"/>
        <v>-3.333333305617997E-3</v>
      </c>
      <c r="AH547" s="57">
        <f t="shared" si="937"/>
        <v>-3.333333305617997E-3</v>
      </c>
      <c r="AI547" s="57">
        <f t="shared" si="937"/>
        <v>-3.333333305617997E-3</v>
      </c>
      <c r="AJ547" s="57">
        <f t="shared" si="937"/>
        <v>-3.333333305617997E-3</v>
      </c>
      <c r="AK547" s="57">
        <f t="shared" si="937"/>
        <v>-3.333333305617997E-3</v>
      </c>
      <c r="AL547" s="57">
        <f t="shared" si="937"/>
        <v>-3.333333305617997E-3</v>
      </c>
      <c r="AM547" s="57">
        <f t="shared" si="937"/>
        <v>-3.333333305617997E-3</v>
      </c>
      <c r="AN547" s="57">
        <f t="shared" si="937"/>
        <v>-3.333333305617997E-3</v>
      </c>
      <c r="AO547" s="57">
        <f t="shared" si="937"/>
        <v>-3.333333305617997E-3</v>
      </c>
      <c r="AP547" s="59"/>
      <c r="AQ547" s="57">
        <v>0</v>
      </c>
      <c r="BE547" s="60">
        <f t="shared" si="905"/>
        <v>0</v>
      </c>
      <c r="BF547" s="57">
        <v>0</v>
      </c>
      <c r="BT547" s="60">
        <f t="shared" si="907"/>
        <v>0</v>
      </c>
      <c r="BU547" s="57">
        <v>0</v>
      </c>
      <c r="CI547" s="60">
        <f t="shared" si="910"/>
        <v>0</v>
      </c>
      <c r="CJ547" s="57">
        <v>0</v>
      </c>
      <c r="CX547" s="60">
        <f t="shared" si="913"/>
        <v>0</v>
      </c>
    </row>
    <row r="548" spans="1:102" x14ac:dyDescent="0.2">
      <c r="A548" s="56" t="s">
        <v>1836</v>
      </c>
      <c r="B548" s="40" t="s">
        <v>2041</v>
      </c>
      <c r="C548" s="40" t="s">
        <v>834</v>
      </c>
      <c r="D548" s="40" t="s">
        <v>835</v>
      </c>
      <c r="E548" s="40" t="s">
        <v>2161</v>
      </c>
      <c r="F548" s="40" t="s">
        <v>831</v>
      </c>
      <c r="G548" s="40">
        <v>36</v>
      </c>
      <c r="H548" s="57">
        <v>63791.68</v>
      </c>
      <c r="I548" s="57">
        <v>42527.773333333331</v>
      </c>
      <c r="J548" s="57">
        <v>21263.906666666669</v>
      </c>
      <c r="K548" s="58">
        <v>0</v>
      </c>
      <c r="L548" s="57">
        <v>1771.9899999999977</v>
      </c>
      <c r="M548" s="57"/>
      <c r="N548" s="57">
        <f t="shared" si="833"/>
        <v>21263.879999999972</v>
      </c>
      <c r="O548" s="57">
        <f t="shared" si="899"/>
        <v>19491.916666666672</v>
      </c>
      <c r="P548" s="57">
        <f t="shared" si="942"/>
        <v>17719.926666666674</v>
      </c>
      <c r="Q548" s="57">
        <f t="shared" si="942"/>
        <v>15947.936666666676</v>
      </c>
      <c r="R548" s="57">
        <f t="shared" si="942"/>
        <v>14175.946666666678</v>
      </c>
      <c r="S548" s="57">
        <f t="shared" si="942"/>
        <v>12403.95666666668</v>
      </c>
      <c r="T548" s="57">
        <f t="shared" si="942"/>
        <v>10631.966666666682</v>
      </c>
      <c r="U548" s="57">
        <f t="shared" si="942"/>
        <v>8859.9766666666837</v>
      </c>
      <c r="V548" s="57">
        <f t="shared" si="942"/>
        <v>7087.9866666666858</v>
      </c>
      <c r="W548" s="57">
        <f t="shared" si="942"/>
        <v>5315.9966666666878</v>
      </c>
      <c r="X548" s="57">
        <f t="shared" si="942"/>
        <v>3544.0066666666899</v>
      </c>
      <c r="Y548" s="57">
        <f t="shared" si="942"/>
        <v>1772.0166666666921</v>
      </c>
      <c r="Z548" s="57">
        <f t="shared" si="942"/>
        <v>2.6666666694382002E-2</v>
      </c>
      <c r="AA548" s="59"/>
      <c r="AB548" s="57"/>
      <c r="AC548" s="57">
        <f>L548*0+0.03</f>
        <v>0.03</v>
      </c>
      <c r="AD548" s="57">
        <f>Z548-0.03</f>
        <v>-3.333333305617997E-3</v>
      </c>
      <c r="AE548" s="57">
        <f t="shared" si="937"/>
        <v>-3.333333305617997E-3</v>
      </c>
      <c r="AF548" s="57">
        <f t="shared" si="937"/>
        <v>-3.333333305617997E-3</v>
      </c>
      <c r="AG548" s="57">
        <f t="shared" si="937"/>
        <v>-3.333333305617997E-3</v>
      </c>
      <c r="AH548" s="57">
        <f t="shared" si="937"/>
        <v>-3.333333305617997E-3</v>
      </c>
      <c r="AI548" s="57">
        <f t="shared" si="937"/>
        <v>-3.333333305617997E-3</v>
      </c>
      <c r="AJ548" s="57">
        <f t="shared" si="937"/>
        <v>-3.333333305617997E-3</v>
      </c>
      <c r="AK548" s="57">
        <f t="shared" si="937"/>
        <v>-3.333333305617997E-3</v>
      </c>
      <c r="AL548" s="57">
        <f t="shared" si="937"/>
        <v>-3.333333305617997E-3</v>
      </c>
      <c r="AM548" s="57">
        <f t="shared" si="937"/>
        <v>-3.333333305617997E-3</v>
      </c>
      <c r="AN548" s="57">
        <f t="shared" si="937"/>
        <v>-3.333333305617997E-3</v>
      </c>
      <c r="AO548" s="57">
        <f t="shared" si="937"/>
        <v>-3.333333305617997E-3</v>
      </c>
      <c r="AP548" s="59"/>
      <c r="AQ548" s="57">
        <v>0</v>
      </c>
      <c r="BE548" s="60">
        <f t="shared" si="905"/>
        <v>0</v>
      </c>
      <c r="BF548" s="57">
        <v>0</v>
      </c>
      <c r="BT548" s="60">
        <f t="shared" si="907"/>
        <v>0</v>
      </c>
      <c r="BU548" s="57">
        <v>0</v>
      </c>
      <c r="CI548" s="60">
        <f t="shared" si="910"/>
        <v>0</v>
      </c>
      <c r="CJ548" s="57">
        <v>0</v>
      </c>
      <c r="CX548" s="60">
        <f t="shared" si="913"/>
        <v>0</v>
      </c>
    </row>
    <row r="549" spans="1:102" x14ac:dyDescent="0.2">
      <c r="A549" s="56" t="s">
        <v>1837</v>
      </c>
      <c r="B549" s="40" t="s">
        <v>2042</v>
      </c>
      <c r="C549" s="40" t="s">
        <v>834</v>
      </c>
      <c r="D549" s="40" t="s">
        <v>835</v>
      </c>
      <c r="E549" s="40" t="s">
        <v>2162</v>
      </c>
      <c r="F549" s="40" t="s">
        <v>831</v>
      </c>
      <c r="G549" s="40">
        <v>36</v>
      </c>
      <c r="H549" s="57">
        <v>80975</v>
      </c>
      <c r="I549" s="57">
        <v>40487.526666666658</v>
      </c>
      <c r="J549" s="57">
        <v>40487.473333333342</v>
      </c>
      <c r="K549" s="58">
        <v>0</v>
      </c>
      <c r="L549" s="57">
        <v>2249.3099999999995</v>
      </c>
      <c r="M549" s="57"/>
      <c r="N549" s="57">
        <f t="shared" si="833"/>
        <v>26991.719999999994</v>
      </c>
      <c r="O549" s="57">
        <f t="shared" si="899"/>
        <v>38238.163333333345</v>
      </c>
      <c r="P549" s="57">
        <f t="shared" si="942"/>
        <v>35988.853333333347</v>
      </c>
      <c r="Q549" s="57">
        <f t="shared" si="942"/>
        <v>33739.543333333349</v>
      </c>
      <c r="R549" s="57">
        <f t="shared" si="942"/>
        <v>31490.233333333352</v>
      </c>
      <c r="S549" s="57">
        <f t="shared" si="942"/>
        <v>29240.923333333354</v>
      </c>
      <c r="T549" s="57">
        <f t="shared" si="942"/>
        <v>26991.613333333356</v>
      </c>
      <c r="U549" s="57">
        <f t="shared" si="942"/>
        <v>24742.303333333359</v>
      </c>
      <c r="V549" s="57">
        <f t="shared" si="942"/>
        <v>22492.993333333361</v>
      </c>
      <c r="W549" s="57">
        <f t="shared" si="942"/>
        <v>20243.683333333363</v>
      </c>
      <c r="X549" s="57">
        <f t="shared" si="942"/>
        <v>17994.373333333366</v>
      </c>
      <c r="Y549" s="57">
        <f t="shared" si="942"/>
        <v>15745.063333333366</v>
      </c>
      <c r="Z549" s="57">
        <f t="shared" si="942"/>
        <v>13495.753333333367</v>
      </c>
      <c r="AA549" s="59"/>
      <c r="AB549" s="57"/>
      <c r="AC549" s="57">
        <f>L549*6-0.11</f>
        <v>13495.749999999996</v>
      </c>
      <c r="AD549" s="57">
        <f t="shared" si="902"/>
        <v>11246.443333333367</v>
      </c>
      <c r="AE549" s="57">
        <f t="shared" ref="AE549:AH551" si="943">AD549-$L549</f>
        <v>8997.1333333333678</v>
      </c>
      <c r="AF549" s="57">
        <f t="shared" si="943"/>
        <v>6747.8233333333683</v>
      </c>
      <c r="AG549" s="57">
        <f t="shared" si="943"/>
        <v>4498.5133333333688</v>
      </c>
      <c r="AH549" s="57">
        <f t="shared" si="943"/>
        <v>2249.2033333333693</v>
      </c>
      <c r="AI549" s="57">
        <f>AH549-$L549+0.11</f>
        <v>3.3333333698101347E-3</v>
      </c>
      <c r="AJ549" s="57">
        <f>AI549-$L549*0</f>
        <v>3.3333333698101347E-3</v>
      </c>
      <c r="AK549" s="57">
        <f t="shared" ref="AK549:AO549" si="944">AJ549-$L549*0</f>
        <v>3.3333333698101347E-3</v>
      </c>
      <c r="AL549" s="57">
        <f t="shared" si="944"/>
        <v>3.3333333698101347E-3</v>
      </c>
      <c r="AM549" s="57">
        <f t="shared" si="944"/>
        <v>3.3333333698101347E-3</v>
      </c>
      <c r="AN549" s="57">
        <f t="shared" si="944"/>
        <v>3.3333333698101347E-3</v>
      </c>
      <c r="AO549" s="57">
        <f t="shared" si="944"/>
        <v>3.3333333698101347E-3</v>
      </c>
      <c r="AP549" s="59"/>
      <c r="AQ549" s="57">
        <v>2249.3099999999995</v>
      </c>
      <c r="BE549" s="60">
        <f t="shared" si="905"/>
        <v>0</v>
      </c>
      <c r="BF549" s="57">
        <v>2249.3099999999995</v>
      </c>
      <c r="BT549" s="60">
        <f t="shared" si="907"/>
        <v>0</v>
      </c>
      <c r="BU549" s="57">
        <v>2249.3099999999995</v>
      </c>
      <c r="CI549" s="60">
        <f t="shared" si="910"/>
        <v>0</v>
      </c>
      <c r="CJ549" s="57">
        <v>2249.3099999999995</v>
      </c>
      <c r="CX549" s="60">
        <f t="shared" si="913"/>
        <v>0</v>
      </c>
    </row>
    <row r="550" spans="1:102" x14ac:dyDescent="0.2">
      <c r="A550" s="56" t="s">
        <v>1837</v>
      </c>
      <c r="B550" s="40" t="s">
        <v>2043</v>
      </c>
      <c r="C550" s="40" t="s">
        <v>834</v>
      </c>
      <c r="D550" s="40" t="s">
        <v>835</v>
      </c>
      <c r="E550" s="40" t="s">
        <v>2162</v>
      </c>
      <c r="F550" s="40" t="s">
        <v>831</v>
      </c>
      <c r="G550" s="40">
        <v>36</v>
      </c>
      <c r="H550" s="57">
        <v>80975</v>
      </c>
      <c r="I550" s="57">
        <v>40487.526666666658</v>
      </c>
      <c r="J550" s="57">
        <v>40487.473333333342</v>
      </c>
      <c r="K550" s="58">
        <v>0</v>
      </c>
      <c r="L550" s="57">
        <v>2249.3099999999995</v>
      </c>
      <c r="M550" s="57"/>
      <c r="N550" s="57">
        <f>L550*12</f>
        <v>26991.719999999994</v>
      </c>
      <c r="O550" s="57">
        <f t="shared" si="899"/>
        <v>38238.163333333345</v>
      </c>
      <c r="P550" s="57">
        <f t="shared" si="942"/>
        <v>35988.853333333347</v>
      </c>
      <c r="Q550" s="57">
        <f t="shared" si="942"/>
        <v>33739.543333333349</v>
      </c>
      <c r="R550" s="57">
        <f t="shared" si="942"/>
        <v>31490.233333333352</v>
      </c>
      <c r="S550" s="57">
        <f t="shared" si="942"/>
        <v>29240.923333333354</v>
      </c>
      <c r="T550" s="57">
        <f t="shared" si="942"/>
        <v>26991.613333333356</v>
      </c>
      <c r="U550" s="57">
        <f t="shared" si="942"/>
        <v>24742.303333333359</v>
      </c>
      <c r="V550" s="57">
        <f t="shared" si="942"/>
        <v>22492.993333333361</v>
      </c>
      <c r="W550" s="57">
        <f t="shared" si="942"/>
        <v>20243.683333333363</v>
      </c>
      <c r="X550" s="57">
        <f t="shared" si="942"/>
        <v>17994.373333333366</v>
      </c>
      <c r="Y550" s="57">
        <f t="shared" si="942"/>
        <v>15745.063333333366</v>
      </c>
      <c r="Z550" s="57">
        <f t="shared" si="942"/>
        <v>13495.753333333367</v>
      </c>
      <c r="AA550" s="59"/>
      <c r="AB550" s="57"/>
      <c r="AC550" s="57">
        <f t="shared" ref="AC550" si="945">L550*6-0.11</f>
        <v>13495.749999999996</v>
      </c>
      <c r="AD550" s="57">
        <f t="shared" si="902"/>
        <v>11246.443333333367</v>
      </c>
      <c r="AE550" s="57">
        <f t="shared" si="943"/>
        <v>8997.1333333333678</v>
      </c>
      <c r="AF550" s="57">
        <f t="shared" si="943"/>
        <v>6747.8233333333683</v>
      </c>
      <c r="AG550" s="57">
        <f t="shared" si="943"/>
        <v>4498.5133333333688</v>
      </c>
      <c r="AH550" s="57">
        <f t="shared" si="943"/>
        <v>2249.2033333333693</v>
      </c>
      <c r="AI550" s="57">
        <f t="shared" ref="AI550" si="946">AH550-$L550+0.11</f>
        <v>3.3333333698101347E-3</v>
      </c>
      <c r="AJ550" s="57">
        <f t="shared" ref="AJ550:AO551" si="947">AI550-$L550*0</f>
        <v>3.3333333698101347E-3</v>
      </c>
      <c r="AK550" s="57">
        <f t="shared" si="947"/>
        <v>3.3333333698101347E-3</v>
      </c>
      <c r="AL550" s="57">
        <f t="shared" si="947"/>
        <v>3.3333333698101347E-3</v>
      </c>
      <c r="AM550" s="57">
        <f t="shared" si="947"/>
        <v>3.3333333698101347E-3</v>
      </c>
      <c r="AN550" s="57">
        <f t="shared" si="947"/>
        <v>3.3333333698101347E-3</v>
      </c>
      <c r="AO550" s="57">
        <f t="shared" si="947"/>
        <v>3.3333333698101347E-3</v>
      </c>
      <c r="AP550" s="59"/>
      <c r="AQ550" s="57">
        <v>2249.3099999999995</v>
      </c>
      <c r="BE550" s="60">
        <f t="shared" si="905"/>
        <v>0</v>
      </c>
      <c r="BF550" s="57">
        <v>2249.3099999999995</v>
      </c>
      <c r="BT550" s="60">
        <f t="shared" si="907"/>
        <v>0</v>
      </c>
      <c r="BU550" s="57">
        <v>2249.3099999999995</v>
      </c>
      <c r="CI550" s="60">
        <f t="shared" si="910"/>
        <v>0</v>
      </c>
      <c r="CJ550" s="57">
        <v>2249.3099999999995</v>
      </c>
      <c r="CX550" s="60">
        <f t="shared" si="913"/>
        <v>0</v>
      </c>
    </row>
    <row r="551" spans="1:102" x14ac:dyDescent="0.2">
      <c r="A551" s="56" t="s">
        <v>1838</v>
      </c>
      <c r="B551" s="40" t="s">
        <v>2044</v>
      </c>
      <c r="C551" s="40" t="s">
        <v>834</v>
      </c>
      <c r="D551" s="40" t="s">
        <v>835</v>
      </c>
      <c r="E551" s="40" t="s">
        <v>2162</v>
      </c>
      <c r="F551" s="40" t="s">
        <v>831</v>
      </c>
      <c r="G551" s="40">
        <v>36</v>
      </c>
      <c r="H551" s="57">
        <v>93033.34</v>
      </c>
      <c r="I551" s="57">
        <v>46516.673333333332</v>
      </c>
      <c r="J551" s="57">
        <v>46516.666666666664</v>
      </c>
      <c r="K551" s="58">
        <v>0</v>
      </c>
      <c r="L551" s="57">
        <v>2584.2600000000007</v>
      </c>
      <c r="M551" s="57"/>
      <c r="N551" s="57">
        <f>L551*12</f>
        <v>31011.12000000001</v>
      </c>
      <c r="O551" s="57">
        <f t="shared" si="899"/>
        <v>43932.406666666662</v>
      </c>
      <c r="P551" s="57">
        <f t="shared" si="942"/>
        <v>41348.14666666666</v>
      </c>
      <c r="Q551" s="57">
        <f t="shared" si="942"/>
        <v>38763.886666666658</v>
      </c>
      <c r="R551" s="57">
        <f t="shared" si="942"/>
        <v>36179.626666666656</v>
      </c>
      <c r="S551" s="57">
        <f t="shared" si="942"/>
        <v>33595.366666666654</v>
      </c>
      <c r="T551" s="57">
        <f t="shared" si="942"/>
        <v>31011.106666666652</v>
      </c>
      <c r="U551" s="57">
        <f t="shared" si="942"/>
        <v>28426.84666666665</v>
      </c>
      <c r="V551" s="57">
        <f t="shared" si="942"/>
        <v>25842.586666666648</v>
      </c>
      <c r="W551" s="57">
        <f t="shared" si="942"/>
        <v>23258.326666666646</v>
      </c>
      <c r="X551" s="57">
        <f t="shared" si="942"/>
        <v>20674.066666666644</v>
      </c>
      <c r="Y551" s="57">
        <f t="shared" si="942"/>
        <v>18089.806666666642</v>
      </c>
      <c r="Z551" s="57">
        <f t="shared" si="942"/>
        <v>15505.546666666642</v>
      </c>
      <c r="AA551" s="59"/>
      <c r="AB551" s="57"/>
      <c r="AC551" s="57">
        <f>L551*6-0.01</f>
        <v>15505.550000000005</v>
      </c>
      <c r="AD551" s="57">
        <f t="shared" si="902"/>
        <v>12921.286666666641</v>
      </c>
      <c r="AE551" s="57">
        <f t="shared" si="943"/>
        <v>10337.026666666641</v>
      </c>
      <c r="AF551" s="57">
        <f t="shared" si="943"/>
        <v>7752.766666666641</v>
      </c>
      <c r="AG551" s="57">
        <f t="shared" si="943"/>
        <v>5168.5066666666407</v>
      </c>
      <c r="AH551" s="57">
        <f t="shared" si="943"/>
        <v>2584.2466666666401</v>
      </c>
      <c r="AI551" s="57">
        <f>AH551-$L551+0.01</f>
        <v>-3.3333333606060476E-3</v>
      </c>
      <c r="AJ551" s="57">
        <f t="shared" si="947"/>
        <v>-3.3333333606060476E-3</v>
      </c>
      <c r="AK551" s="57">
        <f t="shared" si="947"/>
        <v>-3.3333333606060476E-3</v>
      </c>
      <c r="AL551" s="57">
        <f t="shared" si="947"/>
        <v>-3.3333333606060476E-3</v>
      </c>
      <c r="AM551" s="57">
        <f t="shared" si="947"/>
        <v>-3.3333333606060476E-3</v>
      </c>
      <c r="AN551" s="57">
        <f t="shared" si="947"/>
        <v>-3.3333333606060476E-3</v>
      </c>
      <c r="AO551" s="57">
        <f t="shared" si="947"/>
        <v>-3.3333333606060476E-3</v>
      </c>
      <c r="AP551" s="59"/>
      <c r="AQ551" s="57">
        <v>0</v>
      </c>
      <c r="BE551" s="60">
        <f t="shared" si="905"/>
        <v>0</v>
      </c>
      <c r="BF551" s="57">
        <v>0</v>
      </c>
      <c r="BT551" s="60">
        <f t="shared" si="907"/>
        <v>0</v>
      </c>
      <c r="BU551" s="57">
        <v>0</v>
      </c>
      <c r="CI551" s="60">
        <f t="shared" si="910"/>
        <v>0</v>
      </c>
      <c r="CJ551" s="57">
        <v>0</v>
      </c>
      <c r="CX551" s="60">
        <f t="shared" si="913"/>
        <v>0</v>
      </c>
    </row>
    <row r="552" spans="1:102" ht="22.5" x14ac:dyDescent="0.2">
      <c r="A552" s="56" t="s">
        <v>1839</v>
      </c>
      <c r="B552" s="40" t="s">
        <v>2045</v>
      </c>
      <c r="C552" s="40" t="s">
        <v>834</v>
      </c>
      <c r="D552" s="40" t="s">
        <v>835</v>
      </c>
      <c r="E552" s="40" t="s">
        <v>2163</v>
      </c>
      <c r="F552" s="40" t="s">
        <v>831</v>
      </c>
      <c r="G552" s="40">
        <v>36</v>
      </c>
      <c r="H552" s="57">
        <v>68983.05</v>
      </c>
      <c r="I552" s="57">
        <v>68983.012499999997</v>
      </c>
      <c r="J552" s="57">
        <v>3.7500000005820766E-2</v>
      </c>
      <c r="K552" s="58">
        <v>0</v>
      </c>
      <c r="L552" s="57">
        <v>1916.2</v>
      </c>
      <c r="M552" s="57"/>
      <c r="N552" s="57">
        <f>L552*0+0.04</f>
        <v>0.04</v>
      </c>
      <c r="O552" s="57">
        <f>J552-0.04</f>
        <v>-2.4999999941792347E-3</v>
      </c>
      <c r="P552" s="57">
        <f>O552-$L552*0</f>
        <v>-2.4999999941792347E-3</v>
      </c>
      <c r="Q552" s="57">
        <f t="shared" ref="Q552:Z552" si="948">P552-$L552*0</f>
        <v>-2.4999999941792347E-3</v>
      </c>
      <c r="R552" s="57">
        <f t="shared" si="948"/>
        <v>-2.4999999941792347E-3</v>
      </c>
      <c r="S552" s="57">
        <f t="shared" si="948"/>
        <v>-2.4999999941792347E-3</v>
      </c>
      <c r="T552" s="57">
        <f t="shared" si="948"/>
        <v>-2.4999999941792347E-3</v>
      </c>
      <c r="U552" s="57">
        <f t="shared" si="948"/>
        <v>-2.4999999941792347E-3</v>
      </c>
      <c r="V552" s="57">
        <f t="shared" si="948"/>
        <v>-2.4999999941792347E-3</v>
      </c>
      <c r="W552" s="57">
        <f t="shared" si="948"/>
        <v>-2.4999999941792347E-3</v>
      </c>
      <c r="X552" s="57">
        <f t="shared" si="948"/>
        <v>-2.4999999941792347E-3</v>
      </c>
      <c r="Y552" s="57">
        <f t="shared" si="948"/>
        <v>-2.4999999941792347E-3</v>
      </c>
      <c r="Z552" s="57">
        <f t="shared" si="948"/>
        <v>-2.4999999941792347E-3</v>
      </c>
      <c r="AA552" s="59"/>
      <c r="AB552" s="57"/>
      <c r="AC552" s="57">
        <f t="shared" ref="AC552:AC557" si="949">L552*0</f>
        <v>0</v>
      </c>
      <c r="AD552" s="57">
        <f t="shared" ref="AD552:AD557" si="950">Z552-$L552*0</f>
        <v>-2.4999999941792347E-3</v>
      </c>
      <c r="AE552" s="57">
        <f t="shared" ref="AE552:AO557" si="951">AD552-$L552*0</f>
        <v>-2.4999999941792347E-3</v>
      </c>
      <c r="AF552" s="57">
        <f t="shared" si="951"/>
        <v>-2.4999999941792347E-3</v>
      </c>
      <c r="AG552" s="57">
        <f t="shared" si="951"/>
        <v>-2.4999999941792347E-3</v>
      </c>
      <c r="AH552" s="57">
        <f t="shared" si="951"/>
        <v>-2.4999999941792347E-3</v>
      </c>
      <c r="AI552" s="57">
        <f t="shared" si="951"/>
        <v>-2.4999999941792347E-3</v>
      </c>
      <c r="AJ552" s="57">
        <f t="shared" si="951"/>
        <v>-2.4999999941792347E-3</v>
      </c>
      <c r="AK552" s="57">
        <f t="shared" si="951"/>
        <v>-2.4999999941792347E-3</v>
      </c>
      <c r="AL552" s="57">
        <f t="shared" si="951"/>
        <v>-2.4999999941792347E-3</v>
      </c>
      <c r="AM552" s="57">
        <f t="shared" si="951"/>
        <v>-2.4999999941792347E-3</v>
      </c>
      <c r="AN552" s="57">
        <f t="shared" si="951"/>
        <v>-2.4999999941792347E-3</v>
      </c>
      <c r="AO552" s="57">
        <f t="shared" si="951"/>
        <v>-2.4999999941792347E-3</v>
      </c>
      <c r="AP552" s="59"/>
      <c r="AQ552" s="57">
        <v>0</v>
      </c>
      <c r="BE552" s="60">
        <f t="shared" si="905"/>
        <v>0</v>
      </c>
      <c r="BF552" s="57">
        <v>0</v>
      </c>
      <c r="BT552" s="60">
        <f t="shared" si="907"/>
        <v>0</v>
      </c>
      <c r="BU552" s="57">
        <v>0</v>
      </c>
      <c r="CI552" s="60">
        <f t="shared" si="910"/>
        <v>0</v>
      </c>
      <c r="CJ552" s="57">
        <v>0</v>
      </c>
      <c r="CX552" s="60">
        <f t="shared" si="913"/>
        <v>0</v>
      </c>
    </row>
    <row r="553" spans="1:102" ht="22.5" x14ac:dyDescent="0.2">
      <c r="A553" s="56" t="s">
        <v>1839</v>
      </c>
      <c r="B553" s="40" t="s">
        <v>2046</v>
      </c>
      <c r="C553" s="40" t="s">
        <v>834</v>
      </c>
      <c r="D553" s="40" t="s">
        <v>835</v>
      </c>
      <c r="E553" s="40" t="s">
        <v>2163</v>
      </c>
      <c r="F553" s="40" t="s">
        <v>831</v>
      </c>
      <c r="G553" s="40">
        <v>36</v>
      </c>
      <c r="H553" s="57">
        <v>68983.05</v>
      </c>
      <c r="I553" s="57">
        <v>68983.012499999997</v>
      </c>
      <c r="J553" s="57">
        <v>3.7500000005820766E-2</v>
      </c>
      <c r="K553" s="58">
        <v>0</v>
      </c>
      <c r="L553" s="57">
        <v>1916.2</v>
      </c>
      <c r="M553" s="57"/>
      <c r="N553" s="57">
        <f t="shared" ref="N553:N557" si="952">L553*0+0.04</f>
        <v>0.04</v>
      </c>
      <c r="O553" s="57">
        <f t="shared" ref="O553:O557" si="953">J553-0.04</f>
        <v>-2.4999999941792347E-3</v>
      </c>
      <c r="P553" s="57">
        <f t="shared" ref="P553:Z557" si="954">O553-$L553*0</f>
        <v>-2.4999999941792347E-3</v>
      </c>
      <c r="Q553" s="57">
        <f t="shared" si="954"/>
        <v>-2.4999999941792347E-3</v>
      </c>
      <c r="R553" s="57">
        <f t="shared" si="954"/>
        <v>-2.4999999941792347E-3</v>
      </c>
      <c r="S553" s="57">
        <f t="shared" si="954"/>
        <v>-2.4999999941792347E-3</v>
      </c>
      <c r="T553" s="57">
        <f t="shared" si="954"/>
        <v>-2.4999999941792347E-3</v>
      </c>
      <c r="U553" s="57">
        <f t="shared" si="954"/>
        <v>-2.4999999941792347E-3</v>
      </c>
      <c r="V553" s="57">
        <f t="shared" si="954"/>
        <v>-2.4999999941792347E-3</v>
      </c>
      <c r="W553" s="57">
        <f t="shared" si="954"/>
        <v>-2.4999999941792347E-3</v>
      </c>
      <c r="X553" s="57">
        <f t="shared" si="954"/>
        <v>-2.4999999941792347E-3</v>
      </c>
      <c r="Y553" s="57">
        <f t="shared" si="954"/>
        <v>-2.4999999941792347E-3</v>
      </c>
      <c r="Z553" s="57">
        <f t="shared" si="954"/>
        <v>-2.4999999941792347E-3</v>
      </c>
      <c r="AA553" s="59"/>
      <c r="AB553" s="57"/>
      <c r="AC553" s="57">
        <f t="shared" si="949"/>
        <v>0</v>
      </c>
      <c r="AD553" s="57">
        <f t="shared" si="950"/>
        <v>-2.4999999941792347E-3</v>
      </c>
      <c r="AE553" s="57">
        <f t="shared" si="951"/>
        <v>-2.4999999941792347E-3</v>
      </c>
      <c r="AF553" s="57">
        <f t="shared" si="951"/>
        <v>-2.4999999941792347E-3</v>
      </c>
      <c r="AG553" s="57">
        <f t="shared" si="951"/>
        <v>-2.4999999941792347E-3</v>
      </c>
      <c r="AH553" s="57">
        <f t="shared" si="951"/>
        <v>-2.4999999941792347E-3</v>
      </c>
      <c r="AI553" s="57">
        <f t="shared" si="951"/>
        <v>-2.4999999941792347E-3</v>
      </c>
      <c r="AJ553" s="57">
        <f t="shared" si="951"/>
        <v>-2.4999999941792347E-3</v>
      </c>
      <c r="AK553" s="57">
        <f t="shared" si="951"/>
        <v>-2.4999999941792347E-3</v>
      </c>
      <c r="AL553" s="57">
        <f t="shared" si="951"/>
        <v>-2.4999999941792347E-3</v>
      </c>
      <c r="AM553" s="57">
        <f t="shared" si="951"/>
        <v>-2.4999999941792347E-3</v>
      </c>
      <c r="AN553" s="57">
        <f t="shared" si="951"/>
        <v>-2.4999999941792347E-3</v>
      </c>
      <c r="AO553" s="57">
        <f t="shared" si="951"/>
        <v>-2.4999999941792347E-3</v>
      </c>
      <c r="AP553" s="59"/>
      <c r="AQ553" s="57">
        <v>0</v>
      </c>
      <c r="BE553" s="60">
        <f t="shared" si="905"/>
        <v>0</v>
      </c>
      <c r="BF553" s="57">
        <v>0</v>
      </c>
      <c r="BT553" s="60">
        <f t="shared" si="907"/>
        <v>0</v>
      </c>
      <c r="BU553" s="57">
        <v>0</v>
      </c>
      <c r="CI553" s="60">
        <f t="shared" si="910"/>
        <v>0</v>
      </c>
      <c r="CJ553" s="57">
        <v>0</v>
      </c>
      <c r="CX553" s="60">
        <f t="shared" si="913"/>
        <v>0</v>
      </c>
    </row>
    <row r="554" spans="1:102" ht="22.5" x14ac:dyDescent="0.2">
      <c r="A554" s="56" t="s">
        <v>1839</v>
      </c>
      <c r="B554" s="40" t="s">
        <v>2047</v>
      </c>
      <c r="C554" s="40" t="s">
        <v>834</v>
      </c>
      <c r="D554" s="40" t="s">
        <v>835</v>
      </c>
      <c r="E554" s="40" t="s">
        <v>2163</v>
      </c>
      <c r="F554" s="40" t="s">
        <v>831</v>
      </c>
      <c r="G554" s="40">
        <v>36</v>
      </c>
      <c r="H554" s="57">
        <v>68983.05</v>
      </c>
      <c r="I554" s="57">
        <v>68983.012499999997</v>
      </c>
      <c r="J554" s="57">
        <v>3.7500000005820766E-2</v>
      </c>
      <c r="K554" s="58">
        <v>0</v>
      </c>
      <c r="L554" s="57">
        <v>1916.2</v>
      </c>
      <c r="M554" s="57"/>
      <c r="N554" s="57">
        <f t="shared" si="952"/>
        <v>0.04</v>
      </c>
      <c r="O554" s="57">
        <f t="shared" si="953"/>
        <v>-2.4999999941792347E-3</v>
      </c>
      <c r="P554" s="57">
        <f t="shared" si="954"/>
        <v>-2.4999999941792347E-3</v>
      </c>
      <c r="Q554" s="57">
        <f t="shared" si="954"/>
        <v>-2.4999999941792347E-3</v>
      </c>
      <c r="R554" s="57">
        <f t="shared" si="954"/>
        <v>-2.4999999941792347E-3</v>
      </c>
      <c r="S554" s="57">
        <f t="shared" si="954"/>
        <v>-2.4999999941792347E-3</v>
      </c>
      <c r="T554" s="57">
        <f t="shared" si="954"/>
        <v>-2.4999999941792347E-3</v>
      </c>
      <c r="U554" s="57">
        <f t="shared" si="954"/>
        <v>-2.4999999941792347E-3</v>
      </c>
      <c r="V554" s="57">
        <f t="shared" si="954"/>
        <v>-2.4999999941792347E-3</v>
      </c>
      <c r="W554" s="57">
        <f t="shared" si="954"/>
        <v>-2.4999999941792347E-3</v>
      </c>
      <c r="X554" s="57">
        <f t="shared" si="954"/>
        <v>-2.4999999941792347E-3</v>
      </c>
      <c r="Y554" s="57">
        <f t="shared" si="954"/>
        <v>-2.4999999941792347E-3</v>
      </c>
      <c r="Z554" s="57">
        <f t="shared" si="954"/>
        <v>-2.4999999941792347E-3</v>
      </c>
      <c r="AA554" s="59"/>
      <c r="AB554" s="57"/>
      <c r="AC554" s="57">
        <f t="shared" si="949"/>
        <v>0</v>
      </c>
      <c r="AD554" s="57">
        <f t="shared" si="950"/>
        <v>-2.4999999941792347E-3</v>
      </c>
      <c r="AE554" s="57">
        <f t="shared" si="951"/>
        <v>-2.4999999941792347E-3</v>
      </c>
      <c r="AF554" s="57">
        <f t="shared" si="951"/>
        <v>-2.4999999941792347E-3</v>
      </c>
      <c r="AG554" s="57">
        <f t="shared" si="951"/>
        <v>-2.4999999941792347E-3</v>
      </c>
      <c r="AH554" s="57">
        <f t="shared" si="951"/>
        <v>-2.4999999941792347E-3</v>
      </c>
      <c r="AI554" s="57">
        <f t="shared" si="951"/>
        <v>-2.4999999941792347E-3</v>
      </c>
      <c r="AJ554" s="57">
        <f t="shared" si="951"/>
        <v>-2.4999999941792347E-3</v>
      </c>
      <c r="AK554" s="57">
        <f t="shared" si="951"/>
        <v>-2.4999999941792347E-3</v>
      </c>
      <c r="AL554" s="57">
        <f t="shared" si="951"/>
        <v>-2.4999999941792347E-3</v>
      </c>
      <c r="AM554" s="57">
        <f t="shared" si="951"/>
        <v>-2.4999999941792347E-3</v>
      </c>
      <c r="AN554" s="57">
        <f t="shared" si="951"/>
        <v>-2.4999999941792347E-3</v>
      </c>
      <c r="AO554" s="57">
        <f t="shared" si="951"/>
        <v>-2.4999999941792347E-3</v>
      </c>
      <c r="AP554" s="59"/>
      <c r="AQ554" s="57">
        <v>0</v>
      </c>
      <c r="BE554" s="60">
        <f t="shared" si="905"/>
        <v>0</v>
      </c>
      <c r="BF554" s="57">
        <v>0</v>
      </c>
      <c r="BT554" s="60">
        <f t="shared" si="907"/>
        <v>0</v>
      </c>
      <c r="BU554" s="57">
        <v>0</v>
      </c>
      <c r="CI554" s="60">
        <f t="shared" si="910"/>
        <v>0</v>
      </c>
      <c r="CJ554" s="57">
        <v>0</v>
      </c>
      <c r="CX554" s="60">
        <f t="shared" si="913"/>
        <v>0</v>
      </c>
    </row>
    <row r="555" spans="1:102" ht="22.5" x14ac:dyDescent="0.2">
      <c r="A555" s="56" t="s">
        <v>1839</v>
      </c>
      <c r="B555" s="40" t="s">
        <v>2048</v>
      </c>
      <c r="C555" s="40" t="s">
        <v>834</v>
      </c>
      <c r="D555" s="40" t="s">
        <v>835</v>
      </c>
      <c r="E555" s="40" t="s">
        <v>2163</v>
      </c>
      <c r="F555" s="40" t="s">
        <v>831</v>
      </c>
      <c r="G555" s="40">
        <v>36</v>
      </c>
      <c r="H555" s="57">
        <v>68983.05</v>
      </c>
      <c r="I555" s="57">
        <v>68983.012499999997</v>
      </c>
      <c r="J555" s="57">
        <v>3.7500000005820766E-2</v>
      </c>
      <c r="K555" s="58">
        <v>0</v>
      </c>
      <c r="L555" s="57">
        <v>1916.2</v>
      </c>
      <c r="M555" s="57"/>
      <c r="N555" s="57">
        <f t="shared" si="952"/>
        <v>0.04</v>
      </c>
      <c r="O555" s="57">
        <f t="shared" si="953"/>
        <v>-2.4999999941792347E-3</v>
      </c>
      <c r="P555" s="57">
        <f t="shared" si="954"/>
        <v>-2.4999999941792347E-3</v>
      </c>
      <c r="Q555" s="57">
        <f t="shared" si="954"/>
        <v>-2.4999999941792347E-3</v>
      </c>
      <c r="R555" s="57">
        <f t="shared" si="954"/>
        <v>-2.4999999941792347E-3</v>
      </c>
      <c r="S555" s="57">
        <f t="shared" si="954"/>
        <v>-2.4999999941792347E-3</v>
      </c>
      <c r="T555" s="57">
        <f t="shared" si="954"/>
        <v>-2.4999999941792347E-3</v>
      </c>
      <c r="U555" s="57">
        <f t="shared" si="954"/>
        <v>-2.4999999941792347E-3</v>
      </c>
      <c r="V555" s="57">
        <f t="shared" si="954"/>
        <v>-2.4999999941792347E-3</v>
      </c>
      <c r="W555" s="57">
        <f t="shared" si="954"/>
        <v>-2.4999999941792347E-3</v>
      </c>
      <c r="X555" s="57">
        <f t="shared" si="954"/>
        <v>-2.4999999941792347E-3</v>
      </c>
      <c r="Y555" s="57">
        <f t="shared" si="954"/>
        <v>-2.4999999941792347E-3</v>
      </c>
      <c r="Z555" s="57">
        <f t="shared" si="954"/>
        <v>-2.4999999941792347E-3</v>
      </c>
      <c r="AA555" s="59"/>
      <c r="AB555" s="57"/>
      <c r="AC555" s="57">
        <f t="shared" si="949"/>
        <v>0</v>
      </c>
      <c r="AD555" s="57">
        <f t="shared" si="950"/>
        <v>-2.4999999941792347E-3</v>
      </c>
      <c r="AE555" s="57">
        <f t="shared" si="951"/>
        <v>-2.4999999941792347E-3</v>
      </c>
      <c r="AF555" s="57">
        <f t="shared" si="951"/>
        <v>-2.4999999941792347E-3</v>
      </c>
      <c r="AG555" s="57">
        <f t="shared" si="951"/>
        <v>-2.4999999941792347E-3</v>
      </c>
      <c r="AH555" s="57">
        <f t="shared" si="951"/>
        <v>-2.4999999941792347E-3</v>
      </c>
      <c r="AI555" s="57">
        <f t="shared" si="951"/>
        <v>-2.4999999941792347E-3</v>
      </c>
      <c r="AJ555" s="57">
        <f t="shared" si="951"/>
        <v>-2.4999999941792347E-3</v>
      </c>
      <c r="AK555" s="57">
        <f t="shared" si="951"/>
        <v>-2.4999999941792347E-3</v>
      </c>
      <c r="AL555" s="57">
        <f t="shared" si="951"/>
        <v>-2.4999999941792347E-3</v>
      </c>
      <c r="AM555" s="57">
        <f t="shared" si="951"/>
        <v>-2.4999999941792347E-3</v>
      </c>
      <c r="AN555" s="57">
        <f t="shared" si="951"/>
        <v>-2.4999999941792347E-3</v>
      </c>
      <c r="AO555" s="57">
        <f t="shared" si="951"/>
        <v>-2.4999999941792347E-3</v>
      </c>
      <c r="AP555" s="59"/>
      <c r="AQ555" s="57">
        <v>0</v>
      </c>
      <c r="BE555" s="60">
        <f t="shared" si="905"/>
        <v>0</v>
      </c>
      <c r="BF555" s="57">
        <v>0</v>
      </c>
      <c r="BT555" s="60">
        <f t="shared" si="907"/>
        <v>0</v>
      </c>
      <c r="BU555" s="57">
        <v>0</v>
      </c>
      <c r="CI555" s="60">
        <f t="shared" si="910"/>
        <v>0</v>
      </c>
      <c r="CJ555" s="57">
        <v>0</v>
      </c>
      <c r="CX555" s="60">
        <f t="shared" si="913"/>
        <v>0</v>
      </c>
    </row>
    <row r="556" spans="1:102" ht="22.5" x14ac:dyDescent="0.2">
      <c r="A556" s="56" t="s">
        <v>1839</v>
      </c>
      <c r="B556" s="40" t="s">
        <v>2049</v>
      </c>
      <c r="C556" s="40" t="s">
        <v>834</v>
      </c>
      <c r="D556" s="40" t="s">
        <v>835</v>
      </c>
      <c r="E556" s="40" t="s">
        <v>2163</v>
      </c>
      <c r="F556" s="40" t="s">
        <v>831</v>
      </c>
      <c r="G556" s="40">
        <v>36</v>
      </c>
      <c r="H556" s="57">
        <v>68983.06</v>
      </c>
      <c r="I556" s="57">
        <v>68983.014999999999</v>
      </c>
      <c r="J556" s="57">
        <v>4.499999999825377E-2</v>
      </c>
      <c r="K556" s="58">
        <v>0</v>
      </c>
      <c r="L556" s="57">
        <v>1916.2</v>
      </c>
      <c r="M556" s="57"/>
      <c r="N556" s="57">
        <f t="shared" si="952"/>
        <v>0.04</v>
      </c>
      <c r="O556" s="57">
        <f t="shared" si="953"/>
        <v>4.9999999982537693E-3</v>
      </c>
      <c r="P556" s="57">
        <f t="shared" si="954"/>
        <v>4.9999999982537693E-3</v>
      </c>
      <c r="Q556" s="57">
        <f t="shared" si="954"/>
        <v>4.9999999982537693E-3</v>
      </c>
      <c r="R556" s="57">
        <f t="shared" si="954"/>
        <v>4.9999999982537693E-3</v>
      </c>
      <c r="S556" s="57">
        <f t="shared" si="954"/>
        <v>4.9999999982537693E-3</v>
      </c>
      <c r="T556" s="57">
        <f t="shared" si="954"/>
        <v>4.9999999982537693E-3</v>
      </c>
      <c r="U556" s="57">
        <f t="shared" si="954"/>
        <v>4.9999999982537693E-3</v>
      </c>
      <c r="V556" s="57">
        <f t="shared" si="954"/>
        <v>4.9999999982537693E-3</v>
      </c>
      <c r="W556" s="57">
        <f t="shared" si="954"/>
        <v>4.9999999982537693E-3</v>
      </c>
      <c r="X556" s="57">
        <f t="shared" si="954"/>
        <v>4.9999999982537693E-3</v>
      </c>
      <c r="Y556" s="57">
        <f t="shared" si="954"/>
        <v>4.9999999982537693E-3</v>
      </c>
      <c r="Z556" s="57">
        <f t="shared" si="954"/>
        <v>4.9999999982537693E-3</v>
      </c>
      <c r="AA556" s="59"/>
      <c r="AB556" s="57"/>
      <c r="AC556" s="57">
        <f t="shared" si="949"/>
        <v>0</v>
      </c>
      <c r="AD556" s="57">
        <f t="shared" si="950"/>
        <v>4.9999999982537693E-3</v>
      </c>
      <c r="AE556" s="57">
        <f t="shared" si="951"/>
        <v>4.9999999982537693E-3</v>
      </c>
      <c r="AF556" s="57">
        <f t="shared" si="951"/>
        <v>4.9999999982537693E-3</v>
      </c>
      <c r="AG556" s="57">
        <f t="shared" si="951"/>
        <v>4.9999999982537693E-3</v>
      </c>
      <c r="AH556" s="57">
        <f t="shared" si="951"/>
        <v>4.9999999982537693E-3</v>
      </c>
      <c r="AI556" s="57">
        <f t="shared" si="951"/>
        <v>4.9999999982537693E-3</v>
      </c>
      <c r="AJ556" s="57">
        <f t="shared" si="951"/>
        <v>4.9999999982537693E-3</v>
      </c>
      <c r="AK556" s="57">
        <f t="shared" si="951"/>
        <v>4.9999999982537693E-3</v>
      </c>
      <c r="AL556" s="57">
        <f t="shared" si="951"/>
        <v>4.9999999982537693E-3</v>
      </c>
      <c r="AM556" s="57">
        <f t="shared" si="951"/>
        <v>4.9999999982537693E-3</v>
      </c>
      <c r="AN556" s="57">
        <f t="shared" si="951"/>
        <v>4.9999999982537693E-3</v>
      </c>
      <c r="AO556" s="57">
        <f t="shared" si="951"/>
        <v>4.9999999982537693E-3</v>
      </c>
      <c r="AP556" s="59"/>
      <c r="AQ556" s="57">
        <v>1916.2</v>
      </c>
      <c r="BE556" s="60">
        <f t="shared" si="905"/>
        <v>0</v>
      </c>
      <c r="BF556" s="57">
        <v>1916.2</v>
      </c>
      <c r="BT556" s="60">
        <f t="shared" si="907"/>
        <v>0</v>
      </c>
      <c r="BU556" s="57">
        <v>1916.2</v>
      </c>
      <c r="CI556" s="60">
        <f t="shared" si="910"/>
        <v>0</v>
      </c>
      <c r="CJ556" s="57">
        <v>1916.2</v>
      </c>
      <c r="CX556" s="60">
        <f t="shared" si="913"/>
        <v>0</v>
      </c>
    </row>
    <row r="557" spans="1:102" ht="22.5" x14ac:dyDescent="0.2">
      <c r="A557" s="56" t="s">
        <v>1839</v>
      </c>
      <c r="B557" s="40" t="s">
        <v>2050</v>
      </c>
      <c r="C557" s="40" t="s">
        <v>834</v>
      </c>
      <c r="D557" s="40" t="s">
        <v>835</v>
      </c>
      <c r="E557" s="40" t="s">
        <v>2163</v>
      </c>
      <c r="F557" s="40" t="s">
        <v>831</v>
      </c>
      <c r="G557" s="40">
        <v>36</v>
      </c>
      <c r="H557" s="57">
        <v>68983.06</v>
      </c>
      <c r="I557" s="57">
        <v>68983.014999999999</v>
      </c>
      <c r="J557" s="57">
        <v>4.499999999825377E-2</v>
      </c>
      <c r="K557" s="58">
        <v>0</v>
      </c>
      <c r="L557" s="57">
        <v>1916.2</v>
      </c>
      <c r="M557" s="57"/>
      <c r="N557" s="57">
        <f t="shared" si="952"/>
        <v>0.04</v>
      </c>
      <c r="O557" s="57">
        <f t="shared" si="953"/>
        <v>4.9999999982537693E-3</v>
      </c>
      <c r="P557" s="57">
        <f t="shared" si="954"/>
        <v>4.9999999982537693E-3</v>
      </c>
      <c r="Q557" s="57">
        <f t="shared" si="954"/>
        <v>4.9999999982537693E-3</v>
      </c>
      <c r="R557" s="57">
        <f t="shared" si="954"/>
        <v>4.9999999982537693E-3</v>
      </c>
      <c r="S557" s="57">
        <f t="shared" si="954"/>
        <v>4.9999999982537693E-3</v>
      </c>
      <c r="T557" s="57">
        <f t="shared" si="954"/>
        <v>4.9999999982537693E-3</v>
      </c>
      <c r="U557" s="57">
        <f t="shared" si="954"/>
        <v>4.9999999982537693E-3</v>
      </c>
      <c r="V557" s="57">
        <f t="shared" si="954"/>
        <v>4.9999999982537693E-3</v>
      </c>
      <c r="W557" s="57">
        <f t="shared" si="954"/>
        <v>4.9999999982537693E-3</v>
      </c>
      <c r="X557" s="57">
        <f t="shared" si="954"/>
        <v>4.9999999982537693E-3</v>
      </c>
      <c r="Y557" s="57">
        <f t="shared" si="954"/>
        <v>4.9999999982537693E-3</v>
      </c>
      <c r="Z557" s="57">
        <f t="shared" si="954"/>
        <v>4.9999999982537693E-3</v>
      </c>
      <c r="AA557" s="59"/>
      <c r="AB557" s="57"/>
      <c r="AC557" s="57">
        <f t="shared" si="949"/>
        <v>0</v>
      </c>
      <c r="AD557" s="57">
        <f t="shared" si="950"/>
        <v>4.9999999982537693E-3</v>
      </c>
      <c r="AE557" s="57">
        <f t="shared" si="951"/>
        <v>4.9999999982537693E-3</v>
      </c>
      <c r="AF557" s="57">
        <f t="shared" si="951"/>
        <v>4.9999999982537693E-3</v>
      </c>
      <c r="AG557" s="57">
        <f t="shared" si="951"/>
        <v>4.9999999982537693E-3</v>
      </c>
      <c r="AH557" s="57">
        <f t="shared" si="951"/>
        <v>4.9999999982537693E-3</v>
      </c>
      <c r="AI557" s="57">
        <f t="shared" si="951"/>
        <v>4.9999999982537693E-3</v>
      </c>
      <c r="AJ557" s="57">
        <f t="shared" si="951"/>
        <v>4.9999999982537693E-3</v>
      </c>
      <c r="AK557" s="57">
        <f t="shared" si="951"/>
        <v>4.9999999982537693E-3</v>
      </c>
      <c r="AL557" s="57">
        <f t="shared" si="951"/>
        <v>4.9999999982537693E-3</v>
      </c>
      <c r="AM557" s="57">
        <f t="shared" si="951"/>
        <v>4.9999999982537693E-3</v>
      </c>
      <c r="AN557" s="57">
        <f t="shared" si="951"/>
        <v>4.9999999982537693E-3</v>
      </c>
      <c r="AO557" s="57">
        <f t="shared" si="951"/>
        <v>4.9999999982537693E-3</v>
      </c>
      <c r="AP557" s="59"/>
      <c r="AQ557" s="57">
        <v>1916.2</v>
      </c>
      <c r="BE557" s="60">
        <f t="shared" si="905"/>
        <v>0</v>
      </c>
      <c r="BF557" s="57">
        <v>1916.2</v>
      </c>
      <c r="BT557" s="60">
        <f t="shared" si="907"/>
        <v>0</v>
      </c>
      <c r="BU557" s="57">
        <v>1916.2</v>
      </c>
      <c r="CI557" s="60">
        <f t="shared" si="910"/>
        <v>0</v>
      </c>
      <c r="CJ557" s="57">
        <v>1916.2</v>
      </c>
      <c r="CX557" s="60">
        <f t="shared" si="913"/>
        <v>0</v>
      </c>
    </row>
    <row r="558" spans="1:102" x14ac:dyDescent="0.2">
      <c r="A558" s="56" t="s">
        <v>928</v>
      </c>
      <c r="B558" s="40" t="s">
        <v>2051</v>
      </c>
      <c r="C558" s="40" t="s">
        <v>834</v>
      </c>
      <c r="D558" s="40" t="s">
        <v>835</v>
      </c>
      <c r="E558" s="40" t="s">
        <v>2164</v>
      </c>
      <c r="F558" s="40" t="s">
        <v>831</v>
      </c>
      <c r="G558" s="40">
        <v>36</v>
      </c>
      <c r="H558" s="57">
        <v>84400</v>
      </c>
      <c r="I558" s="57">
        <v>14066.666666666668</v>
      </c>
      <c r="J558" s="57">
        <v>70333.333333333328</v>
      </c>
      <c r="K558" s="58">
        <v>0</v>
      </c>
      <c r="L558" s="57">
        <v>2344.4399999999996</v>
      </c>
      <c r="M558" s="57"/>
      <c r="N558" s="57">
        <f t="shared" ref="N558:N563" si="955">L558*12</f>
        <v>28133.279999999995</v>
      </c>
      <c r="O558" s="57">
        <f t="shared" si="899"/>
        <v>67988.893333333326</v>
      </c>
      <c r="P558" s="57">
        <f t="shared" ref="P558:Z573" si="956">O558-$L558</f>
        <v>65644.453333333324</v>
      </c>
      <c r="Q558" s="57">
        <f t="shared" si="956"/>
        <v>63300.013333333321</v>
      </c>
      <c r="R558" s="57">
        <f t="shared" si="956"/>
        <v>60955.573333333319</v>
      </c>
      <c r="S558" s="57">
        <f t="shared" si="956"/>
        <v>58611.133333333317</v>
      </c>
      <c r="T558" s="57">
        <f t="shared" si="956"/>
        <v>56266.693333333315</v>
      </c>
      <c r="U558" s="57">
        <f t="shared" si="956"/>
        <v>53922.253333333312</v>
      </c>
      <c r="V558" s="57">
        <f t="shared" si="956"/>
        <v>51577.81333333331</v>
      </c>
      <c r="W558" s="57">
        <f t="shared" si="956"/>
        <v>49233.373333333308</v>
      </c>
      <c r="X558" s="57">
        <f t="shared" si="956"/>
        <v>46888.933333333305</v>
      </c>
      <c r="Y558" s="57">
        <f t="shared" si="956"/>
        <v>44544.493333333303</v>
      </c>
      <c r="Z558" s="57">
        <f t="shared" si="956"/>
        <v>42200.053333333301</v>
      </c>
      <c r="AA558" s="59"/>
      <c r="AB558" s="57"/>
      <c r="AC558" s="57">
        <f t="shared" si="901"/>
        <v>28133.279999999995</v>
      </c>
      <c r="AD558" s="57">
        <f t="shared" si="902"/>
        <v>39855.613333333298</v>
      </c>
      <c r="AE558" s="57">
        <f t="shared" ref="AE558:AO573" si="957">AD558-$L558</f>
        <v>37511.173333333296</v>
      </c>
      <c r="AF558" s="57">
        <f t="shared" si="957"/>
        <v>35166.733333333294</v>
      </c>
      <c r="AG558" s="57">
        <f t="shared" si="957"/>
        <v>32822.293333333291</v>
      </c>
      <c r="AH558" s="57">
        <f t="shared" si="957"/>
        <v>30477.853333333293</v>
      </c>
      <c r="AI558" s="57">
        <f t="shared" si="957"/>
        <v>28133.413333333294</v>
      </c>
      <c r="AJ558" s="57">
        <f t="shared" si="957"/>
        <v>25788.973333333295</v>
      </c>
      <c r="AK558" s="57">
        <f t="shared" si="957"/>
        <v>23444.533333333296</v>
      </c>
      <c r="AL558" s="57">
        <f t="shared" si="957"/>
        <v>21100.093333333298</v>
      </c>
      <c r="AM558" s="57">
        <f t="shared" si="957"/>
        <v>18755.653333333299</v>
      </c>
      <c r="AN558" s="57">
        <f t="shared" si="957"/>
        <v>16411.2133333333</v>
      </c>
      <c r="AO558" s="57">
        <f t="shared" si="957"/>
        <v>14066.773333333302</v>
      </c>
      <c r="AP558" s="59"/>
      <c r="AQ558" s="57">
        <v>2344.4399999999996</v>
      </c>
      <c r="AR558" s="57">
        <f>L558*6+0.13</f>
        <v>14066.769999999997</v>
      </c>
      <c r="AS558" s="57">
        <f t="shared" ref="AS558:AS560" si="958">AO558-$L558</f>
        <v>11722.333333333303</v>
      </c>
      <c r="AT558" s="57">
        <f t="shared" ref="AT558:AZ560" si="959">AS558-$L558</f>
        <v>9377.8933333333043</v>
      </c>
      <c r="AU558" s="57">
        <f t="shared" si="959"/>
        <v>7033.4533333333047</v>
      </c>
      <c r="AV558" s="57">
        <f t="shared" si="959"/>
        <v>4689.0133333333051</v>
      </c>
      <c r="AW558" s="57">
        <f t="shared" si="959"/>
        <v>2344.5733333333055</v>
      </c>
      <c r="AX558" s="57">
        <f t="shared" si="959"/>
        <v>0.13333333330592723</v>
      </c>
      <c r="AY558" s="57">
        <f>AX558-0.13</f>
        <v>3.3333333059272219E-3</v>
      </c>
      <c r="AZ558" s="57">
        <f t="shared" ref="AZ558:BD560" si="960">AY558-$L558*0</f>
        <v>3.3333333059272219E-3</v>
      </c>
      <c r="BA558" s="57">
        <f t="shared" si="960"/>
        <v>3.3333333059272219E-3</v>
      </c>
      <c r="BB558" s="57">
        <f t="shared" si="960"/>
        <v>3.3333333059272219E-3</v>
      </c>
      <c r="BC558" s="57">
        <f t="shared" si="960"/>
        <v>3.3333333059272219E-3</v>
      </c>
      <c r="BD558" s="57">
        <f t="shared" si="960"/>
        <v>3.3333333059272219E-3</v>
      </c>
      <c r="BE558" s="60">
        <f t="shared" si="905"/>
        <v>0</v>
      </c>
      <c r="BF558" s="57">
        <v>2344.4399999999996</v>
      </c>
      <c r="BG558" s="69">
        <v>0</v>
      </c>
      <c r="BH558" s="57"/>
      <c r="BI558" s="57"/>
      <c r="BJ558" s="57"/>
      <c r="BK558" s="57"/>
      <c r="BL558" s="57"/>
      <c r="BM558" s="57"/>
      <c r="BN558" s="57"/>
      <c r="BO558" s="57"/>
      <c r="BP558" s="57"/>
      <c r="BQ558" s="57"/>
      <c r="BR558" s="57"/>
      <c r="BS558" s="57"/>
      <c r="BT558" s="60">
        <f t="shared" si="907"/>
        <v>5.6410255946460669E-6</v>
      </c>
      <c r="BU558" s="57">
        <v>2344.4399999999996</v>
      </c>
      <c r="BV558" s="69">
        <v>0</v>
      </c>
      <c r="BW558" s="57"/>
      <c r="BX558" s="57"/>
      <c r="BY558" s="57"/>
      <c r="BZ558" s="57"/>
      <c r="CA558" s="57"/>
      <c r="CB558" s="57"/>
      <c r="CC558" s="57"/>
      <c r="CD558" s="57"/>
      <c r="CE558" s="57"/>
      <c r="CF558" s="57"/>
      <c r="CG558" s="57"/>
      <c r="CH558" s="57"/>
      <c r="CI558" s="60">
        <f t="shared" si="910"/>
        <v>0</v>
      </c>
      <c r="CJ558" s="57">
        <v>2344.4399999999996</v>
      </c>
      <c r="CK558" s="69">
        <v>0</v>
      </c>
      <c r="CL558" s="57"/>
      <c r="CM558" s="57"/>
      <c r="CN558" s="57"/>
      <c r="CO558" s="57"/>
      <c r="CP558" s="57"/>
      <c r="CQ558" s="57"/>
      <c r="CR558" s="57"/>
      <c r="CS558" s="57"/>
      <c r="CT558" s="57"/>
      <c r="CU558" s="57"/>
      <c r="CV558" s="57"/>
      <c r="CW558" s="57"/>
      <c r="CX558" s="60">
        <f t="shared" si="913"/>
        <v>0</v>
      </c>
    </row>
    <row r="559" spans="1:102" x14ac:dyDescent="0.2">
      <c r="A559" s="56" t="s">
        <v>928</v>
      </c>
      <c r="B559" s="40" t="s">
        <v>2052</v>
      </c>
      <c r="C559" s="40" t="s">
        <v>834</v>
      </c>
      <c r="D559" s="40" t="s">
        <v>835</v>
      </c>
      <c r="E559" s="40" t="s">
        <v>2165</v>
      </c>
      <c r="F559" s="40" t="s">
        <v>831</v>
      </c>
      <c r="G559" s="40">
        <v>36</v>
      </c>
      <c r="H559" s="57">
        <v>84400</v>
      </c>
      <c r="I559" s="57">
        <v>9377.7777777777774</v>
      </c>
      <c r="J559" s="57">
        <v>75022.222222222219</v>
      </c>
      <c r="K559" s="58">
        <v>0</v>
      </c>
      <c r="L559" s="57">
        <v>2344.4399999999996</v>
      </c>
      <c r="M559" s="57"/>
      <c r="N559" s="57">
        <f t="shared" si="955"/>
        <v>28133.279999999995</v>
      </c>
      <c r="O559" s="57">
        <f t="shared" si="899"/>
        <v>72677.782222222217</v>
      </c>
      <c r="P559" s="57">
        <f t="shared" si="956"/>
        <v>70333.342222222214</v>
      </c>
      <c r="Q559" s="57">
        <f t="shared" si="956"/>
        <v>67988.902222222212</v>
      </c>
      <c r="R559" s="57">
        <f t="shared" si="956"/>
        <v>65644.46222222221</v>
      </c>
      <c r="S559" s="57">
        <f t="shared" si="956"/>
        <v>63300.022222222207</v>
      </c>
      <c r="T559" s="57">
        <f t="shared" si="956"/>
        <v>60955.582222222205</v>
      </c>
      <c r="U559" s="57">
        <f t="shared" si="956"/>
        <v>58611.142222222203</v>
      </c>
      <c r="V559" s="57">
        <f t="shared" si="956"/>
        <v>56266.7022222222</v>
      </c>
      <c r="W559" s="57">
        <f t="shared" si="956"/>
        <v>53922.262222222198</v>
      </c>
      <c r="X559" s="57">
        <f t="shared" si="956"/>
        <v>51577.822222222196</v>
      </c>
      <c r="Y559" s="57">
        <f t="shared" si="956"/>
        <v>49233.382222222193</v>
      </c>
      <c r="Z559" s="57">
        <f t="shared" si="956"/>
        <v>46888.942222222191</v>
      </c>
      <c r="AA559" s="59"/>
      <c r="AB559" s="57"/>
      <c r="AC559" s="57">
        <f t="shared" si="901"/>
        <v>28133.279999999995</v>
      </c>
      <c r="AD559" s="57">
        <f t="shared" si="902"/>
        <v>44544.502222222189</v>
      </c>
      <c r="AE559" s="57">
        <f t="shared" si="957"/>
        <v>42200.062222222186</v>
      </c>
      <c r="AF559" s="57">
        <f t="shared" si="957"/>
        <v>39855.622222222184</v>
      </c>
      <c r="AG559" s="57">
        <f t="shared" si="957"/>
        <v>37511.182222222182</v>
      </c>
      <c r="AH559" s="57">
        <f t="shared" si="957"/>
        <v>35166.742222222179</v>
      </c>
      <c r="AI559" s="57">
        <f t="shared" si="957"/>
        <v>32822.302222222177</v>
      </c>
      <c r="AJ559" s="57">
        <f t="shared" si="957"/>
        <v>30477.862222222178</v>
      </c>
      <c r="AK559" s="57">
        <f t="shared" si="957"/>
        <v>28133.42222222218</v>
      </c>
      <c r="AL559" s="57">
        <f t="shared" si="957"/>
        <v>25788.982222222181</v>
      </c>
      <c r="AM559" s="57">
        <f t="shared" si="957"/>
        <v>23444.542222222182</v>
      </c>
      <c r="AN559" s="57">
        <f t="shared" si="957"/>
        <v>21100.102222222184</v>
      </c>
      <c r="AO559" s="57">
        <f t="shared" si="957"/>
        <v>18755.662222222185</v>
      </c>
      <c r="AP559" s="59"/>
      <c r="AQ559" s="57">
        <v>2344.4399999999996</v>
      </c>
      <c r="AR559" s="57">
        <f>L559*8+0.14</f>
        <v>18755.659999999996</v>
      </c>
      <c r="AS559" s="57">
        <f t="shared" si="958"/>
        <v>16411.222222222186</v>
      </c>
      <c r="AT559" s="57">
        <f t="shared" si="959"/>
        <v>14066.782222222188</v>
      </c>
      <c r="AU559" s="57">
        <f t="shared" si="959"/>
        <v>11722.342222222189</v>
      </c>
      <c r="AV559" s="57">
        <f t="shared" si="959"/>
        <v>9377.9022222221902</v>
      </c>
      <c r="AW559" s="57">
        <f t="shared" si="959"/>
        <v>7033.4622222221906</v>
      </c>
      <c r="AX559" s="57">
        <f t="shared" si="959"/>
        <v>4689.022222222191</v>
      </c>
      <c r="AY559" s="57">
        <f t="shared" si="959"/>
        <v>2344.5822222221914</v>
      </c>
      <c r="AZ559" s="57">
        <f t="shared" si="959"/>
        <v>0.14222222219177638</v>
      </c>
      <c r="BA559" s="57">
        <f>AZ559-0.14</f>
        <v>2.2222221917763685E-3</v>
      </c>
      <c r="BB559" s="57">
        <f t="shared" si="960"/>
        <v>2.2222221917763685E-3</v>
      </c>
      <c r="BC559" s="57">
        <f t="shared" si="960"/>
        <v>2.2222221917763685E-3</v>
      </c>
      <c r="BD559" s="57">
        <f t="shared" si="960"/>
        <v>2.2222221917763685E-3</v>
      </c>
      <c r="BE559" s="60">
        <f t="shared" si="905"/>
        <v>0</v>
      </c>
      <c r="BF559" s="57">
        <v>2344.4399999999996</v>
      </c>
      <c r="BG559" s="69">
        <v>0</v>
      </c>
      <c r="BH559" s="57"/>
      <c r="BI559" s="57"/>
      <c r="BJ559" s="57"/>
      <c r="BK559" s="57"/>
      <c r="BL559" s="57"/>
      <c r="BM559" s="57"/>
      <c r="BN559" s="57"/>
      <c r="BO559" s="57"/>
      <c r="BP559" s="57"/>
      <c r="BQ559" s="57"/>
      <c r="BR559" s="57"/>
      <c r="BS559" s="57"/>
      <c r="BT559" s="60">
        <f t="shared" si="907"/>
        <v>3.7606837091600083E-6</v>
      </c>
      <c r="BU559" s="57">
        <v>2344.4399999999996</v>
      </c>
      <c r="BV559" s="69">
        <v>0</v>
      </c>
      <c r="BW559" s="57"/>
      <c r="BX559" s="57"/>
      <c r="BY559" s="57"/>
      <c r="BZ559" s="57"/>
      <c r="CA559" s="57"/>
      <c r="CB559" s="57"/>
      <c r="CC559" s="57"/>
      <c r="CD559" s="57"/>
      <c r="CE559" s="57"/>
      <c r="CF559" s="57"/>
      <c r="CG559" s="57"/>
      <c r="CH559" s="57"/>
      <c r="CI559" s="60">
        <f t="shared" si="910"/>
        <v>0</v>
      </c>
      <c r="CJ559" s="57">
        <v>2344.4399999999996</v>
      </c>
      <c r="CK559" s="69">
        <v>0</v>
      </c>
      <c r="CL559" s="57"/>
      <c r="CM559" s="57"/>
      <c r="CN559" s="57"/>
      <c r="CO559" s="57"/>
      <c r="CP559" s="57"/>
      <c r="CQ559" s="57"/>
      <c r="CR559" s="57"/>
      <c r="CS559" s="57"/>
      <c r="CT559" s="57"/>
      <c r="CU559" s="57"/>
      <c r="CV559" s="57"/>
      <c r="CW559" s="57"/>
      <c r="CX559" s="60">
        <f t="shared" si="913"/>
        <v>0</v>
      </c>
    </row>
    <row r="560" spans="1:102" ht="22.5" x14ac:dyDescent="0.2">
      <c r="A560" s="56" t="s">
        <v>1840</v>
      </c>
      <c r="B560" s="40" t="s">
        <v>2053</v>
      </c>
      <c r="C560" s="40" t="s">
        <v>834</v>
      </c>
      <c r="D560" s="40" t="s">
        <v>835</v>
      </c>
      <c r="E560" s="40" t="s">
        <v>2166</v>
      </c>
      <c r="F560" s="40" t="s">
        <v>831</v>
      </c>
      <c r="G560" s="40">
        <v>36</v>
      </c>
      <c r="H560" s="57">
        <v>99990</v>
      </c>
      <c r="I560" s="57">
        <v>19442.5</v>
      </c>
      <c r="J560" s="57">
        <v>80547.5</v>
      </c>
      <c r="K560" s="58">
        <v>0</v>
      </c>
      <c r="L560" s="57">
        <v>2777.5</v>
      </c>
      <c r="M560" s="57"/>
      <c r="N560" s="57">
        <f t="shared" si="955"/>
        <v>33330</v>
      </c>
      <c r="O560" s="57">
        <f t="shared" si="899"/>
        <v>77770</v>
      </c>
      <c r="P560" s="57">
        <f t="shared" si="956"/>
        <v>74992.5</v>
      </c>
      <c r="Q560" s="57">
        <f t="shared" si="956"/>
        <v>72215</v>
      </c>
      <c r="R560" s="57">
        <f t="shared" si="956"/>
        <v>69437.5</v>
      </c>
      <c r="S560" s="57">
        <f t="shared" si="956"/>
        <v>66660</v>
      </c>
      <c r="T560" s="57">
        <f t="shared" si="956"/>
        <v>63882.5</v>
      </c>
      <c r="U560" s="57">
        <f t="shared" si="956"/>
        <v>61105</v>
      </c>
      <c r="V560" s="57">
        <f t="shared" si="956"/>
        <v>58327.5</v>
      </c>
      <c r="W560" s="57">
        <f t="shared" si="956"/>
        <v>55550</v>
      </c>
      <c r="X560" s="57">
        <f t="shared" si="956"/>
        <v>52772.5</v>
      </c>
      <c r="Y560" s="57">
        <f t="shared" si="956"/>
        <v>49995</v>
      </c>
      <c r="Z560" s="57">
        <f t="shared" si="956"/>
        <v>47217.5</v>
      </c>
      <c r="AA560" s="59"/>
      <c r="AB560" s="57"/>
      <c r="AC560" s="57">
        <f t="shared" si="901"/>
        <v>33330</v>
      </c>
      <c r="AD560" s="57">
        <f t="shared" si="902"/>
        <v>44440</v>
      </c>
      <c r="AE560" s="57">
        <f t="shared" si="957"/>
        <v>41662.5</v>
      </c>
      <c r="AF560" s="57">
        <f t="shared" si="957"/>
        <v>38885</v>
      </c>
      <c r="AG560" s="57">
        <f t="shared" si="957"/>
        <v>36107.5</v>
      </c>
      <c r="AH560" s="57">
        <f t="shared" si="957"/>
        <v>33330</v>
      </c>
      <c r="AI560" s="57">
        <f t="shared" si="957"/>
        <v>30552.5</v>
      </c>
      <c r="AJ560" s="57">
        <f t="shared" si="957"/>
        <v>27775</v>
      </c>
      <c r="AK560" s="57">
        <f t="shared" si="957"/>
        <v>24997.5</v>
      </c>
      <c r="AL560" s="57">
        <f t="shared" si="957"/>
        <v>22220</v>
      </c>
      <c r="AM560" s="57">
        <f t="shared" si="957"/>
        <v>19442.5</v>
      </c>
      <c r="AN560" s="57">
        <f t="shared" si="957"/>
        <v>16665</v>
      </c>
      <c r="AO560" s="57">
        <f t="shared" si="957"/>
        <v>13887.5</v>
      </c>
      <c r="AP560" s="59"/>
      <c r="AQ560" s="57">
        <v>2777.5</v>
      </c>
      <c r="AR560" s="57">
        <f>L560*5</f>
        <v>13887.5</v>
      </c>
      <c r="AS560" s="57">
        <f t="shared" si="958"/>
        <v>11110</v>
      </c>
      <c r="AT560" s="57">
        <f t="shared" si="959"/>
        <v>8332.5</v>
      </c>
      <c r="AU560" s="57">
        <f t="shared" si="959"/>
        <v>5555</v>
      </c>
      <c r="AV560" s="57">
        <f t="shared" si="959"/>
        <v>2777.5</v>
      </c>
      <c r="AW560" s="57">
        <f t="shared" si="959"/>
        <v>0</v>
      </c>
      <c r="AX560" s="57">
        <f t="shared" ref="AX560:BA560" si="961">AW560-$L560*0</f>
        <v>0</v>
      </c>
      <c r="AY560" s="57">
        <f t="shared" si="961"/>
        <v>0</v>
      </c>
      <c r="AZ560" s="57">
        <f t="shared" si="961"/>
        <v>0</v>
      </c>
      <c r="BA560" s="57">
        <f t="shared" si="961"/>
        <v>0</v>
      </c>
      <c r="BB560" s="57">
        <f t="shared" si="960"/>
        <v>0</v>
      </c>
      <c r="BC560" s="57">
        <f t="shared" si="960"/>
        <v>0</v>
      </c>
      <c r="BD560" s="57">
        <f t="shared" si="960"/>
        <v>0</v>
      </c>
      <c r="BE560" s="60">
        <f t="shared" si="905"/>
        <v>0</v>
      </c>
      <c r="BF560" s="57">
        <v>2777.5</v>
      </c>
      <c r="BG560" s="69">
        <v>0</v>
      </c>
      <c r="BH560" s="57"/>
      <c r="BI560" s="57"/>
      <c r="BJ560" s="57"/>
      <c r="BK560" s="57"/>
      <c r="BL560" s="57"/>
      <c r="BM560" s="57"/>
      <c r="BN560" s="57"/>
      <c r="BO560" s="57"/>
      <c r="BP560" s="57"/>
      <c r="BQ560" s="57"/>
      <c r="BR560" s="57"/>
      <c r="BS560" s="57"/>
      <c r="BT560" s="60">
        <f t="shared" si="907"/>
        <v>0</v>
      </c>
      <c r="BU560" s="57">
        <v>2777.5</v>
      </c>
      <c r="BV560" s="69">
        <v>0</v>
      </c>
      <c r="BW560" s="57"/>
      <c r="BX560" s="57"/>
      <c r="BY560" s="57"/>
      <c r="BZ560" s="57"/>
      <c r="CA560" s="57"/>
      <c r="CB560" s="57"/>
      <c r="CC560" s="57"/>
      <c r="CD560" s="57"/>
      <c r="CE560" s="57"/>
      <c r="CF560" s="57"/>
      <c r="CG560" s="57"/>
      <c r="CH560" s="57"/>
      <c r="CI560" s="60">
        <f t="shared" si="910"/>
        <v>0</v>
      </c>
      <c r="CJ560" s="57">
        <v>2777.5</v>
      </c>
      <c r="CK560" s="69">
        <v>0</v>
      </c>
      <c r="CL560" s="57"/>
      <c r="CM560" s="57"/>
      <c r="CN560" s="57"/>
      <c r="CO560" s="57"/>
      <c r="CP560" s="57"/>
      <c r="CQ560" s="57"/>
      <c r="CR560" s="57"/>
      <c r="CS560" s="57"/>
      <c r="CT560" s="57"/>
      <c r="CU560" s="57"/>
      <c r="CV560" s="57"/>
      <c r="CW560" s="57"/>
      <c r="CX560" s="60">
        <f t="shared" si="913"/>
        <v>0</v>
      </c>
    </row>
    <row r="561" spans="1:102" x14ac:dyDescent="0.2">
      <c r="A561" s="56" t="s">
        <v>1652</v>
      </c>
      <c r="B561" s="40" t="s">
        <v>2054</v>
      </c>
      <c r="C561" s="40" t="s">
        <v>834</v>
      </c>
      <c r="D561" s="40" t="s">
        <v>835</v>
      </c>
      <c r="E561" s="40" t="s">
        <v>2167</v>
      </c>
      <c r="F561" s="40" t="s">
        <v>831</v>
      </c>
      <c r="G561" s="40">
        <v>24</v>
      </c>
      <c r="H561" s="57">
        <v>0</v>
      </c>
      <c r="I561" s="57">
        <v>34519.964583333327</v>
      </c>
      <c r="J561" s="57">
        <v>0</v>
      </c>
      <c r="K561" s="58">
        <v>0</v>
      </c>
      <c r="L561" s="70"/>
      <c r="M561" s="70"/>
      <c r="N561" s="57">
        <v>0</v>
      </c>
      <c r="O561" s="57">
        <f t="shared" si="899"/>
        <v>0</v>
      </c>
      <c r="P561" s="57">
        <f t="shared" si="956"/>
        <v>0</v>
      </c>
      <c r="Q561" s="57">
        <f t="shared" si="956"/>
        <v>0</v>
      </c>
      <c r="R561" s="57">
        <f t="shared" si="956"/>
        <v>0</v>
      </c>
      <c r="S561" s="57">
        <f t="shared" si="956"/>
        <v>0</v>
      </c>
      <c r="T561" s="57">
        <v>0</v>
      </c>
      <c r="U561" s="57">
        <v>0</v>
      </c>
      <c r="V561" s="57">
        <v>0</v>
      </c>
      <c r="W561" s="57">
        <v>0</v>
      </c>
      <c r="X561" s="57">
        <v>0</v>
      </c>
      <c r="Y561" s="57">
        <v>0</v>
      </c>
      <c r="Z561" s="57">
        <v>0</v>
      </c>
      <c r="AA561" s="59"/>
      <c r="AB561" s="57"/>
      <c r="AC561" s="57">
        <v>0</v>
      </c>
      <c r="AD561" s="57">
        <v>0</v>
      </c>
      <c r="AE561" s="57">
        <v>0</v>
      </c>
      <c r="AF561" s="57">
        <v>0</v>
      </c>
      <c r="AG561" s="57">
        <v>0</v>
      </c>
      <c r="AH561" s="57">
        <v>0</v>
      </c>
      <c r="AI561" s="57">
        <v>0</v>
      </c>
      <c r="AJ561" s="57">
        <v>0</v>
      </c>
      <c r="AK561" s="57">
        <v>0</v>
      </c>
      <c r="AL561" s="57">
        <v>0</v>
      </c>
      <c r="AM561" s="57">
        <v>0</v>
      </c>
      <c r="AN561" s="57">
        <v>0</v>
      </c>
      <c r="AO561" s="57">
        <v>0</v>
      </c>
      <c r="AP561" s="59"/>
      <c r="AQ561" s="57">
        <v>0</v>
      </c>
      <c r="BE561" s="60">
        <f t="shared" si="905"/>
        <v>0</v>
      </c>
      <c r="BF561" s="57">
        <v>0</v>
      </c>
      <c r="BG561" s="69"/>
      <c r="BT561" s="60">
        <v>0</v>
      </c>
      <c r="BU561" s="57">
        <v>0</v>
      </c>
      <c r="BV561" s="69"/>
      <c r="CI561" s="60">
        <v>0</v>
      </c>
      <c r="CJ561" s="57">
        <v>0</v>
      </c>
      <c r="CK561" s="69"/>
      <c r="CX561" s="60">
        <f t="shared" si="913"/>
        <v>0</v>
      </c>
    </row>
    <row r="562" spans="1:102" s="71" customFormat="1" x14ac:dyDescent="0.2">
      <c r="A562" s="45" t="s">
        <v>1841</v>
      </c>
      <c r="B562" s="71" t="s">
        <v>2055</v>
      </c>
      <c r="C562" s="71" t="s">
        <v>834</v>
      </c>
      <c r="D562" s="71" t="s">
        <v>913</v>
      </c>
      <c r="E562" s="71" t="s">
        <v>2168</v>
      </c>
      <c r="F562" s="71" t="s">
        <v>1023</v>
      </c>
      <c r="G562" s="71">
        <v>300</v>
      </c>
      <c r="H562" s="69">
        <v>1011733.62</v>
      </c>
      <c r="I562" s="69">
        <v>409999.94</v>
      </c>
      <c r="J562" s="69">
        <v>601733.67999999993</v>
      </c>
      <c r="K562" s="72">
        <v>1</v>
      </c>
      <c r="L562" s="69">
        <v>4628.7206433016418</v>
      </c>
      <c r="M562" s="69"/>
      <c r="N562" s="69">
        <f t="shared" si="955"/>
        <v>55544.647719619701</v>
      </c>
      <c r="O562" s="57">
        <f t="shared" si="899"/>
        <v>597104.95935669832</v>
      </c>
      <c r="P562" s="57">
        <f t="shared" si="956"/>
        <v>592476.23871339671</v>
      </c>
      <c r="Q562" s="57">
        <f t="shared" si="956"/>
        <v>587847.5180700951</v>
      </c>
      <c r="R562" s="57">
        <f t="shared" si="956"/>
        <v>583218.79742679349</v>
      </c>
      <c r="S562" s="57">
        <f t="shared" si="956"/>
        <v>578590.07678349188</v>
      </c>
      <c r="T562" s="57">
        <f t="shared" si="956"/>
        <v>573961.35614019027</v>
      </c>
      <c r="U562" s="57">
        <f t="shared" si="956"/>
        <v>569332.63549688866</v>
      </c>
      <c r="V562" s="57">
        <f t="shared" si="956"/>
        <v>564703.91485358705</v>
      </c>
      <c r="W562" s="57">
        <f t="shared" si="956"/>
        <v>560075.19421028544</v>
      </c>
      <c r="X562" s="57">
        <f t="shared" si="956"/>
        <v>555446.47356698383</v>
      </c>
      <c r="Y562" s="57">
        <f t="shared" si="956"/>
        <v>550817.75292368222</v>
      </c>
      <c r="Z562" s="69">
        <f t="shared" si="956"/>
        <v>546189.0322803806</v>
      </c>
      <c r="AA562" s="60">
        <f>SUM(O562:Z562,J562)/13*$AA$1</f>
        <v>12627.149835084185</v>
      </c>
      <c r="AB562" s="69"/>
      <c r="AC562" s="57">
        <f>IF(AB562&gt;0,AB562*12,L562*12)</f>
        <v>55544.647719619701</v>
      </c>
      <c r="AD562" s="57">
        <f t="shared" si="902"/>
        <v>541560.31163707899</v>
      </c>
      <c r="AE562" s="57">
        <f t="shared" si="957"/>
        <v>536931.59099377738</v>
      </c>
      <c r="AF562" s="57">
        <f t="shared" si="957"/>
        <v>532302.87035047577</v>
      </c>
      <c r="AG562" s="57">
        <f t="shared" si="957"/>
        <v>527674.14970717416</v>
      </c>
      <c r="AH562" s="57">
        <f t="shared" si="957"/>
        <v>523045.42906387249</v>
      </c>
      <c r="AI562" s="57">
        <f t="shared" si="957"/>
        <v>518416.70842057082</v>
      </c>
      <c r="AJ562" s="57">
        <f t="shared" si="957"/>
        <v>513787.98777726915</v>
      </c>
      <c r="AK562" s="57">
        <f t="shared" si="957"/>
        <v>509159.26713396749</v>
      </c>
      <c r="AL562" s="57">
        <f t="shared" si="957"/>
        <v>504530.54649066582</v>
      </c>
      <c r="AM562" s="57">
        <f t="shared" si="957"/>
        <v>499901.82584736415</v>
      </c>
      <c r="AN562" s="57">
        <f t="shared" si="957"/>
        <v>495273.10520406248</v>
      </c>
      <c r="AO562" s="69">
        <f>AN562-$L562</f>
        <v>490644.38456076081</v>
      </c>
      <c r="AP562" s="59">
        <f t="shared" si="903"/>
        <v>11405.167585252557</v>
      </c>
      <c r="AQ562" s="69">
        <v>4628.7206433016418</v>
      </c>
      <c r="AR562" s="69">
        <f>AQ562*12</f>
        <v>55544.647719619701</v>
      </c>
      <c r="AS562" s="57">
        <f t="shared" ref="AS562:AS570" si="962">AO562-$L562</f>
        <v>486015.66391745914</v>
      </c>
      <c r="AT562" s="57">
        <f t="shared" ref="AT562:BD570" si="963">AS562-$L562</f>
        <v>481386.94327415747</v>
      </c>
      <c r="AU562" s="57">
        <f t="shared" si="963"/>
        <v>476758.2226308558</v>
      </c>
      <c r="AV562" s="57">
        <f t="shared" si="963"/>
        <v>472129.50198755413</v>
      </c>
      <c r="AW562" s="57">
        <f t="shared" si="963"/>
        <v>467500.78134425246</v>
      </c>
      <c r="AX562" s="57">
        <f t="shared" si="963"/>
        <v>462872.06070095079</v>
      </c>
      <c r="AY562" s="57">
        <f t="shared" si="963"/>
        <v>458243.34005764913</v>
      </c>
      <c r="AZ562" s="57">
        <f t="shared" si="963"/>
        <v>453614.61941434746</v>
      </c>
      <c r="BA562" s="57">
        <f>AZ562-$L562</f>
        <v>448985.89877104579</v>
      </c>
      <c r="BB562" s="57">
        <f t="shared" si="963"/>
        <v>444357.17812774412</v>
      </c>
      <c r="BC562" s="57">
        <f>BB562-$L562</f>
        <v>439728.45748444245</v>
      </c>
      <c r="BD562" s="69">
        <f t="shared" si="963"/>
        <v>435099.73684114078</v>
      </c>
      <c r="BE562" s="60">
        <f t="shared" si="905"/>
        <v>10183.185335420916</v>
      </c>
      <c r="BF562" s="69">
        <v>4628.7206433016418</v>
      </c>
      <c r="BG562" s="69">
        <f t="shared" ref="BG562:BG570" si="964">BF562*12</f>
        <v>55544.647719619701</v>
      </c>
      <c r="BH562" s="57">
        <f t="shared" ref="BH562:BH570" si="965">BD562-BF562</f>
        <v>430471.01619783911</v>
      </c>
      <c r="BI562" s="57">
        <f t="shared" ref="BI562:BP563" si="966">BH562-$L562</f>
        <v>425842.29555453744</v>
      </c>
      <c r="BJ562" s="57">
        <f t="shared" si="966"/>
        <v>421213.57491123577</v>
      </c>
      <c r="BK562" s="57">
        <f t="shared" si="966"/>
        <v>416584.8542679341</v>
      </c>
      <c r="BL562" s="57">
        <f t="shared" si="966"/>
        <v>411956.13362463244</v>
      </c>
      <c r="BM562" s="57">
        <f t="shared" si="966"/>
        <v>407327.41298133077</v>
      </c>
      <c r="BN562" s="57">
        <f t="shared" si="966"/>
        <v>402698.6923380291</v>
      </c>
      <c r="BO562" s="57">
        <f t="shared" si="966"/>
        <v>398069.97169472743</v>
      </c>
      <c r="BP562" s="57">
        <f>BO562-$L562</f>
        <v>393441.25105142576</v>
      </c>
      <c r="BQ562" s="57">
        <f t="shared" ref="BQ562:BR563" si="967">BP562-$L562</f>
        <v>388812.53040812409</v>
      </c>
      <c r="BR562" s="57">
        <f>BQ562-$L562</f>
        <v>384183.80976482242</v>
      </c>
      <c r="BS562" s="69">
        <f t="shared" ref="BS562:BS563" si="968">BR562-$L562</f>
        <v>379555.08912152075</v>
      </c>
      <c r="BT562" s="60">
        <f t="shared" si="907"/>
        <v>8961.2030855892772</v>
      </c>
      <c r="BU562" s="69">
        <v>4628.7206433016418</v>
      </c>
      <c r="BV562" s="69">
        <f t="shared" ref="BV562:BV570" si="969">BU562*12</f>
        <v>55544.647719619701</v>
      </c>
      <c r="BW562" s="57">
        <f t="shared" ref="BW562:BW565" si="970">BS562-BU562</f>
        <v>374926.36847821908</v>
      </c>
      <c r="BX562" s="57">
        <f t="shared" ref="BX562:CE563" si="971">BW562-$L562</f>
        <v>370297.64783491741</v>
      </c>
      <c r="BY562" s="57">
        <f t="shared" si="971"/>
        <v>365668.92719161574</v>
      </c>
      <c r="BZ562" s="57">
        <f t="shared" si="971"/>
        <v>361040.20654831408</v>
      </c>
      <c r="CA562" s="57">
        <f t="shared" si="971"/>
        <v>356411.48590501241</v>
      </c>
      <c r="CB562" s="57">
        <f t="shared" si="971"/>
        <v>351782.76526171074</v>
      </c>
      <c r="CC562" s="57">
        <f t="shared" si="971"/>
        <v>347154.04461840907</v>
      </c>
      <c r="CD562" s="57">
        <f t="shared" si="971"/>
        <v>342525.3239751074</v>
      </c>
      <c r="CE562" s="57">
        <f>CD562-$L562</f>
        <v>337896.60333180573</v>
      </c>
      <c r="CF562" s="57">
        <f t="shared" ref="CF562:CG563" si="972">CE562-$L562</f>
        <v>333267.88268850406</v>
      </c>
      <c r="CG562" s="57">
        <f>CF562-$L562</f>
        <v>328639.16204520239</v>
      </c>
      <c r="CH562" s="69">
        <f t="shared" ref="CH562:CH563" si="973">CG562-$L562</f>
        <v>324010.44140190072</v>
      </c>
      <c r="CI562" s="60">
        <f t="shared" si="910"/>
        <v>7739.2208357576346</v>
      </c>
      <c r="CJ562" s="69">
        <v>4628.7206433016418</v>
      </c>
      <c r="CK562" s="69">
        <f t="shared" ref="CK562:CK570" si="974">CJ562*12</f>
        <v>55544.647719619701</v>
      </c>
      <c r="CL562" s="57">
        <f t="shared" ref="CL562:CL563" si="975">CH562-CJ562</f>
        <v>319381.72075859905</v>
      </c>
      <c r="CM562" s="57">
        <f t="shared" ref="CM562:CT563" si="976">CL562-$L562</f>
        <v>314753.00011529739</v>
      </c>
      <c r="CN562" s="57">
        <f t="shared" si="976"/>
        <v>310124.27947199572</v>
      </c>
      <c r="CO562" s="57">
        <f t="shared" si="976"/>
        <v>305495.55882869405</v>
      </c>
      <c r="CP562" s="57">
        <f t="shared" si="976"/>
        <v>300866.83818539238</v>
      </c>
      <c r="CQ562" s="57">
        <f t="shared" si="976"/>
        <v>296238.11754209071</v>
      </c>
      <c r="CR562" s="57">
        <f t="shared" si="976"/>
        <v>291609.39689878904</v>
      </c>
      <c r="CS562" s="57">
        <f t="shared" si="976"/>
        <v>286980.67625548737</v>
      </c>
      <c r="CT562" s="57">
        <f>CS562-$L562</f>
        <v>282351.9556121857</v>
      </c>
      <c r="CU562" s="57">
        <f t="shared" ref="CU562:CV563" si="977">CT562-$L562</f>
        <v>277723.23496888403</v>
      </c>
      <c r="CV562" s="57">
        <f>CU562-$L562</f>
        <v>273094.51432558236</v>
      </c>
      <c r="CW562" s="69">
        <f t="shared" ref="CW562:CW563" si="978">CV562-$L562</f>
        <v>268465.7936822807</v>
      </c>
      <c r="CX562" s="60">
        <f t="shared" si="913"/>
        <v>6517.2385859259948</v>
      </c>
    </row>
    <row r="563" spans="1:102" s="71" customFormat="1" ht="22.5" x14ac:dyDescent="0.2">
      <c r="A563" s="45" t="s">
        <v>1842</v>
      </c>
      <c r="B563" s="71" t="s">
        <v>2056</v>
      </c>
      <c r="C563" s="71" t="s">
        <v>834</v>
      </c>
      <c r="D563" s="71" t="s">
        <v>835</v>
      </c>
      <c r="E563" s="71" t="s">
        <v>2169</v>
      </c>
      <c r="F563" s="71" t="s">
        <v>831</v>
      </c>
      <c r="G563" s="71">
        <v>120</v>
      </c>
      <c r="H563" s="69">
        <v>2359797.04</v>
      </c>
      <c r="I563" s="69">
        <v>19664.975333333332</v>
      </c>
      <c r="J563" s="69">
        <v>2300802.1140000001</v>
      </c>
      <c r="K563" s="72">
        <v>0</v>
      </c>
      <c r="L563" s="69">
        <v>19664.98</v>
      </c>
      <c r="M563" s="69"/>
      <c r="N563" s="69">
        <f t="shared" si="955"/>
        <v>235979.76</v>
      </c>
      <c r="O563" s="69">
        <f t="shared" si="899"/>
        <v>2281137.1340000001</v>
      </c>
      <c r="P563" s="69">
        <f t="shared" si="956"/>
        <v>2261472.1540000001</v>
      </c>
      <c r="Q563" s="69">
        <f t="shared" si="956"/>
        <v>2241807.1740000001</v>
      </c>
      <c r="R563" s="69">
        <f t="shared" si="956"/>
        <v>2222142.1940000001</v>
      </c>
      <c r="S563" s="69">
        <f t="shared" si="956"/>
        <v>2202477.2140000002</v>
      </c>
      <c r="T563" s="69">
        <f t="shared" si="956"/>
        <v>2182812.2340000002</v>
      </c>
      <c r="U563" s="69">
        <f t="shared" si="956"/>
        <v>2163147.2540000002</v>
      </c>
      <c r="V563" s="69">
        <f t="shared" si="956"/>
        <v>2143482.2740000002</v>
      </c>
      <c r="W563" s="69">
        <f t="shared" si="956"/>
        <v>2123817.2940000002</v>
      </c>
      <c r="X563" s="69">
        <f t="shared" si="956"/>
        <v>2104152.3140000002</v>
      </c>
      <c r="Y563" s="69">
        <f t="shared" si="956"/>
        <v>2084487.3340000003</v>
      </c>
      <c r="Z563" s="69">
        <f t="shared" si="956"/>
        <v>2064822.3540000003</v>
      </c>
      <c r="AA563" s="60"/>
      <c r="AB563" s="69"/>
      <c r="AC563" s="69">
        <f t="shared" si="901"/>
        <v>235979.76</v>
      </c>
      <c r="AD563" s="69">
        <f t="shared" si="902"/>
        <v>2045157.3740000003</v>
      </c>
      <c r="AE563" s="69">
        <f t="shared" si="957"/>
        <v>2025492.3940000003</v>
      </c>
      <c r="AF563" s="69">
        <f t="shared" si="957"/>
        <v>2005827.4140000003</v>
      </c>
      <c r="AG563" s="69">
        <f t="shared" si="957"/>
        <v>1986162.4340000004</v>
      </c>
      <c r="AH563" s="69">
        <f t="shared" si="957"/>
        <v>1966497.4540000004</v>
      </c>
      <c r="AI563" s="69">
        <f t="shared" si="957"/>
        <v>1946832.4740000004</v>
      </c>
      <c r="AJ563" s="69">
        <f t="shared" si="957"/>
        <v>1927167.4940000004</v>
      </c>
      <c r="AK563" s="69">
        <f t="shared" si="957"/>
        <v>1907502.5140000004</v>
      </c>
      <c r="AL563" s="69">
        <f t="shared" si="957"/>
        <v>1887837.5340000005</v>
      </c>
      <c r="AM563" s="69">
        <f t="shared" si="957"/>
        <v>1868172.5540000005</v>
      </c>
      <c r="AN563" s="69">
        <f t="shared" si="957"/>
        <v>1848507.5740000005</v>
      </c>
      <c r="AO563" s="69">
        <f t="shared" si="957"/>
        <v>1828842.5940000005</v>
      </c>
      <c r="AP563" s="60"/>
      <c r="AQ563" s="69">
        <v>19664.98</v>
      </c>
      <c r="AR563" s="69">
        <f t="shared" ref="AR563" si="979">AQ563*12</f>
        <v>235979.76</v>
      </c>
      <c r="AS563" s="69">
        <f t="shared" si="962"/>
        <v>1809177.6140000005</v>
      </c>
      <c r="AT563" s="69">
        <f t="shared" si="963"/>
        <v>1789512.6340000005</v>
      </c>
      <c r="AU563" s="69">
        <f t="shared" si="963"/>
        <v>1769847.6540000006</v>
      </c>
      <c r="AV563" s="69">
        <f t="shared" si="963"/>
        <v>1750182.6740000006</v>
      </c>
      <c r="AW563" s="69">
        <f t="shared" si="963"/>
        <v>1730517.6940000006</v>
      </c>
      <c r="AX563" s="69">
        <f t="shared" si="963"/>
        <v>1710852.7140000006</v>
      </c>
      <c r="AY563" s="69">
        <f t="shared" si="963"/>
        <v>1691187.7340000006</v>
      </c>
      <c r="AZ563" s="69">
        <f t="shared" si="963"/>
        <v>1671522.7540000007</v>
      </c>
      <c r="BA563" s="69">
        <f t="shared" si="963"/>
        <v>1651857.7740000007</v>
      </c>
      <c r="BB563" s="69">
        <f t="shared" si="963"/>
        <v>1632192.7940000007</v>
      </c>
      <c r="BC563" s="69">
        <f t="shared" si="963"/>
        <v>1612527.8140000007</v>
      </c>
      <c r="BD563" s="69">
        <f t="shared" si="963"/>
        <v>1592862.8340000007</v>
      </c>
      <c r="BE563" s="60">
        <f t="shared" si="905"/>
        <v>0</v>
      </c>
      <c r="BF563" s="69">
        <v>19664.98</v>
      </c>
      <c r="BG563" s="69">
        <f t="shared" si="964"/>
        <v>235979.76</v>
      </c>
      <c r="BH563" s="57">
        <f t="shared" si="965"/>
        <v>1573197.8540000007</v>
      </c>
      <c r="BI563" s="69">
        <f t="shared" si="966"/>
        <v>1553532.8740000008</v>
      </c>
      <c r="BJ563" s="69">
        <f t="shared" si="966"/>
        <v>1533867.8940000008</v>
      </c>
      <c r="BK563" s="69">
        <f t="shared" si="966"/>
        <v>1514202.9140000008</v>
      </c>
      <c r="BL563" s="69">
        <f t="shared" si="966"/>
        <v>1494537.9340000008</v>
      </c>
      <c r="BM563" s="69">
        <f t="shared" si="966"/>
        <v>1474872.9540000008</v>
      </c>
      <c r="BN563" s="69">
        <f t="shared" si="966"/>
        <v>1455207.9740000009</v>
      </c>
      <c r="BO563" s="69">
        <f t="shared" si="966"/>
        <v>1435542.9940000009</v>
      </c>
      <c r="BP563" s="69">
        <f t="shared" si="966"/>
        <v>1415878.0140000009</v>
      </c>
      <c r="BQ563" s="69">
        <f t="shared" si="967"/>
        <v>1396213.0340000009</v>
      </c>
      <c r="BR563" s="69">
        <f t="shared" si="967"/>
        <v>1376548.0540000009</v>
      </c>
      <c r="BS563" s="69">
        <f t="shared" si="968"/>
        <v>1356883.074000001</v>
      </c>
      <c r="BT563" s="60">
        <v>0</v>
      </c>
      <c r="BU563" s="69">
        <v>19664.98</v>
      </c>
      <c r="BV563" s="69">
        <f t="shared" si="969"/>
        <v>235979.76</v>
      </c>
      <c r="BW563" s="57">
        <f t="shared" si="970"/>
        <v>1337218.094000001</v>
      </c>
      <c r="BX563" s="69">
        <f t="shared" si="971"/>
        <v>1317553.114000001</v>
      </c>
      <c r="BY563" s="69">
        <f t="shared" si="971"/>
        <v>1297888.134000001</v>
      </c>
      <c r="BZ563" s="69">
        <f t="shared" si="971"/>
        <v>1278223.154000001</v>
      </c>
      <c r="CA563" s="69">
        <f t="shared" si="971"/>
        <v>1258558.174000001</v>
      </c>
      <c r="CB563" s="69">
        <f t="shared" si="971"/>
        <v>1238893.1940000011</v>
      </c>
      <c r="CC563" s="69">
        <f t="shared" si="971"/>
        <v>1219228.2140000011</v>
      </c>
      <c r="CD563" s="69">
        <f t="shared" si="971"/>
        <v>1199563.2340000011</v>
      </c>
      <c r="CE563" s="69">
        <f t="shared" si="971"/>
        <v>1179898.2540000011</v>
      </c>
      <c r="CF563" s="69">
        <f t="shared" si="972"/>
        <v>1160233.2740000011</v>
      </c>
      <c r="CG563" s="69">
        <f t="shared" si="972"/>
        <v>1140568.2940000012</v>
      </c>
      <c r="CH563" s="69">
        <f t="shared" si="973"/>
        <v>1120903.3140000012</v>
      </c>
      <c r="CI563" s="60">
        <v>0</v>
      </c>
      <c r="CJ563" s="69">
        <v>19664.98</v>
      </c>
      <c r="CK563" s="69">
        <f t="shared" si="974"/>
        <v>235979.76</v>
      </c>
      <c r="CL563" s="57">
        <f t="shared" si="975"/>
        <v>1101238.3340000012</v>
      </c>
      <c r="CM563" s="69">
        <f t="shared" si="976"/>
        <v>1081573.3540000012</v>
      </c>
      <c r="CN563" s="69">
        <f t="shared" si="976"/>
        <v>1061908.3740000012</v>
      </c>
      <c r="CO563" s="69">
        <f t="shared" si="976"/>
        <v>1042243.3940000013</v>
      </c>
      <c r="CP563" s="69">
        <f t="shared" si="976"/>
        <v>1022578.4140000013</v>
      </c>
      <c r="CQ563" s="69">
        <f t="shared" si="976"/>
        <v>1002913.4340000013</v>
      </c>
      <c r="CR563" s="69">
        <f t="shared" si="976"/>
        <v>983248.45400000131</v>
      </c>
      <c r="CS563" s="69">
        <f t="shared" si="976"/>
        <v>963583.47400000133</v>
      </c>
      <c r="CT563" s="69">
        <f t="shared" si="976"/>
        <v>943918.49400000134</v>
      </c>
      <c r="CU563" s="69">
        <f t="shared" si="977"/>
        <v>924253.51400000136</v>
      </c>
      <c r="CV563" s="69">
        <f t="shared" si="977"/>
        <v>904588.53400000138</v>
      </c>
      <c r="CW563" s="69">
        <f t="shared" si="978"/>
        <v>884923.5540000014</v>
      </c>
      <c r="CX563" s="60">
        <v>0</v>
      </c>
    </row>
    <row r="564" spans="1:102" x14ac:dyDescent="0.2">
      <c r="A564" s="56" t="s">
        <v>1843</v>
      </c>
      <c r="B564" s="40" t="s">
        <v>2057</v>
      </c>
      <c r="C564" s="40" t="s">
        <v>834</v>
      </c>
      <c r="D564" s="40" t="s">
        <v>835</v>
      </c>
      <c r="E564" s="40" t="s">
        <v>2170</v>
      </c>
      <c r="F564" s="40" t="s">
        <v>831</v>
      </c>
      <c r="G564" s="40">
        <v>36</v>
      </c>
      <c r="H564" s="57">
        <v>285424.40000000002</v>
      </c>
      <c r="I564" s="57">
        <f>H564-J564</f>
        <v>233878.06666666668</v>
      </c>
      <c r="J564" s="57">
        <v>51546.333333333336</v>
      </c>
      <c r="K564" s="58">
        <v>0</v>
      </c>
      <c r="L564" s="69">
        <v>873.66666666666663</v>
      </c>
      <c r="M564" s="63"/>
      <c r="N564" s="57">
        <f>L564*1</f>
        <v>873.66666666666663</v>
      </c>
      <c r="O564" s="57"/>
      <c r="P564" s="57"/>
      <c r="Q564" s="57"/>
      <c r="R564" s="57"/>
      <c r="S564" s="57"/>
      <c r="T564" s="57"/>
      <c r="U564" s="57"/>
      <c r="V564" s="57"/>
      <c r="W564" s="57"/>
      <c r="X564" s="57"/>
      <c r="Y564" s="57">
        <v>52420</v>
      </c>
      <c r="Z564" s="57">
        <f>Y564-$L564</f>
        <v>51546.333333333336</v>
      </c>
      <c r="AA564" s="59"/>
      <c r="AB564" s="57">
        <f>N564</f>
        <v>873.66666666666663</v>
      </c>
      <c r="AC564" s="57">
        <f>AB564*12</f>
        <v>10484</v>
      </c>
      <c r="AD564" s="57">
        <f>Z564-$AB564</f>
        <v>50672.666666666672</v>
      </c>
      <c r="AE564" s="57">
        <f>AD564-$AB564</f>
        <v>49799.000000000007</v>
      </c>
      <c r="AF564" s="57">
        <f>AE564-$AB564</f>
        <v>48925.333333333343</v>
      </c>
      <c r="AG564" s="57">
        <f t="shared" ref="AG564:AN564" si="980">AF564-$AB564</f>
        <v>48051.666666666679</v>
      </c>
      <c r="AH564" s="57">
        <f t="shared" si="980"/>
        <v>47178.000000000015</v>
      </c>
      <c r="AI564" s="57">
        <f t="shared" si="980"/>
        <v>46304.33333333335</v>
      </c>
      <c r="AJ564" s="57">
        <f t="shared" si="980"/>
        <v>45430.666666666686</v>
      </c>
      <c r="AK564" s="57">
        <f>AJ564-$AB564</f>
        <v>44557.000000000022</v>
      </c>
      <c r="AL564" s="57">
        <f t="shared" si="980"/>
        <v>43683.333333333358</v>
      </c>
      <c r="AM564" s="57">
        <f>AL564-$AB564</f>
        <v>42809.666666666693</v>
      </c>
      <c r="AN564" s="57">
        <f t="shared" si="980"/>
        <v>41936.000000000029</v>
      </c>
      <c r="AO564" s="57">
        <f>AN564-$AB564</f>
        <v>41062.333333333365</v>
      </c>
      <c r="AP564" s="59"/>
      <c r="AQ564" s="57">
        <v>2037.7142857142858</v>
      </c>
      <c r="AR564" s="57">
        <f>AQ564*12</f>
        <v>24452.571428571428</v>
      </c>
      <c r="AS564" s="57">
        <f>AO564-$AQ564</f>
        <v>39024.619047619082</v>
      </c>
      <c r="AT564" s="57">
        <f>AS564-$AQ564</f>
        <v>36986.9047619048</v>
      </c>
      <c r="AU564" s="57">
        <f>AT564-$AQ564</f>
        <v>34949.190476190517</v>
      </c>
      <c r="AV564" s="57">
        <f t="shared" ref="AV564:BA564" si="981">AU564-$AQ564</f>
        <v>32911.476190476234</v>
      </c>
      <c r="AW564" s="57">
        <f t="shared" si="981"/>
        <v>30873.761904761948</v>
      </c>
      <c r="AX564" s="57">
        <f t="shared" si="981"/>
        <v>28836.047619047662</v>
      </c>
      <c r="AY564" s="57">
        <f t="shared" si="981"/>
        <v>26798.333333333376</v>
      </c>
      <c r="AZ564" s="57">
        <f t="shared" si="981"/>
        <v>24760.61904761909</v>
      </c>
      <c r="BA564" s="57">
        <f t="shared" si="981"/>
        <v>22722.904761904803</v>
      </c>
      <c r="BB564" s="57">
        <f>BA564-$AQ564</f>
        <v>20685.190476190517</v>
      </c>
      <c r="BC564" s="57">
        <f>BB564-$AQ564</f>
        <v>18647.476190476231</v>
      </c>
      <c r="BD564" s="57">
        <f>BC564-$AQ564</f>
        <v>16609.761904761945</v>
      </c>
      <c r="BE564" s="60">
        <f t="shared" si="905"/>
        <v>0</v>
      </c>
      <c r="BF564" s="57">
        <v>2037.7142857142858</v>
      </c>
      <c r="BG564" s="69">
        <v>16609.759999999998</v>
      </c>
      <c r="BH564" s="57">
        <f t="shared" si="965"/>
        <v>14572.047619047658</v>
      </c>
      <c r="BI564" s="57">
        <f>BH564-$AQ564</f>
        <v>12534.333333333372</v>
      </c>
      <c r="BJ564" s="57">
        <f>BI564-$AQ564</f>
        <v>10496.619047619086</v>
      </c>
      <c r="BK564" s="57">
        <f t="shared" ref="BK564:BP565" si="982">BJ564-$AQ564</f>
        <v>8458.9047619047997</v>
      </c>
      <c r="BL564" s="57">
        <f t="shared" si="982"/>
        <v>6421.1904761905134</v>
      </c>
      <c r="BM564" s="57">
        <f t="shared" si="982"/>
        <v>4383.4761904762272</v>
      </c>
      <c r="BN564" s="57">
        <f t="shared" si="982"/>
        <v>2345.7619047619414</v>
      </c>
      <c r="BO564" s="57">
        <f t="shared" si="982"/>
        <v>308.04761904765564</v>
      </c>
      <c r="BP564" s="57">
        <f t="shared" si="982"/>
        <v>-1729.6666666666301</v>
      </c>
      <c r="BQ564" s="57">
        <f>BP564-$AQ564</f>
        <v>-3767.3809523809159</v>
      </c>
      <c r="BR564" s="57">
        <f>BQ564-$AQ564</f>
        <v>-5805.0952380952021</v>
      </c>
      <c r="BS564" s="57">
        <v>0</v>
      </c>
      <c r="BT564" s="60">
        <v>0</v>
      </c>
      <c r="BU564" s="57">
        <v>2037.7142857142858</v>
      </c>
      <c r="BV564" s="69"/>
      <c r="BW564" s="57"/>
      <c r="BX564" s="57"/>
      <c r="BY564" s="57"/>
      <c r="BZ564" s="57"/>
      <c r="CA564" s="57"/>
      <c r="CB564" s="57"/>
      <c r="CC564" s="57"/>
      <c r="CD564" s="57"/>
      <c r="CE564" s="57"/>
      <c r="CF564" s="57"/>
      <c r="CG564" s="57"/>
      <c r="CH564" s="57"/>
      <c r="CI564" s="60">
        <v>0</v>
      </c>
      <c r="CJ564" s="57">
        <v>2037.7142857142858</v>
      </c>
      <c r="CK564" s="69"/>
      <c r="CL564" s="57"/>
      <c r="CM564" s="57"/>
      <c r="CN564" s="57"/>
      <c r="CO564" s="57"/>
      <c r="CP564" s="57"/>
      <c r="CQ564" s="57"/>
      <c r="CR564" s="57"/>
      <c r="CS564" s="57"/>
      <c r="CT564" s="57"/>
      <c r="CU564" s="57"/>
      <c r="CV564" s="57"/>
      <c r="CW564" s="57"/>
      <c r="CX564" s="60">
        <v>0</v>
      </c>
    </row>
    <row r="565" spans="1:102" ht="22.5" x14ac:dyDescent="0.2">
      <c r="A565" s="56" t="s">
        <v>1844</v>
      </c>
      <c r="B565" s="40" t="s">
        <v>2058</v>
      </c>
      <c r="C565" s="40" t="s">
        <v>834</v>
      </c>
      <c r="D565" s="40" t="s">
        <v>835</v>
      </c>
      <c r="E565" s="40" t="s">
        <v>2171</v>
      </c>
      <c r="F565" s="40" t="s">
        <v>831</v>
      </c>
      <c r="G565" s="40">
        <v>180</v>
      </c>
      <c r="H565" s="69">
        <v>98908</v>
      </c>
      <c r="I565" s="57">
        <v>34467.836363636365</v>
      </c>
      <c r="J565" s="57">
        <v>64440.163636363635</v>
      </c>
      <c r="K565" s="58">
        <v>0</v>
      </c>
      <c r="L565" s="69">
        <v>549.48888888888894</v>
      </c>
      <c r="M565" s="69">
        <v>669.11047619047633</v>
      </c>
      <c r="N565" s="57">
        <f>L565*8+M565*4</f>
        <v>7072.3530158730173</v>
      </c>
      <c r="O565" s="57">
        <f>J565-$L565</f>
        <v>63890.674747474746</v>
      </c>
      <c r="P565" s="57">
        <f t="shared" si="956"/>
        <v>63341.185858585857</v>
      </c>
      <c r="Q565" s="57">
        <f t="shared" si="956"/>
        <v>62791.696969696968</v>
      </c>
      <c r="R565" s="57">
        <f t="shared" si="956"/>
        <v>62242.208080808079</v>
      </c>
      <c r="S565" s="57">
        <f t="shared" si="956"/>
        <v>61692.71919191919</v>
      </c>
      <c r="T565" s="57">
        <f t="shared" si="956"/>
        <v>61143.230303030301</v>
      </c>
      <c r="U565" s="57">
        <f t="shared" si="956"/>
        <v>60593.741414141412</v>
      </c>
      <c r="V565" s="57">
        <f>U565-$M565</f>
        <v>59924.630937950933</v>
      </c>
      <c r="W565" s="57">
        <f>V565-$M565</f>
        <v>59255.520461760454</v>
      </c>
      <c r="X565" s="57">
        <f t="shared" ref="X565:Z565" si="983">W565-$M565</f>
        <v>58586.409985569975</v>
      </c>
      <c r="Y565" s="57">
        <f t="shared" si="983"/>
        <v>57917.299509379496</v>
      </c>
      <c r="Z565" s="57">
        <f t="shared" si="983"/>
        <v>57248.189033189017</v>
      </c>
      <c r="AA565" s="59"/>
      <c r="AB565" s="57"/>
      <c r="AC565" s="57">
        <f>M565*12</f>
        <v>8029.3257142857165</v>
      </c>
      <c r="AD565" s="57">
        <f>Z565-$M565</f>
        <v>56579.078556998538</v>
      </c>
      <c r="AE565" s="57">
        <f>AD565-$M565</f>
        <v>55909.968080808059</v>
      </c>
      <c r="AF565" s="57">
        <f>AE565-$M565</f>
        <v>55240.85760461758</v>
      </c>
      <c r="AG565" s="57">
        <f>AF565-$M565</f>
        <v>54571.747128427101</v>
      </c>
      <c r="AH565" s="57">
        <f t="shared" ref="AH565:AN565" si="984">AG565-$M565</f>
        <v>53902.636652236622</v>
      </c>
      <c r="AI565" s="57">
        <f t="shared" si="984"/>
        <v>53233.526176046144</v>
      </c>
      <c r="AJ565" s="57">
        <f t="shared" si="984"/>
        <v>52564.415699855665</v>
      </c>
      <c r="AK565" s="57">
        <f t="shared" si="984"/>
        <v>51895.305223665186</v>
      </c>
      <c r="AL565" s="57">
        <f t="shared" si="984"/>
        <v>51226.194747474707</v>
      </c>
      <c r="AM565" s="57">
        <f t="shared" si="984"/>
        <v>50557.084271284228</v>
      </c>
      <c r="AN565" s="57">
        <f t="shared" si="984"/>
        <v>49887.973795093749</v>
      </c>
      <c r="AO565" s="57">
        <f>AN565-$M565</f>
        <v>49218.86331890327</v>
      </c>
      <c r="AP565" s="59"/>
      <c r="AQ565" s="57">
        <v>669.11047619047633</v>
      </c>
      <c r="AR565" s="57">
        <f>AQ565*12</f>
        <v>8029.3257142857165</v>
      </c>
      <c r="AS565" s="57">
        <f>AO565-$AQ565</f>
        <v>48549.752842712791</v>
      </c>
      <c r="AT565" s="57">
        <f>AS565-$AQ565</f>
        <v>47880.642366522312</v>
      </c>
      <c r="AU565" s="57">
        <f t="shared" ref="AU565:BD565" si="985">AT565-$AQ565</f>
        <v>47211.531890331833</v>
      </c>
      <c r="AV565" s="57">
        <f t="shared" si="985"/>
        <v>46542.421414141354</v>
      </c>
      <c r="AW565" s="57">
        <f t="shared" si="985"/>
        <v>45873.310937950875</v>
      </c>
      <c r="AX565" s="57">
        <f t="shared" si="985"/>
        <v>45204.200461760396</v>
      </c>
      <c r="AY565" s="57">
        <f t="shared" si="985"/>
        <v>44535.089985569917</v>
      </c>
      <c r="AZ565" s="57">
        <f t="shared" si="985"/>
        <v>43865.979509379438</v>
      </c>
      <c r="BA565" s="57">
        <f>AZ565-$AQ565</f>
        <v>43196.869033188959</v>
      </c>
      <c r="BB565" s="57">
        <f t="shared" si="985"/>
        <v>42527.75855699848</v>
      </c>
      <c r="BC565" s="57">
        <f t="shared" si="985"/>
        <v>41858.648080808001</v>
      </c>
      <c r="BD565" s="57">
        <f t="shared" si="985"/>
        <v>41189.537604617522</v>
      </c>
      <c r="BE565" s="60">
        <f t="shared" si="905"/>
        <v>0</v>
      </c>
      <c r="BF565" s="57">
        <v>669.11047619047633</v>
      </c>
      <c r="BG565" s="69">
        <f t="shared" si="964"/>
        <v>8029.3257142857165</v>
      </c>
      <c r="BH565" s="57">
        <f t="shared" si="965"/>
        <v>40520.427128427043</v>
      </c>
      <c r="BI565" s="57">
        <f>BH565-$AQ565</f>
        <v>39851.316652236565</v>
      </c>
      <c r="BJ565" s="57">
        <f t="shared" ref="BJ565" si="986">BI565-$AQ565</f>
        <v>39182.206176046086</v>
      </c>
      <c r="BK565" s="57">
        <f t="shared" si="982"/>
        <v>38513.095699855607</v>
      </c>
      <c r="BL565" s="57">
        <f t="shared" si="982"/>
        <v>37843.985223665128</v>
      </c>
      <c r="BM565" s="57">
        <f t="shared" si="982"/>
        <v>37174.874747474649</v>
      </c>
      <c r="BN565" s="57">
        <f t="shared" si="982"/>
        <v>36505.76427128417</v>
      </c>
      <c r="BO565" s="57">
        <f t="shared" si="982"/>
        <v>35836.653795093691</v>
      </c>
      <c r="BP565" s="57">
        <f>BO565-$AQ565</f>
        <v>35167.543318903212</v>
      </c>
      <c r="BQ565" s="57">
        <f t="shared" ref="BQ565:BS565" si="987">BP565-$AQ565</f>
        <v>34498.432842712733</v>
      </c>
      <c r="BR565" s="57">
        <f t="shared" si="987"/>
        <v>33829.322366522254</v>
      </c>
      <c r="BS565" s="57">
        <f t="shared" si="987"/>
        <v>33160.211890331775</v>
      </c>
      <c r="BT565" s="60">
        <v>0</v>
      </c>
      <c r="BU565" s="57">
        <v>669.11047619047633</v>
      </c>
      <c r="BV565" s="69">
        <f t="shared" si="969"/>
        <v>8029.3257142857165</v>
      </c>
      <c r="BW565" s="57">
        <f t="shared" si="970"/>
        <v>32491.1014141413</v>
      </c>
      <c r="BX565" s="57">
        <f>BW565-$AQ565</f>
        <v>31821.990937950824</v>
      </c>
      <c r="BY565" s="57">
        <f t="shared" ref="BY565:CD565" si="988">BX565-$AQ565</f>
        <v>31152.880461760349</v>
      </c>
      <c r="BZ565" s="57">
        <f t="shared" si="988"/>
        <v>30483.769985569874</v>
      </c>
      <c r="CA565" s="57">
        <f t="shared" si="988"/>
        <v>29814.659509379399</v>
      </c>
      <c r="CB565" s="57">
        <f t="shared" si="988"/>
        <v>29145.549033188923</v>
      </c>
      <c r="CC565" s="57">
        <f t="shared" si="988"/>
        <v>28476.438556998448</v>
      </c>
      <c r="CD565" s="57">
        <f t="shared" si="988"/>
        <v>27807.328080807973</v>
      </c>
      <c r="CE565" s="57">
        <f>CD565-$AQ565</f>
        <v>27138.217604617497</v>
      </c>
      <c r="CF565" s="57">
        <f t="shared" ref="CF565:CH565" si="989">CE565-$AQ565</f>
        <v>26469.107128427022</v>
      </c>
      <c r="CG565" s="57">
        <f t="shared" si="989"/>
        <v>25799.996652236547</v>
      </c>
      <c r="CH565" s="57">
        <f t="shared" si="989"/>
        <v>25130.886176046071</v>
      </c>
      <c r="CI565" s="60">
        <v>0</v>
      </c>
      <c r="CJ565" s="57">
        <v>669.11047619047633</v>
      </c>
      <c r="CK565" s="69">
        <f t="shared" si="974"/>
        <v>8029.3257142857165</v>
      </c>
      <c r="CL565" s="57">
        <f t="shared" ref="CL565" si="990">CH565-CJ565</f>
        <v>24461.775699855596</v>
      </c>
      <c r="CM565" s="57">
        <f>CL565-$AQ565</f>
        <v>23792.665223665121</v>
      </c>
      <c r="CN565" s="57">
        <f t="shared" ref="CN565:CS565" si="991">CM565-$AQ565</f>
        <v>23123.554747474645</v>
      </c>
      <c r="CO565" s="57">
        <f t="shared" si="991"/>
        <v>22454.44427128417</v>
      </c>
      <c r="CP565" s="57">
        <f t="shared" si="991"/>
        <v>21785.333795093695</v>
      </c>
      <c r="CQ565" s="57">
        <f t="shared" si="991"/>
        <v>21116.223318903219</v>
      </c>
      <c r="CR565" s="57">
        <f t="shared" si="991"/>
        <v>20447.112842712744</v>
      </c>
      <c r="CS565" s="57">
        <f t="shared" si="991"/>
        <v>19778.002366522269</v>
      </c>
      <c r="CT565" s="57">
        <f>CS565-$AQ565</f>
        <v>19108.891890331794</v>
      </c>
      <c r="CU565" s="57">
        <f t="shared" ref="CU565:CW565" si="992">CT565-$AQ565</f>
        <v>18439.781414141318</v>
      </c>
      <c r="CV565" s="57">
        <f t="shared" si="992"/>
        <v>17770.670937950843</v>
      </c>
      <c r="CW565" s="57">
        <f t="shared" si="992"/>
        <v>17101.560461760368</v>
      </c>
      <c r="CX565" s="60">
        <v>0</v>
      </c>
    </row>
    <row r="566" spans="1:102" x14ac:dyDescent="0.2">
      <c r="A566" s="56" t="s">
        <v>1845</v>
      </c>
      <c r="B566" s="40" t="s">
        <v>2059</v>
      </c>
      <c r="C566" s="40" t="s">
        <v>834</v>
      </c>
      <c r="D566" s="40" t="s">
        <v>835</v>
      </c>
      <c r="E566" s="40" t="s">
        <v>2172</v>
      </c>
      <c r="F566" s="40" t="s">
        <v>831</v>
      </c>
      <c r="G566" s="40">
        <v>84</v>
      </c>
      <c r="H566" s="57">
        <v>4836509.93</v>
      </c>
      <c r="I566" s="57">
        <v>2994029.9899999998</v>
      </c>
      <c r="J566" s="57">
        <v>1842479.94</v>
      </c>
      <c r="K566" s="58">
        <v>0</v>
      </c>
      <c r="L566" s="57">
        <v>57577.5</v>
      </c>
      <c r="M566" s="57"/>
      <c r="N566" s="57">
        <f t="shared" ref="N566:N583" si="993">L566*12</f>
        <v>690930</v>
      </c>
      <c r="O566" s="57">
        <f t="shared" si="899"/>
        <v>1784902.44</v>
      </c>
      <c r="P566" s="57">
        <f t="shared" si="956"/>
        <v>1727324.94</v>
      </c>
      <c r="Q566" s="57">
        <f t="shared" si="956"/>
        <v>1669747.44</v>
      </c>
      <c r="R566" s="57">
        <f t="shared" si="956"/>
        <v>1612169.94</v>
      </c>
      <c r="S566" s="57">
        <f t="shared" si="956"/>
        <v>1554592.44</v>
      </c>
      <c r="T566" s="57">
        <f t="shared" si="956"/>
        <v>1497014.94</v>
      </c>
      <c r="U566" s="57">
        <f t="shared" si="956"/>
        <v>1439437.44</v>
      </c>
      <c r="V566" s="57">
        <f t="shared" si="956"/>
        <v>1381859.94</v>
      </c>
      <c r="W566" s="57">
        <f t="shared" si="956"/>
        <v>1324282.44</v>
      </c>
      <c r="X566" s="57">
        <f t="shared" si="956"/>
        <v>1266704.94</v>
      </c>
      <c r="Y566" s="57">
        <f t="shared" si="956"/>
        <v>1209127.44</v>
      </c>
      <c r="Z566" s="57">
        <f t="shared" si="956"/>
        <v>1151549.94</v>
      </c>
      <c r="AA566" s="59"/>
      <c r="AB566" s="57"/>
      <c r="AC566" s="57">
        <f t="shared" si="901"/>
        <v>690930</v>
      </c>
      <c r="AD566" s="57">
        <f t="shared" si="902"/>
        <v>1093972.44</v>
      </c>
      <c r="AE566" s="57">
        <f t="shared" si="957"/>
        <v>1036394.94</v>
      </c>
      <c r="AF566" s="57">
        <f t="shared" si="957"/>
        <v>978817.44</v>
      </c>
      <c r="AG566" s="57">
        <f t="shared" si="957"/>
        <v>921239.94</v>
      </c>
      <c r="AH566" s="57">
        <f t="shared" si="957"/>
        <v>863662.44</v>
      </c>
      <c r="AI566" s="57">
        <f t="shared" si="957"/>
        <v>806084.94</v>
      </c>
      <c r="AJ566" s="57">
        <f t="shared" si="957"/>
        <v>748507.44</v>
      </c>
      <c r="AK566" s="57">
        <f t="shared" si="957"/>
        <v>690929.94</v>
      </c>
      <c r="AL566" s="57">
        <f t="shared" si="957"/>
        <v>633352.43999999994</v>
      </c>
      <c r="AM566" s="57">
        <f t="shared" si="957"/>
        <v>575774.93999999994</v>
      </c>
      <c r="AN566" s="57">
        <f t="shared" si="957"/>
        <v>518197.43999999994</v>
      </c>
      <c r="AO566" s="57">
        <f t="shared" si="957"/>
        <v>460619.93999999994</v>
      </c>
      <c r="AP566" s="59"/>
      <c r="AQ566" s="57">
        <v>57577.5</v>
      </c>
      <c r="AR566" s="57">
        <f>L566*8-0.06</f>
        <v>460619.94</v>
      </c>
      <c r="AS566" s="57">
        <f t="shared" si="962"/>
        <v>403042.43999999994</v>
      </c>
      <c r="AT566" s="57">
        <f t="shared" si="963"/>
        <v>345464.93999999994</v>
      </c>
      <c r="AU566" s="57">
        <f t="shared" si="963"/>
        <v>287887.43999999994</v>
      </c>
      <c r="AV566" s="57">
        <f t="shared" si="963"/>
        <v>230309.93999999994</v>
      </c>
      <c r="AW566" s="57">
        <f t="shared" si="963"/>
        <v>172732.43999999994</v>
      </c>
      <c r="AX566" s="57">
        <f t="shared" si="963"/>
        <v>115154.93999999994</v>
      </c>
      <c r="AY566" s="57">
        <f t="shared" si="963"/>
        <v>57577.439999999944</v>
      </c>
      <c r="AZ566" s="57">
        <f>AY566-$L566+0.06</f>
        <v>-5.587935669737476E-11</v>
      </c>
      <c r="BA566" s="57">
        <f t="shared" ref="BA566:BD566" si="994">AZ566-$L566*0</f>
        <v>-5.587935669737476E-11</v>
      </c>
      <c r="BB566" s="57">
        <f t="shared" si="994"/>
        <v>-5.587935669737476E-11</v>
      </c>
      <c r="BC566" s="57">
        <f t="shared" si="994"/>
        <v>-5.587935669737476E-11</v>
      </c>
      <c r="BD566" s="57">
        <f t="shared" si="994"/>
        <v>-5.587935669737476E-11</v>
      </c>
      <c r="BE566" s="60">
        <f t="shared" si="905"/>
        <v>0</v>
      </c>
      <c r="BF566" s="57">
        <v>57577.5</v>
      </c>
      <c r="BG566" s="69">
        <v>0</v>
      </c>
      <c r="BH566" s="57"/>
      <c r="BI566" s="57"/>
      <c r="BJ566" s="57"/>
      <c r="BK566" s="57"/>
      <c r="BL566" s="57"/>
      <c r="BM566" s="57"/>
      <c r="BN566" s="57"/>
      <c r="BO566" s="57"/>
      <c r="BP566" s="57"/>
      <c r="BQ566" s="57"/>
      <c r="BR566" s="57"/>
      <c r="BS566" s="57"/>
      <c r="BT566" s="60">
        <f t="shared" si="907"/>
        <v>-9.4565065180172656E-14</v>
      </c>
      <c r="BU566" s="57">
        <v>57577.5</v>
      </c>
      <c r="BV566" s="69">
        <v>0</v>
      </c>
      <c r="BW566" s="57"/>
      <c r="BX566" s="57"/>
      <c r="BY566" s="57"/>
      <c r="BZ566" s="57"/>
      <c r="CA566" s="57"/>
      <c r="CB566" s="57"/>
      <c r="CC566" s="57"/>
      <c r="CD566" s="57"/>
      <c r="CE566" s="57"/>
      <c r="CF566" s="57"/>
      <c r="CG566" s="57"/>
      <c r="CH566" s="57"/>
      <c r="CI566" s="60">
        <f t="shared" si="910"/>
        <v>0</v>
      </c>
      <c r="CJ566" s="57">
        <v>57577.5</v>
      </c>
      <c r="CK566" s="69">
        <v>0</v>
      </c>
      <c r="CL566" s="57"/>
      <c r="CM566" s="57"/>
      <c r="CN566" s="57"/>
      <c r="CO566" s="57"/>
      <c r="CP566" s="57"/>
      <c r="CQ566" s="57"/>
      <c r="CR566" s="57"/>
      <c r="CS566" s="57"/>
      <c r="CT566" s="57"/>
      <c r="CU566" s="57"/>
      <c r="CV566" s="57"/>
      <c r="CW566" s="57"/>
      <c r="CX566" s="60">
        <f t="shared" si="913"/>
        <v>0</v>
      </c>
    </row>
    <row r="567" spans="1:102" x14ac:dyDescent="0.2">
      <c r="A567" s="56" t="s">
        <v>1846</v>
      </c>
      <c r="B567" s="40" t="s">
        <v>2060</v>
      </c>
      <c r="C567" s="40" t="s">
        <v>834</v>
      </c>
      <c r="D567" s="40" t="s">
        <v>835</v>
      </c>
      <c r="E567" s="40" t="s">
        <v>2173</v>
      </c>
      <c r="F567" s="40" t="s">
        <v>831</v>
      </c>
      <c r="G567" s="40">
        <v>120</v>
      </c>
      <c r="H567" s="57">
        <v>741762.97</v>
      </c>
      <c r="I567" s="57">
        <v>271979.81699999998</v>
      </c>
      <c r="J567" s="57">
        <v>469783.15299999999</v>
      </c>
      <c r="K567" s="58">
        <v>0</v>
      </c>
      <c r="L567" s="57">
        <v>6181.36</v>
      </c>
      <c r="M567" s="57"/>
      <c r="N567" s="57">
        <f t="shared" si="993"/>
        <v>74176.319999999992</v>
      </c>
      <c r="O567" s="57">
        <f t="shared" si="899"/>
        <v>463601.79300000001</v>
      </c>
      <c r="P567" s="57">
        <f t="shared" si="956"/>
        <v>457420.43300000002</v>
      </c>
      <c r="Q567" s="57">
        <f t="shared" si="956"/>
        <v>451239.07300000003</v>
      </c>
      <c r="R567" s="57">
        <f t="shared" si="956"/>
        <v>445057.71300000005</v>
      </c>
      <c r="S567" s="57">
        <f t="shared" si="956"/>
        <v>438876.35300000006</v>
      </c>
      <c r="T567" s="57">
        <f t="shared" si="956"/>
        <v>432694.99300000007</v>
      </c>
      <c r="U567" s="57">
        <f t="shared" si="956"/>
        <v>426513.63300000009</v>
      </c>
      <c r="V567" s="57">
        <f t="shared" si="956"/>
        <v>420332.2730000001</v>
      </c>
      <c r="W567" s="57">
        <f t="shared" si="956"/>
        <v>414150.91300000012</v>
      </c>
      <c r="X567" s="57">
        <f t="shared" si="956"/>
        <v>407969.55300000013</v>
      </c>
      <c r="Y567" s="57">
        <f t="shared" si="956"/>
        <v>401788.19300000014</v>
      </c>
      <c r="Z567" s="57">
        <f t="shared" si="956"/>
        <v>395606.83300000016</v>
      </c>
      <c r="AA567" s="59"/>
      <c r="AB567" s="57"/>
      <c r="AC567" s="57">
        <f t="shared" si="901"/>
        <v>74176.319999999992</v>
      </c>
      <c r="AD567" s="57">
        <f t="shared" si="902"/>
        <v>389425.47300000017</v>
      </c>
      <c r="AE567" s="57">
        <f t="shared" si="957"/>
        <v>383244.11300000019</v>
      </c>
      <c r="AF567" s="57">
        <f t="shared" si="957"/>
        <v>377062.7530000002</v>
      </c>
      <c r="AG567" s="57">
        <f t="shared" si="957"/>
        <v>370881.39300000021</v>
      </c>
      <c r="AH567" s="57">
        <f t="shared" si="957"/>
        <v>364700.03300000023</v>
      </c>
      <c r="AI567" s="57">
        <f t="shared" si="957"/>
        <v>358518.67300000024</v>
      </c>
      <c r="AJ567" s="57">
        <f t="shared" si="957"/>
        <v>352337.31300000026</v>
      </c>
      <c r="AK567" s="57">
        <f t="shared" si="957"/>
        <v>346155.95300000027</v>
      </c>
      <c r="AL567" s="57">
        <f t="shared" si="957"/>
        <v>339974.59300000028</v>
      </c>
      <c r="AM567" s="57">
        <f t="shared" si="957"/>
        <v>333793.2330000003</v>
      </c>
      <c r="AN567" s="57">
        <f t="shared" si="957"/>
        <v>327611.87300000031</v>
      </c>
      <c r="AO567" s="57">
        <f t="shared" si="957"/>
        <v>321430.51300000033</v>
      </c>
      <c r="AP567" s="59"/>
      <c r="AQ567" s="57">
        <v>6181.36</v>
      </c>
      <c r="AR567" s="57">
        <f t="shared" ref="AR567:AR570" si="995">AQ567*12</f>
        <v>74176.319999999992</v>
      </c>
      <c r="AS567" s="57">
        <f t="shared" si="962"/>
        <v>315249.15300000034</v>
      </c>
      <c r="AT567" s="57">
        <f t="shared" si="963"/>
        <v>309067.79300000035</v>
      </c>
      <c r="AU567" s="57">
        <f t="shared" si="963"/>
        <v>302886.43300000037</v>
      </c>
      <c r="AV567" s="57">
        <f t="shared" si="963"/>
        <v>296705.07300000038</v>
      </c>
      <c r="AW567" s="57">
        <f t="shared" si="963"/>
        <v>290523.7130000004</v>
      </c>
      <c r="AX567" s="57">
        <f t="shared" si="963"/>
        <v>284342.35300000041</v>
      </c>
      <c r="AY567" s="57">
        <f t="shared" si="963"/>
        <v>278160.99300000042</v>
      </c>
      <c r="AZ567" s="57">
        <f t="shared" si="963"/>
        <v>271979.63300000044</v>
      </c>
      <c r="BA567" s="57">
        <f t="shared" si="963"/>
        <v>265798.27300000045</v>
      </c>
      <c r="BB567" s="57">
        <f t="shared" si="963"/>
        <v>259616.91300000047</v>
      </c>
      <c r="BC567" s="57">
        <f t="shared" si="963"/>
        <v>253435.55300000048</v>
      </c>
      <c r="BD567" s="57">
        <f t="shared" si="963"/>
        <v>247254.19300000049</v>
      </c>
      <c r="BE567" s="60">
        <f t="shared" si="905"/>
        <v>0</v>
      </c>
      <c r="BF567" s="57">
        <v>6181.36</v>
      </c>
      <c r="BG567" s="69">
        <f t="shared" si="964"/>
        <v>74176.319999999992</v>
      </c>
      <c r="BH567" s="57">
        <f t="shared" si="965"/>
        <v>241072.83300000051</v>
      </c>
      <c r="BI567" s="57">
        <f t="shared" ref="BI567:BS570" si="996">BH567-$L567</f>
        <v>234891.47300000052</v>
      </c>
      <c r="BJ567" s="57">
        <f t="shared" si="996"/>
        <v>228710.11300000054</v>
      </c>
      <c r="BK567" s="57">
        <f t="shared" si="996"/>
        <v>222528.75300000055</v>
      </c>
      <c r="BL567" s="57">
        <f t="shared" si="996"/>
        <v>216347.39300000056</v>
      </c>
      <c r="BM567" s="57">
        <f t="shared" si="996"/>
        <v>210166.03300000058</v>
      </c>
      <c r="BN567" s="57">
        <f t="shared" si="996"/>
        <v>203984.67300000059</v>
      </c>
      <c r="BO567" s="57">
        <f t="shared" si="996"/>
        <v>197803.31300000061</v>
      </c>
      <c r="BP567" s="57">
        <f t="shared" si="996"/>
        <v>191621.95300000062</v>
      </c>
      <c r="BQ567" s="57">
        <f t="shared" si="996"/>
        <v>185440.59300000063</v>
      </c>
      <c r="BR567" s="57">
        <f t="shared" si="996"/>
        <v>179259.23300000065</v>
      </c>
      <c r="BS567" s="57">
        <f t="shared" si="996"/>
        <v>173077.87300000066</v>
      </c>
      <c r="BT567" s="60">
        <f t="shared" si="907"/>
        <v>4623.6527260000121</v>
      </c>
      <c r="BU567" s="57">
        <v>6181.36</v>
      </c>
      <c r="BV567" s="69">
        <f t="shared" si="969"/>
        <v>74176.319999999992</v>
      </c>
      <c r="BW567" s="57">
        <f t="shared" ref="BW567:BW570" si="997">BS567-BU567</f>
        <v>166896.51300000068</v>
      </c>
      <c r="BX567" s="57">
        <f t="shared" ref="BX567:CH570" si="998">BW567-$L567</f>
        <v>160715.15300000069</v>
      </c>
      <c r="BY567" s="57">
        <f t="shared" si="998"/>
        <v>154533.7930000007</v>
      </c>
      <c r="BZ567" s="57">
        <f t="shared" si="998"/>
        <v>148352.43300000072</v>
      </c>
      <c r="CA567" s="57">
        <f t="shared" si="998"/>
        <v>142171.07300000073</v>
      </c>
      <c r="CB567" s="57">
        <f t="shared" si="998"/>
        <v>135989.71300000075</v>
      </c>
      <c r="CC567" s="57">
        <f t="shared" si="998"/>
        <v>129808.35300000074</v>
      </c>
      <c r="CD567" s="57">
        <f t="shared" si="998"/>
        <v>123626.99300000074</v>
      </c>
      <c r="CE567" s="57">
        <f t="shared" si="998"/>
        <v>117445.63300000074</v>
      </c>
      <c r="CF567" s="57">
        <f t="shared" si="998"/>
        <v>111264.27300000074</v>
      </c>
      <c r="CG567" s="57">
        <f t="shared" si="998"/>
        <v>105082.91300000074</v>
      </c>
      <c r="CH567" s="57">
        <f t="shared" si="998"/>
        <v>98901.553000000742</v>
      </c>
      <c r="CI567" s="60">
        <f t="shared" si="910"/>
        <v>2991.7736860000155</v>
      </c>
      <c r="CJ567" s="57">
        <v>6181.36</v>
      </c>
      <c r="CK567" s="69">
        <f t="shared" si="974"/>
        <v>74176.319999999992</v>
      </c>
      <c r="CL567" s="57">
        <f t="shared" ref="CL567:CL570" si="999">CH567-CJ567</f>
        <v>92720.193000000741</v>
      </c>
      <c r="CM567" s="57">
        <f t="shared" ref="CM567:CW570" si="1000">CL567-$L567</f>
        <v>86538.833000000741</v>
      </c>
      <c r="CN567" s="57">
        <f t="shared" si="1000"/>
        <v>80357.47300000074</v>
      </c>
      <c r="CO567" s="57">
        <f t="shared" si="1000"/>
        <v>74176.11300000074</v>
      </c>
      <c r="CP567" s="57">
        <f t="shared" si="1000"/>
        <v>67994.753000000739</v>
      </c>
      <c r="CQ567" s="57">
        <f t="shared" si="1000"/>
        <v>61813.393000000739</v>
      </c>
      <c r="CR567" s="57">
        <f t="shared" si="1000"/>
        <v>55632.033000000738</v>
      </c>
      <c r="CS567" s="57">
        <f t="shared" si="1000"/>
        <v>49450.673000000737</v>
      </c>
      <c r="CT567" s="57">
        <f t="shared" si="1000"/>
        <v>43269.313000000737</v>
      </c>
      <c r="CU567" s="57">
        <f t="shared" si="1000"/>
        <v>37087.953000000736</v>
      </c>
      <c r="CV567" s="57">
        <f t="shared" si="1000"/>
        <v>30906.593000000736</v>
      </c>
      <c r="CW567" s="57">
        <f t="shared" si="1000"/>
        <v>24725.233000000735</v>
      </c>
      <c r="CX567" s="60">
        <f t="shared" si="913"/>
        <v>1359.8946460000161</v>
      </c>
    </row>
    <row r="568" spans="1:102" x14ac:dyDescent="0.2">
      <c r="A568" s="56" t="s">
        <v>1847</v>
      </c>
      <c r="B568" s="40" t="s">
        <v>2061</v>
      </c>
      <c r="C568" s="40" t="s">
        <v>834</v>
      </c>
      <c r="D568" s="40" t="s">
        <v>2079</v>
      </c>
      <c r="E568" s="40" t="s">
        <v>2155</v>
      </c>
      <c r="F568" s="40" t="s">
        <v>831</v>
      </c>
      <c r="G568" s="40">
        <v>180</v>
      </c>
      <c r="H568" s="57">
        <v>115494.34</v>
      </c>
      <c r="I568" s="57">
        <v>10266.182666666666</v>
      </c>
      <c r="J568" s="57">
        <v>105228.15733333334</v>
      </c>
      <c r="K568" s="58">
        <v>0</v>
      </c>
      <c r="L568" s="57">
        <v>641.63166669999998</v>
      </c>
      <c r="M568" s="57"/>
      <c r="N568" s="57">
        <f t="shared" si="993"/>
        <v>7699.5800003999993</v>
      </c>
      <c r="O568" s="57">
        <f t="shared" si="899"/>
        <v>104586.52566663333</v>
      </c>
      <c r="P568" s="57">
        <f t="shared" si="956"/>
        <v>103944.89399993332</v>
      </c>
      <c r="Q568" s="57">
        <f t="shared" si="956"/>
        <v>103303.26233323332</v>
      </c>
      <c r="R568" s="57">
        <f t="shared" si="956"/>
        <v>102661.63066653331</v>
      </c>
      <c r="S568" s="57">
        <f t="shared" si="956"/>
        <v>102019.9989998333</v>
      </c>
      <c r="T568" s="57">
        <f t="shared" si="956"/>
        <v>101378.3673331333</v>
      </c>
      <c r="U568" s="57">
        <f t="shared" si="956"/>
        <v>100736.73566643329</v>
      </c>
      <c r="V568" s="57">
        <f t="shared" si="956"/>
        <v>100095.10399973328</v>
      </c>
      <c r="W568" s="57">
        <f t="shared" si="956"/>
        <v>99453.472333033278</v>
      </c>
      <c r="X568" s="57">
        <f t="shared" si="956"/>
        <v>98811.840666333272</v>
      </c>
      <c r="Y568" s="57">
        <f t="shared" si="956"/>
        <v>98170.208999633265</v>
      </c>
      <c r="Z568" s="57">
        <f t="shared" si="956"/>
        <v>97528.577332933259</v>
      </c>
      <c r="AA568" s="59"/>
      <c r="AB568" s="57"/>
      <c r="AC568" s="57">
        <f t="shared" si="901"/>
        <v>7699.5800003999993</v>
      </c>
      <c r="AD568" s="57">
        <f t="shared" si="902"/>
        <v>96886.945666233252</v>
      </c>
      <c r="AE568" s="57">
        <f t="shared" si="957"/>
        <v>96245.313999533246</v>
      </c>
      <c r="AF568" s="57">
        <f t="shared" si="957"/>
        <v>95603.682332833239</v>
      </c>
      <c r="AG568" s="57">
        <f t="shared" si="957"/>
        <v>94962.050666133233</v>
      </c>
      <c r="AH568" s="57">
        <f t="shared" si="957"/>
        <v>94320.418999433226</v>
      </c>
      <c r="AI568" s="57">
        <f t="shared" si="957"/>
        <v>93678.78733273322</v>
      </c>
      <c r="AJ568" s="57">
        <f t="shared" si="957"/>
        <v>93037.155666033213</v>
      </c>
      <c r="AK568" s="57">
        <f t="shared" si="957"/>
        <v>92395.523999333207</v>
      </c>
      <c r="AL568" s="57">
        <f t="shared" si="957"/>
        <v>91753.892332633201</v>
      </c>
      <c r="AM568" s="57">
        <f t="shared" si="957"/>
        <v>91112.260665933194</v>
      </c>
      <c r="AN568" s="57">
        <f t="shared" si="957"/>
        <v>90470.628999233188</v>
      </c>
      <c r="AO568" s="57">
        <f t="shared" si="957"/>
        <v>89828.997332533181</v>
      </c>
      <c r="AP568" s="59"/>
      <c r="AQ568" s="57">
        <v>641.63166669999998</v>
      </c>
      <c r="AR568" s="57">
        <f t="shared" si="995"/>
        <v>7699.5800003999993</v>
      </c>
      <c r="AS568" s="57">
        <f t="shared" si="962"/>
        <v>89187.365665833175</v>
      </c>
      <c r="AT568" s="57">
        <f t="shared" si="963"/>
        <v>88545.733999133168</v>
      </c>
      <c r="AU568" s="57">
        <f t="shared" si="963"/>
        <v>87904.102332433162</v>
      </c>
      <c r="AV568" s="57">
        <f t="shared" si="963"/>
        <v>87262.470665733155</v>
      </c>
      <c r="AW568" s="57">
        <f t="shared" si="963"/>
        <v>86620.838999033149</v>
      </c>
      <c r="AX568" s="57">
        <f t="shared" si="963"/>
        <v>85979.207332333142</v>
      </c>
      <c r="AY568" s="57">
        <f t="shared" si="963"/>
        <v>85337.575665633136</v>
      </c>
      <c r="AZ568" s="57">
        <f t="shared" si="963"/>
        <v>84695.943998933129</v>
      </c>
      <c r="BA568" s="57">
        <f t="shared" si="963"/>
        <v>84054.312332233123</v>
      </c>
      <c r="BB568" s="57">
        <f t="shared" si="963"/>
        <v>83412.680665533117</v>
      </c>
      <c r="BC568" s="57">
        <f t="shared" si="963"/>
        <v>82771.04899883311</v>
      </c>
      <c r="BD568" s="57">
        <f t="shared" si="963"/>
        <v>82129.417332133104</v>
      </c>
      <c r="BE568" s="60">
        <f t="shared" si="905"/>
        <v>0</v>
      </c>
      <c r="BF568" s="57">
        <v>641.63166669999998</v>
      </c>
      <c r="BG568" s="69">
        <f t="shared" si="964"/>
        <v>7699.5800003999993</v>
      </c>
      <c r="BH568" s="57">
        <f t="shared" si="965"/>
        <v>81487.785665433097</v>
      </c>
      <c r="BI568" s="57">
        <f t="shared" si="996"/>
        <v>80846.153998733091</v>
      </c>
      <c r="BJ568" s="57">
        <f t="shared" si="996"/>
        <v>80204.522332033084</v>
      </c>
      <c r="BK568" s="57">
        <f t="shared" si="996"/>
        <v>79562.890665333078</v>
      </c>
      <c r="BL568" s="57">
        <f t="shared" si="996"/>
        <v>78921.258998633071</v>
      </c>
      <c r="BM568" s="57">
        <f t="shared" si="996"/>
        <v>78279.627331933065</v>
      </c>
      <c r="BN568" s="57">
        <f t="shared" si="996"/>
        <v>77637.995665233058</v>
      </c>
      <c r="BO568" s="57">
        <f t="shared" si="996"/>
        <v>76996.363998533052</v>
      </c>
      <c r="BP568" s="57">
        <f t="shared" si="996"/>
        <v>76354.732331833045</v>
      </c>
      <c r="BQ568" s="57">
        <f t="shared" si="996"/>
        <v>75713.100665133039</v>
      </c>
      <c r="BR568" s="57">
        <f t="shared" si="996"/>
        <v>75071.468998433033</v>
      </c>
      <c r="BS568" s="57">
        <f t="shared" si="996"/>
        <v>74429.837331733026</v>
      </c>
      <c r="BT568" s="60">
        <f t="shared" si="907"/>
        <v>1722.1518013025272</v>
      </c>
      <c r="BU568" s="57">
        <v>641.63166669999998</v>
      </c>
      <c r="BV568" s="69">
        <f t="shared" si="969"/>
        <v>7699.5800003999993</v>
      </c>
      <c r="BW568" s="57">
        <f t="shared" si="997"/>
        <v>73788.20566503302</v>
      </c>
      <c r="BX568" s="57">
        <f t="shared" si="998"/>
        <v>73146.573998333013</v>
      </c>
      <c r="BY568" s="57">
        <f t="shared" si="998"/>
        <v>72504.942331633007</v>
      </c>
      <c r="BZ568" s="57">
        <f t="shared" si="998"/>
        <v>71863.310664933</v>
      </c>
      <c r="CA568" s="57">
        <f t="shared" si="998"/>
        <v>71221.678998232994</v>
      </c>
      <c r="CB568" s="57">
        <f t="shared" si="998"/>
        <v>70580.047331532987</v>
      </c>
      <c r="CC568" s="57">
        <f t="shared" si="998"/>
        <v>69938.415664832981</v>
      </c>
      <c r="CD568" s="57">
        <f t="shared" si="998"/>
        <v>69296.783998132974</v>
      </c>
      <c r="CE568" s="57">
        <f t="shared" si="998"/>
        <v>68655.152331432968</v>
      </c>
      <c r="CF568" s="57">
        <f t="shared" si="998"/>
        <v>68013.520664732961</v>
      </c>
      <c r="CG568" s="57">
        <f t="shared" si="998"/>
        <v>67371.888998032955</v>
      </c>
      <c r="CH568" s="57">
        <f t="shared" si="998"/>
        <v>66730.257331332949</v>
      </c>
      <c r="CI568" s="60">
        <f t="shared" si="910"/>
        <v>1552.7610412937256</v>
      </c>
      <c r="CJ568" s="57">
        <v>641.63166669999998</v>
      </c>
      <c r="CK568" s="69">
        <f t="shared" si="974"/>
        <v>7699.5800003999993</v>
      </c>
      <c r="CL568" s="57">
        <f t="shared" si="999"/>
        <v>66088.625664632942</v>
      </c>
      <c r="CM568" s="57">
        <f t="shared" si="1000"/>
        <v>65446.993997932943</v>
      </c>
      <c r="CN568" s="57">
        <f t="shared" si="1000"/>
        <v>64805.362331232944</v>
      </c>
      <c r="CO568" s="57">
        <f t="shared" si="1000"/>
        <v>64163.730664532945</v>
      </c>
      <c r="CP568" s="57">
        <f t="shared" si="1000"/>
        <v>63522.098997832945</v>
      </c>
      <c r="CQ568" s="57">
        <f t="shared" si="1000"/>
        <v>62880.467331132946</v>
      </c>
      <c r="CR568" s="57">
        <f t="shared" si="1000"/>
        <v>62238.835664432947</v>
      </c>
      <c r="CS568" s="57">
        <f t="shared" si="1000"/>
        <v>61597.203997732948</v>
      </c>
      <c r="CT568" s="57">
        <f t="shared" si="1000"/>
        <v>60955.572331032949</v>
      </c>
      <c r="CU568" s="57">
        <f t="shared" si="1000"/>
        <v>60313.940664332949</v>
      </c>
      <c r="CV568" s="57">
        <f t="shared" si="1000"/>
        <v>59672.30899763295</v>
      </c>
      <c r="CW568" s="57">
        <f t="shared" si="1000"/>
        <v>59030.677330932951</v>
      </c>
      <c r="CX568" s="60">
        <f t="shared" si="913"/>
        <v>1383.3702812849247</v>
      </c>
    </row>
    <row r="569" spans="1:102" x14ac:dyDescent="0.2">
      <c r="A569" s="56" t="s">
        <v>1848</v>
      </c>
      <c r="B569" s="40" t="s">
        <v>2062</v>
      </c>
      <c r="C569" s="40" t="s">
        <v>834</v>
      </c>
      <c r="D569" s="40" t="s">
        <v>2079</v>
      </c>
      <c r="E569" s="40" t="s">
        <v>2155</v>
      </c>
      <c r="F569" s="40" t="s">
        <v>831</v>
      </c>
      <c r="G569" s="40">
        <v>180</v>
      </c>
      <c r="H569" s="57">
        <v>160390.26</v>
      </c>
      <c r="I569" s="57">
        <v>14256.924000000001</v>
      </c>
      <c r="J569" s="57">
        <v>146133.33600000001</v>
      </c>
      <c r="K569" s="58">
        <v>0</v>
      </c>
      <c r="L569" s="57">
        <v>891.0599999999996</v>
      </c>
      <c r="M569" s="57"/>
      <c r="N569" s="57">
        <f t="shared" si="993"/>
        <v>10692.719999999996</v>
      </c>
      <c r="O569" s="57">
        <f t="shared" si="899"/>
        <v>145242.27600000001</v>
      </c>
      <c r="P569" s="57">
        <f t="shared" si="956"/>
        <v>144351.21600000001</v>
      </c>
      <c r="Q569" s="57">
        <f t="shared" si="956"/>
        <v>143460.15600000002</v>
      </c>
      <c r="R569" s="57">
        <f t="shared" si="956"/>
        <v>142569.09600000002</v>
      </c>
      <c r="S569" s="57">
        <f t="shared" si="956"/>
        <v>141678.03600000002</v>
      </c>
      <c r="T569" s="57">
        <f t="shared" si="956"/>
        <v>140786.97600000002</v>
      </c>
      <c r="U569" s="57">
        <f t="shared" si="956"/>
        <v>139895.91600000003</v>
      </c>
      <c r="V569" s="57">
        <f t="shared" si="956"/>
        <v>139004.85600000003</v>
      </c>
      <c r="W569" s="57">
        <f t="shared" si="956"/>
        <v>138113.79600000003</v>
      </c>
      <c r="X569" s="57">
        <f t="shared" si="956"/>
        <v>137222.73600000003</v>
      </c>
      <c r="Y569" s="57">
        <f t="shared" si="956"/>
        <v>136331.67600000004</v>
      </c>
      <c r="Z569" s="57">
        <f t="shared" si="956"/>
        <v>135440.61600000004</v>
      </c>
      <c r="AA569" s="59"/>
      <c r="AB569" s="57"/>
      <c r="AC569" s="57">
        <f t="shared" si="901"/>
        <v>10692.719999999996</v>
      </c>
      <c r="AD569" s="57">
        <f t="shared" si="902"/>
        <v>134549.55600000004</v>
      </c>
      <c r="AE569" s="57">
        <f t="shared" si="957"/>
        <v>133658.49600000004</v>
      </c>
      <c r="AF569" s="57">
        <f t="shared" si="957"/>
        <v>132767.43600000005</v>
      </c>
      <c r="AG569" s="57">
        <f t="shared" si="957"/>
        <v>131876.37600000005</v>
      </c>
      <c r="AH569" s="57">
        <f t="shared" si="957"/>
        <v>130985.31600000005</v>
      </c>
      <c r="AI569" s="57">
        <f t="shared" si="957"/>
        <v>130094.25600000005</v>
      </c>
      <c r="AJ569" s="57">
        <f t="shared" si="957"/>
        <v>129203.19600000005</v>
      </c>
      <c r="AK569" s="57">
        <f t="shared" si="957"/>
        <v>128312.13600000006</v>
      </c>
      <c r="AL569" s="57">
        <f t="shared" si="957"/>
        <v>127421.07600000006</v>
      </c>
      <c r="AM569" s="57">
        <f t="shared" si="957"/>
        <v>126530.01600000006</v>
      </c>
      <c r="AN569" s="57">
        <f t="shared" si="957"/>
        <v>125638.95600000006</v>
      </c>
      <c r="AO569" s="57">
        <f t="shared" si="957"/>
        <v>124747.89600000007</v>
      </c>
      <c r="AP569" s="59"/>
      <c r="AQ569" s="57">
        <v>891.0599999999996</v>
      </c>
      <c r="AR569" s="57">
        <f t="shared" si="995"/>
        <v>10692.719999999996</v>
      </c>
      <c r="AS569" s="57">
        <f t="shared" si="962"/>
        <v>123856.83600000007</v>
      </c>
      <c r="AT569" s="57">
        <f t="shared" si="963"/>
        <v>122965.77600000007</v>
      </c>
      <c r="AU569" s="57">
        <f t="shared" si="963"/>
        <v>122074.71600000007</v>
      </c>
      <c r="AV569" s="57">
        <f t="shared" si="963"/>
        <v>121183.65600000008</v>
      </c>
      <c r="AW569" s="57">
        <f t="shared" si="963"/>
        <v>120292.59600000008</v>
      </c>
      <c r="AX569" s="57">
        <f t="shared" si="963"/>
        <v>119401.53600000008</v>
      </c>
      <c r="AY569" s="57">
        <f t="shared" si="963"/>
        <v>118510.47600000008</v>
      </c>
      <c r="AZ569" s="57">
        <f t="shared" si="963"/>
        <v>117619.41600000008</v>
      </c>
      <c r="BA569" s="57">
        <f t="shared" si="963"/>
        <v>116728.35600000009</v>
      </c>
      <c r="BB569" s="57">
        <f t="shared" si="963"/>
        <v>115837.29600000009</v>
      </c>
      <c r="BC569" s="57">
        <f t="shared" si="963"/>
        <v>114946.23600000009</v>
      </c>
      <c r="BD569" s="57">
        <f t="shared" si="963"/>
        <v>114055.17600000009</v>
      </c>
      <c r="BE569" s="60">
        <f t="shared" si="905"/>
        <v>0</v>
      </c>
      <c r="BF569" s="57">
        <v>891.0599999999996</v>
      </c>
      <c r="BG569" s="69">
        <f t="shared" si="964"/>
        <v>10692.719999999996</v>
      </c>
      <c r="BH569" s="57">
        <f t="shared" si="965"/>
        <v>113164.1160000001</v>
      </c>
      <c r="BI569" s="57">
        <f t="shared" si="996"/>
        <v>112273.0560000001</v>
      </c>
      <c r="BJ569" s="57">
        <f t="shared" si="996"/>
        <v>111381.9960000001</v>
      </c>
      <c r="BK569" s="57">
        <f t="shared" si="996"/>
        <v>110490.9360000001</v>
      </c>
      <c r="BL569" s="57">
        <f t="shared" si="996"/>
        <v>109599.87600000011</v>
      </c>
      <c r="BM569" s="57">
        <f t="shared" si="996"/>
        <v>108708.81600000011</v>
      </c>
      <c r="BN569" s="57">
        <f t="shared" si="996"/>
        <v>107817.75600000011</v>
      </c>
      <c r="BO569" s="57">
        <f t="shared" si="996"/>
        <v>106926.69600000011</v>
      </c>
      <c r="BP569" s="57">
        <f t="shared" si="996"/>
        <v>106035.63600000012</v>
      </c>
      <c r="BQ569" s="57">
        <f t="shared" si="996"/>
        <v>105144.57600000012</v>
      </c>
      <c r="BR569" s="57">
        <f t="shared" si="996"/>
        <v>104253.51600000012</v>
      </c>
      <c r="BS569" s="57">
        <f t="shared" si="996"/>
        <v>103362.45600000012</v>
      </c>
      <c r="BT569" s="60">
        <f t="shared" si="907"/>
        <v>2391.5939520000015</v>
      </c>
      <c r="BU569" s="57">
        <v>891.0599999999996</v>
      </c>
      <c r="BV569" s="69">
        <f t="shared" si="969"/>
        <v>10692.719999999996</v>
      </c>
      <c r="BW569" s="57">
        <f t="shared" si="997"/>
        <v>102471.39600000012</v>
      </c>
      <c r="BX569" s="57">
        <f t="shared" si="998"/>
        <v>101580.33600000013</v>
      </c>
      <c r="BY569" s="57">
        <f t="shared" si="998"/>
        <v>100689.27600000013</v>
      </c>
      <c r="BZ569" s="57">
        <f t="shared" si="998"/>
        <v>99798.216000000131</v>
      </c>
      <c r="CA569" s="57">
        <f t="shared" si="998"/>
        <v>98907.156000000134</v>
      </c>
      <c r="CB569" s="57">
        <f t="shared" si="998"/>
        <v>98016.096000000136</v>
      </c>
      <c r="CC569" s="57">
        <f t="shared" si="998"/>
        <v>97125.036000000138</v>
      </c>
      <c r="CD569" s="57">
        <f t="shared" si="998"/>
        <v>96233.976000000141</v>
      </c>
      <c r="CE569" s="57">
        <f t="shared" si="998"/>
        <v>95342.916000000143</v>
      </c>
      <c r="CF569" s="57">
        <f t="shared" si="998"/>
        <v>94451.856000000145</v>
      </c>
      <c r="CG569" s="57">
        <f t="shared" si="998"/>
        <v>93560.796000000148</v>
      </c>
      <c r="CH569" s="57">
        <f t="shared" si="998"/>
        <v>92669.73600000015</v>
      </c>
      <c r="CI569" s="60">
        <f t="shared" si="910"/>
        <v>2156.3541120000027</v>
      </c>
      <c r="CJ569" s="57">
        <v>891.0599999999996</v>
      </c>
      <c r="CK569" s="69">
        <f t="shared" si="974"/>
        <v>10692.719999999996</v>
      </c>
      <c r="CL569" s="57">
        <f t="shared" si="999"/>
        <v>91778.676000000152</v>
      </c>
      <c r="CM569" s="57">
        <f t="shared" si="1000"/>
        <v>90887.616000000155</v>
      </c>
      <c r="CN569" s="57">
        <f t="shared" si="1000"/>
        <v>89996.556000000157</v>
      </c>
      <c r="CO569" s="57">
        <f t="shared" si="1000"/>
        <v>89105.496000000159</v>
      </c>
      <c r="CP569" s="57">
        <f t="shared" si="1000"/>
        <v>88214.436000000162</v>
      </c>
      <c r="CQ569" s="57">
        <f t="shared" si="1000"/>
        <v>87323.376000000164</v>
      </c>
      <c r="CR569" s="57">
        <f t="shared" si="1000"/>
        <v>86432.316000000166</v>
      </c>
      <c r="CS569" s="57">
        <f t="shared" si="1000"/>
        <v>85541.256000000169</v>
      </c>
      <c r="CT569" s="57">
        <f t="shared" si="1000"/>
        <v>84650.196000000171</v>
      </c>
      <c r="CU569" s="57">
        <f t="shared" si="1000"/>
        <v>83759.136000000173</v>
      </c>
      <c r="CV569" s="57">
        <f t="shared" si="1000"/>
        <v>82868.076000000176</v>
      </c>
      <c r="CW569" s="57">
        <f t="shared" si="1000"/>
        <v>81977.016000000178</v>
      </c>
      <c r="CX569" s="60">
        <f t="shared" si="913"/>
        <v>1921.1142720000032</v>
      </c>
    </row>
    <row r="570" spans="1:102" x14ac:dyDescent="0.2">
      <c r="A570" s="56" t="s">
        <v>1849</v>
      </c>
      <c r="B570" s="40" t="s">
        <v>2063</v>
      </c>
      <c r="C570" s="40" t="s">
        <v>834</v>
      </c>
      <c r="D570" s="40" t="s">
        <v>2079</v>
      </c>
      <c r="E570" s="40" t="s">
        <v>2174</v>
      </c>
      <c r="F570" s="40" t="s">
        <v>831</v>
      </c>
      <c r="G570" s="40">
        <v>180</v>
      </c>
      <c r="H570" s="57">
        <v>40297.269999999997</v>
      </c>
      <c r="I570" s="57">
        <v>4029.7046666666656</v>
      </c>
      <c r="J570" s="57">
        <v>36267.565333333332</v>
      </c>
      <c r="K570" s="58">
        <v>0</v>
      </c>
      <c r="L570" s="57">
        <v>223.86999999999992</v>
      </c>
      <c r="M570" s="57"/>
      <c r="N570" s="57">
        <f t="shared" si="993"/>
        <v>2686.4399999999991</v>
      </c>
      <c r="O570" s="57">
        <f t="shared" si="899"/>
        <v>36043.695333333329</v>
      </c>
      <c r="P570" s="57">
        <f t="shared" si="956"/>
        <v>35819.825333333327</v>
      </c>
      <c r="Q570" s="57">
        <f t="shared" si="956"/>
        <v>35595.955333333324</v>
      </c>
      <c r="R570" s="57">
        <f t="shared" si="956"/>
        <v>35372.085333333322</v>
      </c>
      <c r="S570" s="57">
        <f t="shared" si="956"/>
        <v>35148.215333333319</v>
      </c>
      <c r="T570" s="57">
        <f t="shared" si="956"/>
        <v>34924.345333333316</v>
      </c>
      <c r="U570" s="57">
        <f t="shared" si="956"/>
        <v>34700.475333333314</v>
      </c>
      <c r="V570" s="57">
        <f t="shared" si="956"/>
        <v>34476.605333333311</v>
      </c>
      <c r="W570" s="57">
        <f t="shared" si="956"/>
        <v>34252.735333333309</v>
      </c>
      <c r="X570" s="57">
        <f t="shared" si="956"/>
        <v>34028.865333333306</v>
      </c>
      <c r="Y570" s="57">
        <f t="shared" si="956"/>
        <v>33804.995333333303</v>
      </c>
      <c r="Z570" s="57">
        <f t="shared" si="956"/>
        <v>33581.125333333301</v>
      </c>
      <c r="AA570" s="59"/>
      <c r="AB570" s="57"/>
      <c r="AC570" s="57">
        <f t="shared" si="901"/>
        <v>2686.4399999999991</v>
      </c>
      <c r="AD570" s="57">
        <f t="shared" si="902"/>
        <v>33357.255333333298</v>
      </c>
      <c r="AE570" s="57">
        <f t="shared" si="957"/>
        <v>33133.385333333295</v>
      </c>
      <c r="AF570" s="57">
        <f t="shared" si="957"/>
        <v>32909.515333333293</v>
      </c>
      <c r="AG570" s="57">
        <f t="shared" si="957"/>
        <v>32685.645333333294</v>
      </c>
      <c r="AH570" s="57">
        <f t="shared" si="957"/>
        <v>32461.775333333295</v>
      </c>
      <c r="AI570" s="57">
        <f t="shared" si="957"/>
        <v>32237.905333333296</v>
      </c>
      <c r="AJ570" s="57">
        <f t="shared" si="957"/>
        <v>32014.035333333297</v>
      </c>
      <c r="AK570" s="57">
        <f t="shared" si="957"/>
        <v>31790.165333333298</v>
      </c>
      <c r="AL570" s="57">
        <f t="shared" si="957"/>
        <v>31566.295333333299</v>
      </c>
      <c r="AM570" s="57">
        <f t="shared" si="957"/>
        <v>31342.4253333333</v>
      </c>
      <c r="AN570" s="57">
        <f t="shared" si="957"/>
        <v>31118.555333333301</v>
      </c>
      <c r="AO570" s="57">
        <f t="shared" si="957"/>
        <v>30894.685333333302</v>
      </c>
      <c r="AP570" s="59"/>
      <c r="AQ570" s="57">
        <v>223.86999999999992</v>
      </c>
      <c r="AR570" s="57">
        <f t="shared" si="995"/>
        <v>2686.4399999999991</v>
      </c>
      <c r="AS570" s="57">
        <f t="shared" si="962"/>
        <v>30670.815333333303</v>
      </c>
      <c r="AT570" s="57">
        <f t="shared" si="963"/>
        <v>30446.945333333304</v>
      </c>
      <c r="AU570" s="57">
        <f t="shared" si="963"/>
        <v>30223.075333333305</v>
      </c>
      <c r="AV570" s="57">
        <f t="shared" si="963"/>
        <v>29999.205333333306</v>
      </c>
      <c r="AW570" s="57">
        <f t="shared" si="963"/>
        <v>29775.335333333307</v>
      </c>
      <c r="AX570" s="57">
        <f t="shared" si="963"/>
        <v>29551.465333333308</v>
      </c>
      <c r="AY570" s="57">
        <f t="shared" si="963"/>
        <v>29327.595333333309</v>
      </c>
      <c r="AZ570" s="57">
        <f t="shared" si="963"/>
        <v>29103.72533333331</v>
      </c>
      <c r="BA570" s="57">
        <f t="shared" si="963"/>
        <v>28879.855333333311</v>
      </c>
      <c r="BB570" s="57">
        <f t="shared" si="963"/>
        <v>28655.985333333312</v>
      </c>
      <c r="BC570" s="57">
        <f t="shared" si="963"/>
        <v>28432.115333333313</v>
      </c>
      <c r="BD570" s="57">
        <f t="shared" si="963"/>
        <v>28208.245333333314</v>
      </c>
      <c r="BE570" s="60">
        <f t="shared" si="905"/>
        <v>0</v>
      </c>
      <c r="BF570" s="57">
        <v>223.86999999999992</v>
      </c>
      <c r="BG570" s="69">
        <f t="shared" si="964"/>
        <v>2686.4399999999991</v>
      </c>
      <c r="BH570" s="57">
        <f t="shared" si="965"/>
        <v>27984.375333333315</v>
      </c>
      <c r="BI570" s="57">
        <f t="shared" si="996"/>
        <v>27760.505333333316</v>
      </c>
      <c r="BJ570" s="57">
        <f t="shared" si="996"/>
        <v>27536.635333333317</v>
      </c>
      <c r="BK570" s="57">
        <f t="shared" si="996"/>
        <v>27312.765333333318</v>
      </c>
      <c r="BL570" s="57">
        <f t="shared" si="996"/>
        <v>27088.895333333319</v>
      </c>
      <c r="BM570" s="57">
        <f t="shared" si="996"/>
        <v>26865.02533333332</v>
      </c>
      <c r="BN570" s="57">
        <f t="shared" si="996"/>
        <v>26641.155333333321</v>
      </c>
      <c r="BO570" s="57">
        <f t="shared" si="996"/>
        <v>26417.285333333322</v>
      </c>
      <c r="BP570" s="57">
        <f t="shared" si="996"/>
        <v>26193.415333333323</v>
      </c>
      <c r="BQ570" s="57">
        <f t="shared" si="996"/>
        <v>25969.545333333324</v>
      </c>
      <c r="BR570" s="57">
        <f t="shared" si="996"/>
        <v>25745.675333333325</v>
      </c>
      <c r="BS570" s="57">
        <f t="shared" si="996"/>
        <v>25521.805333333326</v>
      </c>
      <c r="BT570" s="60">
        <f t="shared" si="907"/>
        <v>591.03055733333304</v>
      </c>
      <c r="BU570" s="57">
        <v>223.86999999999992</v>
      </c>
      <c r="BV570" s="69">
        <f t="shared" si="969"/>
        <v>2686.4399999999991</v>
      </c>
      <c r="BW570" s="57">
        <f t="shared" si="997"/>
        <v>25297.935333333327</v>
      </c>
      <c r="BX570" s="57">
        <f t="shared" si="998"/>
        <v>25074.065333333328</v>
      </c>
      <c r="BY570" s="57">
        <f t="shared" si="998"/>
        <v>24850.195333333329</v>
      </c>
      <c r="BZ570" s="57">
        <f t="shared" si="998"/>
        <v>24626.32533333333</v>
      </c>
      <c r="CA570" s="57">
        <f t="shared" si="998"/>
        <v>24402.455333333332</v>
      </c>
      <c r="CB570" s="57">
        <f t="shared" si="998"/>
        <v>24178.585333333333</v>
      </c>
      <c r="CC570" s="57">
        <f t="shared" si="998"/>
        <v>23954.715333333334</v>
      </c>
      <c r="CD570" s="57">
        <f t="shared" si="998"/>
        <v>23730.845333333335</v>
      </c>
      <c r="CE570" s="57">
        <f t="shared" si="998"/>
        <v>23506.975333333336</v>
      </c>
      <c r="CF570" s="57">
        <f t="shared" si="998"/>
        <v>23283.105333333337</v>
      </c>
      <c r="CG570" s="57">
        <f t="shared" si="998"/>
        <v>23059.235333333338</v>
      </c>
      <c r="CH570" s="57">
        <f t="shared" si="998"/>
        <v>22835.365333333339</v>
      </c>
      <c r="CI570" s="60">
        <f t="shared" si="910"/>
        <v>531.92887733333316</v>
      </c>
      <c r="CJ570" s="57">
        <v>223.86999999999992</v>
      </c>
      <c r="CK570" s="69">
        <f t="shared" si="974"/>
        <v>2686.4399999999991</v>
      </c>
      <c r="CL570" s="57">
        <f t="shared" si="999"/>
        <v>22611.49533333334</v>
      </c>
      <c r="CM570" s="57">
        <f t="shared" si="1000"/>
        <v>22387.625333333341</v>
      </c>
      <c r="CN570" s="57">
        <f t="shared" si="1000"/>
        <v>22163.755333333342</v>
      </c>
      <c r="CO570" s="57">
        <f t="shared" si="1000"/>
        <v>21939.885333333343</v>
      </c>
      <c r="CP570" s="57">
        <f t="shared" si="1000"/>
        <v>21716.015333333344</v>
      </c>
      <c r="CQ570" s="57">
        <f t="shared" si="1000"/>
        <v>21492.145333333345</v>
      </c>
      <c r="CR570" s="57">
        <f t="shared" si="1000"/>
        <v>21268.275333333346</v>
      </c>
      <c r="CS570" s="57">
        <f t="shared" si="1000"/>
        <v>21044.405333333347</v>
      </c>
      <c r="CT570" s="57">
        <f t="shared" si="1000"/>
        <v>20820.535333333348</v>
      </c>
      <c r="CU570" s="57">
        <f t="shared" si="1000"/>
        <v>20596.665333333349</v>
      </c>
      <c r="CV570" s="57">
        <f t="shared" si="1000"/>
        <v>20372.79533333335</v>
      </c>
      <c r="CW570" s="57">
        <f t="shared" si="1000"/>
        <v>20148.925333333351</v>
      </c>
      <c r="CX570" s="60">
        <f t="shared" si="913"/>
        <v>472.82719733333357</v>
      </c>
    </row>
    <row r="571" spans="1:102" x14ac:dyDescent="0.2">
      <c r="A571" s="56" t="s">
        <v>1850</v>
      </c>
      <c r="B571" s="40" t="s">
        <v>2064</v>
      </c>
      <c r="C571" s="40" t="s">
        <v>834</v>
      </c>
      <c r="D571" s="40" t="s">
        <v>835</v>
      </c>
      <c r="E571" s="40" t="s">
        <v>2175</v>
      </c>
      <c r="F571" s="40" t="s">
        <v>831</v>
      </c>
      <c r="G571" s="40">
        <v>84</v>
      </c>
      <c r="H571" s="57">
        <v>74241.69</v>
      </c>
      <c r="I571" s="57">
        <v>60100.435714285719</v>
      </c>
      <c r="J571" s="57">
        <v>14141.254285714283</v>
      </c>
      <c r="K571" s="58">
        <v>0</v>
      </c>
      <c r="L571" s="57">
        <v>883.83</v>
      </c>
      <c r="M571" s="57"/>
      <c r="N571" s="57">
        <f t="shared" si="993"/>
        <v>10605.960000000001</v>
      </c>
      <c r="O571" s="57">
        <f t="shared" si="899"/>
        <v>13257.424285714284</v>
      </c>
      <c r="P571" s="57">
        <f t="shared" si="956"/>
        <v>12373.594285714284</v>
      </c>
      <c r="Q571" s="57">
        <f t="shared" si="956"/>
        <v>11489.764285714284</v>
      </c>
      <c r="R571" s="57">
        <f t="shared" si="956"/>
        <v>10605.934285714284</v>
      </c>
      <c r="S571" s="57">
        <f t="shared" si="956"/>
        <v>9722.1042857142838</v>
      </c>
      <c r="T571" s="57">
        <f t="shared" si="956"/>
        <v>8838.2742857142839</v>
      </c>
      <c r="U571" s="57">
        <f t="shared" si="956"/>
        <v>7954.444285714284</v>
      </c>
      <c r="V571" s="57">
        <f t="shared" si="956"/>
        <v>7070.6142857142841</v>
      </c>
      <c r="W571" s="57">
        <f t="shared" si="956"/>
        <v>6186.7842857142841</v>
      </c>
      <c r="X571" s="57">
        <f t="shared" si="956"/>
        <v>5302.9542857142842</v>
      </c>
      <c r="Y571" s="57">
        <f t="shared" si="956"/>
        <v>4419.1242857142843</v>
      </c>
      <c r="Z571" s="57">
        <f t="shared" si="956"/>
        <v>3535.2942857142843</v>
      </c>
      <c r="AA571" s="59"/>
      <c r="AB571" s="57"/>
      <c r="AC571" s="57">
        <f>L571*4-0.03</f>
        <v>3535.29</v>
      </c>
      <c r="AD571" s="57">
        <f t="shared" si="902"/>
        <v>2651.4642857142844</v>
      </c>
      <c r="AE571" s="57">
        <f t="shared" si="957"/>
        <v>1767.6342857142845</v>
      </c>
      <c r="AF571" s="57">
        <f t="shared" si="957"/>
        <v>883.80428571428445</v>
      </c>
      <c r="AG571" s="57">
        <f>AF571-$L571+0.03</f>
        <v>4.2857142844059115E-3</v>
      </c>
      <c r="AH571" s="57">
        <f>AG571-$L571*0</f>
        <v>4.2857142844059115E-3</v>
      </c>
      <c r="AI571" s="57">
        <f t="shared" ref="AI571:AO571" si="1001">AH571-$L571*0</f>
        <v>4.2857142844059115E-3</v>
      </c>
      <c r="AJ571" s="57">
        <f t="shared" si="1001"/>
        <v>4.2857142844059115E-3</v>
      </c>
      <c r="AK571" s="57">
        <f t="shared" si="1001"/>
        <v>4.2857142844059115E-3</v>
      </c>
      <c r="AL571" s="57">
        <f t="shared" si="1001"/>
        <v>4.2857142844059115E-3</v>
      </c>
      <c r="AM571" s="57">
        <f t="shared" si="1001"/>
        <v>4.2857142844059115E-3</v>
      </c>
      <c r="AN571" s="57">
        <f t="shared" si="1001"/>
        <v>4.2857142844059115E-3</v>
      </c>
      <c r="AO571" s="57">
        <f t="shared" si="1001"/>
        <v>4.2857142844059115E-3</v>
      </c>
      <c r="AP571" s="59"/>
      <c r="AQ571" s="57">
        <v>883.83</v>
      </c>
      <c r="BE571" s="60">
        <f t="shared" si="905"/>
        <v>0</v>
      </c>
      <c r="BF571" s="57">
        <v>883.83</v>
      </c>
      <c r="BG571" s="69">
        <v>0</v>
      </c>
      <c r="BT571" s="60">
        <f t="shared" si="907"/>
        <v>0</v>
      </c>
      <c r="BU571" s="57">
        <v>883.83</v>
      </c>
      <c r="BV571" s="69">
        <v>0</v>
      </c>
      <c r="CI571" s="60">
        <f t="shared" si="910"/>
        <v>0</v>
      </c>
      <c r="CJ571" s="57">
        <v>883.83</v>
      </c>
      <c r="CK571" s="69">
        <v>0</v>
      </c>
      <c r="CX571" s="60">
        <f t="shared" si="913"/>
        <v>0</v>
      </c>
    </row>
    <row r="572" spans="1:102" x14ac:dyDescent="0.2">
      <c r="A572" s="56" t="s">
        <v>1851</v>
      </c>
      <c r="B572" s="40" t="s">
        <v>2065</v>
      </c>
      <c r="C572" s="40" t="s">
        <v>834</v>
      </c>
      <c r="D572" s="40" t="s">
        <v>851</v>
      </c>
      <c r="E572" s="40" t="s">
        <v>2176</v>
      </c>
      <c r="F572" s="40" t="s">
        <v>831</v>
      </c>
      <c r="G572" s="40">
        <v>180</v>
      </c>
      <c r="H572" s="57">
        <v>1190946</v>
      </c>
      <c r="I572" s="57">
        <v>1018920.91</v>
      </c>
      <c r="J572" s="57">
        <v>172025.08999999997</v>
      </c>
      <c r="K572" s="58">
        <v>1</v>
      </c>
      <c r="L572" s="57">
        <v>6616.37</v>
      </c>
      <c r="M572" s="57"/>
      <c r="N572" s="57">
        <f t="shared" si="993"/>
        <v>79396.44</v>
      </c>
      <c r="O572" s="57">
        <f t="shared" si="899"/>
        <v>165408.71999999997</v>
      </c>
      <c r="P572" s="57">
        <f t="shared" si="956"/>
        <v>158792.34999999998</v>
      </c>
      <c r="Q572" s="57">
        <f t="shared" si="956"/>
        <v>152175.97999999998</v>
      </c>
      <c r="R572" s="57">
        <f t="shared" si="956"/>
        <v>145559.60999999999</v>
      </c>
      <c r="S572" s="57">
        <f t="shared" si="956"/>
        <v>138943.24</v>
      </c>
      <c r="T572" s="57">
        <f t="shared" si="956"/>
        <v>132326.87</v>
      </c>
      <c r="U572" s="57">
        <f t="shared" si="956"/>
        <v>125710.5</v>
      </c>
      <c r="V572" s="57">
        <f t="shared" si="956"/>
        <v>119094.13</v>
      </c>
      <c r="W572" s="57">
        <f t="shared" si="956"/>
        <v>112477.76000000001</v>
      </c>
      <c r="X572" s="57">
        <f t="shared" si="956"/>
        <v>105861.39000000001</v>
      </c>
      <c r="Y572" s="57">
        <f t="shared" si="956"/>
        <v>99245.020000000019</v>
      </c>
      <c r="Z572" s="57">
        <f t="shared" si="956"/>
        <v>92628.650000000023</v>
      </c>
      <c r="AA572" s="59">
        <f>SUM(O572:Z572,J572)/13*$AA$1</f>
        <v>2911.191139999999</v>
      </c>
      <c r="AB572" s="57"/>
      <c r="AC572" s="57">
        <f t="shared" si="901"/>
        <v>79396.44</v>
      </c>
      <c r="AD572" s="57">
        <f t="shared" si="902"/>
        <v>86012.280000000028</v>
      </c>
      <c r="AE572" s="57">
        <f t="shared" si="957"/>
        <v>79395.910000000033</v>
      </c>
      <c r="AF572" s="57">
        <f t="shared" si="957"/>
        <v>72779.540000000037</v>
      </c>
      <c r="AG572" s="57">
        <f t="shared" si="957"/>
        <v>66163.170000000042</v>
      </c>
      <c r="AH572" s="57">
        <f t="shared" si="957"/>
        <v>59546.800000000039</v>
      </c>
      <c r="AI572" s="57">
        <f t="shared" si="957"/>
        <v>52930.430000000037</v>
      </c>
      <c r="AJ572" s="57">
        <f t="shared" si="957"/>
        <v>46314.060000000034</v>
      </c>
      <c r="AK572" s="57">
        <f t="shared" si="957"/>
        <v>39697.690000000031</v>
      </c>
      <c r="AL572" s="57">
        <f t="shared" si="957"/>
        <v>33081.320000000029</v>
      </c>
      <c r="AM572" s="57">
        <f t="shared" si="957"/>
        <v>26464.95000000003</v>
      </c>
      <c r="AN572" s="57">
        <f t="shared" si="957"/>
        <v>19848.580000000031</v>
      </c>
      <c r="AO572" s="57">
        <f t="shared" si="957"/>
        <v>13232.210000000032</v>
      </c>
      <c r="AP572" s="59">
        <f t="shared" si="903"/>
        <v>1164.4694600000012</v>
      </c>
      <c r="AQ572" s="57">
        <v>6616.37</v>
      </c>
      <c r="AR572" s="57">
        <f>L572*2-0.53</f>
        <v>13232.21</v>
      </c>
      <c r="AS572" s="57">
        <f>AO572-$L572</f>
        <v>6615.840000000032</v>
      </c>
      <c r="AT572" s="57">
        <f>AS572-$L572+0.53</f>
        <v>3.2086999723901499E-11</v>
      </c>
      <c r="AU572" s="57">
        <f t="shared" ref="AU572:BD572" si="1002">AT572-$L572*0</f>
        <v>3.2086999723901499E-11</v>
      </c>
      <c r="AV572" s="57">
        <f t="shared" si="1002"/>
        <v>3.2086999723901499E-11</v>
      </c>
      <c r="AW572" s="57">
        <f t="shared" si="1002"/>
        <v>3.2086999723901499E-11</v>
      </c>
      <c r="AX572" s="57">
        <f t="shared" si="1002"/>
        <v>3.2086999723901499E-11</v>
      </c>
      <c r="AY572" s="57">
        <f t="shared" si="1002"/>
        <v>3.2086999723901499E-11</v>
      </c>
      <c r="AZ572" s="57">
        <f t="shared" si="1002"/>
        <v>3.2086999723901499E-11</v>
      </c>
      <c r="BA572" s="57">
        <f t="shared" si="1002"/>
        <v>3.2086999723901499E-11</v>
      </c>
      <c r="BB572" s="57">
        <f t="shared" si="1002"/>
        <v>3.2086999723901499E-11</v>
      </c>
      <c r="BC572" s="57">
        <f t="shared" si="1002"/>
        <v>3.2086999723901499E-11</v>
      </c>
      <c r="BD572" s="57">
        <f t="shared" si="1002"/>
        <v>3.2086999723901499E-11</v>
      </c>
      <c r="BE572" s="60">
        <f t="shared" si="905"/>
        <v>33.589007692308392</v>
      </c>
      <c r="BF572" s="57">
        <v>6616.37</v>
      </c>
      <c r="BG572" s="69">
        <v>0</v>
      </c>
      <c r="BH572" s="57"/>
      <c r="BI572" s="57"/>
      <c r="BJ572" s="57"/>
      <c r="BK572" s="57"/>
      <c r="BL572" s="57"/>
      <c r="BM572" s="57"/>
      <c r="BN572" s="57"/>
      <c r="BO572" s="57"/>
      <c r="BP572" s="57"/>
      <c r="BQ572" s="57"/>
      <c r="BR572" s="57"/>
      <c r="BS572" s="57"/>
      <c r="BT572" s="60">
        <f t="shared" si="907"/>
        <v>5.4301076455833298E-14</v>
      </c>
      <c r="BU572" s="57">
        <v>6616.37</v>
      </c>
      <c r="BV572" s="69">
        <v>0</v>
      </c>
      <c r="BW572" s="57"/>
      <c r="BX572" s="57"/>
      <c r="BY572" s="57"/>
      <c r="BZ572" s="57"/>
      <c r="CA572" s="57"/>
      <c r="CB572" s="57"/>
      <c r="CC572" s="57"/>
      <c r="CD572" s="57"/>
      <c r="CE572" s="57"/>
      <c r="CF572" s="57"/>
      <c r="CG572" s="57"/>
      <c r="CH572" s="57"/>
      <c r="CI572" s="60">
        <f t="shared" si="910"/>
        <v>0</v>
      </c>
      <c r="CJ572" s="57">
        <v>6616.37</v>
      </c>
      <c r="CK572" s="69">
        <v>0</v>
      </c>
      <c r="CL572" s="57"/>
      <c r="CM572" s="57"/>
      <c r="CN572" s="57"/>
      <c r="CO572" s="57"/>
      <c r="CP572" s="57"/>
      <c r="CQ572" s="57"/>
      <c r="CR572" s="57"/>
      <c r="CS572" s="57"/>
      <c r="CT572" s="57"/>
      <c r="CU572" s="57"/>
      <c r="CV572" s="57"/>
      <c r="CW572" s="57"/>
      <c r="CX572" s="60">
        <f t="shared" si="913"/>
        <v>0</v>
      </c>
    </row>
    <row r="573" spans="1:102" x14ac:dyDescent="0.2">
      <c r="A573" s="56" t="s">
        <v>1852</v>
      </c>
      <c r="B573" s="40" t="s">
        <v>2066</v>
      </c>
      <c r="C573" s="40" t="s">
        <v>834</v>
      </c>
      <c r="D573" s="40" t="s">
        <v>835</v>
      </c>
      <c r="E573" s="40" t="s">
        <v>2177</v>
      </c>
      <c r="F573" s="40" t="s">
        <v>853</v>
      </c>
      <c r="G573" s="40">
        <v>180</v>
      </c>
      <c r="H573" s="57">
        <v>25570</v>
      </c>
      <c r="I573" s="57">
        <v>22161.306666666667</v>
      </c>
      <c r="J573" s="57">
        <v>3408.6933333333327</v>
      </c>
      <c r="K573" s="58">
        <v>0</v>
      </c>
      <c r="L573" s="57">
        <v>142.05999999999997</v>
      </c>
      <c r="M573" s="57"/>
      <c r="N573" s="57">
        <f t="shared" si="993"/>
        <v>1704.7199999999998</v>
      </c>
      <c r="O573" s="57">
        <f t="shared" si="899"/>
        <v>3266.6333333333328</v>
      </c>
      <c r="P573" s="57">
        <f t="shared" si="956"/>
        <v>3124.5733333333328</v>
      </c>
      <c r="Q573" s="57">
        <f t="shared" si="956"/>
        <v>2982.5133333333329</v>
      </c>
      <c r="R573" s="57">
        <f t="shared" si="956"/>
        <v>2840.4533333333329</v>
      </c>
      <c r="S573" s="57">
        <f t="shared" si="956"/>
        <v>2698.393333333333</v>
      </c>
      <c r="T573" s="57">
        <f t="shared" si="956"/>
        <v>2556.333333333333</v>
      </c>
      <c r="U573" s="57">
        <f t="shared" si="956"/>
        <v>2414.2733333333331</v>
      </c>
      <c r="V573" s="57">
        <f t="shared" si="956"/>
        <v>2272.2133333333331</v>
      </c>
      <c r="W573" s="57">
        <f t="shared" si="956"/>
        <v>2130.1533333333332</v>
      </c>
      <c r="X573" s="57">
        <f t="shared" si="956"/>
        <v>1988.0933333333332</v>
      </c>
      <c r="Y573" s="57">
        <f t="shared" si="956"/>
        <v>1846.0333333333333</v>
      </c>
      <c r="Z573" s="57">
        <f t="shared" si="956"/>
        <v>1703.9733333333334</v>
      </c>
      <c r="AA573" s="59"/>
      <c r="AB573" s="57"/>
      <c r="AC573" s="57">
        <f>L573*12-0.75</f>
        <v>1703.9699999999998</v>
      </c>
      <c r="AD573" s="57">
        <f t="shared" si="902"/>
        <v>1561.9133333333334</v>
      </c>
      <c r="AE573" s="57">
        <f t="shared" si="957"/>
        <v>1419.8533333333335</v>
      </c>
      <c r="AF573" s="57">
        <f t="shared" si="957"/>
        <v>1277.7933333333335</v>
      </c>
      <c r="AG573" s="57">
        <f t="shared" si="957"/>
        <v>1135.7333333333336</v>
      </c>
      <c r="AH573" s="57">
        <f t="shared" si="957"/>
        <v>993.67333333333363</v>
      </c>
      <c r="AI573" s="57">
        <f t="shared" si="957"/>
        <v>851.61333333333369</v>
      </c>
      <c r="AJ573" s="57">
        <f t="shared" si="957"/>
        <v>709.55333333333374</v>
      </c>
      <c r="AK573" s="57">
        <f t="shared" si="957"/>
        <v>567.49333333333379</v>
      </c>
      <c r="AL573" s="57">
        <f t="shared" si="957"/>
        <v>425.43333333333385</v>
      </c>
      <c r="AM573" s="57">
        <f t="shared" si="957"/>
        <v>283.3733333333339</v>
      </c>
      <c r="AN573" s="57">
        <f t="shared" si="957"/>
        <v>141.31333333333393</v>
      </c>
      <c r="AO573" s="57">
        <f>AN573-$L573+0.75</f>
        <v>3.3333333339555793E-3</v>
      </c>
      <c r="AP573" s="59"/>
      <c r="AQ573" s="57">
        <v>142.05999999999997</v>
      </c>
      <c r="BE573" s="60">
        <f t="shared" si="905"/>
        <v>0</v>
      </c>
      <c r="BF573" s="57">
        <v>142.05999999999997</v>
      </c>
      <c r="BT573" s="60">
        <f t="shared" si="907"/>
        <v>0</v>
      </c>
      <c r="BU573" s="57">
        <v>142.05999999999997</v>
      </c>
      <c r="CI573" s="60">
        <f t="shared" si="910"/>
        <v>0</v>
      </c>
      <c r="CJ573" s="57">
        <v>142.05999999999997</v>
      </c>
      <c r="CX573" s="60">
        <f t="shared" si="913"/>
        <v>0</v>
      </c>
    </row>
    <row r="574" spans="1:102" x14ac:dyDescent="0.2">
      <c r="A574" s="56" t="s">
        <v>1853</v>
      </c>
      <c r="H574" s="57">
        <v>7224965.2799999993</v>
      </c>
      <c r="I574" s="57">
        <v>1761521.7648571427</v>
      </c>
      <c r="J574" s="57"/>
      <c r="K574" s="58">
        <v>0</v>
      </c>
      <c r="L574" s="57">
        <v>0</v>
      </c>
      <c r="M574" s="57"/>
      <c r="N574" s="57"/>
      <c r="O574" s="57">
        <f t="shared" si="899"/>
        <v>0</v>
      </c>
      <c r="P574" s="57">
        <f t="shared" ref="P574:Z589" si="1003">O574-$L574</f>
        <v>0</v>
      </c>
      <c r="Q574" s="57">
        <f t="shared" si="1003"/>
        <v>0</v>
      </c>
      <c r="R574" s="57">
        <f t="shared" si="1003"/>
        <v>0</v>
      </c>
      <c r="S574" s="57">
        <f t="shared" si="1003"/>
        <v>0</v>
      </c>
      <c r="T574" s="57">
        <f t="shared" si="1003"/>
        <v>0</v>
      </c>
      <c r="U574" s="57">
        <f t="shared" si="1003"/>
        <v>0</v>
      </c>
      <c r="V574" s="57">
        <f t="shared" si="1003"/>
        <v>0</v>
      </c>
      <c r="W574" s="57">
        <f t="shared" si="1003"/>
        <v>0</v>
      </c>
      <c r="X574" s="57">
        <f t="shared" si="1003"/>
        <v>0</v>
      </c>
      <c r="Y574" s="57">
        <f t="shared" si="1003"/>
        <v>0</v>
      </c>
      <c r="Z574" s="57"/>
      <c r="AA574" s="59"/>
      <c r="AB574" s="57"/>
      <c r="AC574" s="57"/>
      <c r="AD574" s="57"/>
      <c r="AE574" s="57"/>
      <c r="AF574" s="57"/>
      <c r="AG574" s="57"/>
      <c r="AH574" s="57"/>
      <c r="AI574" s="57"/>
      <c r="AJ574" s="57"/>
      <c r="AK574" s="57"/>
      <c r="AL574" s="57"/>
      <c r="AM574" s="57"/>
      <c r="AN574" s="57"/>
      <c r="AO574" s="57"/>
      <c r="AP574" s="59"/>
      <c r="AQ574" s="57">
        <v>0</v>
      </c>
      <c r="AR574" s="57"/>
      <c r="AS574" s="69"/>
      <c r="AT574" s="69"/>
      <c r="AU574" s="69"/>
      <c r="AV574" s="69"/>
      <c r="AW574" s="69"/>
      <c r="AX574" s="69"/>
      <c r="AY574" s="69"/>
      <c r="AZ574" s="69"/>
      <c r="BA574" s="69"/>
      <c r="BB574" s="69"/>
      <c r="BC574" s="69"/>
      <c r="BD574" s="69"/>
      <c r="BE574" s="60"/>
      <c r="BF574" s="57">
        <v>0</v>
      </c>
      <c r="BG574" s="57"/>
      <c r="BH574" s="69"/>
      <c r="BI574" s="69"/>
      <c r="BJ574" s="69"/>
      <c r="BK574" s="69"/>
      <c r="BL574" s="69"/>
      <c r="BM574" s="69"/>
      <c r="BN574" s="69"/>
      <c r="BO574" s="69"/>
      <c r="BP574" s="69"/>
      <c r="BQ574" s="69"/>
      <c r="BR574" s="69"/>
      <c r="BS574" s="69"/>
      <c r="BT574" s="60"/>
      <c r="BU574" s="57">
        <v>0</v>
      </c>
      <c r="BV574" s="57"/>
      <c r="BW574" s="69"/>
      <c r="BX574" s="69"/>
      <c r="BY574" s="69"/>
      <c r="BZ574" s="69"/>
      <c r="CA574" s="69"/>
      <c r="CB574" s="69"/>
      <c r="CC574" s="69"/>
      <c r="CD574" s="69"/>
      <c r="CE574" s="69"/>
      <c r="CF574" s="69"/>
      <c r="CG574" s="69"/>
      <c r="CH574" s="69"/>
      <c r="CI574" s="60"/>
      <c r="CJ574" s="57">
        <v>0</v>
      </c>
      <c r="CK574" s="57"/>
      <c r="CL574" s="69"/>
      <c r="CM574" s="69"/>
      <c r="CN574" s="69"/>
      <c r="CO574" s="69"/>
      <c r="CP574" s="69"/>
      <c r="CQ574" s="69"/>
      <c r="CR574" s="69"/>
      <c r="CS574" s="69"/>
      <c r="CT574" s="69"/>
      <c r="CU574" s="69"/>
      <c r="CV574" s="69"/>
      <c r="CW574" s="69"/>
      <c r="CX574" s="60"/>
    </row>
    <row r="575" spans="1:102" x14ac:dyDescent="0.2">
      <c r="A575" s="56" t="s">
        <v>1854</v>
      </c>
      <c r="B575" s="40" t="s">
        <v>2067</v>
      </c>
      <c r="C575" s="40" t="s">
        <v>1853</v>
      </c>
      <c r="D575" s="40" t="s">
        <v>913</v>
      </c>
      <c r="E575" s="40" t="s">
        <v>2178</v>
      </c>
      <c r="F575" s="40" t="s">
        <v>1023</v>
      </c>
      <c r="G575" s="40">
        <v>120</v>
      </c>
      <c r="H575" s="57">
        <v>147586.91</v>
      </c>
      <c r="I575" s="57">
        <v>71696.42</v>
      </c>
      <c r="J575" s="57">
        <v>75890.490000000005</v>
      </c>
      <c r="K575" s="58">
        <v>1</v>
      </c>
      <c r="L575" s="57">
        <v>1054.0300000000002</v>
      </c>
      <c r="M575" s="57"/>
      <c r="N575" s="57">
        <f t="shared" si="993"/>
        <v>12648.360000000002</v>
      </c>
      <c r="O575" s="57">
        <f t="shared" si="899"/>
        <v>74836.460000000006</v>
      </c>
      <c r="P575" s="57">
        <f t="shared" si="1003"/>
        <v>73782.430000000008</v>
      </c>
      <c r="Q575" s="57">
        <f t="shared" si="1003"/>
        <v>72728.400000000009</v>
      </c>
      <c r="R575" s="57">
        <f t="shared" si="1003"/>
        <v>71674.37000000001</v>
      </c>
      <c r="S575" s="57">
        <f t="shared" si="1003"/>
        <v>70620.340000000011</v>
      </c>
      <c r="T575" s="57">
        <f t="shared" si="1003"/>
        <v>69566.310000000012</v>
      </c>
      <c r="U575" s="57">
        <f t="shared" si="1003"/>
        <v>68512.280000000013</v>
      </c>
      <c r="V575" s="57">
        <f t="shared" si="1003"/>
        <v>67458.250000000015</v>
      </c>
      <c r="W575" s="57">
        <f t="shared" si="1003"/>
        <v>66404.220000000016</v>
      </c>
      <c r="X575" s="57">
        <f t="shared" si="1003"/>
        <v>65350.190000000017</v>
      </c>
      <c r="Y575" s="57">
        <f t="shared" si="1003"/>
        <v>64296.160000000018</v>
      </c>
      <c r="Z575" s="57">
        <f t="shared" si="1003"/>
        <v>63242.130000000019</v>
      </c>
      <c r="AA575" s="59">
        <f t="shared" ref="AA575:AA580" si="1004">SUM(O575:Z575,J575)/13*$AA$1</f>
        <v>1530.4588200000003</v>
      </c>
      <c r="AB575" s="57"/>
      <c r="AC575" s="57">
        <f t="shared" si="901"/>
        <v>12648.360000000002</v>
      </c>
      <c r="AD575" s="57">
        <f t="shared" si="902"/>
        <v>62188.10000000002</v>
      </c>
      <c r="AE575" s="57">
        <f t="shared" ref="AE575:AO583" si="1005">AD575-$L575</f>
        <v>61134.070000000022</v>
      </c>
      <c r="AF575" s="57">
        <f t="shared" si="1005"/>
        <v>60080.040000000023</v>
      </c>
      <c r="AG575" s="57">
        <f t="shared" si="1005"/>
        <v>59026.010000000024</v>
      </c>
      <c r="AH575" s="57">
        <f t="shared" si="1005"/>
        <v>57971.980000000025</v>
      </c>
      <c r="AI575" s="57">
        <f t="shared" si="1005"/>
        <v>56917.950000000026</v>
      </c>
      <c r="AJ575" s="57">
        <f t="shared" si="1005"/>
        <v>55863.920000000027</v>
      </c>
      <c r="AK575" s="57">
        <f t="shared" si="1005"/>
        <v>54809.890000000029</v>
      </c>
      <c r="AL575" s="57">
        <f t="shared" si="1005"/>
        <v>53755.86000000003</v>
      </c>
      <c r="AM575" s="57">
        <f t="shared" si="1005"/>
        <v>52701.830000000031</v>
      </c>
      <c r="AN575" s="57">
        <f t="shared" si="1005"/>
        <v>51647.800000000032</v>
      </c>
      <c r="AO575" s="57">
        <f t="shared" si="1005"/>
        <v>50593.770000000033</v>
      </c>
      <c r="AP575" s="59">
        <f t="shared" si="903"/>
        <v>1252.1949000000004</v>
      </c>
      <c r="AQ575" s="57">
        <v>1054.0300000000002</v>
      </c>
      <c r="AR575" s="57">
        <f t="shared" ref="AR575:AR596" si="1006">AQ575*12</f>
        <v>12648.360000000002</v>
      </c>
      <c r="AS575" s="69">
        <f t="shared" ref="AS575:AS583" si="1007">AO575-$AQ575</f>
        <v>49539.740000000034</v>
      </c>
      <c r="AT575" s="69">
        <f t="shared" ref="AT575:BD583" si="1008">AS575-$AQ575</f>
        <v>48485.710000000036</v>
      </c>
      <c r="AU575" s="69">
        <f t="shared" si="1008"/>
        <v>47431.680000000037</v>
      </c>
      <c r="AV575" s="69">
        <f t="shared" si="1008"/>
        <v>46377.650000000038</v>
      </c>
      <c r="AW575" s="69">
        <f t="shared" si="1008"/>
        <v>45323.620000000039</v>
      </c>
      <c r="AX575" s="69">
        <f t="shared" si="1008"/>
        <v>44269.59000000004</v>
      </c>
      <c r="AY575" s="69">
        <f t="shared" si="1008"/>
        <v>43215.560000000041</v>
      </c>
      <c r="AZ575" s="69">
        <f t="shared" si="1008"/>
        <v>42161.530000000042</v>
      </c>
      <c r="BA575" s="69">
        <f t="shared" si="1008"/>
        <v>41107.500000000044</v>
      </c>
      <c r="BB575" s="69">
        <f t="shared" si="1008"/>
        <v>40053.470000000045</v>
      </c>
      <c r="BC575" s="69">
        <f t="shared" si="1008"/>
        <v>38999.440000000046</v>
      </c>
      <c r="BD575" s="69">
        <f t="shared" si="1008"/>
        <v>37945.410000000047</v>
      </c>
      <c r="BE575" s="60">
        <f t="shared" si="905"/>
        <v>973.93098000000077</v>
      </c>
      <c r="BF575" s="57">
        <v>1054.0300000000002</v>
      </c>
      <c r="BG575" s="69">
        <f t="shared" ref="BG575:BG619" si="1009">BF575*12</f>
        <v>12648.360000000002</v>
      </c>
      <c r="BH575" s="57">
        <f t="shared" ref="BH575:BH583" si="1010">BD575-BF575</f>
        <v>36891.380000000048</v>
      </c>
      <c r="BI575" s="69">
        <f t="shared" ref="BI575:BS583" si="1011">BH575-$AQ575</f>
        <v>35837.350000000049</v>
      </c>
      <c r="BJ575" s="69">
        <f t="shared" si="1011"/>
        <v>34783.320000000051</v>
      </c>
      <c r="BK575" s="69">
        <f t="shared" si="1011"/>
        <v>33729.290000000052</v>
      </c>
      <c r="BL575" s="69">
        <f t="shared" si="1011"/>
        <v>32675.260000000053</v>
      </c>
      <c r="BM575" s="69">
        <f t="shared" si="1011"/>
        <v>31621.230000000054</v>
      </c>
      <c r="BN575" s="69">
        <f t="shared" si="1011"/>
        <v>30567.200000000055</v>
      </c>
      <c r="BO575" s="69">
        <f t="shared" si="1011"/>
        <v>29513.170000000056</v>
      </c>
      <c r="BP575" s="69">
        <f t="shared" si="1011"/>
        <v>28459.140000000058</v>
      </c>
      <c r="BQ575" s="69">
        <f t="shared" si="1011"/>
        <v>27405.110000000059</v>
      </c>
      <c r="BR575" s="69">
        <f t="shared" si="1011"/>
        <v>26351.08000000006</v>
      </c>
      <c r="BS575" s="69">
        <f t="shared" si="1011"/>
        <v>25297.050000000061</v>
      </c>
      <c r="BT575" s="60">
        <f t="shared" si="907"/>
        <v>695.66706000000113</v>
      </c>
      <c r="BU575" s="57">
        <v>1054.0300000000002</v>
      </c>
      <c r="BV575" s="69">
        <f t="shared" ref="BV575:BV619" si="1012">BU575*12</f>
        <v>12648.360000000002</v>
      </c>
      <c r="BW575" s="57">
        <f t="shared" ref="BW575:BW583" si="1013">BS575-BU575</f>
        <v>24243.020000000062</v>
      </c>
      <c r="BX575" s="69">
        <f t="shared" ref="BX575:CH583" si="1014">BW575-$AQ575</f>
        <v>23188.990000000063</v>
      </c>
      <c r="BY575" s="69">
        <f t="shared" si="1014"/>
        <v>22134.960000000065</v>
      </c>
      <c r="BZ575" s="69">
        <f t="shared" si="1014"/>
        <v>21080.930000000066</v>
      </c>
      <c r="CA575" s="69">
        <f t="shared" si="1014"/>
        <v>20026.900000000067</v>
      </c>
      <c r="CB575" s="69">
        <f t="shared" si="1014"/>
        <v>18972.870000000068</v>
      </c>
      <c r="CC575" s="69">
        <f t="shared" si="1014"/>
        <v>17918.840000000069</v>
      </c>
      <c r="CD575" s="69">
        <f t="shared" si="1014"/>
        <v>16864.81000000007</v>
      </c>
      <c r="CE575" s="69">
        <f t="shared" si="1014"/>
        <v>15810.78000000007</v>
      </c>
      <c r="CF575" s="69">
        <f t="shared" si="1014"/>
        <v>14756.750000000069</v>
      </c>
      <c r="CG575" s="69">
        <f t="shared" si="1014"/>
        <v>13702.720000000068</v>
      </c>
      <c r="CH575" s="69">
        <f t="shared" si="1014"/>
        <v>12648.690000000068</v>
      </c>
      <c r="CI575" s="60">
        <f t="shared" si="910"/>
        <v>417.40314000000132</v>
      </c>
      <c r="CJ575" s="57">
        <v>1054.0300000000002</v>
      </c>
      <c r="CK575" s="69">
        <f t="shared" ref="CK575:CK619" si="1015">CJ575*12</f>
        <v>12648.360000000002</v>
      </c>
      <c r="CL575" s="57">
        <f t="shared" ref="CL575:CL581" si="1016">CH575-CJ575</f>
        <v>11594.660000000067</v>
      </c>
      <c r="CM575" s="69">
        <f t="shared" ref="CM575:CW581" si="1017">CL575-$AQ575</f>
        <v>10540.630000000067</v>
      </c>
      <c r="CN575" s="69">
        <f t="shared" si="1017"/>
        <v>9486.6000000000658</v>
      </c>
      <c r="CO575" s="69">
        <f t="shared" si="1017"/>
        <v>8432.5700000000652</v>
      </c>
      <c r="CP575" s="69">
        <f t="shared" si="1017"/>
        <v>7378.5400000000645</v>
      </c>
      <c r="CQ575" s="69">
        <f t="shared" si="1017"/>
        <v>6324.5100000000639</v>
      </c>
      <c r="CR575" s="69">
        <f t="shared" si="1017"/>
        <v>5270.4800000000632</v>
      </c>
      <c r="CS575" s="69">
        <f t="shared" si="1017"/>
        <v>4216.4500000000626</v>
      </c>
      <c r="CT575" s="69">
        <f t="shared" si="1017"/>
        <v>3162.4200000000624</v>
      </c>
      <c r="CU575" s="69">
        <f t="shared" si="1017"/>
        <v>2108.3900000000622</v>
      </c>
      <c r="CV575" s="69">
        <f t="shared" si="1017"/>
        <v>1054.360000000062</v>
      </c>
      <c r="CW575" s="69">
        <f t="shared" si="1017"/>
        <v>0.33000000006177288</v>
      </c>
      <c r="CX575" s="60">
        <f t="shared" si="913"/>
        <v>139.13922000000139</v>
      </c>
    </row>
    <row r="576" spans="1:102" x14ac:dyDescent="0.2">
      <c r="A576" s="56" t="s">
        <v>1855</v>
      </c>
      <c r="B576" s="40" t="s">
        <v>2068</v>
      </c>
      <c r="C576" s="40" t="s">
        <v>1853</v>
      </c>
      <c r="D576" s="40" t="s">
        <v>913</v>
      </c>
      <c r="E576" s="40" t="s">
        <v>2179</v>
      </c>
      <c r="F576" s="40" t="s">
        <v>1023</v>
      </c>
      <c r="G576" s="40">
        <v>120</v>
      </c>
      <c r="H576" s="57">
        <v>135023.92000000001</v>
      </c>
      <c r="I576" s="57">
        <v>59133.440000000002</v>
      </c>
      <c r="J576" s="57">
        <v>75890.48000000001</v>
      </c>
      <c r="K576" s="58">
        <v>1</v>
      </c>
      <c r="L576" s="57">
        <v>1054.0300000000002</v>
      </c>
      <c r="M576" s="57"/>
      <c r="N576" s="57">
        <f t="shared" si="993"/>
        <v>12648.360000000002</v>
      </c>
      <c r="O576" s="57">
        <f t="shared" si="899"/>
        <v>74836.450000000012</v>
      </c>
      <c r="P576" s="57">
        <f t="shared" si="1003"/>
        <v>73782.420000000013</v>
      </c>
      <c r="Q576" s="57">
        <f t="shared" si="1003"/>
        <v>72728.390000000014</v>
      </c>
      <c r="R576" s="57">
        <f t="shared" si="1003"/>
        <v>71674.360000000015</v>
      </c>
      <c r="S576" s="57">
        <f t="shared" si="1003"/>
        <v>70620.330000000016</v>
      </c>
      <c r="T576" s="57">
        <f t="shared" si="1003"/>
        <v>69566.300000000017</v>
      </c>
      <c r="U576" s="57">
        <f t="shared" si="1003"/>
        <v>68512.270000000019</v>
      </c>
      <c r="V576" s="57">
        <f t="shared" si="1003"/>
        <v>67458.24000000002</v>
      </c>
      <c r="W576" s="57">
        <f t="shared" si="1003"/>
        <v>66404.210000000021</v>
      </c>
      <c r="X576" s="57">
        <f t="shared" si="1003"/>
        <v>65350.180000000022</v>
      </c>
      <c r="Y576" s="57">
        <f t="shared" si="1003"/>
        <v>64296.150000000023</v>
      </c>
      <c r="Z576" s="57">
        <f t="shared" si="1003"/>
        <v>63242.120000000024</v>
      </c>
      <c r="AA576" s="59">
        <f t="shared" si="1004"/>
        <v>1530.4586000000004</v>
      </c>
      <c r="AB576" s="57"/>
      <c r="AC576" s="57">
        <f t="shared" si="901"/>
        <v>12648.360000000002</v>
      </c>
      <c r="AD576" s="57">
        <f t="shared" si="902"/>
        <v>62188.090000000026</v>
      </c>
      <c r="AE576" s="57">
        <f t="shared" si="1005"/>
        <v>61134.060000000027</v>
      </c>
      <c r="AF576" s="57">
        <f t="shared" si="1005"/>
        <v>60080.030000000028</v>
      </c>
      <c r="AG576" s="57">
        <f t="shared" si="1005"/>
        <v>59026.000000000029</v>
      </c>
      <c r="AH576" s="57">
        <f t="shared" si="1005"/>
        <v>57971.97000000003</v>
      </c>
      <c r="AI576" s="57">
        <f t="shared" si="1005"/>
        <v>56917.940000000031</v>
      </c>
      <c r="AJ576" s="57">
        <f t="shared" si="1005"/>
        <v>55863.910000000033</v>
      </c>
      <c r="AK576" s="57">
        <f t="shared" si="1005"/>
        <v>54809.880000000034</v>
      </c>
      <c r="AL576" s="57">
        <f t="shared" si="1005"/>
        <v>53755.850000000035</v>
      </c>
      <c r="AM576" s="57">
        <f t="shared" si="1005"/>
        <v>52701.820000000036</v>
      </c>
      <c r="AN576" s="57">
        <f t="shared" si="1005"/>
        <v>51647.790000000037</v>
      </c>
      <c r="AO576" s="57">
        <f t="shared" si="1005"/>
        <v>50593.760000000038</v>
      </c>
      <c r="AP576" s="59">
        <f t="shared" si="903"/>
        <v>1252.1946800000005</v>
      </c>
      <c r="AQ576" s="57">
        <v>1054.0300000000002</v>
      </c>
      <c r="AR576" s="57">
        <f t="shared" si="1006"/>
        <v>12648.360000000002</v>
      </c>
      <c r="AS576" s="69">
        <f t="shared" si="1007"/>
        <v>49539.73000000004</v>
      </c>
      <c r="AT576" s="69">
        <f t="shared" si="1008"/>
        <v>48485.700000000041</v>
      </c>
      <c r="AU576" s="69">
        <f t="shared" si="1008"/>
        <v>47431.670000000042</v>
      </c>
      <c r="AV576" s="69">
        <f t="shared" si="1008"/>
        <v>46377.640000000043</v>
      </c>
      <c r="AW576" s="69">
        <f t="shared" si="1008"/>
        <v>45323.610000000044</v>
      </c>
      <c r="AX576" s="69">
        <f t="shared" si="1008"/>
        <v>44269.580000000045</v>
      </c>
      <c r="AY576" s="69">
        <f t="shared" si="1008"/>
        <v>43215.550000000047</v>
      </c>
      <c r="AZ576" s="69">
        <f t="shared" si="1008"/>
        <v>42161.520000000048</v>
      </c>
      <c r="BA576" s="69">
        <f t="shared" si="1008"/>
        <v>41107.490000000049</v>
      </c>
      <c r="BB576" s="69">
        <f t="shared" si="1008"/>
        <v>40053.46000000005</v>
      </c>
      <c r="BC576" s="69">
        <f t="shared" si="1008"/>
        <v>38999.430000000051</v>
      </c>
      <c r="BD576" s="69">
        <f t="shared" si="1008"/>
        <v>37945.400000000052</v>
      </c>
      <c r="BE576" s="60">
        <f t="shared" si="905"/>
        <v>973.93076000000076</v>
      </c>
      <c r="BF576" s="57">
        <v>1054.0300000000002</v>
      </c>
      <c r="BG576" s="69">
        <f t="shared" si="1009"/>
        <v>12648.360000000002</v>
      </c>
      <c r="BH576" s="57">
        <f t="shared" si="1010"/>
        <v>36891.370000000054</v>
      </c>
      <c r="BI576" s="69">
        <f t="shared" si="1011"/>
        <v>35837.340000000055</v>
      </c>
      <c r="BJ576" s="69">
        <f t="shared" si="1011"/>
        <v>34783.310000000056</v>
      </c>
      <c r="BK576" s="69">
        <f t="shared" si="1011"/>
        <v>33729.280000000057</v>
      </c>
      <c r="BL576" s="69">
        <f t="shared" si="1011"/>
        <v>32675.250000000058</v>
      </c>
      <c r="BM576" s="69">
        <f t="shared" si="1011"/>
        <v>31621.220000000059</v>
      </c>
      <c r="BN576" s="69">
        <f t="shared" si="1011"/>
        <v>30567.190000000061</v>
      </c>
      <c r="BO576" s="69">
        <f t="shared" si="1011"/>
        <v>29513.160000000062</v>
      </c>
      <c r="BP576" s="69">
        <f t="shared" si="1011"/>
        <v>28459.130000000063</v>
      </c>
      <c r="BQ576" s="69">
        <f t="shared" si="1011"/>
        <v>27405.100000000064</v>
      </c>
      <c r="BR576" s="69">
        <f t="shared" si="1011"/>
        <v>26351.070000000065</v>
      </c>
      <c r="BS576" s="69">
        <f t="shared" si="1011"/>
        <v>25297.040000000066</v>
      </c>
      <c r="BT576" s="60">
        <f t="shared" si="907"/>
        <v>695.66684000000112</v>
      </c>
      <c r="BU576" s="57">
        <v>1054.0300000000002</v>
      </c>
      <c r="BV576" s="69">
        <f t="shared" si="1012"/>
        <v>12648.360000000002</v>
      </c>
      <c r="BW576" s="57">
        <f t="shared" si="1013"/>
        <v>24243.010000000068</v>
      </c>
      <c r="BX576" s="69">
        <f t="shared" si="1014"/>
        <v>23188.980000000069</v>
      </c>
      <c r="BY576" s="69">
        <f t="shared" si="1014"/>
        <v>22134.95000000007</v>
      </c>
      <c r="BZ576" s="69">
        <f t="shared" si="1014"/>
        <v>21080.920000000071</v>
      </c>
      <c r="CA576" s="69">
        <f t="shared" si="1014"/>
        <v>20026.890000000072</v>
      </c>
      <c r="CB576" s="69">
        <f t="shared" si="1014"/>
        <v>18972.860000000073</v>
      </c>
      <c r="CC576" s="69">
        <f t="shared" si="1014"/>
        <v>17918.830000000075</v>
      </c>
      <c r="CD576" s="69">
        <f t="shared" si="1014"/>
        <v>16864.800000000076</v>
      </c>
      <c r="CE576" s="69">
        <f t="shared" si="1014"/>
        <v>15810.770000000075</v>
      </c>
      <c r="CF576" s="69">
        <f t="shared" si="1014"/>
        <v>14756.740000000074</v>
      </c>
      <c r="CG576" s="69">
        <f t="shared" si="1014"/>
        <v>13702.710000000074</v>
      </c>
      <c r="CH576" s="69">
        <f t="shared" si="1014"/>
        <v>12648.680000000073</v>
      </c>
      <c r="CI576" s="60">
        <f t="shared" si="910"/>
        <v>417.40292000000159</v>
      </c>
      <c r="CJ576" s="57">
        <v>1054.0300000000002</v>
      </c>
      <c r="CK576" s="69">
        <f t="shared" si="1015"/>
        <v>12648.360000000002</v>
      </c>
      <c r="CL576" s="57">
        <f t="shared" si="1016"/>
        <v>11594.650000000072</v>
      </c>
      <c r="CM576" s="69">
        <f t="shared" si="1017"/>
        <v>10540.620000000072</v>
      </c>
      <c r="CN576" s="69">
        <f t="shared" si="1017"/>
        <v>9486.5900000000711</v>
      </c>
      <c r="CO576" s="69">
        <f t="shared" si="1017"/>
        <v>8432.5600000000704</v>
      </c>
      <c r="CP576" s="69">
        <f t="shared" si="1017"/>
        <v>7378.5300000000698</v>
      </c>
      <c r="CQ576" s="69">
        <f t="shared" si="1017"/>
        <v>6324.5000000000691</v>
      </c>
      <c r="CR576" s="69">
        <f t="shared" si="1017"/>
        <v>5270.4700000000685</v>
      </c>
      <c r="CS576" s="69">
        <f t="shared" si="1017"/>
        <v>4216.4400000000678</v>
      </c>
      <c r="CT576" s="69">
        <f t="shared" si="1017"/>
        <v>3162.4100000000676</v>
      </c>
      <c r="CU576" s="69">
        <f t="shared" si="1017"/>
        <v>2108.3800000000674</v>
      </c>
      <c r="CV576" s="69">
        <f t="shared" si="1017"/>
        <v>1054.3500000000672</v>
      </c>
      <c r="CW576" s="69">
        <f t="shared" si="1017"/>
        <v>0.32000000006701157</v>
      </c>
      <c r="CX576" s="60">
        <f t="shared" si="913"/>
        <v>139.13900000000146</v>
      </c>
    </row>
    <row r="577" spans="1:102" x14ac:dyDescent="0.2">
      <c r="A577" s="56" t="s">
        <v>1856</v>
      </c>
      <c r="B577" s="40" t="s">
        <v>2069</v>
      </c>
      <c r="C577" s="40" t="s">
        <v>1853</v>
      </c>
      <c r="D577" s="40" t="s">
        <v>913</v>
      </c>
      <c r="E577" s="40" t="s">
        <v>2180</v>
      </c>
      <c r="F577" s="40" t="s">
        <v>1023</v>
      </c>
      <c r="G577" s="40">
        <v>120</v>
      </c>
      <c r="H577" s="57">
        <v>164373.92000000001</v>
      </c>
      <c r="I577" s="57">
        <v>88483.44</v>
      </c>
      <c r="J577" s="57">
        <v>75890.48000000001</v>
      </c>
      <c r="K577" s="58">
        <v>1</v>
      </c>
      <c r="L577" s="57">
        <v>1054.0300000000002</v>
      </c>
      <c r="M577" s="57"/>
      <c r="N577" s="57">
        <f t="shared" si="993"/>
        <v>12648.360000000002</v>
      </c>
      <c r="O577" s="57">
        <f t="shared" si="899"/>
        <v>74836.450000000012</v>
      </c>
      <c r="P577" s="57">
        <f t="shared" si="1003"/>
        <v>73782.420000000013</v>
      </c>
      <c r="Q577" s="57">
        <f t="shared" si="1003"/>
        <v>72728.390000000014</v>
      </c>
      <c r="R577" s="57">
        <f t="shared" si="1003"/>
        <v>71674.360000000015</v>
      </c>
      <c r="S577" s="57">
        <f t="shared" si="1003"/>
        <v>70620.330000000016</v>
      </c>
      <c r="T577" s="57">
        <f t="shared" si="1003"/>
        <v>69566.300000000017</v>
      </c>
      <c r="U577" s="57">
        <f t="shared" si="1003"/>
        <v>68512.270000000019</v>
      </c>
      <c r="V577" s="57">
        <f t="shared" si="1003"/>
        <v>67458.24000000002</v>
      </c>
      <c r="W577" s="57">
        <f t="shared" si="1003"/>
        <v>66404.210000000021</v>
      </c>
      <c r="X577" s="57">
        <f t="shared" si="1003"/>
        <v>65350.180000000022</v>
      </c>
      <c r="Y577" s="57">
        <f t="shared" si="1003"/>
        <v>64296.150000000023</v>
      </c>
      <c r="Z577" s="57">
        <f t="shared" si="1003"/>
        <v>63242.120000000024</v>
      </c>
      <c r="AA577" s="59">
        <f t="shared" si="1004"/>
        <v>1530.4586000000004</v>
      </c>
      <c r="AB577" s="57"/>
      <c r="AC577" s="57">
        <f t="shared" si="901"/>
        <v>12648.360000000002</v>
      </c>
      <c r="AD577" s="57">
        <f t="shared" si="902"/>
        <v>62188.090000000026</v>
      </c>
      <c r="AE577" s="57">
        <f t="shared" si="1005"/>
        <v>61134.060000000027</v>
      </c>
      <c r="AF577" s="57">
        <f t="shared" si="1005"/>
        <v>60080.030000000028</v>
      </c>
      <c r="AG577" s="57">
        <f t="shared" si="1005"/>
        <v>59026.000000000029</v>
      </c>
      <c r="AH577" s="57">
        <f t="shared" si="1005"/>
        <v>57971.97000000003</v>
      </c>
      <c r="AI577" s="57">
        <f t="shared" si="1005"/>
        <v>56917.940000000031</v>
      </c>
      <c r="AJ577" s="57">
        <f t="shared" si="1005"/>
        <v>55863.910000000033</v>
      </c>
      <c r="AK577" s="57">
        <f t="shared" si="1005"/>
        <v>54809.880000000034</v>
      </c>
      <c r="AL577" s="57">
        <f t="shared" si="1005"/>
        <v>53755.850000000035</v>
      </c>
      <c r="AM577" s="57">
        <f t="shared" si="1005"/>
        <v>52701.820000000036</v>
      </c>
      <c r="AN577" s="57">
        <f t="shared" si="1005"/>
        <v>51647.790000000037</v>
      </c>
      <c r="AO577" s="57">
        <f t="shared" si="1005"/>
        <v>50593.760000000038</v>
      </c>
      <c r="AP577" s="59">
        <f t="shared" si="903"/>
        <v>1252.1946800000005</v>
      </c>
      <c r="AQ577" s="57">
        <v>1054.0300000000002</v>
      </c>
      <c r="AR577" s="57">
        <f t="shared" si="1006"/>
        <v>12648.360000000002</v>
      </c>
      <c r="AS577" s="69">
        <f t="shared" si="1007"/>
        <v>49539.73000000004</v>
      </c>
      <c r="AT577" s="69">
        <f t="shared" si="1008"/>
        <v>48485.700000000041</v>
      </c>
      <c r="AU577" s="69">
        <f t="shared" si="1008"/>
        <v>47431.670000000042</v>
      </c>
      <c r="AV577" s="69">
        <f t="shared" si="1008"/>
        <v>46377.640000000043</v>
      </c>
      <c r="AW577" s="69">
        <f t="shared" si="1008"/>
        <v>45323.610000000044</v>
      </c>
      <c r="AX577" s="69">
        <f t="shared" si="1008"/>
        <v>44269.580000000045</v>
      </c>
      <c r="AY577" s="69">
        <f t="shared" si="1008"/>
        <v>43215.550000000047</v>
      </c>
      <c r="AZ577" s="69">
        <f t="shared" si="1008"/>
        <v>42161.520000000048</v>
      </c>
      <c r="BA577" s="69">
        <f t="shared" si="1008"/>
        <v>41107.490000000049</v>
      </c>
      <c r="BB577" s="69">
        <f t="shared" si="1008"/>
        <v>40053.46000000005</v>
      </c>
      <c r="BC577" s="69">
        <f t="shared" si="1008"/>
        <v>38999.430000000051</v>
      </c>
      <c r="BD577" s="69">
        <f t="shared" si="1008"/>
        <v>37945.400000000052</v>
      </c>
      <c r="BE577" s="60">
        <f t="shared" si="905"/>
        <v>973.93076000000076</v>
      </c>
      <c r="BF577" s="57">
        <v>1054.0300000000002</v>
      </c>
      <c r="BG577" s="69">
        <f t="shared" si="1009"/>
        <v>12648.360000000002</v>
      </c>
      <c r="BH577" s="57">
        <f t="shared" si="1010"/>
        <v>36891.370000000054</v>
      </c>
      <c r="BI577" s="69">
        <f t="shared" si="1011"/>
        <v>35837.340000000055</v>
      </c>
      <c r="BJ577" s="69">
        <f t="shared" si="1011"/>
        <v>34783.310000000056</v>
      </c>
      <c r="BK577" s="69">
        <f t="shared" si="1011"/>
        <v>33729.280000000057</v>
      </c>
      <c r="BL577" s="69">
        <f t="shared" si="1011"/>
        <v>32675.250000000058</v>
      </c>
      <c r="BM577" s="69">
        <f t="shared" si="1011"/>
        <v>31621.220000000059</v>
      </c>
      <c r="BN577" s="69">
        <f t="shared" si="1011"/>
        <v>30567.190000000061</v>
      </c>
      <c r="BO577" s="69">
        <f t="shared" si="1011"/>
        <v>29513.160000000062</v>
      </c>
      <c r="BP577" s="69">
        <f t="shared" si="1011"/>
        <v>28459.130000000063</v>
      </c>
      <c r="BQ577" s="69">
        <f t="shared" si="1011"/>
        <v>27405.100000000064</v>
      </c>
      <c r="BR577" s="69">
        <f t="shared" si="1011"/>
        <v>26351.070000000065</v>
      </c>
      <c r="BS577" s="69">
        <f t="shared" si="1011"/>
        <v>25297.040000000066</v>
      </c>
      <c r="BT577" s="60">
        <f t="shared" si="907"/>
        <v>695.66684000000112</v>
      </c>
      <c r="BU577" s="57">
        <v>1054.0300000000002</v>
      </c>
      <c r="BV577" s="69">
        <f t="shared" si="1012"/>
        <v>12648.360000000002</v>
      </c>
      <c r="BW577" s="57">
        <f t="shared" si="1013"/>
        <v>24243.010000000068</v>
      </c>
      <c r="BX577" s="69">
        <f t="shared" si="1014"/>
        <v>23188.980000000069</v>
      </c>
      <c r="BY577" s="69">
        <f t="shared" si="1014"/>
        <v>22134.95000000007</v>
      </c>
      <c r="BZ577" s="69">
        <f t="shared" si="1014"/>
        <v>21080.920000000071</v>
      </c>
      <c r="CA577" s="69">
        <f t="shared" si="1014"/>
        <v>20026.890000000072</v>
      </c>
      <c r="CB577" s="69">
        <f t="shared" si="1014"/>
        <v>18972.860000000073</v>
      </c>
      <c r="CC577" s="69">
        <f t="shared" si="1014"/>
        <v>17918.830000000075</v>
      </c>
      <c r="CD577" s="69">
        <f t="shared" si="1014"/>
        <v>16864.800000000076</v>
      </c>
      <c r="CE577" s="69">
        <f t="shared" si="1014"/>
        <v>15810.770000000075</v>
      </c>
      <c r="CF577" s="69">
        <f t="shared" si="1014"/>
        <v>14756.740000000074</v>
      </c>
      <c r="CG577" s="69">
        <f t="shared" si="1014"/>
        <v>13702.710000000074</v>
      </c>
      <c r="CH577" s="69">
        <f t="shared" si="1014"/>
        <v>12648.680000000073</v>
      </c>
      <c r="CI577" s="60">
        <f t="shared" si="910"/>
        <v>417.40292000000159</v>
      </c>
      <c r="CJ577" s="57">
        <v>1054.0300000000002</v>
      </c>
      <c r="CK577" s="69">
        <f t="shared" si="1015"/>
        <v>12648.360000000002</v>
      </c>
      <c r="CL577" s="57">
        <f t="shared" si="1016"/>
        <v>11594.650000000072</v>
      </c>
      <c r="CM577" s="69">
        <f t="shared" si="1017"/>
        <v>10540.620000000072</v>
      </c>
      <c r="CN577" s="69">
        <f t="shared" si="1017"/>
        <v>9486.5900000000711</v>
      </c>
      <c r="CO577" s="69">
        <f t="shared" si="1017"/>
        <v>8432.5600000000704</v>
      </c>
      <c r="CP577" s="69">
        <f t="shared" si="1017"/>
        <v>7378.5300000000698</v>
      </c>
      <c r="CQ577" s="69">
        <f t="shared" si="1017"/>
        <v>6324.5000000000691</v>
      </c>
      <c r="CR577" s="69">
        <f t="shared" si="1017"/>
        <v>5270.4700000000685</v>
      </c>
      <c r="CS577" s="69">
        <f t="shared" si="1017"/>
        <v>4216.4400000000678</v>
      </c>
      <c r="CT577" s="69">
        <f t="shared" si="1017"/>
        <v>3162.4100000000676</v>
      </c>
      <c r="CU577" s="69">
        <f t="shared" si="1017"/>
        <v>2108.3800000000674</v>
      </c>
      <c r="CV577" s="69">
        <f t="shared" si="1017"/>
        <v>1054.3500000000672</v>
      </c>
      <c r="CW577" s="69">
        <f t="shared" si="1017"/>
        <v>0.32000000006701157</v>
      </c>
      <c r="CX577" s="60">
        <f t="shared" si="913"/>
        <v>139.13900000000146</v>
      </c>
    </row>
    <row r="578" spans="1:102" x14ac:dyDescent="0.2">
      <c r="A578" s="56" t="s">
        <v>1857</v>
      </c>
      <c r="B578" s="40" t="s">
        <v>2070</v>
      </c>
      <c r="C578" s="40" t="s">
        <v>1853</v>
      </c>
      <c r="D578" s="40" t="s">
        <v>913</v>
      </c>
      <c r="E578" s="40" t="s">
        <v>2181</v>
      </c>
      <c r="F578" s="40" t="s">
        <v>1023</v>
      </c>
      <c r="G578" s="40">
        <v>480</v>
      </c>
      <c r="H578" s="57">
        <v>2090658.5</v>
      </c>
      <c r="I578" s="57">
        <v>426997.6</v>
      </c>
      <c r="J578" s="57">
        <v>1663660.9</v>
      </c>
      <c r="K578" s="58">
        <v>1</v>
      </c>
      <c r="L578" s="69">
        <v>10596.031730469689</v>
      </c>
      <c r="M578" s="63"/>
      <c r="N578" s="69">
        <f>L578*12</f>
        <v>127152.38076563628</v>
      </c>
      <c r="O578" s="57">
        <f t="shared" si="899"/>
        <v>1653064.8682695301</v>
      </c>
      <c r="P578" s="57">
        <f t="shared" si="1003"/>
        <v>1642468.8365390603</v>
      </c>
      <c r="Q578" s="57">
        <f t="shared" si="1003"/>
        <v>1631872.8048085906</v>
      </c>
      <c r="R578" s="57">
        <f t="shared" si="1003"/>
        <v>1621276.7730781208</v>
      </c>
      <c r="S578" s="57">
        <f t="shared" si="1003"/>
        <v>1610680.741347651</v>
      </c>
      <c r="T578" s="57">
        <f t="shared" si="1003"/>
        <v>1600084.7096171812</v>
      </c>
      <c r="U578" s="57">
        <f t="shared" si="1003"/>
        <v>1589488.6778867114</v>
      </c>
      <c r="V578" s="57">
        <f t="shared" si="1003"/>
        <v>1578892.6461562417</v>
      </c>
      <c r="W578" s="57">
        <f t="shared" si="1003"/>
        <v>1568296.6144257719</v>
      </c>
      <c r="X578" s="57">
        <f t="shared" si="1003"/>
        <v>1557700.5826953021</v>
      </c>
      <c r="Y578" s="57">
        <f t="shared" si="1003"/>
        <v>1547104.5509648323</v>
      </c>
      <c r="Z578" s="57">
        <f t="shared" si="1003"/>
        <v>1536508.5192343625</v>
      </c>
      <c r="AA578" s="59">
        <f t="shared" si="1004"/>
        <v>35201.863611577988</v>
      </c>
      <c r="AB578" s="57"/>
      <c r="AC578" s="57">
        <f t="shared" si="901"/>
        <v>127152.38076563628</v>
      </c>
      <c r="AD578" s="57">
        <f t="shared" si="902"/>
        <v>1525912.4875038927</v>
      </c>
      <c r="AE578" s="57">
        <f t="shared" si="1005"/>
        <v>1515316.455773423</v>
      </c>
      <c r="AF578" s="57">
        <f t="shared" si="1005"/>
        <v>1504720.4240429532</v>
      </c>
      <c r="AG578" s="57">
        <f t="shared" si="1005"/>
        <v>1494124.3923124834</v>
      </c>
      <c r="AH578" s="57">
        <f t="shared" si="1005"/>
        <v>1483528.3605820136</v>
      </c>
      <c r="AI578" s="57">
        <f t="shared" si="1005"/>
        <v>1472932.3288515438</v>
      </c>
      <c r="AJ578" s="57">
        <f t="shared" si="1005"/>
        <v>1462336.2971210741</v>
      </c>
      <c r="AK578" s="57">
        <f t="shared" si="1005"/>
        <v>1451740.2653906043</v>
      </c>
      <c r="AL578" s="57">
        <f t="shared" si="1005"/>
        <v>1441144.2336601345</v>
      </c>
      <c r="AM578" s="57">
        <f t="shared" si="1005"/>
        <v>1430548.2019296647</v>
      </c>
      <c r="AN578" s="57">
        <f t="shared" si="1005"/>
        <v>1419952.1701991949</v>
      </c>
      <c r="AO578" s="57">
        <f t="shared" si="1005"/>
        <v>1409356.1384687251</v>
      </c>
      <c r="AP578" s="59">
        <f t="shared" si="903"/>
        <v>32404.511234733964</v>
      </c>
      <c r="AQ578" s="57">
        <v>10596.031730469689</v>
      </c>
      <c r="AR578" s="57">
        <f>AQ578*12</f>
        <v>127152.38076563628</v>
      </c>
      <c r="AS578" s="69">
        <f t="shared" si="1007"/>
        <v>1398760.1067382554</v>
      </c>
      <c r="AT578" s="69">
        <f t="shared" si="1008"/>
        <v>1388164.0750077856</v>
      </c>
      <c r="AU578" s="69">
        <f t="shared" si="1008"/>
        <v>1377568.0432773158</v>
      </c>
      <c r="AV578" s="69">
        <f t="shared" si="1008"/>
        <v>1366972.011546846</v>
      </c>
      <c r="AW578" s="69">
        <f t="shared" si="1008"/>
        <v>1356375.9798163762</v>
      </c>
      <c r="AX578" s="69">
        <f t="shared" si="1008"/>
        <v>1345779.9480859064</v>
      </c>
      <c r="AY578" s="69">
        <f t="shared" si="1008"/>
        <v>1335183.9163554367</v>
      </c>
      <c r="AZ578" s="69">
        <f t="shared" si="1008"/>
        <v>1324587.8846249669</v>
      </c>
      <c r="BA578" s="69">
        <f>AZ578-$AQ578</f>
        <v>1313991.8528944971</v>
      </c>
      <c r="BB578" s="69">
        <f t="shared" si="1008"/>
        <v>1303395.8211640273</v>
      </c>
      <c r="BC578" s="69">
        <f t="shared" si="1008"/>
        <v>1292799.7894335575</v>
      </c>
      <c r="BD578" s="69">
        <f t="shared" si="1008"/>
        <v>1282203.7577030878</v>
      </c>
      <c r="BE578" s="60">
        <f t="shared" si="905"/>
        <v>29607.158857889939</v>
      </c>
      <c r="BF578" s="57">
        <v>10596.031730469689</v>
      </c>
      <c r="BG578" s="69">
        <f t="shared" si="1009"/>
        <v>127152.38076563628</v>
      </c>
      <c r="BH578" s="57">
        <f t="shared" si="1010"/>
        <v>1271607.725972618</v>
      </c>
      <c r="BI578" s="69">
        <f t="shared" si="1011"/>
        <v>1261011.6942421482</v>
      </c>
      <c r="BJ578" s="69">
        <f t="shared" si="1011"/>
        <v>1250415.6625116784</v>
      </c>
      <c r="BK578" s="69">
        <f t="shared" si="1011"/>
        <v>1239819.6307812086</v>
      </c>
      <c r="BL578" s="69">
        <f t="shared" si="1011"/>
        <v>1229223.5990507388</v>
      </c>
      <c r="BM578" s="69">
        <f t="shared" si="1011"/>
        <v>1218627.5673202691</v>
      </c>
      <c r="BN578" s="69">
        <f t="shared" si="1011"/>
        <v>1208031.5355897993</v>
      </c>
      <c r="BO578" s="69">
        <f t="shared" si="1011"/>
        <v>1197435.5038593295</v>
      </c>
      <c r="BP578" s="69">
        <f>BO578-$AQ578</f>
        <v>1186839.4721288597</v>
      </c>
      <c r="BQ578" s="69">
        <f t="shared" si="1011"/>
        <v>1176243.4403983899</v>
      </c>
      <c r="BR578" s="69">
        <f t="shared" si="1011"/>
        <v>1165647.4086679202</v>
      </c>
      <c r="BS578" s="69">
        <f t="shared" si="1011"/>
        <v>1155051.3769374504</v>
      </c>
      <c r="BT578" s="60">
        <f t="shared" si="907"/>
        <v>26809.806481045918</v>
      </c>
      <c r="BU578" s="57">
        <v>10596.031730469689</v>
      </c>
      <c r="BV578" s="69">
        <f t="shared" si="1012"/>
        <v>127152.38076563628</v>
      </c>
      <c r="BW578" s="57">
        <f t="shared" si="1013"/>
        <v>1144455.3452069806</v>
      </c>
      <c r="BX578" s="69">
        <f t="shared" si="1014"/>
        <v>1133859.3134765108</v>
      </c>
      <c r="BY578" s="69">
        <f t="shared" si="1014"/>
        <v>1123263.281746041</v>
      </c>
      <c r="BZ578" s="69">
        <f t="shared" si="1014"/>
        <v>1112667.2500155712</v>
      </c>
      <c r="CA578" s="69">
        <f t="shared" si="1014"/>
        <v>1102071.2182851015</v>
      </c>
      <c r="CB578" s="69">
        <f t="shared" si="1014"/>
        <v>1091475.1865546317</v>
      </c>
      <c r="CC578" s="69">
        <f t="shared" si="1014"/>
        <v>1080879.1548241619</v>
      </c>
      <c r="CD578" s="69">
        <f t="shared" si="1014"/>
        <v>1070283.1230936921</v>
      </c>
      <c r="CE578" s="69">
        <f>CD578-$AQ578</f>
        <v>1059687.0913632223</v>
      </c>
      <c r="CF578" s="69">
        <f t="shared" si="1014"/>
        <v>1049091.0596327526</v>
      </c>
      <c r="CG578" s="69">
        <f t="shared" si="1014"/>
        <v>1038495.0279022829</v>
      </c>
      <c r="CH578" s="69">
        <f t="shared" si="1014"/>
        <v>1027898.9961718132</v>
      </c>
      <c r="CI578" s="60">
        <f t="shared" si="910"/>
        <v>24012.454104201897</v>
      </c>
      <c r="CJ578" s="57">
        <v>10596.031730469689</v>
      </c>
      <c r="CK578" s="69">
        <f t="shared" si="1015"/>
        <v>127152.38076563628</v>
      </c>
      <c r="CL578" s="57">
        <f t="shared" si="1016"/>
        <v>1017302.9644413436</v>
      </c>
      <c r="CM578" s="69">
        <f t="shared" si="1017"/>
        <v>1006706.9327108739</v>
      </c>
      <c r="CN578" s="69">
        <f t="shared" si="1017"/>
        <v>996110.90098040423</v>
      </c>
      <c r="CO578" s="69">
        <f t="shared" si="1017"/>
        <v>985514.86924993456</v>
      </c>
      <c r="CP578" s="69">
        <f t="shared" si="1017"/>
        <v>974918.8375194649</v>
      </c>
      <c r="CQ578" s="69">
        <f t="shared" si="1017"/>
        <v>964322.80578899523</v>
      </c>
      <c r="CR578" s="69">
        <f t="shared" si="1017"/>
        <v>953726.77405852557</v>
      </c>
      <c r="CS578" s="69">
        <f t="shared" si="1017"/>
        <v>943130.7423280559</v>
      </c>
      <c r="CT578" s="69">
        <f>CS578-$AQ578</f>
        <v>932534.71059758624</v>
      </c>
      <c r="CU578" s="69">
        <f t="shared" si="1017"/>
        <v>921938.67886711657</v>
      </c>
      <c r="CV578" s="69">
        <f t="shared" si="1017"/>
        <v>911342.6471366469</v>
      </c>
      <c r="CW578" s="69">
        <f t="shared" si="1017"/>
        <v>900746.61540617724</v>
      </c>
      <c r="CX578" s="60">
        <f t="shared" si="913"/>
        <v>21215.101727357895</v>
      </c>
    </row>
    <row r="579" spans="1:102" x14ac:dyDescent="0.2">
      <c r="A579" s="56" t="s">
        <v>1858</v>
      </c>
      <c r="B579" s="40" t="s">
        <v>2071</v>
      </c>
      <c r="C579" s="40" t="s">
        <v>1853</v>
      </c>
      <c r="D579" s="40" t="s">
        <v>913</v>
      </c>
      <c r="E579" s="40" t="s">
        <v>2182</v>
      </c>
      <c r="F579" s="40" t="s">
        <v>1023</v>
      </c>
      <c r="G579" s="40">
        <v>120</v>
      </c>
      <c r="H579" s="57">
        <v>826047.9</v>
      </c>
      <c r="I579" s="57">
        <v>138288.44</v>
      </c>
      <c r="J579" s="57">
        <v>687759.46</v>
      </c>
      <c r="K579" s="58">
        <v>1</v>
      </c>
      <c r="L579" s="69">
        <v>9552.2129444444436</v>
      </c>
      <c r="M579" s="63"/>
      <c r="N579" s="69">
        <f>L579*12</f>
        <v>114626.55533333332</v>
      </c>
      <c r="O579" s="57">
        <f t="shared" si="899"/>
        <v>678207.24705555546</v>
      </c>
      <c r="P579" s="57">
        <f t="shared" si="1003"/>
        <v>668655.03411111096</v>
      </c>
      <c r="Q579" s="57">
        <f t="shared" si="1003"/>
        <v>659102.82116666646</v>
      </c>
      <c r="R579" s="57">
        <f t="shared" si="1003"/>
        <v>649550.60822222196</v>
      </c>
      <c r="S579" s="57">
        <f t="shared" si="1003"/>
        <v>639998.39527777745</v>
      </c>
      <c r="T579" s="57">
        <f t="shared" si="1003"/>
        <v>630446.18233333295</v>
      </c>
      <c r="U579" s="57">
        <f t="shared" si="1003"/>
        <v>620893.96938888845</v>
      </c>
      <c r="V579" s="57">
        <f t="shared" si="1003"/>
        <v>611341.75644444395</v>
      </c>
      <c r="W579" s="57">
        <f t="shared" si="1003"/>
        <v>601789.54349999945</v>
      </c>
      <c r="X579" s="57">
        <f t="shared" si="1003"/>
        <v>592237.33055555495</v>
      </c>
      <c r="Y579" s="57">
        <f t="shared" si="1003"/>
        <v>582685.11761111044</v>
      </c>
      <c r="Z579" s="57">
        <f>Y579-$L579</f>
        <v>573132.90466666594</v>
      </c>
      <c r="AA579" s="59">
        <f t="shared" si="1004"/>
        <v>13869.816011333323</v>
      </c>
      <c r="AB579" s="57"/>
      <c r="AC579" s="57">
        <f>L579*12</f>
        <v>114626.55533333332</v>
      </c>
      <c r="AD579" s="57">
        <f t="shared" si="902"/>
        <v>563580.69172222144</v>
      </c>
      <c r="AE579" s="57">
        <f t="shared" si="1005"/>
        <v>554028.47877777694</v>
      </c>
      <c r="AF579" s="57">
        <f t="shared" si="1005"/>
        <v>544476.26583333244</v>
      </c>
      <c r="AG579" s="57">
        <f t="shared" si="1005"/>
        <v>534924.05288888793</v>
      </c>
      <c r="AH579" s="57">
        <f t="shared" si="1005"/>
        <v>525371.83994444343</v>
      </c>
      <c r="AI579" s="57">
        <f t="shared" si="1005"/>
        <v>515819.62699999899</v>
      </c>
      <c r="AJ579" s="57">
        <f t="shared" si="1005"/>
        <v>506267.41405555455</v>
      </c>
      <c r="AK579" s="57">
        <f t="shared" si="1005"/>
        <v>496715.2011111101</v>
      </c>
      <c r="AL579" s="57">
        <f t="shared" si="1005"/>
        <v>487162.98816666566</v>
      </c>
      <c r="AM579" s="57">
        <f t="shared" si="1005"/>
        <v>477610.77522222121</v>
      </c>
      <c r="AN579" s="57">
        <f t="shared" si="1005"/>
        <v>468058.56227777677</v>
      </c>
      <c r="AO579" s="57">
        <f t="shared" si="1005"/>
        <v>458506.34933333233</v>
      </c>
      <c r="AP579" s="59">
        <f t="shared" si="903"/>
        <v>11348.031793999979</v>
      </c>
      <c r="AQ579" s="57">
        <v>9552.2129444444436</v>
      </c>
      <c r="AR579" s="57">
        <f>AQ579*12</f>
        <v>114626.55533333332</v>
      </c>
      <c r="AS579" s="69">
        <f t="shared" si="1007"/>
        <v>448954.13638888788</v>
      </c>
      <c r="AT579" s="69">
        <f t="shared" si="1008"/>
        <v>439401.92344444344</v>
      </c>
      <c r="AU579" s="69">
        <f t="shared" si="1008"/>
        <v>429849.710499999</v>
      </c>
      <c r="AV579" s="69">
        <f t="shared" si="1008"/>
        <v>420297.49755555455</v>
      </c>
      <c r="AW579" s="69">
        <f t="shared" si="1008"/>
        <v>410745.28461111011</v>
      </c>
      <c r="AX579" s="69">
        <f t="shared" si="1008"/>
        <v>401193.07166666567</v>
      </c>
      <c r="AY579" s="69">
        <f t="shared" si="1008"/>
        <v>391640.85872222122</v>
      </c>
      <c r="AZ579" s="69">
        <f t="shared" si="1008"/>
        <v>382088.64577777678</v>
      </c>
      <c r="BA579" s="69">
        <f>AZ579-$AQ579</f>
        <v>372536.43283333234</v>
      </c>
      <c r="BB579" s="69">
        <f t="shared" si="1008"/>
        <v>362984.21988888789</v>
      </c>
      <c r="BC579" s="69">
        <f t="shared" si="1008"/>
        <v>353432.00694444345</v>
      </c>
      <c r="BD579" s="69">
        <f t="shared" si="1008"/>
        <v>343879.793999999</v>
      </c>
      <c r="BE579" s="60">
        <f t="shared" si="905"/>
        <v>8826.247576666643</v>
      </c>
      <c r="BF579" s="57">
        <v>9552.2129444444436</v>
      </c>
      <c r="BG579" s="69">
        <f t="shared" si="1009"/>
        <v>114626.55533333332</v>
      </c>
      <c r="BH579" s="57">
        <f t="shared" si="1010"/>
        <v>334327.58105555456</v>
      </c>
      <c r="BI579" s="69">
        <f t="shared" si="1011"/>
        <v>324775.36811111012</v>
      </c>
      <c r="BJ579" s="69">
        <f t="shared" si="1011"/>
        <v>315223.15516666567</v>
      </c>
      <c r="BK579" s="69">
        <f t="shared" si="1011"/>
        <v>305670.94222222123</v>
      </c>
      <c r="BL579" s="69">
        <f t="shared" si="1011"/>
        <v>296118.72927777679</v>
      </c>
      <c r="BM579" s="69">
        <f t="shared" si="1011"/>
        <v>286566.51633333234</v>
      </c>
      <c r="BN579" s="69">
        <f t="shared" si="1011"/>
        <v>277014.3033888879</v>
      </c>
      <c r="BO579" s="69">
        <f t="shared" si="1011"/>
        <v>267462.09044444346</v>
      </c>
      <c r="BP579" s="69">
        <f>BO579-$AQ579</f>
        <v>257909.87749999901</v>
      </c>
      <c r="BQ579" s="69">
        <f t="shared" si="1011"/>
        <v>248357.66455555457</v>
      </c>
      <c r="BR579" s="69">
        <f t="shared" si="1011"/>
        <v>238805.45161111013</v>
      </c>
      <c r="BS579" s="69">
        <f t="shared" si="1011"/>
        <v>229253.23866666568</v>
      </c>
      <c r="BT579" s="60">
        <f t="shared" si="907"/>
        <v>6304.463359333311</v>
      </c>
      <c r="BU579" s="57">
        <v>9552.2129444444436</v>
      </c>
      <c r="BV579" s="69">
        <f t="shared" si="1012"/>
        <v>114626.55533333332</v>
      </c>
      <c r="BW579" s="57">
        <f t="shared" si="1013"/>
        <v>219701.02572222124</v>
      </c>
      <c r="BX579" s="69">
        <f t="shared" si="1014"/>
        <v>210148.81277777679</v>
      </c>
      <c r="BY579" s="69">
        <f t="shared" si="1014"/>
        <v>200596.59983333235</v>
      </c>
      <c r="BZ579" s="69">
        <f t="shared" si="1014"/>
        <v>191044.38688888791</v>
      </c>
      <c r="CA579" s="69">
        <f t="shared" si="1014"/>
        <v>181492.17394444346</v>
      </c>
      <c r="CB579" s="69">
        <f t="shared" si="1014"/>
        <v>171939.96099999902</v>
      </c>
      <c r="CC579" s="69">
        <f t="shared" si="1014"/>
        <v>162387.74805555458</v>
      </c>
      <c r="CD579" s="69">
        <f t="shared" si="1014"/>
        <v>152835.53511111013</v>
      </c>
      <c r="CE579" s="69">
        <f>CD579-$AQ579</f>
        <v>143283.32216666569</v>
      </c>
      <c r="CF579" s="69">
        <f t="shared" si="1014"/>
        <v>133731.10922222125</v>
      </c>
      <c r="CG579" s="69">
        <f t="shared" si="1014"/>
        <v>124178.8962777768</v>
      </c>
      <c r="CH579" s="69">
        <f t="shared" si="1014"/>
        <v>114626.68333333236</v>
      </c>
      <c r="CI579" s="60">
        <f t="shared" si="910"/>
        <v>3782.6791419999781</v>
      </c>
      <c r="CJ579" s="57">
        <v>9552.2129444444436</v>
      </c>
      <c r="CK579" s="69">
        <f t="shared" si="1015"/>
        <v>114626.55533333332</v>
      </c>
      <c r="CL579" s="57">
        <f t="shared" si="1016"/>
        <v>105074.47038888792</v>
      </c>
      <c r="CM579" s="69">
        <f t="shared" si="1017"/>
        <v>95522.257444443472</v>
      </c>
      <c r="CN579" s="69">
        <f t="shared" si="1017"/>
        <v>85970.044499999029</v>
      </c>
      <c r="CO579" s="69">
        <f t="shared" si="1017"/>
        <v>76417.831555554585</v>
      </c>
      <c r="CP579" s="69">
        <f t="shared" si="1017"/>
        <v>66865.618611110142</v>
      </c>
      <c r="CQ579" s="69">
        <f t="shared" si="1017"/>
        <v>57313.405666665698</v>
      </c>
      <c r="CR579" s="69">
        <f t="shared" si="1017"/>
        <v>47761.192722221254</v>
      </c>
      <c r="CS579" s="69">
        <f t="shared" si="1017"/>
        <v>38208.979777776811</v>
      </c>
      <c r="CT579" s="69">
        <f>CS579-$AQ579</f>
        <v>28656.766833332367</v>
      </c>
      <c r="CU579" s="69">
        <f t="shared" si="1017"/>
        <v>19104.553888887924</v>
      </c>
      <c r="CV579" s="69">
        <f t="shared" si="1017"/>
        <v>9552.3409444434801</v>
      </c>
      <c r="CW579" s="69">
        <f t="shared" si="1017"/>
        <v>0.1279999990365468</v>
      </c>
      <c r="CX579" s="60">
        <f t="shared" si="913"/>
        <v>1260.894924666645</v>
      </c>
    </row>
    <row r="580" spans="1:102" x14ac:dyDescent="0.2">
      <c r="A580" s="56" t="s">
        <v>1859</v>
      </c>
      <c r="B580" s="40" t="s">
        <v>2072</v>
      </c>
      <c r="C580" s="40" t="s">
        <v>1853</v>
      </c>
      <c r="D580" s="40" t="s">
        <v>913</v>
      </c>
      <c r="E580" s="40" t="s">
        <v>2183</v>
      </c>
      <c r="F580" s="40" t="s">
        <v>1023</v>
      </c>
      <c r="G580" s="40">
        <v>600</v>
      </c>
      <c r="H580" s="57">
        <v>3591858.71</v>
      </c>
      <c r="I580" s="57">
        <v>861525.4</v>
      </c>
      <c r="J580" s="57">
        <v>2730333.31</v>
      </c>
      <c r="K580" s="58">
        <v>1</v>
      </c>
      <c r="L580" s="69">
        <v>6628.0693486005594</v>
      </c>
      <c r="M580" s="63"/>
      <c r="N580" s="69">
        <f>L580*12</f>
        <v>79536.832183206716</v>
      </c>
      <c r="O580" s="57">
        <f t="shared" si="899"/>
        <v>2723705.2406513994</v>
      </c>
      <c r="P580" s="57">
        <f t="shared" si="1003"/>
        <v>2717077.1713027987</v>
      </c>
      <c r="Q580" s="57">
        <f t="shared" si="1003"/>
        <v>2710449.101954198</v>
      </c>
      <c r="R580" s="57">
        <f t="shared" si="1003"/>
        <v>2703821.0326055973</v>
      </c>
      <c r="S580" s="57">
        <f t="shared" si="1003"/>
        <v>2697192.9632569966</v>
      </c>
      <c r="T580" s="57">
        <f t="shared" si="1003"/>
        <v>2690564.8939083959</v>
      </c>
      <c r="U580" s="57">
        <f t="shared" si="1003"/>
        <v>2683936.8245597952</v>
      </c>
      <c r="V580" s="57">
        <f t="shared" si="1003"/>
        <v>2677308.7552111945</v>
      </c>
      <c r="W580" s="57">
        <f t="shared" si="1003"/>
        <v>2670680.6858625938</v>
      </c>
      <c r="X580" s="57">
        <f t="shared" si="1003"/>
        <v>2664052.6165139931</v>
      </c>
      <c r="Y580" s="57">
        <f t="shared" si="1003"/>
        <v>2657424.5471653924</v>
      </c>
      <c r="Z580" s="57">
        <f t="shared" si="1003"/>
        <v>2650796.4778167917</v>
      </c>
      <c r="AA580" s="59">
        <f t="shared" si="1004"/>
        <v>59192.427665984709</v>
      </c>
      <c r="AB580" s="57"/>
      <c r="AC580" s="57">
        <f t="shared" ref="AC580:AC602" si="1018">L580*12</f>
        <v>79536.832183206716</v>
      </c>
      <c r="AD580" s="57">
        <f t="shared" si="902"/>
        <v>2644168.408468191</v>
      </c>
      <c r="AE580" s="57">
        <f t="shared" si="1005"/>
        <v>2637540.3391195904</v>
      </c>
      <c r="AF580" s="57">
        <f t="shared" si="1005"/>
        <v>2630912.2697709897</v>
      </c>
      <c r="AG580" s="57">
        <f t="shared" si="1005"/>
        <v>2624284.200422389</v>
      </c>
      <c r="AH580" s="57">
        <f t="shared" si="1005"/>
        <v>2617656.1310737883</v>
      </c>
      <c r="AI580" s="57">
        <f t="shared" si="1005"/>
        <v>2611028.0617251876</v>
      </c>
      <c r="AJ580" s="57">
        <f t="shared" si="1005"/>
        <v>2604399.9923765869</v>
      </c>
      <c r="AK580" s="57">
        <f t="shared" si="1005"/>
        <v>2597771.9230279862</v>
      </c>
      <c r="AL580" s="57">
        <f t="shared" si="1005"/>
        <v>2591143.8536793855</v>
      </c>
      <c r="AM580" s="57">
        <f t="shared" si="1005"/>
        <v>2584515.7843307848</v>
      </c>
      <c r="AN580" s="57">
        <f t="shared" si="1005"/>
        <v>2577887.7149821841</v>
      </c>
      <c r="AO580" s="57">
        <f t="shared" si="1005"/>
        <v>2571259.6456335834</v>
      </c>
      <c r="AP580" s="59">
        <f t="shared" si="903"/>
        <v>57442.617357954121</v>
      </c>
      <c r="AQ580" s="57">
        <v>6628.0693486005594</v>
      </c>
      <c r="AR580" s="57">
        <f t="shared" si="1006"/>
        <v>79536.832183206716</v>
      </c>
      <c r="AS580" s="69">
        <f t="shared" si="1007"/>
        <v>2564631.5762849827</v>
      </c>
      <c r="AT580" s="69">
        <f t="shared" si="1008"/>
        <v>2558003.506936382</v>
      </c>
      <c r="AU580" s="69">
        <f t="shared" si="1008"/>
        <v>2551375.4375877813</v>
      </c>
      <c r="AV580" s="69">
        <f t="shared" si="1008"/>
        <v>2544747.3682391807</v>
      </c>
      <c r="AW580" s="69">
        <f t="shared" si="1008"/>
        <v>2538119.29889058</v>
      </c>
      <c r="AX580" s="69">
        <f t="shared" si="1008"/>
        <v>2531491.2295419793</v>
      </c>
      <c r="AY580" s="69">
        <f t="shared" si="1008"/>
        <v>2524863.1601933786</v>
      </c>
      <c r="AZ580" s="69">
        <f t="shared" si="1008"/>
        <v>2518235.0908447779</v>
      </c>
      <c r="BA580" s="69">
        <f t="shared" si="1008"/>
        <v>2511607.0214961772</v>
      </c>
      <c r="BB580" s="69">
        <f t="shared" si="1008"/>
        <v>2504978.9521475765</v>
      </c>
      <c r="BC580" s="69">
        <f t="shared" si="1008"/>
        <v>2498350.8827989758</v>
      </c>
      <c r="BD580" s="69">
        <f t="shared" si="1008"/>
        <v>2491722.8134503751</v>
      </c>
      <c r="BE580" s="60">
        <f t="shared" ref="BE580:BE643" si="1019">IF(K580&lt;1,0,SUM(AS580:BD580,AO580)/13*$BE$1)</f>
        <v>55692.80704992354</v>
      </c>
      <c r="BF580" s="57">
        <v>6628.0693486005594</v>
      </c>
      <c r="BG580" s="69">
        <f t="shared" si="1009"/>
        <v>79536.832183206716</v>
      </c>
      <c r="BH580" s="57">
        <f t="shared" si="1010"/>
        <v>2485094.7441017744</v>
      </c>
      <c r="BI580" s="69">
        <f t="shared" si="1011"/>
        <v>2478466.6747531737</v>
      </c>
      <c r="BJ580" s="69">
        <f t="shared" si="1011"/>
        <v>2471838.605404573</v>
      </c>
      <c r="BK580" s="69">
        <f t="shared" si="1011"/>
        <v>2465210.5360559723</v>
      </c>
      <c r="BL580" s="69">
        <f t="shared" si="1011"/>
        <v>2458582.4667073716</v>
      </c>
      <c r="BM580" s="69">
        <f t="shared" si="1011"/>
        <v>2451954.3973587709</v>
      </c>
      <c r="BN580" s="69">
        <f t="shared" si="1011"/>
        <v>2445326.3280101703</v>
      </c>
      <c r="BO580" s="69">
        <f t="shared" si="1011"/>
        <v>2438698.2586615696</v>
      </c>
      <c r="BP580" s="69">
        <f t="shared" si="1011"/>
        <v>2432070.1893129689</v>
      </c>
      <c r="BQ580" s="69">
        <f t="shared" si="1011"/>
        <v>2425442.1199643682</v>
      </c>
      <c r="BR580" s="69">
        <f t="shared" si="1011"/>
        <v>2418814.0506157675</v>
      </c>
      <c r="BS580" s="69">
        <f t="shared" si="1011"/>
        <v>2412185.9812671668</v>
      </c>
      <c r="BT580" s="60">
        <f t="shared" ref="BT580:BT621" si="1020">IF(Z580&lt;1,0,SUM(BH580:BS580,BD580)/13*$BE$1)</f>
        <v>53942.996741892959</v>
      </c>
      <c r="BU580" s="57">
        <v>6628.0693486005594</v>
      </c>
      <c r="BV580" s="69">
        <f t="shared" si="1012"/>
        <v>79536.832183206716</v>
      </c>
      <c r="BW580" s="57">
        <f t="shared" si="1013"/>
        <v>2405557.9119185661</v>
      </c>
      <c r="BX580" s="69">
        <f t="shared" si="1014"/>
        <v>2398929.8425699654</v>
      </c>
      <c r="BY580" s="69">
        <f t="shared" si="1014"/>
        <v>2392301.7732213647</v>
      </c>
      <c r="BZ580" s="69">
        <f t="shared" si="1014"/>
        <v>2385673.703872764</v>
      </c>
      <c r="CA580" s="69">
        <f t="shared" si="1014"/>
        <v>2379045.6345241633</v>
      </c>
      <c r="CB580" s="69">
        <f t="shared" si="1014"/>
        <v>2372417.5651755626</v>
      </c>
      <c r="CC580" s="69">
        <f t="shared" si="1014"/>
        <v>2365789.4958269619</v>
      </c>
      <c r="CD580" s="69">
        <f t="shared" si="1014"/>
        <v>2359161.4264783612</v>
      </c>
      <c r="CE580" s="69">
        <f t="shared" si="1014"/>
        <v>2352533.3571297606</v>
      </c>
      <c r="CF580" s="69">
        <f t="shared" si="1014"/>
        <v>2345905.2877811599</v>
      </c>
      <c r="CG580" s="69">
        <f t="shared" si="1014"/>
        <v>2339277.2184325592</v>
      </c>
      <c r="CH580" s="69">
        <f t="shared" si="1014"/>
        <v>2332649.1490839585</v>
      </c>
      <c r="CI580" s="60">
        <f t="shared" ref="CI580:CI620" si="1021">IF(AO580&lt;1,0,SUM(BW580:CH580,BS580)/13*$BE$1)</f>
        <v>52193.186433862378</v>
      </c>
      <c r="CJ580" s="57">
        <v>6628.0693486005594</v>
      </c>
      <c r="CK580" s="69">
        <f t="shared" si="1015"/>
        <v>79536.832183206716</v>
      </c>
      <c r="CL580" s="57">
        <f t="shared" si="1016"/>
        <v>2326021.0797353578</v>
      </c>
      <c r="CM580" s="69">
        <f t="shared" si="1017"/>
        <v>2319393.0103867571</v>
      </c>
      <c r="CN580" s="69">
        <f t="shared" si="1017"/>
        <v>2312764.9410381564</v>
      </c>
      <c r="CO580" s="69">
        <f t="shared" si="1017"/>
        <v>2306136.8716895557</v>
      </c>
      <c r="CP580" s="69">
        <f t="shared" si="1017"/>
        <v>2299508.802340955</v>
      </c>
      <c r="CQ580" s="69">
        <f t="shared" si="1017"/>
        <v>2292880.7329923543</v>
      </c>
      <c r="CR580" s="69">
        <f t="shared" si="1017"/>
        <v>2286252.6636437536</v>
      </c>
      <c r="CS580" s="69">
        <f t="shared" si="1017"/>
        <v>2279624.5942951529</v>
      </c>
      <c r="CT580" s="69">
        <f t="shared" si="1017"/>
        <v>2272996.5249465522</v>
      </c>
      <c r="CU580" s="69">
        <f t="shared" si="1017"/>
        <v>2266368.4555979515</v>
      </c>
      <c r="CV580" s="69">
        <f t="shared" si="1017"/>
        <v>2259740.3862493508</v>
      </c>
      <c r="CW580" s="69">
        <f t="shared" si="1017"/>
        <v>2253112.3169007502</v>
      </c>
      <c r="CX580" s="60">
        <f t="shared" ref="CX580:CX620" si="1022">IF(BD580&lt;1,0,SUM(CL580:CW580,CH580)/13*$BE$1)</f>
        <v>50443.37612583179</v>
      </c>
    </row>
    <row r="581" spans="1:102" ht="22.5" x14ac:dyDescent="0.2">
      <c r="A581" s="56" t="s">
        <v>1860</v>
      </c>
      <c r="B581" s="40" t="s">
        <v>2073</v>
      </c>
      <c r="C581" s="40" t="s">
        <v>1853</v>
      </c>
      <c r="D581" s="40" t="s">
        <v>2079</v>
      </c>
      <c r="E581" s="43">
        <v>44560</v>
      </c>
      <c r="F581" s="40" t="s">
        <v>1023</v>
      </c>
      <c r="G581" s="40">
        <v>180</v>
      </c>
      <c r="H581" s="57">
        <v>128890</v>
      </c>
      <c r="I581" s="57" t="e">
        <v>#REF!</v>
      </c>
      <c r="J581" s="57">
        <v>128890</v>
      </c>
      <c r="K581" s="58">
        <v>0</v>
      </c>
      <c r="L581" s="57">
        <v>716.05555555555554</v>
      </c>
      <c r="M581" s="57"/>
      <c r="N581" s="57">
        <f t="shared" si="993"/>
        <v>8592.6666666666661</v>
      </c>
      <c r="O581" s="57">
        <f t="shared" ref="O581:O585" si="1023">J581-$L581</f>
        <v>128173.94444444444</v>
      </c>
      <c r="P581" s="57">
        <f t="shared" si="1003"/>
        <v>127457.88888888888</v>
      </c>
      <c r="Q581" s="57">
        <f t="shared" si="1003"/>
        <v>126741.83333333331</v>
      </c>
      <c r="R581" s="57">
        <f t="shared" si="1003"/>
        <v>126025.77777777775</v>
      </c>
      <c r="S581" s="57">
        <f t="shared" si="1003"/>
        <v>125309.72222222219</v>
      </c>
      <c r="T581" s="57">
        <f t="shared" si="1003"/>
        <v>124593.66666666663</v>
      </c>
      <c r="U581" s="57">
        <f t="shared" si="1003"/>
        <v>123877.61111111107</v>
      </c>
      <c r="V581" s="57">
        <f t="shared" si="1003"/>
        <v>123161.5555555555</v>
      </c>
      <c r="W581" s="57">
        <f t="shared" si="1003"/>
        <v>122445.49999999994</v>
      </c>
      <c r="X581" s="57">
        <f t="shared" si="1003"/>
        <v>121729.44444444438</v>
      </c>
      <c r="Y581" s="57">
        <f t="shared" si="1003"/>
        <v>121013.38888888882</v>
      </c>
      <c r="Z581" s="57">
        <f t="shared" si="1003"/>
        <v>120297.33333333326</v>
      </c>
      <c r="AA581" s="59"/>
      <c r="AB581" s="57"/>
      <c r="AC581" s="57">
        <f t="shared" si="1018"/>
        <v>8592.6666666666661</v>
      </c>
      <c r="AD581" s="57">
        <f t="shared" ref="AD581:AD585" si="1024">Z581-$L581</f>
        <v>119581.27777777769</v>
      </c>
      <c r="AE581" s="57">
        <f t="shared" si="1005"/>
        <v>118865.22222222213</v>
      </c>
      <c r="AF581" s="57">
        <f t="shared" si="1005"/>
        <v>118149.16666666657</v>
      </c>
      <c r="AG581" s="57">
        <f t="shared" si="1005"/>
        <v>117433.11111111101</v>
      </c>
      <c r="AH581" s="57">
        <f t="shared" si="1005"/>
        <v>116717.05555555545</v>
      </c>
      <c r="AI581" s="57">
        <f t="shared" si="1005"/>
        <v>116000.99999999988</v>
      </c>
      <c r="AJ581" s="57">
        <f t="shared" si="1005"/>
        <v>115284.94444444432</v>
      </c>
      <c r="AK581" s="57">
        <f t="shared" si="1005"/>
        <v>114568.88888888876</v>
      </c>
      <c r="AL581" s="57">
        <f t="shared" si="1005"/>
        <v>113852.8333333332</v>
      </c>
      <c r="AM581" s="57">
        <f t="shared" si="1005"/>
        <v>113136.77777777764</v>
      </c>
      <c r="AN581" s="57">
        <f t="shared" si="1005"/>
        <v>112420.72222222207</v>
      </c>
      <c r="AO581" s="57">
        <f t="shared" si="1005"/>
        <v>111704.66666666651</v>
      </c>
      <c r="AP581" s="59"/>
      <c r="AQ581" s="57">
        <v>716.05555555555554</v>
      </c>
      <c r="AR581" s="57">
        <f t="shared" si="1006"/>
        <v>8592.6666666666661</v>
      </c>
      <c r="AS581" s="69">
        <f t="shared" si="1007"/>
        <v>110988.61111111095</v>
      </c>
      <c r="AT581" s="69">
        <f t="shared" si="1008"/>
        <v>110272.55555555539</v>
      </c>
      <c r="AU581" s="69">
        <f t="shared" si="1008"/>
        <v>109556.49999999983</v>
      </c>
      <c r="AV581" s="69">
        <f t="shared" si="1008"/>
        <v>108840.44444444426</v>
      </c>
      <c r="AW581" s="69">
        <f t="shared" si="1008"/>
        <v>108124.3888888887</v>
      </c>
      <c r="AX581" s="69">
        <f t="shared" si="1008"/>
        <v>107408.33333333314</v>
      </c>
      <c r="AY581" s="69">
        <f t="shared" si="1008"/>
        <v>106692.27777777758</v>
      </c>
      <c r="AZ581" s="69">
        <f t="shared" si="1008"/>
        <v>105976.22222222202</v>
      </c>
      <c r="BA581" s="69">
        <f t="shared" si="1008"/>
        <v>105260.16666666645</v>
      </c>
      <c r="BB581" s="69">
        <f t="shared" si="1008"/>
        <v>104544.11111111089</v>
      </c>
      <c r="BC581" s="69">
        <f t="shared" si="1008"/>
        <v>103828.05555555533</v>
      </c>
      <c r="BD581" s="69">
        <f t="shared" si="1008"/>
        <v>103111.99999999977</v>
      </c>
      <c r="BE581" s="60">
        <f t="shared" si="1019"/>
        <v>0</v>
      </c>
      <c r="BF581" s="57">
        <v>716.05555555555554</v>
      </c>
      <c r="BG581" s="69">
        <f t="shared" si="1009"/>
        <v>8592.6666666666661</v>
      </c>
      <c r="BH581" s="57">
        <f t="shared" si="1010"/>
        <v>102395.94444444421</v>
      </c>
      <c r="BI581" s="69">
        <f t="shared" si="1011"/>
        <v>101679.88888888864</v>
      </c>
      <c r="BJ581" s="69">
        <f t="shared" si="1011"/>
        <v>100963.83333333308</v>
      </c>
      <c r="BK581" s="69">
        <f t="shared" si="1011"/>
        <v>100247.77777777752</v>
      </c>
      <c r="BL581" s="69">
        <f t="shared" si="1011"/>
        <v>99531.722222221957</v>
      </c>
      <c r="BM581" s="69">
        <f t="shared" si="1011"/>
        <v>98815.666666666395</v>
      </c>
      <c r="BN581" s="69">
        <f t="shared" si="1011"/>
        <v>98099.611111110833</v>
      </c>
      <c r="BO581" s="69">
        <f t="shared" si="1011"/>
        <v>97383.555555555271</v>
      </c>
      <c r="BP581" s="69">
        <f t="shared" si="1011"/>
        <v>96667.499999999709</v>
      </c>
      <c r="BQ581" s="69">
        <f t="shared" si="1011"/>
        <v>95951.444444444147</v>
      </c>
      <c r="BR581" s="69">
        <f t="shared" si="1011"/>
        <v>95235.388888888585</v>
      </c>
      <c r="BS581" s="69">
        <f t="shared" si="1011"/>
        <v>94519.333333333023</v>
      </c>
      <c r="BT581" s="60">
        <v>0</v>
      </c>
      <c r="BU581" s="57">
        <v>716.05555555555554</v>
      </c>
      <c r="BV581" s="69">
        <f t="shared" si="1012"/>
        <v>8592.6666666666661</v>
      </c>
      <c r="BW581" s="57">
        <f t="shared" si="1013"/>
        <v>93803.277777777461</v>
      </c>
      <c r="BX581" s="69">
        <f t="shared" si="1014"/>
        <v>93087.222222221899</v>
      </c>
      <c r="BY581" s="69">
        <f t="shared" si="1014"/>
        <v>92371.166666666337</v>
      </c>
      <c r="BZ581" s="69">
        <f t="shared" si="1014"/>
        <v>91655.111111110775</v>
      </c>
      <c r="CA581" s="69">
        <f t="shared" si="1014"/>
        <v>90939.055555555213</v>
      </c>
      <c r="CB581" s="69">
        <f t="shared" si="1014"/>
        <v>90222.999999999651</v>
      </c>
      <c r="CC581" s="69">
        <f t="shared" si="1014"/>
        <v>89506.944444444089</v>
      </c>
      <c r="CD581" s="69">
        <f t="shared" si="1014"/>
        <v>88790.888888888527</v>
      </c>
      <c r="CE581" s="69">
        <f t="shared" si="1014"/>
        <v>88074.833333332965</v>
      </c>
      <c r="CF581" s="69">
        <f t="shared" si="1014"/>
        <v>87358.777777777403</v>
      </c>
      <c r="CG581" s="69">
        <f t="shared" si="1014"/>
        <v>86642.722222221841</v>
      </c>
      <c r="CH581" s="69">
        <f t="shared" si="1014"/>
        <v>85926.666666666279</v>
      </c>
      <c r="CI581" s="60">
        <v>0</v>
      </c>
      <c r="CJ581" s="57">
        <v>716.05555555555554</v>
      </c>
      <c r="CK581" s="69">
        <f t="shared" si="1015"/>
        <v>8592.6666666666661</v>
      </c>
      <c r="CL581" s="57">
        <f t="shared" si="1016"/>
        <v>85210.611111110717</v>
      </c>
      <c r="CM581" s="69">
        <f t="shared" si="1017"/>
        <v>84494.555555555155</v>
      </c>
      <c r="CN581" s="69">
        <f t="shared" si="1017"/>
        <v>83778.499999999593</v>
      </c>
      <c r="CO581" s="69">
        <f t="shared" si="1017"/>
        <v>83062.444444444031</v>
      </c>
      <c r="CP581" s="69">
        <f t="shared" si="1017"/>
        <v>82346.388888888469</v>
      </c>
      <c r="CQ581" s="69">
        <f t="shared" si="1017"/>
        <v>81630.333333332906</v>
      </c>
      <c r="CR581" s="69">
        <f t="shared" si="1017"/>
        <v>80914.277777777344</v>
      </c>
      <c r="CS581" s="69">
        <f t="shared" si="1017"/>
        <v>80198.222222221782</v>
      </c>
      <c r="CT581" s="69">
        <f t="shared" si="1017"/>
        <v>79482.16666666622</v>
      </c>
      <c r="CU581" s="69">
        <f t="shared" si="1017"/>
        <v>78766.111111110658</v>
      </c>
      <c r="CV581" s="69">
        <f t="shared" si="1017"/>
        <v>78050.055555555096</v>
      </c>
      <c r="CW581" s="69">
        <f t="shared" si="1017"/>
        <v>77333.999999999534</v>
      </c>
      <c r="CX581" s="60">
        <v>0</v>
      </c>
    </row>
    <row r="582" spans="1:102" x14ac:dyDescent="0.2">
      <c r="A582" s="56" t="s">
        <v>1861</v>
      </c>
      <c r="B582" s="40" t="s">
        <v>2074</v>
      </c>
      <c r="C582" s="40" t="s">
        <v>1853</v>
      </c>
      <c r="D582" s="40" t="s">
        <v>2078</v>
      </c>
      <c r="E582" s="40" t="s">
        <v>2184</v>
      </c>
      <c r="F582" s="40" t="s">
        <v>1023</v>
      </c>
      <c r="G582" s="40">
        <v>84</v>
      </c>
      <c r="H582" s="57">
        <v>46966.1</v>
      </c>
      <c r="I582" s="57">
        <v>23483.042857142857</v>
      </c>
      <c r="J582" s="57">
        <v>23483.057142857142</v>
      </c>
      <c r="K582" s="58">
        <v>0</v>
      </c>
      <c r="L582" s="57">
        <v>559.12</v>
      </c>
      <c r="M582" s="57"/>
      <c r="N582" s="57">
        <f t="shared" si="993"/>
        <v>6709.4400000000005</v>
      </c>
      <c r="O582" s="57">
        <f t="shared" si="1023"/>
        <v>22923.937142857143</v>
      </c>
      <c r="P582" s="57">
        <f t="shared" si="1003"/>
        <v>22364.817142857144</v>
      </c>
      <c r="Q582" s="57">
        <f t="shared" si="1003"/>
        <v>21805.697142857145</v>
      </c>
      <c r="R582" s="57">
        <f t="shared" si="1003"/>
        <v>21246.577142857146</v>
      </c>
      <c r="S582" s="57">
        <f t="shared" si="1003"/>
        <v>20687.457142857147</v>
      </c>
      <c r="T582" s="57">
        <f t="shared" si="1003"/>
        <v>20128.337142857148</v>
      </c>
      <c r="U582" s="57">
        <f t="shared" si="1003"/>
        <v>19569.217142857149</v>
      </c>
      <c r="V582" s="57">
        <f t="shared" si="1003"/>
        <v>19010.09714285715</v>
      </c>
      <c r="W582" s="57">
        <f t="shared" si="1003"/>
        <v>18450.977142857151</v>
      </c>
      <c r="X582" s="57">
        <f t="shared" si="1003"/>
        <v>17891.857142857152</v>
      </c>
      <c r="Y582" s="57">
        <f t="shared" si="1003"/>
        <v>17332.737142857153</v>
      </c>
      <c r="Z582" s="57">
        <f t="shared" si="1003"/>
        <v>16773.617142857154</v>
      </c>
      <c r="AA582" s="59"/>
      <c r="AB582" s="57"/>
      <c r="AC582" s="57">
        <f t="shared" si="1018"/>
        <v>6709.4400000000005</v>
      </c>
      <c r="AD582" s="57">
        <f t="shared" si="1024"/>
        <v>16214.497142857153</v>
      </c>
      <c r="AE582" s="57">
        <f t="shared" si="1005"/>
        <v>15655.377142857153</v>
      </c>
      <c r="AF582" s="57">
        <f t="shared" si="1005"/>
        <v>15096.257142857152</v>
      </c>
      <c r="AG582" s="57">
        <f t="shared" si="1005"/>
        <v>14537.137142857151</v>
      </c>
      <c r="AH582" s="57">
        <f t="shared" si="1005"/>
        <v>13978.01714285715</v>
      </c>
      <c r="AI582" s="57">
        <f t="shared" si="1005"/>
        <v>13418.897142857149</v>
      </c>
      <c r="AJ582" s="57">
        <f t="shared" si="1005"/>
        <v>12859.777142857149</v>
      </c>
      <c r="AK582" s="57">
        <f t="shared" si="1005"/>
        <v>12300.657142857148</v>
      </c>
      <c r="AL582" s="57">
        <f t="shared" si="1005"/>
        <v>11741.537142857147</v>
      </c>
      <c r="AM582" s="57">
        <f t="shared" si="1005"/>
        <v>11182.417142857146</v>
      </c>
      <c r="AN582" s="57">
        <f t="shared" si="1005"/>
        <v>10623.297142857145</v>
      </c>
      <c r="AO582" s="57">
        <f t="shared" si="1005"/>
        <v>10064.177142857145</v>
      </c>
      <c r="AP582" s="59"/>
      <c r="AQ582" s="57">
        <v>559.12</v>
      </c>
      <c r="AR582" s="57">
        <f t="shared" si="1006"/>
        <v>6709.4400000000005</v>
      </c>
      <c r="AS582" s="69">
        <f t="shared" si="1007"/>
        <v>9505.0571428571438</v>
      </c>
      <c r="AT582" s="69">
        <f t="shared" si="1008"/>
        <v>8945.937142857143</v>
      </c>
      <c r="AU582" s="69">
        <f t="shared" si="1008"/>
        <v>8386.8171428571422</v>
      </c>
      <c r="AV582" s="69">
        <f t="shared" si="1008"/>
        <v>7827.6971428571424</v>
      </c>
      <c r="AW582" s="69">
        <f t="shared" si="1008"/>
        <v>7268.5771428571425</v>
      </c>
      <c r="AX582" s="69">
        <f t="shared" si="1008"/>
        <v>6709.4571428571426</v>
      </c>
      <c r="AY582" s="69">
        <f t="shared" si="1008"/>
        <v>6150.3371428571427</v>
      </c>
      <c r="AZ582" s="69">
        <f t="shared" si="1008"/>
        <v>5591.2171428571428</v>
      </c>
      <c r="BA582" s="69">
        <f t="shared" si="1008"/>
        <v>5032.0971428571429</v>
      </c>
      <c r="BB582" s="69">
        <f t="shared" si="1008"/>
        <v>4472.977142857143</v>
      </c>
      <c r="BC582" s="69">
        <f t="shared" si="1008"/>
        <v>3913.8571428571431</v>
      </c>
      <c r="BD582" s="69">
        <f t="shared" si="1008"/>
        <v>3354.7371428571432</v>
      </c>
      <c r="BE582" s="60">
        <f t="shared" si="1019"/>
        <v>0</v>
      </c>
      <c r="BF582" s="57">
        <v>559.12</v>
      </c>
      <c r="BG582" s="69">
        <v>3354.74</v>
      </c>
      <c r="BH582" s="57">
        <f t="shared" si="1010"/>
        <v>2795.6171428571433</v>
      </c>
      <c r="BI582" s="69">
        <f t="shared" si="1011"/>
        <v>2236.4971428571434</v>
      </c>
      <c r="BJ582" s="69">
        <f t="shared" si="1011"/>
        <v>1677.3771428571436</v>
      </c>
      <c r="BK582" s="69">
        <f t="shared" si="1011"/>
        <v>1118.2571428571437</v>
      </c>
      <c r="BL582" s="69">
        <f t="shared" si="1011"/>
        <v>559.13714285714366</v>
      </c>
      <c r="BM582" s="69">
        <f t="shared" si="1011"/>
        <v>1.71428571436536E-2</v>
      </c>
      <c r="BN582" s="69"/>
      <c r="BO582" s="69"/>
      <c r="BP582" s="69"/>
      <c r="BQ582" s="69"/>
      <c r="BR582" s="69"/>
      <c r="BS582" s="69"/>
      <c r="BT582" s="60">
        <f t="shared" si="1020"/>
        <v>19.870467692307695</v>
      </c>
      <c r="BU582" s="57">
        <v>559.12</v>
      </c>
      <c r="BV582" s="69"/>
      <c r="BW582" s="57"/>
      <c r="BX582" s="69"/>
      <c r="BY582" s="69"/>
      <c r="BZ582" s="69"/>
      <c r="CA582" s="69"/>
      <c r="CB582" s="69"/>
      <c r="CC582" s="69"/>
      <c r="CD582" s="69"/>
      <c r="CE582" s="69"/>
      <c r="CF582" s="69"/>
      <c r="CG582" s="69"/>
      <c r="CH582" s="69"/>
      <c r="CI582" s="60">
        <f t="shared" si="1021"/>
        <v>0</v>
      </c>
      <c r="CJ582" s="57">
        <v>559.12</v>
      </c>
      <c r="CK582" s="69"/>
      <c r="CL582" s="57"/>
      <c r="CM582" s="69"/>
      <c r="CN582" s="69"/>
      <c r="CO582" s="69"/>
      <c r="CP582" s="69"/>
      <c r="CQ582" s="69"/>
      <c r="CR582" s="69"/>
      <c r="CS582" s="69"/>
      <c r="CT582" s="69"/>
      <c r="CU582" s="69"/>
      <c r="CV582" s="69"/>
      <c r="CW582" s="69"/>
      <c r="CX582" s="60">
        <f t="shared" si="1022"/>
        <v>0</v>
      </c>
    </row>
    <row r="583" spans="1:102" ht="33.75" x14ac:dyDescent="0.2">
      <c r="A583" s="56" t="s">
        <v>1862</v>
      </c>
      <c r="B583" s="40" t="s">
        <v>2075</v>
      </c>
      <c r="C583" s="40" t="s">
        <v>1853</v>
      </c>
      <c r="D583" s="40" t="s">
        <v>835</v>
      </c>
      <c r="E583" s="40" t="s">
        <v>2136</v>
      </c>
      <c r="F583" s="40" t="s">
        <v>1023</v>
      </c>
      <c r="G583" s="40">
        <v>180</v>
      </c>
      <c r="H583" s="57">
        <v>44969.32</v>
      </c>
      <c r="I583" s="57">
        <v>10742.684666666666</v>
      </c>
      <c r="J583" s="57">
        <v>34226.635333333332</v>
      </c>
      <c r="K583" s="58">
        <v>0</v>
      </c>
      <c r="L583" s="57">
        <v>249.82999999999996</v>
      </c>
      <c r="M583" s="57"/>
      <c r="N583" s="57">
        <f t="shared" si="993"/>
        <v>2997.9599999999996</v>
      </c>
      <c r="O583" s="57">
        <f t="shared" si="1023"/>
        <v>33976.80533333333</v>
      </c>
      <c r="P583" s="57">
        <f t="shared" si="1003"/>
        <v>33726.975333333328</v>
      </c>
      <c r="Q583" s="57">
        <f t="shared" si="1003"/>
        <v>33477.145333333327</v>
      </c>
      <c r="R583" s="57">
        <f t="shared" si="1003"/>
        <v>33227.315333333325</v>
      </c>
      <c r="S583" s="57">
        <f t="shared" si="1003"/>
        <v>32977.485333333323</v>
      </c>
      <c r="T583" s="57">
        <f t="shared" si="1003"/>
        <v>32727.655333333321</v>
      </c>
      <c r="U583" s="57">
        <f t="shared" si="1003"/>
        <v>32477.82533333332</v>
      </c>
      <c r="V583" s="57">
        <f t="shared" si="1003"/>
        <v>32227.995333333318</v>
      </c>
      <c r="W583" s="57">
        <f t="shared" si="1003"/>
        <v>31978.165333333316</v>
      </c>
      <c r="X583" s="57">
        <f t="shared" si="1003"/>
        <v>31728.335333333314</v>
      </c>
      <c r="Y583" s="57">
        <f t="shared" si="1003"/>
        <v>31478.505333333313</v>
      </c>
      <c r="Z583" s="57">
        <f>Y583-$L583</f>
        <v>31228.675333333311</v>
      </c>
      <c r="AA583" s="59"/>
      <c r="AB583" s="57"/>
      <c r="AC583" s="57">
        <f t="shared" si="1018"/>
        <v>2997.9599999999996</v>
      </c>
      <c r="AD583" s="57">
        <f t="shared" si="1024"/>
        <v>30978.845333333309</v>
      </c>
      <c r="AE583" s="57">
        <f t="shared" si="1005"/>
        <v>30729.015333333307</v>
      </c>
      <c r="AF583" s="57">
        <f t="shared" si="1005"/>
        <v>30479.185333333306</v>
      </c>
      <c r="AG583" s="57">
        <f t="shared" si="1005"/>
        <v>30229.355333333304</v>
      </c>
      <c r="AH583" s="57">
        <f t="shared" si="1005"/>
        <v>29979.525333333302</v>
      </c>
      <c r="AI583" s="57">
        <f t="shared" si="1005"/>
        <v>29729.6953333333</v>
      </c>
      <c r="AJ583" s="57">
        <f t="shared" si="1005"/>
        <v>29479.865333333299</v>
      </c>
      <c r="AK583" s="57">
        <f t="shared" si="1005"/>
        <v>29230.035333333297</v>
      </c>
      <c r="AL583" s="57">
        <f t="shared" si="1005"/>
        <v>28980.205333333295</v>
      </c>
      <c r="AM583" s="57">
        <f t="shared" si="1005"/>
        <v>28730.375333333293</v>
      </c>
      <c r="AN583" s="57">
        <f t="shared" si="1005"/>
        <v>28480.545333333292</v>
      </c>
      <c r="AO583" s="57">
        <f t="shared" si="1005"/>
        <v>28230.71533333329</v>
      </c>
      <c r="AP583" s="59"/>
      <c r="AQ583" s="57">
        <v>249.82999999999996</v>
      </c>
      <c r="AR583" s="57">
        <f t="shared" si="1006"/>
        <v>2997.9599999999996</v>
      </c>
      <c r="AS583" s="69">
        <f t="shared" si="1007"/>
        <v>27980.885333333288</v>
      </c>
      <c r="AT583" s="69">
        <f t="shared" si="1008"/>
        <v>27731.055333333286</v>
      </c>
      <c r="AU583" s="69">
        <f t="shared" si="1008"/>
        <v>27481.225333333285</v>
      </c>
      <c r="AV583" s="69">
        <f t="shared" si="1008"/>
        <v>27231.395333333283</v>
      </c>
      <c r="AW583" s="69">
        <f t="shared" si="1008"/>
        <v>26981.565333333281</v>
      </c>
      <c r="AX583" s="69">
        <f t="shared" si="1008"/>
        <v>26731.735333333279</v>
      </c>
      <c r="AY583" s="69">
        <f t="shared" si="1008"/>
        <v>26481.905333333278</v>
      </c>
      <c r="AZ583" s="69">
        <f t="shared" si="1008"/>
        <v>26232.075333333276</v>
      </c>
      <c r="BA583" s="69">
        <f t="shared" si="1008"/>
        <v>25982.245333333274</v>
      </c>
      <c r="BB583" s="69">
        <f t="shared" si="1008"/>
        <v>25732.415333333272</v>
      </c>
      <c r="BC583" s="69">
        <f t="shared" si="1008"/>
        <v>25482.585333333271</v>
      </c>
      <c r="BD583" s="69">
        <f t="shared" si="1008"/>
        <v>25232.755333333269</v>
      </c>
      <c r="BE583" s="60">
        <f t="shared" si="1019"/>
        <v>0</v>
      </c>
      <c r="BF583" s="57">
        <v>249.82999999999996</v>
      </c>
      <c r="BG583" s="69">
        <f t="shared" si="1009"/>
        <v>2997.9599999999996</v>
      </c>
      <c r="BH583" s="57">
        <f t="shared" si="1010"/>
        <v>24982.925333333267</v>
      </c>
      <c r="BI583" s="69">
        <f t="shared" si="1011"/>
        <v>24733.095333333265</v>
      </c>
      <c r="BJ583" s="69">
        <f t="shared" si="1011"/>
        <v>24483.265333333264</v>
      </c>
      <c r="BK583" s="69">
        <f t="shared" si="1011"/>
        <v>24233.435333333262</v>
      </c>
      <c r="BL583" s="69">
        <f t="shared" si="1011"/>
        <v>23983.60533333326</v>
      </c>
      <c r="BM583" s="69">
        <f t="shared" si="1011"/>
        <v>23733.775333333258</v>
      </c>
      <c r="BN583" s="69">
        <f t="shared" si="1011"/>
        <v>23483.945333333257</v>
      </c>
      <c r="BO583" s="69">
        <f t="shared" si="1011"/>
        <v>23234.115333333255</v>
      </c>
      <c r="BP583" s="69">
        <f t="shared" si="1011"/>
        <v>22984.285333333253</v>
      </c>
      <c r="BQ583" s="69">
        <f t="shared" si="1011"/>
        <v>22734.455333333251</v>
      </c>
      <c r="BR583" s="69">
        <f t="shared" si="1011"/>
        <v>22484.62533333325</v>
      </c>
      <c r="BS583" s="69">
        <f t="shared" si="1011"/>
        <v>22234.795333333248</v>
      </c>
      <c r="BT583" s="60">
        <v>0</v>
      </c>
      <c r="BU583" s="57">
        <v>249.82999999999996</v>
      </c>
      <c r="BV583" s="69">
        <f t="shared" si="1012"/>
        <v>2997.9599999999996</v>
      </c>
      <c r="BW583" s="57">
        <f t="shared" si="1013"/>
        <v>21984.965333333246</v>
      </c>
      <c r="BX583" s="69">
        <f t="shared" si="1014"/>
        <v>21735.135333333244</v>
      </c>
      <c r="BY583" s="69">
        <f t="shared" si="1014"/>
        <v>21485.305333333243</v>
      </c>
      <c r="BZ583" s="69">
        <f t="shared" si="1014"/>
        <v>21235.475333333241</v>
      </c>
      <c r="CA583" s="69">
        <f t="shared" si="1014"/>
        <v>20985.645333333239</v>
      </c>
      <c r="CB583" s="69">
        <f t="shared" si="1014"/>
        <v>20735.815333333238</v>
      </c>
      <c r="CC583" s="69">
        <f t="shared" si="1014"/>
        <v>20485.985333333236</v>
      </c>
      <c r="CD583" s="69">
        <f t="shared" si="1014"/>
        <v>20236.155333333234</v>
      </c>
      <c r="CE583" s="69">
        <f t="shared" si="1014"/>
        <v>19986.325333333232</v>
      </c>
      <c r="CF583" s="69">
        <f t="shared" si="1014"/>
        <v>19736.495333333231</v>
      </c>
      <c r="CG583" s="69">
        <f t="shared" si="1014"/>
        <v>19486.665333333229</v>
      </c>
      <c r="CH583" s="69">
        <f t="shared" si="1014"/>
        <v>19236.835333333227</v>
      </c>
      <c r="CI583" s="60">
        <v>0</v>
      </c>
      <c r="CJ583" s="57">
        <v>249.82999999999996</v>
      </c>
      <c r="CK583" s="69">
        <f t="shared" si="1015"/>
        <v>2997.9599999999996</v>
      </c>
      <c r="CL583" s="57">
        <f t="shared" ref="CL583" si="1025">CH583-CJ583</f>
        <v>18987.005333333225</v>
      </c>
      <c r="CM583" s="69">
        <f t="shared" ref="CM583:CW583" si="1026">CL583-$AQ583</f>
        <v>18737.175333333224</v>
      </c>
      <c r="CN583" s="69">
        <f t="shared" si="1026"/>
        <v>18487.345333333222</v>
      </c>
      <c r="CO583" s="69">
        <f t="shared" si="1026"/>
        <v>18237.51533333322</v>
      </c>
      <c r="CP583" s="69">
        <f t="shared" si="1026"/>
        <v>17987.685333333218</v>
      </c>
      <c r="CQ583" s="69">
        <f t="shared" si="1026"/>
        <v>17737.855333333217</v>
      </c>
      <c r="CR583" s="69">
        <f t="shared" si="1026"/>
        <v>17488.025333333215</v>
      </c>
      <c r="CS583" s="69">
        <f t="shared" si="1026"/>
        <v>17238.195333333213</v>
      </c>
      <c r="CT583" s="69">
        <f t="shared" si="1026"/>
        <v>16988.365333333211</v>
      </c>
      <c r="CU583" s="69">
        <f t="shared" si="1026"/>
        <v>16738.53533333321</v>
      </c>
      <c r="CV583" s="69">
        <f t="shared" si="1026"/>
        <v>16488.705333333208</v>
      </c>
      <c r="CW583" s="69">
        <f t="shared" si="1026"/>
        <v>16238.875333333208</v>
      </c>
      <c r="CX583" s="60">
        <v>0</v>
      </c>
    </row>
    <row r="584" spans="1:102" x14ac:dyDescent="0.2">
      <c r="A584" s="56" t="s">
        <v>1863</v>
      </c>
      <c r="B584" s="40" t="s">
        <v>2076</v>
      </c>
      <c r="C584" s="40" t="s">
        <v>1853</v>
      </c>
      <c r="D584" s="40" t="s">
        <v>835</v>
      </c>
      <c r="E584" s="40" t="s">
        <v>2185</v>
      </c>
      <c r="F584" s="40" t="s">
        <v>1023</v>
      </c>
      <c r="G584" s="40">
        <v>36</v>
      </c>
      <c r="H584" s="57">
        <v>48590</v>
      </c>
      <c r="I584" s="57">
        <v>41841.346666666672</v>
      </c>
      <c r="J584" s="57">
        <v>6748.6533333333282</v>
      </c>
      <c r="K584" s="58">
        <v>0</v>
      </c>
      <c r="L584" s="57">
        <v>1349.7199999999998</v>
      </c>
      <c r="M584" s="57"/>
      <c r="N584" s="57">
        <f>L584*5+0.05</f>
        <v>6748.6499999999987</v>
      </c>
      <c r="O584" s="57">
        <f t="shared" si="1023"/>
        <v>5398.9333333333288</v>
      </c>
      <c r="P584" s="57">
        <f t="shared" si="1003"/>
        <v>4049.213333333329</v>
      </c>
      <c r="Q584" s="57">
        <f t="shared" si="1003"/>
        <v>2699.4933333333292</v>
      </c>
      <c r="R584" s="57">
        <f t="shared" si="1003"/>
        <v>1349.7733333333294</v>
      </c>
      <c r="S584" s="57">
        <f t="shared" si="1003"/>
        <v>5.3333333329646848E-2</v>
      </c>
      <c r="T584" s="57">
        <f>S584-0.05</f>
        <v>3.3333333296468454E-3</v>
      </c>
      <c r="U584" s="57">
        <f t="shared" ref="U584:Z584" si="1027">T584-$L584*0</f>
        <v>3.3333333296468454E-3</v>
      </c>
      <c r="V584" s="57">
        <f t="shared" si="1027"/>
        <v>3.3333333296468454E-3</v>
      </c>
      <c r="W584" s="57">
        <f t="shared" si="1027"/>
        <v>3.3333333296468454E-3</v>
      </c>
      <c r="X584" s="57">
        <f t="shared" si="1027"/>
        <v>3.3333333296468454E-3</v>
      </c>
      <c r="Y584" s="57">
        <f t="shared" si="1027"/>
        <v>3.3333333296468454E-3</v>
      </c>
      <c r="Z584" s="57">
        <f t="shared" si="1027"/>
        <v>3.3333333296468454E-3</v>
      </c>
      <c r="AA584" s="59"/>
      <c r="AB584" s="57"/>
      <c r="AC584" s="57">
        <f t="shared" ref="AC584" si="1028">L584*0</f>
        <v>0</v>
      </c>
      <c r="AD584" s="57">
        <f t="shared" ref="AD584" si="1029">Z584-$L584*0</f>
        <v>3.3333333296468454E-3</v>
      </c>
      <c r="AE584" s="57">
        <f t="shared" ref="AE584:AO584" si="1030">AD584-$L584*0</f>
        <v>3.3333333296468454E-3</v>
      </c>
      <c r="AF584" s="57">
        <f t="shared" si="1030"/>
        <v>3.3333333296468454E-3</v>
      </c>
      <c r="AG584" s="57">
        <f t="shared" si="1030"/>
        <v>3.3333333296468454E-3</v>
      </c>
      <c r="AH584" s="57">
        <f t="shared" si="1030"/>
        <v>3.3333333296468454E-3</v>
      </c>
      <c r="AI584" s="57">
        <f t="shared" si="1030"/>
        <v>3.3333333296468454E-3</v>
      </c>
      <c r="AJ584" s="57">
        <f t="shared" si="1030"/>
        <v>3.3333333296468454E-3</v>
      </c>
      <c r="AK584" s="57">
        <f t="shared" si="1030"/>
        <v>3.3333333296468454E-3</v>
      </c>
      <c r="AL584" s="57">
        <f t="shared" si="1030"/>
        <v>3.3333333296468454E-3</v>
      </c>
      <c r="AM584" s="57">
        <f t="shared" si="1030"/>
        <v>3.3333333296468454E-3</v>
      </c>
      <c r="AN584" s="57">
        <f t="shared" si="1030"/>
        <v>3.3333333296468454E-3</v>
      </c>
      <c r="AO584" s="57">
        <f t="shared" si="1030"/>
        <v>3.3333333296468454E-3</v>
      </c>
      <c r="AP584" s="59"/>
      <c r="AQ584" s="57">
        <v>1349.7199999999998</v>
      </c>
      <c r="AR584" s="57">
        <f t="shared" si="1006"/>
        <v>16196.639999999998</v>
      </c>
      <c r="BE584" s="60">
        <f t="shared" si="1019"/>
        <v>0</v>
      </c>
      <c r="BF584" s="57">
        <v>1349.7199999999998</v>
      </c>
      <c r="BG584" s="69"/>
      <c r="BT584" s="60">
        <f t="shared" si="1020"/>
        <v>0</v>
      </c>
      <c r="BU584" s="57">
        <v>1349.7199999999998</v>
      </c>
      <c r="BV584" s="69"/>
      <c r="CI584" s="60">
        <f t="shared" si="1021"/>
        <v>0</v>
      </c>
      <c r="CJ584" s="57">
        <v>1349.7199999999998</v>
      </c>
      <c r="CK584" s="69"/>
      <c r="CX584" s="60">
        <f t="shared" si="1022"/>
        <v>0</v>
      </c>
    </row>
    <row r="585" spans="1:102" s="71" customFormat="1" ht="22.5" x14ac:dyDescent="0.2">
      <c r="A585" s="45" t="s">
        <v>1842</v>
      </c>
      <c r="B585" s="71" t="s">
        <v>2056</v>
      </c>
      <c r="C585" s="71" t="s">
        <v>1853</v>
      </c>
      <c r="D585" s="71" t="s">
        <v>835</v>
      </c>
      <c r="E585" s="71" t="s">
        <v>2169</v>
      </c>
      <c r="F585" s="71" t="s">
        <v>1023</v>
      </c>
      <c r="G585" s="71">
        <v>120</v>
      </c>
      <c r="H585" s="69">
        <v>0</v>
      </c>
      <c r="I585" s="69">
        <v>39329.950666666664</v>
      </c>
      <c r="J585" s="69">
        <v>0</v>
      </c>
      <c r="K585" s="72">
        <v>0</v>
      </c>
      <c r="L585" s="73">
        <v>0</v>
      </c>
      <c r="M585" s="73"/>
      <c r="N585" s="69">
        <f>L585*12</f>
        <v>0</v>
      </c>
      <c r="O585" s="69">
        <f t="shared" si="1023"/>
        <v>0</v>
      </c>
      <c r="P585" s="69">
        <f t="shared" si="1003"/>
        <v>0</v>
      </c>
      <c r="Q585" s="69">
        <f t="shared" si="1003"/>
        <v>0</v>
      </c>
      <c r="R585" s="69">
        <f t="shared" si="1003"/>
        <v>0</v>
      </c>
      <c r="S585" s="69">
        <f t="shared" si="1003"/>
        <v>0</v>
      </c>
      <c r="T585" s="69">
        <f t="shared" si="1003"/>
        <v>0</v>
      </c>
      <c r="U585" s="69">
        <f t="shared" si="1003"/>
        <v>0</v>
      </c>
      <c r="V585" s="69">
        <f t="shared" si="1003"/>
        <v>0</v>
      </c>
      <c r="W585" s="69">
        <f t="shared" si="1003"/>
        <v>0</v>
      </c>
      <c r="X585" s="69">
        <f t="shared" si="1003"/>
        <v>0</v>
      </c>
      <c r="Y585" s="69">
        <f t="shared" si="1003"/>
        <v>0</v>
      </c>
      <c r="Z585" s="69">
        <f t="shared" si="1003"/>
        <v>0</v>
      </c>
      <c r="AA585" s="60"/>
      <c r="AB585" s="69"/>
      <c r="AC585" s="69">
        <f t="shared" si="1018"/>
        <v>0</v>
      </c>
      <c r="AD585" s="69">
        <f t="shared" si="1024"/>
        <v>0</v>
      </c>
      <c r="AE585" s="69">
        <f t="shared" ref="AE585:AO600" si="1031">AD585-$L585</f>
        <v>0</v>
      </c>
      <c r="AF585" s="69">
        <f t="shared" si="1031"/>
        <v>0</v>
      </c>
      <c r="AG585" s="69">
        <f t="shared" si="1031"/>
        <v>0</v>
      </c>
      <c r="AH585" s="69">
        <f t="shared" si="1031"/>
        <v>0</v>
      </c>
      <c r="AI585" s="69">
        <f t="shared" si="1031"/>
        <v>0</v>
      </c>
      <c r="AJ585" s="69">
        <f t="shared" si="1031"/>
        <v>0</v>
      </c>
      <c r="AK585" s="69">
        <f t="shared" si="1031"/>
        <v>0</v>
      </c>
      <c r="AL585" s="69">
        <f t="shared" si="1031"/>
        <v>0</v>
      </c>
      <c r="AM585" s="69">
        <f t="shared" si="1031"/>
        <v>0</v>
      </c>
      <c r="AN585" s="69">
        <f t="shared" si="1031"/>
        <v>0</v>
      </c>
      <c r="AO585" s="69">
        <f t="shared" si="1031"/>
        <v>0</v>
      </c>
      <c r="AP585" s="60"/>
      <c r="AQ585" s="69">
        <v>0</v>
      </c>
      <c r="AR585" s="69">
        <f t="shared" si="1006"/>
        <v>0</v>
      </c>
      <c r="BE585" s="60">
        <f t="shared" si="1019"/>
        <v>0</v>
      </c>
      <c r="BF585" s="69">
        <v>0</v>
      </c>
      <c r="BG585" s="69">
        <f t="shared" ref="BG585" si="1032">BF585*12</f>
        <v>0</v>
      </c>
      <c r="BT585" s="60">
        <v>0</v>
      </c>
      <c r="BU585" s="69">
        <v>0</v>
      </c>
      <c r="BV585" s="69">
        <f t="shared" ref="BV585" si="1033">BU585*12</f>
        <v>0</v>
      </c>
      <c r="CI585" s="60">
        <v>0</v>
      </c>
      <c r="CJ585" s="69">
        <v>0</v>
      </c>
      <c r="CK585" s="69">
        <f t="shared" ref="CK585" si="1034">CJ585*12</f>
        <v>0</v>
      </c>
      <c r="CX585" s="60">
        <f t="shared" si="1022"/>
        <v>0</v>
      </c>
    </row>
    <row r="586" spans="1:102" ht="30" customHeight="1" x14ac:dyDescent="0.2">
      <c r="A586" s="56" t="s">
        <v>832</v>
      </c>
      <c r="B586" s="40" t="s">
        <v>833</v>
      </c>
      <c r="C586" s="40" t="s">
        <v>834</v>
      </c>
      <c r="D586" s="40" t="s">
        <v>835</v>
      </c>
      <c r="E586" s="40" t="s">
        <v>836</v>
      </c>
      <c r="F586" s="40" t="s">
        <v>831</v>
      </c>
      <c r="G586" s="80">
        <v>36</v>
      </c>
      <c r="H586" s="57">
        <v>89916.67</v>
      </c>
      <c r="K586" s="58">
        <v>0</v>
      </c>
      <c r="L586" s="57">
        <v>2497.69</v>
      </c>
      <c r="M586" s="57"/>
      <c r="N586" s="57">
        <f>L586*6</f>
        <v>14986.14</v>
      </c>
      <c r="O586" s="57">
        <v>0</v>
      </c>
      <c r="P586" s="57">
        <v>0</v>
      </c>
      <c r="Q586" s="57">
        <v>0</v>
      </c>
      <c r="R586" s="57">
        <v>0</v>
      </c>
      <c r="S586" s="57">
        <v>0</v>
      </c>
      <c r="T586" s="57">
        <f>H586</f>
        <v>89916.67</v>
      </c>
      <c r="U586" s="57">
        <f t="shared" si="1003"/>
        <v>87418.98</v>
      </c>
      <c r="V586" s="57">
        <f t="shared" si="1003"/>
        <v>84921.29</v>
      </c>
      <c r="W586" s="57">
        <f t="shared" si="1003"/>
        <v>82423.599999999991</v>
      </c>
      <c r="X586" s="57">
        <f t="shared" si="1003"/>
        <v>79925.909999999989</v>
      </c>
      <c r="Y586" s="57">
        <f t="shared" si="1003"/>
        <v>77428.219999999987</v>
      </c>
      <c r="Z586" s="57">
        <f t="shared" si="1003"/>
        <v>74930.529999999984</v>
      </c>
      <c r="AA586" s="59"/>
      <c r="AC586" s="57">
        <f t="shared" si="1018"/>
        <v>29972.28</v>
      </c>
      <c r="AD586" s="57">
        <f>Z586-$L586</f>
        <v>72432.839999999982</v>
      </c>
      <c r="AE586" s="57">
        <f t="shared" si="1031"/>
        <v>69935.14999999998</v>
      </c>
      <c r="AF586" s="57">
        <f t="shared" si="1031"/>
        <v>67437.459999999977</v>
      </c>
      <c r="AG586" s="57">
        <f t="shared" si="1031"/>
        <v>64939.769999999975</v>
      </c>
      <c r="AH586" s="57">
        <f t="shared" si="1031"/>
        <v>62442.079999999973</v>
      </c>
      <c r="AI586" s="57">
        <f t="shared" si="1031"/>
        <v>59944.38999999997</v>
      </c>
      <c r="AJ586" s="57">
        <f t="shared" si="1031"/>
        <v>57446.699999999968</v>
      </c>
      <c r="AK586" s="57">
        <f t="shared" si="1031"/>
        <v>54949.009999999966</v>
      </c>
      <c r="AL586" s="57">
        <f t="shared" si="1031"/>
        <v>52451.319999999963</v>
      </c>
      <c r="AM586" s="57">
        <f t="shared" si="1031"/>
        <v>49953.629999999961</v>
      </c>
      <c r="AN586" s="57">
        <f t="shared" si="1031"/>
        <v>47455.939999999959</v>
      </c>
      <c r="AO586" s="57">
        <f t="shared" si="1031"/>
        <v>44958.249999999956</v>
      </c>
      <c r="AP586" s="59"/>
      <c r="AQ586" s="57">
        <v>2497.69</v>
      </c>
      <c r="AR586" s="57">
        <f t="shared" si="1006"/>
        <v>29972.28</v>
      </c>
      <c r="AS586" s="69">
        <f t="shared" ref="AS586:AS619" si="1035">AO586-$AQ586</f>
        <v>42460.559999999954</v>
      </c>
      <c r="AT586" s="69">
        <f t="shared" ref="AT586:BD601" si="1036">AS586-$AQ586</f>
        <v>39962.869999999952</v>
      </c>
      <c r="AU586" s="69">
        <f t="shared" si="1036"/>
        <v>37465.179999999949</v>
      </c>
      <c r="AV586" s="69">
        <f t="shared" si="1036"/>
        <v>34967.489999999947</v>
      </c>
      <c r="AW586" s="69">
        <f t="shared" si="1036"/>
        <v>32469.799999999948</v>
      </c>
      <c r="AX586" s="69">
        <f t="shared" si="1036"/>
        <v>29972.10999999995</v>
      </c>
      <c r="AY586" s="69">
        <f t="shared" si="1036"/>
        <v>27474.419999999951</v>
      </c>
      <c r="AZ586" s="69">
        <f t="shared" si="1036"/>
        <v>24976.729999999952</v>
      </c>
      <c r="BA586" s="69">
        <f t="shared" si="1036"/>
        <v>22479.039999999954</v>
      </c>
      <c r="BB586" s="69">
        <f t="shared" si="1036"/>
        <v>19981.349999999955</v>
      </c>
      <c r="BC586" s="69">
        <f t="shared" si="1036"/>
        <v>17483.659999999956</v>
      </c>
      <c r="BD586" s="69">
        <f t="shared" si="1036"/>
        <v>14985.969999999956</v>
      </c>
      <c r="BE586" s="60">
        <f t="shared" si="1019"/>
        <v>0</v>
      </c>
      <c r="BF586" s="57">
        <v>2497.69</v>
      </c>
      <c r="BG586" s="69">
        <v>14985.97</v>
      </c>
      <c r="BH586" s="57">
        <f t="shared" ref="BH586:BH649" si="1037">BD586-BF586</f>
        <v>12488.279999999955</v>
      </c>
      <c r="BI586" s="69">
        <f t="shared" ref="BI586:BS611" si="1038">BH586-$AQ586</f>
        <v>9990.5899999999547</v>
      </c>
      <c r="BJ586" s="69">
        <f t="shared" si="1038"/>
        <v>7492.8999999999542</v>
      </c>
      <c r="BK586" s="69">
        <f t="shared" si="1038"/>
        <v>4995.2099999999537</v>
      </c>
      <c r="BL586" s="69">
        <f t="shared" si="1038"/>
        <v>2497.5199999999536</v>
      </c>
      <c r="BM586" s="69"/>
      <c r="BN586" s="69"/>
      <c r="BO586" s="69"/>
      <c r="BP586" s="69"/>
      <c r="BQ586" s="69"/>
      <c r="BR586" s="69"/>
      <c r="BS586" s="69">
        <v>0</v>
      </c>
      <c r="BT586" s="60">
        <v>0</v>
      </c>
      <c r="BU586" s="57">
        <v>2497.69</v>
      </c>
      <c r="BV586" s="69"/>
      <c r="BW586" s="57"/>
      <c r="BX586" s="69"/>
      <c r="BY586" s="69"/>
      <c r="BZ586" s="69"/>
      <c r="CA586" s="69"/>
      <c r="CB586" s="69"/>
      <c r="CC586" s="69"/>
      <c r="CD586" s="69"/>
      <c r="CE586" s="69"/>
      <c r="CF586" s="69"/>
      <c r="CG586" s="69"/>
      <c r="CH586" s="69"/>
      <c r="CI586" s="60">
        <v>0</v>
      </c>
      <c r="CJ586" s="57">
        <v>2497.69</v>
      </c>
      <c r="CK586" s="69"/>
      <c r="CL586" s="57"/>
      <c r="CM586" s="69"/>
      <c r="CN586" s="69"/>
      <c r="CO586" s="69"/>
      <c r="CP586" s="69"/>
      <c r="CQ586" s="69"/>
      <c r="CR586" s="69"/>
      <c r="CS586" s="69"/>
      <c r="CT586" s="69"/>
      <c r="CU586" s="69"/>
      <c r="CV586" s="69"/>
      <c r="CW586" s="69"/>
      <c r="CX586" s="60">
        <v>0</v>
      </c>
    </row>
    <row r="587" spans="1:102" ht="22.5" x14ac:dyDescent="0.2">
      <c r="A587" s="56" t="s">
        <v>837</v>
      </c>
      <c r="B587" s="40" t="s">
        <v>838</v>
      </c>
      <c r="C587" s="40" t="s">
        <v>834</v>
      </c>
      <c r="D587" s="40" t="s">
        <v>835</v>
      </c>
      <c r="E587" s="40" t="s">
        <v>836</v>
      </c>
      <c r="F587" s="40" t="s">
        <v>831</v>
      </c>
      <c r="G587" s="80">
        <v>36</v>
      </c>
      <c r="H587" s="57">
        <v>64391.66</v>
      </c>
      <c r="K587" s="58">
        <v>0</v>
      </c>
      <c r="L587" s="57">
        <v>1788.66</v>
      </c>
      <c r="M587" s="57"/>
      <c r="N587" s="57">
        <f t="shared" ref="N587:N588" si="1039">L587*6</f>
        <v>10731.960000000001</v>
      </c>
      <c r="O587" s="57">
        <v>0</v>
      </c>
      <c r="P587" s="57">
        <v>0</v>
      </c>
      <c r="Q587" s="57">
        <v>0</v>
      </c>
      <c r="R587" s="57">
        <v>0</v>
      </c>
      <c r="S587" s="57">
        <v>0</v>
      </c>
      <c r="T587" s="57">
        <f t="shared" ref="T587:T588" si="1040">H587</f>
        <v>64391.66</v>
      </c>
      <c r="U587" s="57">
        <f t="shared" si="1003"/>
        <v>62603</v>
      </c>
      <c r="V587" s="57">
        <f t="shared" si="1003"/>
        <v>60814.34</v>
      </c>
      <c r="W587" s="57">
        <f t="shared" si="1003"/>
        <v>59025.679999999993</v>
      </c>
      <c r="X587" s="57">
        <f t="shared" si="1003"/>
        <v>57237.01999999999</v>
      </c>
      <c r="Y587" s="57">
        <f t="shared" si="1003"/>
        <v>55448.359999999986</v>
      </c>
      <c r="Z587" s="57">
        <f t="shared" si="1003"/>
        <v>53659.699999999983</v>
      </c>
      <c r="AA587" s="59"/>
      <c r="AC587" s="57">
        <f t="shared" si="1018"/>
        <v>21463.920000000002</v>
      </c>
      <c r="AD587" s="57">
        <f t="shared" ref="AD587:AD602" si="1041">Z587-$L587</f>
        <v>51871.039999999979</v>
      </c>
      <c r="AE587" s="57">
        <f t="shared" si="1031"/>
        <v>50082.379999999976</v>
      </c>
      <c r="AF587" s="57">
        <f t="shared" si="1031"/>
        <v>48293.719999999972</v>
      </c>
      <c r="AG587" s="57">
        <f t="shared" si="1031"/>
        <v>46505.059999999969</v>
      </c>
      <c r="AH587" s="57">
        <f t="shared" si="1031"/>
        <v>44716.399999999965</v>
      </c>
      <c r="AI587" s="57">
        <f t="shared" si="1031"/>
        <v>42927.739999999962</v>
      </c>
      <c r="AJ587" s="57">
        <f t="shared" si="1031"/>
        <v>41139.079999999958</v>
      </c>
      <c r="AK587" s="57">
        <f t="shared" si="1031"/>
        <v>39350.419999999955</v>
      </c>
      <c r="AL587" s="57">
        <f t="shared" si="1031"/>
        <v>37561.759999999951</v>
      </c>
      <c r="AM587" s="57">
        <f t="shared" si="1031"/>
        <v>35773.099999999948</v>
      </c>
      <c r="AN587" s="57">
        <f t="shared" si="1031"/>
        <v>33984.439999999944</v>
      </c>
      <c r="AO587" s="57">
        <f t="shared" si="1031"/>
        <v>32195.779999999944</v>
      </c>
      <c r="AP587" s="59"/>
      <c r="AQ587" s="57">
        <v>1788.66</v>
      </c>
      <c r="AR587" s="57">
        <f t="shared" si="1006"/>
        <v>21463.920000000002</v>
      </c>
      <c r="AS587" s="69">
        <f t="shared" si="1035"/>
        <v>30407.119999999944</v>
      </c>
      <c r="AT587" s="69">
        <f t="shared" si="1036"/>
        <v>28618.459999999945</v>
      </c>
      <c r="AU587" s="69">
        <f t="shared" si="1036"/>
        <v>26829.799999999945</v>
      </c>
      <c r="AV587" s="69">
        <f t="shared" si="1036"/>
        <v>25041.139999999945</v>
      </c>
      <c r="AW587" s="69">
        <f t="shared" si="1036"/>
        <v>23252.479999999945</v>
      </c>
      <c r="AX587" s="69">
        <f t="shared" si="1036"/>
        <v>21463.819999999945</v>
      </c>
      <c r="AY587" s="69">
        <f t="shared" si="1036"/>
        <v>19675.159999999945</v>
      </c>
      <c r="AZ587" s="69">
        <f t="shared" si="1036"/>
        <v>17886.499999999945</v>
      </c>
      <c r="BA587" s="69">
        <f t="shared" si="1036"/>
        <v>16097.839999999946</v>
      </c>
      <c r="BB587" s="69">
        <f t="shared" si="1036"/>
        <v>14309.179999999946</v>
      </c>
      <c r="BC587" s="69">
        <f t="shared" si="1036"/>
        <v>12520.519999999946</v>
      </c>
      <c r="BD587" s="69">
        <f t="shared" si="1036"/>
        <v>10731.859999999946</v>
      </c>
      <c r="BE587" s="60">
        <f t="shared" si="1019"/>
        <v>0</v>
      </c>
      <c r="BF587" s="57">
        <v>1788.66</v>
      </c>
      <c r="BG587" s="69">
        <v>10731.86</v>
      </c>
      <c r="BH587" s="57">
        <f t="shared" si="1037"/>
        <v>8943.1999999999462</v>
      </c>
      <c r="BI587" s="69">
        <f t="shared" si="1038"/>
        <v>7154.5399999999463</v>
      </c>
      <c r="BJ587" s="69">
        <f t="shared" si="1038"/>
        <v>5365.8799999999464</v>
      </c>
      <c r="BK587" s="69">
        <f t="shared" si="1038"/>
        <v>3577.2199999999466</v>
      </c>
      <c r="BL587" s="69">
        <f t="shared" si="1038"/>
        <v>1788.5599999999465</v>
      </c>
      <c r="BM587" s="69"/>
      <c r="BN587" s="69"/>
      <c r="BO587" s="69"/>
      <c r="BP587" s="69"/>
      <c r="BQ587" s="69"/>
      <c r="BR587" s="69"/>
      <c r="BS587" s="69">
        <v>0</v>
      </c>
      <c r="BT587" s="60">
        <v>0</v>
      </c>
      <c r="BU587" s="57">
        <v>1788.66</v>
      </c>
      <c r="BV587" s="69"/>
      <c r="BW587" s="57"/>
      <c r="BX587" s="69"/>
      <c r="BY587" s="69"/>
      <c r="BZ587" s="69"/>
      <c r="CA587" s="69"/>
      <c r="CB587" s="69"/>
      <c r="CC587" s="69"/>
      <c r="CD587" s="69"/>
      <c r="CE587" s="69"/>
      <c r="CF587" s="69"/>
      <c r="CG587" s="69"/>
      <c r="CH587" s="69"/>
      <c r="CI587" s="60">
        <v>0</v>
      </c>
      <c r="CJ587" s="57">
        <v>1788.66</v>
      </c>
      <c r="CK587" s="69"/>
      <c r="CL587" s="57"/>
      <c r="CM587" s="69"/>
      <c r="CN587" s="69"/>
      <c r="CO587" s="69"/>
      <c r="CP587" s="69"/>
      <c r="CQ587" s="69"/>
      <c r="CR587" s="69"/>
      <c r="CS587" s="69"/>
      <c r="CT587" s="69"/>
      <c r="CU587" s="69"/>
      <c r="CV587" s="69"/>
      <c r="CW587" s="69"/>
      <c r="CX587" s="60">
        <v>0</v>
      </c>
    </row>
    <row r="588" spans="1:102" ht="22.5" x14ac:dyDescent="0.2">
      <c r="A588" s="56" t="s">
        <v>839</v>
      </c>
      <c r="B588" s="40" t="s">
        <v>840</v>
      </c>
      <c r="C588" s="40" t="s">
        <v>796</v>
      </c>
      <c r="D588" s="40" t="s">
        <v>835</v>
      </c>
      <c r="E588" s="40" t="s">
        <v>836</v>
      </c>
      <c r="F588" s="40" t="s">
        <v>841</v>
      </c>
      <c r="G588" s="40">
        <v>84</v>
      </c>
      <c r="H588" s="57">
        <v>63934.8</v>
      </c>
      <c r="K588" s="58">
        <v>0</v>
      </c>
      <c r="L588" s="57">
        <v>761.13</v>
      </c>
      <c r="M588" s="57"/>
      <c r="N588" s="57">
        <f t="shared" si="1039"/>
        <v>4566.78</v>
      </c>
      <c r="O588" s="57">
        <v>0</v>
      </c>
      <c r="P588" s="57">
        <v>0</v>
      </c>
      <c r="Q588" s="57">
        <v>0</v>
      </c>
      <c r="R588" s="57">
        <v>0</v>
      </c>
      <c r="S588" s="57">
        <v>0</v>
      </c>
      <c r="T588" s="57">
        <f t="shared" si="1040"/>
        <v>63934.8</v>
      </c>
      <c r="U588" s="57">
        <f t="shared" si="1003"/>
        <v>63173.670000000006</v>
      </c>
      <c r="V588" s="57">
        <f t="shared" si="1003"/>
        <v>62412.540000000008</v>
      </c>
      <c r="W588" s="57">
        <f t="shared" si="1003"/>
        <v>61651.410000000011</v>
      </c>
      <c r="X588" s="57">
        <f t="shared" si="1003"/>
        <v>60890.280000000013</v>
      </c>
      <c r="Y588" s="57">
        <f t="shared" si="1003"/>
        <v>60129.150000000016</v>
      </c>
      <c r="Z588" s="57">
        <f t="shared" si="1003"/>
        <v>59368.020000000019</v>
      </c>
      <c r="AA588" s="59"/>
      <c r="AC588" s="57">
        <f t="shared" si="1018"/>
        <v>9133.56</v>
      </c>
      <c r="AD588" s="57">
        <f t="shared" si="1041"/>
        <v>58606.890000000021</v>
      </c>
      <c r="AE588" s="57">
        <f t="shared" si="1031"/>
        <v>57845.760000000024</v>
      </c>
      <c r="AF588" s="57">
        <f t="shared" si="1031"/>
        <v>57084.630000000026</v>
      </c>
      <c r="AG588" s="57">
        <f t="shared" si="1031"/>
        <v>56323.500000000029</v>
      </c>
      <c r="AH588" s="57">
        <f t="shared" si="1031"/>
        <v>55562.370000000032</v>
      </c>
      <c r="AI588" s="57">
        <f t="shared" si="1031"/>
        <v>54801.240000000034</v>
      </c>
      <c r="AJ588" s="57">
        <f t="shared" si="1031"/>
        <v>54040.110000000037</v>
      </c>
      <c r="AK588" s="57">
        <f t="shared" si="1031"/>
        <v>53278.98000000004</v>
      </c>
      <c r="AL588" s="57">
        <f t="shared" si="1031"/>
        <v>52517.850000000042</v>
      </c>
      <c r="AM588" s="57">
        <f t="shared" si="1031"/>
        <v>51756.720000000045</v>
      </c>
      <c r="AN588" s="57">
        <f t="shared" si="1031"/>
        <v>50995.590000000047</v>
      </c>
      <c r="AO588" s="57">
        <f t="shared" si="1031"/>
        <v>50234.46000000005</v>
      </c>
      <c r="AP588" s="59"/>
      <c r="AQ588" s="57">
        <v>761.13</v>
      </c>
      <c r="AR588" s="57">
        <f t="shared" si="1006"/>
        <v>9133.56</v>
      </c>
      <c r="AS588" s="69">
        <f t="shared" si="1035"/>
        <v>49473.330000000053</v>
      </c>
      <c r="AT588" s="69">
        <f t="shared" si="1036"/>
        <v>48712.200000000055</v>
      </c>
      <c r="AU588" s="69">
        <f t="shared" si="1036"/>
        <v>47951.070000000058</v>
      </c>
      <c r="AV588" s="69">
        <f t="shared" si="1036"/>
        <v>47189.940000000061</v>
      </c>
      <c r="AW588" s="69">
        <f t="shared" si="1036"/>
        <v>46428.810000000063</v>
      </c>
      <c r="AX588" s="69">
        <f t="shared" si="1036"/>
        <v>45667.680000000066</v>
      </c>
      <c r="AY588" s="69">
        <f t="shared" si="1036"/>
        <v>44906.550000000068</v>
      </c>
      <c r="AZ588" s="69">
        <f t="shared" si="1036"/>
        <v>44145.420000000071</v>
      </c>
      <c r="BA588" s="69">
        <f t="shared" si="1036"/>
        <v>43384.290000000074</v>
      </c>
      <c r="BB588" s="69">
        <f t="shared" si="1036"/>
        <v>42623.160000000076</v>
      </c>
      <c r="BC588" s="69">
        <f t="shared" si="1036"/>
        <v>41862.030000000079</v>
      </c>
      <c r="BD588" s="69">
        <f t="shared" si="1036"/>
        <v>41100.900000000081</v>
      </c>
      <c r="BE588" s="60">
        <f t="shared" si="1019"/>
        <v>0</v>
      </c>
      <c r="BF588" s="57">
        <v>761.13</v>
      </c>
      <c r="BG588" s="69">
        <f t="shared" si="1009"/>
        <v>9133.56</v>
      </c>
      <c r="BH588" s="57">
        <f t="shared" si="1037"/>
        <v>40339.770000000084</v>
      </c>
      <c r="BI588" s="69">
        <f t="shared" si="1038"/>
        <v>39578.640000000087</v>
      </c>
      <c r="BJ588" s="69">
        <f t="shared" si="1038"/>
        <v>38817.510000000089</v>
      </c>
      <c r="BK588" s="69">
        <f t="shared" si="1038"/>
        <v>38056.380000000092</v>
      </c>
      <c r="BL588" s="69">
        <f t="shared" si="1038"/>
        <v>37295.250000000095</v>
      </c>
      <c r="BM588" s="69">
        <f t="shared" si="1038"/>
        <v>36534.120000000097</v>
      </c>
      <c r="BN588" s="69">
        <f t="shared" si="1038"/>
        <v>35772.9900000001</v>
      </c>
      <c r="BO588" s="69">
        <f t="shared" si="1038"/>
        <v>35011.860000000102</v>
      </c>
      <c r="BP588" s="69">
        <f t="shared" si="1038"/>
        <v>34250.730000000105</v>
      </c>
      <c r="BQ588" s="69">
        <f t="shared" si="1038"/>
        <v>33489.600000000108</v>
      </c>
      <c r="BR588" s="69">
        <f t="shared" si="1038"/>
        <v>32728.470000000107</v>
      </c>
      <c r="BS588" s="69">
        <f t="shared" si="1038"/>
        <v>31967.340000000106</v>
      </c>
      <c r="BT588" s="60">
        <v>0</v>
      </c>
      <c r="BU588" s="57">
        <v>761.13</v>
      </c>
      <c r="BV588" s="69">
        <f t="shared" si="1012"/>
        <v>9133.56</v>
      </c>
      <c r="BW588" s="57">
        <f t="shared" ref="BW588:BW651" si="1042">BS588-BU588</f>
        <v>31206.210000000105</v>
      </c>
      <c r="BX588" s="69">
        <f t="shared" ref="BX588:CH612" si="1043">BW588-$AQ588</f>
        <v>30445.080000000104</v>
      </c>
      <c r="BY588" s="69">
        <f t="shared" si="1043"/>
        <v>29683.950000000103</v>
      </c>
      <c r="BZ588" s="69">
        <f t="shared" si="1043"/>
        <v>28922.820000000102</v>
      </c>
      <c r="CA588" s="69">
        <f t="shared" si="1043"/>
        <v>28161.690000000101</v>
      </c>
      <c r="CB588" s="69">
        <f t="shared" si="1043"/>
        <v>27400.5600000001</v>
      </c>
      <c r="CC588" s="69">
        <f t="shared" si="1043"/>
        <v>26639.430000000099</v>
      </c>
      <c r="CD588" s="69">
        <f t="shared" si="1043"/>
        <v>25878.300000000097</v>
      </c>
      <c r="CE588" s="69">
        <f t="shared" si="1043"/>
        <v>25117.170000000096</v>
      </c>
      <c r="CF588" s="69">
        <f t="shared" si="1043"/>
        <v>24356.040000000095</v>
      </c>
      <c r="CG588" s="69">
        <f t="shared" si="1043"/>
        <v>23594.910000000094</v>
      </c>
      <c r="CH588" s="69">
        <f t="shared" si="1043"/>
        <v>22833.780000000093</v>
      </c>
      <c r="CI588" s="60">
        <v>0</v>
      </c>
      <c r="CJ588" s="57">
        <v>761.13</v>
      </c>
      <c r="CK588" s="69">
        <f t="shared" si="1015"/>
        <v>9133.56</v>
      </c>
      <c r="CL588" s="57">
        <f t="shared" ref="CL588:CL589" si="1044">CH588-CJ588</f>
        <v>22072.650000000092</v>
      </c>
      <c r="CM588" s="69">
        <f t="shared" ref="CM588:CW589" si="1045">CL588-$AQ588</f>
        <v>21311.520000000091</v>
      </c>
      <c r="CN588" s="69">
        <f t="shared" si="1045"/>
        <v>20550.39000000009</v>
      </c>
      <c r="CO588" s="69">
        <f t="shared" si="1045"/>
        <v>19789.260000000089</v>
      </c>
      <c r="CP588" s="69">
        <f t="shared" si="1045"/>
        <v>19028.130000000088</v>
      </c>
      <c r="CQ588" s="69">
        <f t="shared" si="1045"/>
        <v>18267.000000000087</v>
      </c>
      <c r="CR588" s="69">
        <f t="shared" si="1045"/>
        <v>17505.870000000086</v>
      </c>
      <c r="CS588" s="69">
        <f t="shared" si="1045"/>
        <v>16744.740000000085</v>
      </c>
      <c r="CT588" s="69">
        <f t="shared" si="1045"/>
        <v>15983.610000000086</v>
      </c>
      <c r="CU588" s="69">
        <f t="shared" si="1045"/>
        <v>15222.480000000087</v>
      </c>
      <c r="CV588" s="69">
        <f t="shared" si="1045"/>
        <v>14461.350000000088</v>
      </c>
      <c r="CW588" s="69">
        <f t="shared" si="1045"/>
        <v>13700.220000000088</v>
      </c>
      <c r="CX588" s="60">
        <v>0</v>
      </c>
    </row>
    <row r="589" spans="1:102" ht="22.5" x14ac:dyDescent="0.2">
      <c r="A589" s="56" t="s">
        <v>842</v>
      </c>
      <c r="B589" s="40" t="s">
        <v>843</v>
      </c>
      <c r="C589" s="40" t="s">
        <v>796</v>
      </c>
      <c r="D589" s="40" t="s">
        <v>835</v>
      </c>
      <c r="E589" s="40" t="s">
        <v>844</v>
      </c>
      <c r="F589" s="40" t="s">
        <v>841</v>
      </c>
      <c r="G589" s="40">
        <v>84</v>
      </c>
      <c r="H589" s="57">
        <v>125516.66</v>
      </c>
      <c r="K589" s="58">
        <v>0</v>
      </c>
      <c r="L589" s="57">
        <v>1494.25</v>
      </c>
      <c r="M589" s="57"/>
      <c r="N589" s="57">
        <f>L589*5</f>
        <v>7471.25</v>
      </c>
      <c r="O589" s="57">
        <v>0</v>
      </c>
      <c r="P589" s="57">
        <v>0</v>
      </c>
      <c r="Q589" s="57">
        <v>0</v>
      </c>
      <c r="R589" s="57">
        <v>0</v>
      </c>
      <c r="S589" s="57">
        <v>0</v>
      </c>
      <c r="T589" s="57">
        <v>0</v>
      </c>
      <c r="U589" s="57">
        <f>H589</f>
        <v>125516.66</v>
      </c>
      <c r="V589" s="57">
        <f t="shared" si="1003"/>
        <v>124022.41</v>
      </c>
      <c r="W589" s="57">
        <f t="shared" si="1003"/>
        <v>122528.16</v>
      </c>
      <c r="X589" s="57">
        <f t="shared" si="1003"/>
        <v>121033.91</v>
      </c>
      <c r="Y589" s="57">
        <f t="shared" si="1003"/>
        <v>119539.66</v>
      </c>
      <c r="Z589" s="57">
        <f t="shared" si="1003"/>
        <v>118045.41</v>
      </c>
      <c r="AA589" s="59"/>
      <c r="AC589" s="57">
        <f t="shared" si="1018"/>
        <v>17931</v>
      </c>
      <c r="AD589" s="57">
        <f t="shared" si="1041"/>
        <v>116551.16</v>
      </c>
      <c r="AE589" s="57">
        <f t="shared" si="1031"/>
        <v>115056.91</v>
      </c>
      <c r="AF589" s="57">
        <f t="shared" si="1031"/>
        <v>113562.66</v>
      </c>
      <c r="AG589" s="57">
        <f t="shared" si="1031"/>
        <v>112068.41</v>
      </c>
      <c r="AH589" s="57">
        <f t="shared" si="1031"/>
        <v>110574.16</v>
      </c>
      <c r="AI589" s="57">
        <f t="shared" si="1031"/>
        <v>109079.91</v>
      </c>
      <c r="AJ589" s="57">
        <f t="shared" si="1031"/>
        <v>107585.66</v>
      </c>
      <c r="AK589" s="57">
        <f t="shared" si="1031"/>
        <v>106091.41</v>
      </c>
      <c r="AL589" s="57">
        <f t="shared" si="1031"/>
        <v>104597.16</v>
      </c>
      <c r="AM589" s="57">
        <f t="shared" si="1031"/>
        <v>103102.91</v>
      </c>
      <c r="AN589" s="57">
        <f t="shared" si="1031"/>
        <v>101608.66</v>
      </c>
      <c r="AO589" s="57">
        <f t="shared" si="1031"/>
        <v>100114.41</v>
      </c>
      <c r="AP589" s="59"/>
      <c r="AQ589" s="57">
        <v>1494.25</v>
      </c>
      <c r="AR589" s="57">
        <f t="shared" si="1006"/>
        <v>17931</v>
      </c>
      <c r="AS589" s="69">
        <f t="shared" si="1035"/>
        <v>98620.160000000003</v>
      </c>
      <c r="AT589" s="69">
        <f t="shared" si="1036"/>
        <v>97125.91</v>
      </c>
      <c r="AU589" s="69">
        <f t="shared" si="1036"/>
        <v>95631.66</v>
      </c>
      <c r="AV589" s="69">
        <f t="shared" si="1036"/>
        <v>94137.41</v>
      </c>
      <c r="AW589" s="69">
        <f t="shared" si="1036"/>
        <v>92643.16</v>
      </c>
      <c r="AX589" s="69">
        <f t="shared" si="1036"/>
        <v>91148.91</v>
      </c>
      <c r="AY589" s="69">
        <f t="shared" si="1036"/>
        <v>89654.66</v>
      </c>
      <c r="AZ589" s="69">
        <f t="shared" si="1036"/>
        <v>88160.41</v>
      </c>
      <c r="BA589" s="69">
        <f t="shared" si="1036"/>
        <v>86666.16</v>
      </c>
      <c r="BB589" s="69">
        <f t="shared" si="1036"/>
        <v>85171.91</v>
      </c>
      <c r="BC589" s="69">
        <f t="shared" si="1036"/>
        <v>83677.66</v>
      </c>
      <c r="BD589" s="69">
        <f t="shared" si="1036"/>
        <v>82183.41</v>
      </c>
      <c r="BE589" s="60">
        <f t="shared" si="1019"/>
        <v>0</v>
      </c>
      <c r="BF589" s="57">
        <v>1494.25</v>
      </c>
      <c r="BG589" s="69">
        <f t="shared" si="1009"/>
        <v>17931</v>
      </c>
      <c r="BH589" s="57">
        <f t="shared" si="1037"/>
        <v>80689.16</v>
      </c>
      <c r="BI589" s="69">
        <f t="shared" si="1038"/>
        <v>79194.91</v>
      </c>
      <c r="BJ589" s="69">
        <f t="shared" si="1038"/>
        <v>77700.66</v>
      </c>
      <c r="BK589" s="69">
        <f t="shared" si="1038"/>
        <v>76206.41</v>
      </c>
      <c r="BL589" s="69">
        <f t="shared" si="1038"/>
        <v>74712.160000000003</v>
      </c>
      <c r="BM589" s="69">
        <f t="shared" si="1038"/>
        <v>73217.91</v>
      </c>
      <c r="BN589" s="69">
        <f t="shared" si="1038"/>
        <v>71723.66</v>
      </c>
      <c r="BO589" s="69">
        <f t="shared" si="1038"/>
        <v>70229.41</v>
      </c>
      <c r="BP589" s="69">
        <f t="shared" si="1038"/>
        <v>68735.16</v>
      </c>
      <c r="BQ589" s="69">
        <f t="shared" si="1038"/>
        <v>67240.91</v>
      </c>
      <c r="BR589" s="69">
        <f t="shared" si="1038"/>
        <v>65746.66</v>
      </c>
      <c r="BS589" s="69">
        <f t="shared" si="1038"/>
        <v>64252.41</v>
      </c>
      <c r="BT589" s="60">
        <v>0</v>
      </c>
      <c r="BU589" s="57">
        <v>1494.25</v>
      </c>
      <c r="BV589" s="69">
        <f t="shared" si="1012"/>
        <v>17931</v>
      </c>
      <c r="BW589" s="57">
        <f t="shared" si="1042"/>
        <v>62758.16</v>
      </c>
      <c r="BX589" s="69">
        <f t="shared" si="1043"/>
        <v>61263.91</v>
      </c>
      <c r="BY589" s="69">
        <f t="shared" si="1043"/>
        <v>59769.66</v>
      </c>
      <c r="BZ589" s="69">
        <f t="shared" si="1043"/>
        <v>58275.41</v>
      </c>
      <c r="CA589" s="69">
        <f t="shared" si="1043"/>
        <v>56781.16</v>
      </c>
      <c r="CB589" s="69">
        <f t="shared" si="1043"/>
        <v>55286.91</v>
      </c>
      <c r="CC589" s="69">
        <f t="shared" si="1043"/>
        <v>53792.66</v>
      </c>
      <c r="CD589" s="69">
        <f t="shared" si="1043"/>
        <v>52298.41</v>
      </c>
      <c r="CE589" s="69">
        <f t="shared" si="1043"/>
        <v>50804.160000000003</v>
      </c>
      <c r="CF589" s="69">
        <f t="shared" si="1043"/>
        <v>49309.91</v>
      </c>
      <c r="CG589" s="69">
        <f t="shared" si="1043"/>
        <v>47815.66</v>
      </c>
      <c r="CH589" s="69">
        <f t="shared" si="1043"/>
        <v>46321.41</v>
      </c>
      <c r="CI589" s="60">
        <v>0</v>
      </c>
      <c r="CJ589" s="57">
        <v>1494.25</v>
      </c>
      <c r="CK589" s="69">
        <f t="shared" si="1015"/>
        <v>17931</v>
      </c>
      <c r="CL589" s="57">
        <f t="shared" si="1044"/>
        <v>44827.16</v>
      </c>
      <c r="CM589" s="69">
        <f t="shared" si="1045"/>
        <v>43332.91</v>
      </c>
      <c r="CN589" s="69">
        <f t="shared" si="1045"/>
        <v>41838.660000000003</v>
      </c>
      <c r="CO589" s="69">
        <f t="shared" si="1045"/>
        <v>40344.410000000003</v>
      </c>
      <c r="CP589" s="69">
        <f t="shared" si="1045"/>
        <v>38850.160000000003</v>
      </c>
      <c r="CQ589" s="69">
        <f t="shared" si="1045"/>
        <v>37355.910000000003</v>
      </c>
      <c r="CR589" s="69">
        <f t="shared" si="1045"/>
        <v>35861.660000000003</v>
      </c>
      <c r="CS589" s="69">
        <f t="shared" si="1045"/>
        <v>34367.410000000003</v>
      </c>
      <c r="CT589" s="69">
        <f t="shared" si="1045"/>
        <v>32873.160000000003</v>
      </c>
      <c r="CU589" s="69">
        <f t="shared" si="1045"/>
        <v>31378.910000000003</v>
      </c>
      <c r="CV589" s="69">
        <f t="shared" si="1045"/>
        <v>29884.660000000003</v>
      </c>
      <c r="CW589" s="69">
        <f t="shared" si="1045"/>
        <v>28390.410000000003</v>
      </c>
      <c r="CX589" s="60">
        <v>0</v>
      </c>
    </row>
    <row r="590" spans="1:102" ht="22.5" x14ac:dyDescent="0.2">
      <c r="A590" s="56" t="s">
        <v>845</v>
      </c>
      <c r="B590" s="40" t="s">
        <v>846</v>
      </c>
      <c r="C590" s="40" t="s">
        <v>793</v>
      </c>
      <c r="D590" s="40" t="s">
        <v>835</v>
      </c>
      <c r="E590" s="40" t="s">
        <v>847</v>
      </c>
      <c r="F590" s="40" t="s">
        <v>848</v>
      </c>
      <c r="G590" s="80">
        <v>36</v>
      </c>
      <c r="H590" s="57">
        <v>184791.67</v>
      </c>
      <c r="K590" s="58">
        <v>0</v>
      </c>
      <c r="L590" s="57">
        <v>5133.1000000000004</v>
      </c>
      <c r="M590" s="57"/>
      <c r="N590" s="57">
        <f>L590*8</f>
        <v>41064.800000000003</v>
      </c>
      <c r="O590" s="57">
        <v>0</v>
      </c>
      <c r="P590" s="57">
        <v>0</v>
      </c>
      <c r="Q590" s="57">
        <v>0</v>
      </c>
      <c r="R590" s="57">
        <f>H590</f>
        <v>184791.67</v>
      </c>
      <c r="S590" s="57">
        <f t="shared" ref="S590:Z605" si="1046">R590-$L590</f>
        <v>179658.57</v>
      </c>
      <c r="T590" s="57">
        <f t="shared" si="1046"/>
        <v>174525.47</v>
      </c>
      <c r="U590" s="57">
        <f t="shared" si="1046"/>
        <v>169392.37</v>
      </c>
      <c r="V590" s="57">
        <f t="shared" si="1046"/>
        <v>164259.26999999999</v>
      </c>
      <c r="W590" s="57">
        <f t="shared" si="1046"/>
        <v>159126.16999999998</v>
      </c>
      <c r="X590" s="57">
        <f t="shared" si="1046"/>
        <v>153993.06999999998</v>
      </c>
      <c r="Y590" s="57">
        <f t="shared" si="1046"/>
        <v>148859.96999999997</v>
      </c>
      <c r="Z590" s="57">
        <f t="shared" si="1046"/>
        <v>143726.86999999997</v>
      </c>
      <c r="AA590" s="59"/>
      <c r="AC590" s="57">
        <f t="shared" si="1018"/>
        <v>61597.200000000004</v>
      </c>
      <c r="AD590" s="57">
        <f t="shared" si="1041"/>
        <v>138593.76999999996</v>
      </c>
      <c r="AE590" s="57">
        <f t="shared" si="1031"/>
        <v>133460.66999999995</v>
      </c>
      <c r="AF590" s="57">
        <f t="shared" si="1031"/>
        <v>128327.56999999995</v>
      </c>
      <c r="AG590" s="57">
        <f t="shared" si="1031"/>
        <v>123194.46999999994</v>
      </c>
      <c r="AH590" s="57">
        <f t="shared" si="1031"/>
        <v>118061.36999999994</v>
      </c>
      <c r="AI590" s="57">
        <f t="shared" si="1031"/>
        <v>112928.26999999993</v>
      </c>
      <c r="AJ590" s="57">
        <f t="shared" si="1031"/>
        <v>107795.16999999993</v>
      </c>
      <c r="AK590" s="57">
        <f t="shared" si="1031"/>
        <v>102662.06999999992</v>
      </c>
      <c r="AL590" s="57">
        <f t="shared" si="1031"/>
        <v>97528.969999999914</v>
      </c>
      <c r="AM590" s="57">
        <f t="shared" si="1031"/>
        <v>92395.869999999908</v>
      </c>
      <c r="AN590" s="57">
        <f t="shared" si="1031"/>
        <v>87262.769999999902</v>
      </c>
      <c r="AO590" s="57">
        <f t="shared" si="1031"/>
        <v>82129.669999999896</v>
      </c>
      <c r="AP590" s="59"/>
      <c r="AQ590" s="57">
        <v>5133.1000000000004</v>
      </c>
      <c r="AR590" s="57">
        <f t="shared" si="1006"/>
        <v>61597.200000000004</v>
      </c>
      <c r="AS590" s="69">
        <f t="shared" si="1035"/>
        <v>76996.569999999891</v>
      </c>
      <c r="AT590" s="69">
        <f t="shared" si="1036"/>
        <v>71863.469999999885</v>
      </c>
      <c r="AU590" s="69">
        <f t="shared" si="1036"/>
        <v>66730.369999999879</v>
      </c>
      <c r="AV590" s="69">
        <f t="shared" si="1036"/>
        <v>61597.26999999988</v>
      </c>
      <c r="AW590" s="69">
        <f t="shared" si="1036"/>
        <v>56464.169999999882</v>
      </c>
      <c r="AX590" s="69">
        <f t="shared" si="1036"/>
        <v>51331.069999999883</v>
      </c>
      <c r="AY590" s="69">
        <f t="shared" si="1036"/>
        <v>46197.969999999885</v>
      </c>
      <c r="AZ590" s="69">
        <f t="shared" si="1036"/>
        <v>41064.869999999886</v>
      </c>
      <c r="BA590" s="69">
        <f t="shared" si="1036"/>
        <v>35931.769999999888</v>
      </c>
      <c r="BB590" s="69">
        <f t="shared" si="1036"/>
        <v>30798.669999999889</v>
      </c>
      <c r="BC590" s="69">
        <f t="shared" si="1036"/>
        <v>25665.569999999891</v>
      </c>
      <c r="BD590" s="69">
        <f t="shared" si="1036"/>
        <v>20532.469999999892</v>
      </c>
      <c r="BE590" s="60">
        <f t="shared" si="1019"/>
        <v>0</v>
      </c>
      <c r="BF590" s="57">
        <v>5133.1000000000004</v>
      </c>
      <c r="BG590" s="69">
        <v>20532.47</v>
      </c>
      <c r="BH590" s="57">
        <f t="shared" si="1037"/>
        <v>15399.369999999892</v>
      </c>
      <c r="BI590" s="69">
        <f t="shared" si="1038"/>
        <v>10266.269999999891</v>
      </c>
      <c r="BJ590" s="69">
        <f t="shared" si="1038"/>
        <v>5133.1699999998909</v>
      </c>
      <c r="BK590" s="69">
        <f t="shared" si="1038"/>
        <v>6.9999999890569597E-2</v>
      </c>
      <c r="BL590" s="69"/>
      <c r="BM590" s="69"/>
      <c r="BN590" s="69"/>
      <c r="BO590" s="69"/>
      <c r="BP590" s="69"/>
      <c r="BQ590" s="69"/>
      <c r="BR590" s="69"/>
      <c r="BS590" s="69"/>
      <c r="BT590" s="60">
        <v>0</v>
      </c>
      <c r="BU590" s="57">
        <v>5133.1000000000004</v>
      </c>
      <c r="BV590" s="69"/>
      <c r="BW590" s="57"/>
      <c r="BX590" s="69"/>
      <c r="BY590" s="69"/>
      <c r="BZ590" s="69"/>
      <c r="CA590" s="69"/>
      <c r="CB590" s="69"/>
      <c r="CC590" s="69"/>
      <c r="CD590" s="69"/>
      <c r="CE590" s="69"/>
      <c r="CF590" s="69"/>
      <c r="CG590" s="69"/>
      <c r="CH590" s="69"/>
      <c r="CI590" s="60">
        <v>0</v>
      </c>
      <c r="CJ590" s="57">
        <v>5133.1000000000004</v>
      </c>
      <c r="CK590" s="69"/>
      <c r="CL590" s="57"/>
      <c r="CM590" s="69"/>
      <c r="CN590" s="69"/>
      <c r="CO590" s="69"/>
      <c r="CP590" s="69"/>
      <c r="CQ590" s="69"/>
      <c r="CR590" s="69"/>
      <c r="CS590" s="69"/>
      <c r="CT590" s="69"/>
      <c r="CU590" s="69"/>
      <c r="CV590" s="69"/>
      <c r="CW590" s="69"/>
      <c r="CX590" s="60">
        <v>0</v>
      </c>
    </row>
    <row r="591" spans="1:102" ht="22.5" x14ac:dyDescent="0.2">
      <c r="A591" s="56" t="s">
        <v>849</v>
      </c>
      <c r="B591" s="40" t="s">
        <v>850</v>
      </c>
      <c r="C591" s="40" t="s">
        <v>794</v>
      </c>
      <c r="D591" s="40" t="s">
        <v>851</v>
      </c>
      <c r="E591" s="40" t="s">
        <v>852</v>
      </c>
      <c r="F591" s="40" t="s">
        <v>853</v>
      </c>
      <c r="G591" s="80">
        <v>180</v>
      </c>
      <c r="H591" s="57">
        <v>128661.61</v>
      </c>
      <c r="K591" s="58">
        <v>1</v>
      </c>
      <c r="L591" s="57">
        <v>714.79</v>
      </c>
      <c r="M591" s="57"/>
      <c r="N591" s="57">
        <f t="shared" ref="N591:N594" si="1047">L591*5</f>
        <v>3573.95</v>
      </c>
      <c r="O591" s="57">
        <v>0</v>
      </c>
      <c r="P591" s="57">
        <v>0</v>
      </c>
      <c r="Q591" s="57">
        <v>0</v>
      </c>
      <c r="R591" s="57">
        <v>0</v>
      </c>
      <c r="S591" s="57">
        <v>0</v>
      </c>
      <c r="T591" s="57">
        <v>0</v>
      </c>
      <c r="U591" s="57">
        <f>H591</f>
        <v>128661.61</v>
      </c>
      <c r="V591" s="57">
        <f t="shared" si="1046"/>
        <v>127946.82</v>
      </c>
      <c r="W591" s="57">
        <f t="shared" si="1046"/>
        <v>127232.03000000001</v>
      </c>
      <c r="X591" s="57">
        <f t="shared" si="1046"/>
        <v>126517.24000000002</v>
      </c>
      <c r="Y591" s="57">
        <f t="shared" si="1046"/>
        <v>125802.45000000003</v>
      </c>
      <c r="Z591" s="57">
        <f t="shared" si="1046"/>
        <v>125087.66000000003</v>
      </c>
      <c r="AA591" s="59">
        <f t="shared" ref="AA591:AA597" si="1048">SUM(O591:Z591,J591)/13*$AA$1</f>
        <v>1288.2655246153849</v>
      </c>
      <c r="AC591" s="57">
        <f t="shared" si="1018"/>
        <v>8577.48</v>
      </c>
      <c r="AD591" s="57">
        <f t="shared" si="1041"/>
        <v>124372.87000000004</v>
      </c>
      <c r="AE591" s="57">
        <f t="shared" si="1031"/>
        <v>123658.08000000005</v>
      </c>
      <c r="AF591" s="57">
        <f t="shared" si="1031"/>
        <v>122943.29000000005</v>
      </c>
      <c r="AG591" s="57">
        <f t="shared" si="1031"/>
        <v>122228.50000000006</v>
      </c>
      <c r="AH591" s="57">
        <f t="shared" si="1031"/>
        <v>121513.71000000006</v>
      </c>
      <c r="AI591" s="57">
        <f t="shared" si="1031"/>
        <v>120798.92000000007</v>
      </c>
      <c r="AJ591" s="57">
        <f t="shared" si="1031"/>
        <v>120084.13000000008</v>
      </c>
      <c r="AK591" s="57">
        <f t="shared" si="1031"/>
        <v>119369.34000000008</v>
      </c>
      <c r="AL591" s="57">
        <f t="shared" si="1031"/>
        <v>118654.55000000009</v>
      </c>
      <c r="AM591" s="57">
        <f t="shared" si="1031"/>
        <v>117939.7600000001</v>
      </c>
      <c r="AN591" s="57">
        <f t="shared" si="1031"/>
        <v>117224.9700000001</v>
      </c>
      <c r="AO591" s="57">
        <f t="shared" si="1031"/>
        <v>116510.18000000011</v>
      </c>
      <c r="AP591" s="59">
        <f t="shared" ref="AP591:AP616" si="1049">IF(K591&lt;1,0,SUM(AD591:AO591,Z591)/13*$BE$1)</f>
        <v>2657.5762400000012</v>
      </c>
      <c r="AQ591" s="57">
        <v>714.79</v>
      </c>
      <c r="AR591" s="57">
        <f t="shared" si="1006"/>
        <v>8577.48</v>
      </c>
      <c r="AS591" s="69">
        <f t="shared" si="1035"/>
        <v>115795.39000000012</v>
      </c>
      <c r="AT591" s="69">
        <f t="shared" si="1036"/>
        <v>115080.60000000012</v>
      </c>
      <c r="AU591" s="69">
        <f t="shared" si="1036"/>
        <v>114365.81000000013</v>
      </c>
      <c r="AV591" s="69">
        <f t="shared" si="1036"/>
        <v>113651.02000000014</v>
      </c>
      <c r="AW591" s="69">
        <f t="shared" si="1036"/>
        <v>112936.23000000014</v>
      </c>
      <c r="AX591" s="69">
        <f t="shared" si="1036"/>
        <v>112221.44000000015</v>
      </c>
      <c r="AY591" s="69">
        <f t="shared" si="1036"/>
        <v>111506.65000000015</v>
      </c>
      <c r="AZ591" s="69">
        <f t="shared" si="1036"/>
        <v>110791.86000000016</v>
      </c>
      <c r="BA591" s="69">
        <f t="shared" si="1036"/>
        <v>110077.07000000017</v>
      </c>
      <c r="BB591" s="69">
        <f t="shared" si="1036"/>
        <v>109362.28000000017</v>
      </c>
      <c r="BC591" s="69">
        <f t="shared" si="1036"/>
        <v>108647.49000000018</v>
      </c>
      <c r="BD591" s="69">
        <f t="shared" si="1036"/>
        <v>107932.70000000019</v>
      </c>
      <c r="BE591" s="60">
        <f t="shared" si="1019"/>
        <v>2468.8716800000034</v>
      </c>
      <c r="BF591" s="57">
        <v>714.79</v>
      </c>
      <c r="BG591" s="69">
        <f t="shared" si="1009"/>
        <v>8577.48</v>
      </c>
      <c r="BH591" s="57">
        <f t="shared" si="1037"/>
        <v>107217.91000000019</v>
      </c>
      <c r="BI591" s="69">
        <f t="shared" si="1038"/>
        <v>106503.1200000002</v>
      </c>
      <c r="BJ591" s="69">
        <f t="shared" si="1038"/>
        <v>105788.33000000021</v>
      </c>
      <c r="BK591" s="69">
        <f t="shared" si="1038"/>
        <v>105073.54000000021</v>
      </c>
      <c r="BL591" s="69">
        <f t="shared" si="1038"/>
        <v>104358.75000000022</v>
      </c>
      <c r="BM591" s="69">
        <f t="shared" si="1038"/>
        <v>103643.96000000022</v>
      </c>
      <c r="BN591" s="69">
        <f t="shared" si="1038"/>
        <v>102929.17000000023</v>
      </c>
      <c r="BO591" s="69">
        <f t="shared" si="1038"/>
        <v>102214.38000000024</v>
      </c>
      <c r="BP591" s="69">
        <f t="shared" si="1038"/>
        <v>101499.59000000024</v>
      </c>
      <c r="BQ591" s="69">
        <f t="shared" si="1038"/>
        <v>100784.80000000025</v>
      </c>
      <c r="BR591" s="69">
        <f t="shared" si="1038"/>
        <v>100070.01000000026</v>
      </c>
      <c r="BS591" s="69">
        <f t="shared" si="1038"/>
        <v>99355.220000000263</v>
      </c>
      <c r="BT591" s="60">
        <f t="shared" si="1020"/>
        <v>2280.1671200000046</v>
      </c>
      <c r="BU591" s="57">
        <v>714.79</v>
      </c>
      <c r="BV591" s="69">
        <f t="shared" si="1012"/>
        <v>8577.48</v>
      </c>
      <c r="BW591" s="57">
        <f t="shared" si="1042"/>
        <v>98640.43000000027</v>
      </c>
      <c r="BX591" s="69">
        <f t="shared" si="1043"/>
        <v>97925.640000000276</v>
      </c>
      <c r="BY591" s="69">
        <f t="shared" si="1043"/>
        <v>97210.850000000282</v>
      </c>
      <c r="BZ591" s="69">
        <f t="shared" si="1043"/>
        <v>96496.060000000289</v>
      </c>
      <c r="CA591" s="69">
        <f t="shared" si="1043"/>
        <v>95781.270000000295</v>
      </c>
      <c r="CB591" s="69">
        <f t="shared" si="1043"/>
        <v>95066.480000000302</v>
      </c>
      <c r="CC591" s="69">
        <f t="shared" si="1043"/>
        <v>94351.690000000308</v>
      </c>
      <c r="CD591" s="69">
        <f t="shared" si="1043"/>
        <v>93636.900000000314</v>
      </c>
      <c r="CE591" s="69">
        <f t="shared" si="1043"/>
        <v>92922.110000000321</v>
      </c>
      <c r="CF591" s="69">
        <f t="shared" si="1043"/>
        <v>92207.320000000327</v>
      </c>
      <c r="CG591" s="69">
        <f t="shared" si="1043"/>
        <v>91492.530000000334</v>
      </c>
      <c r="CH591" s="69">
        <f t="shared" si="1043"/>
        <v>90777.74000000034</v>
      </c>
      <c r="CI591" s="60">
        <f t="shared" si="1021"/>
        <v>2091.4625600000063</v>
      </c>
      <c r="CJ591" s="57">
        <v>714.79</v>
      </c>
      <c r="CK591" s="69">
        <f t="shared" si="1015"/>
        <v>8577.48</v>
      </c>
      <c r="CL591" s="57">
        <f t="shared" ref="CL591:CL629" si="1050">CH591-CJ591</f>
        <v>90062.950000000346</v>
      </c>
      <c r="CM591" s="69">
        <f t="shared" ref="CM591:CW615" si="1051">CL591-$AQ591</f>
        <v>89348.160000000353</v>
      </c>
      <c r="CN591" s="69">
        <f t="shared" si="1051"/>
        <v>88633.370000000359</v>
      </c>
      <c r="CO591" s="69">
        <f t="shared" si="1051"/>
        <v>87918.580000000366</v>
      </c>
      <c r="CP591" s="69">
        <f t="shared" si="1051"/>
        <v>87203.790000000372</v>
      </c>
      <c r="CQ591" s="69">
        <f t="shared" si="1051"/>
        <v>86489.000000000378</v>
      </c>
      <c r="CR591" s="69">
        <f t="shared" si="1051"/>
        <v>85774.210000000385</v>
      </c>
      <c r="CS591" s="69">
        <f t="shared" si="1051"/>
        <v>85059.420000000391</v>
      </c>
      <c r="CT591" s="69">
        <f t="shared" si="1051"/>
        <v>84344.630000000398</v>
      </c>
      <c r="CU591" s="69">
        <f t="shared" si="1051"/>
        <v>83629.840000000404</v>
      </c>
      <c r="CV591" s="69">
        <f t="shared" si="1051"/>
        <v>82915.05000000041</v>
      </c>
      <c r="CW591" s="69">
        <f t="shared" si="1051"/>
        <v>82200.260000000417</v>
      </c>
      <c r="CX591" s="60">
        <f t="shared" si="1022"/>
        <v>1902.7580000000085</v>
      </c>
    </row>
    <row r="592" spans="1:102" ht="22.5" x14ac:dyDescent="0.2">
      <c r="A592" s="56" t="s">
        <v>854</v>
      </c>
      <c r="B592" s="40" t="s">
        <v>855</v>
      </c>
      <c r="C592" s="40" t="s">
        <v>794</v>
      </c>
      <c r="D592" s="40" t="s">
        <v>851</v>
      </c>
      <c r="E592" s="40" t="s">
        <v>852</v>
      </c>
      <c r="F592" s="40" t="s">
        <v>853</v>
      </c>
      <c r="G592" s="80">
        <v>180</v>
      </c>
      <c r="H592" s="57">
        <v>115404.79</v>
      </c>
      <c r="K592" s="58">
        <v>1</v>
      </c>
      <c r="L592" s="57">
        <v>641.14</v>
      </c>
      <c r="M592" s="57"/>
      <c r="N592" s="57">
        <f t="shared" si="1047"/>
        <v>3205.7</v>
      </c>
      <c r="O592" s="57">
        <v>0</v>
      </c>
      <c r="P592" s="57">
        <v>0</v>
      </c>
      <c r="Q592" s="57">
        <v>0</v>
      </c>
      <c r="R592" s="57">
        <v>0</v>
      </c>
      <c r="S592" s="57">
        <v>0</v>
      </c>
      <c r="T592" s="57">
        <v>0</v>
      </c>
      <c r="U592" s="57">
        <f t="shared" ref="U592:U594" si="1052">H592</f>
        <v>115404.79</v>
      </c>
      <c r="V592" s="57">
        <f t="shared" si="1046"/>
        <v>114763.65</v>
      </c>
      <c r="W592" s="57">
        <f t="shared" si="1046"/>
        <v>114122.51</v>
      </c>
      <c r="X592" s="57">
        <f t="shared" si="1046"/>
        <v>113481.37</v>
      </c>
      <c r="Y592" s="57">
        <f t="shared" si="1046"/>
        <v>112840.23</v>
      </c>
      <c r="Z592" s="57">
        <f t="shared" si="1046"/>
        <v>112199.09</v>
      </c>
      <c r="AA592" s="59">
        <f t="shared" si="1048"/>
        <v>1155.5273907692308</v>
      </c>
      <c r="AC592" s="57">
        <f t="shared" si="1018"/>
        <v>7693.68</v>
      </c>
      <c r="AD592" s="57">
        <f t="shared" si="1041"/>
        <v>111557.95</v>
      </c>
      <c r="AE592" s="57">
        <f t="shared" si="1031"/>
        <v>110916.81</v>
      </c>
      <c r="AF592" s="57">
        <f t="shared" si="1031"/>
        <v>110275.67</v>
      </c>
      <c r="AG592" s="57">
        <f t="shared" si="1031"/>
        <v>109634.53</v>
      </c>
      <c r="AH592" s="57">
        <f t="shared" si="1031"/>
        <v>108993.39</v>
      </c>
      <c r="AI592" s="57">
        <f t="shared" si="1031"/>
        <v>108352.25</v>
      </c>
      <c r="AJ592" s="57">
        <f t="shared" si="1031"/>
        <v>107711.11</v>
      </c>
      <c r="AK592" s="57">
        <f t="shared" si="1031"/>
        <v>107069.97</v>
      </c>
      <c r="AL592" s="57">
        <f t="shared" si="1031"/>
        <v>106428.83</v>
      </c>
      <c r="AM592" s="57">
        <f t="shared" si="1031"/>
        <v>105787.69</v>
      </c>
      <c r="AN592" s="57">
        <f t="shared" si="1031"/>
        <v>105146.55</v>
      </c>
      <c r="AO592" s="57">
        <f t="shared" si="1031"/>
        <v>104505.41</v>
      </c>
      <c r="AP592" s="59">
        <f t="shared" si="1049"/>
        <v>2383.7494999999999</v>
      </c>
      <c r="AQ592" s="57">
        <v>641.14</v>
      </c>
      <c r="AR592" s="57">
        <f t="shared" si="1006"/>
        <v>7693.68</v>
      </c>
      <c r="AS592" s="69">
        <f t="shared" si="1035"/>
        <v>103864.27</v>
      </c>
      <c r="AT592" s="69">
        <f t="shared" si="1036"/>
        <v>103223.13</v>
      </c>
      <c r="AU592" s="69">
        <f t="shared" si="1036"/>
        <v>102581.99</v>
      </c>
      <c r="AV592" s="69">
        <f t="shared" si="1036"/>
        <v>101940.85</v>
      </c>
      <c r="AW592" s="69">
        <f t="shared" si="1036"/>
        <v>101299.71</v>
      </c>
      <c r="AX592" s="69">
        <f t="shared" si="1036"/>
        <v>100658.57</v>
      </c>
      <c r="AY592" s="69">
        <f t="shared" si="1036"/>
        <v>100017.43000000001</v>
      </c>
      <c r="AZ592" s="69">
        <f t="shared" si="1036"/>
        <v>99376.290000000008</v>
      </c>
      <c r="BA592" s="69">
        <f t="shared" si="1036"/>
        <v>98735.150000000009</v>
      </c>
      <c r="BB592" s="69">
        <f t="shared" si="1036"/>
        <v>98094.010000000009</v>
      </c>
      <c r="BC592" s="69">
        <f t="shared" si="1036"/>
        <v>97452.87000000001</v>
      </c>
      <c r="BD592" s="69">
        <f t="shared" si="1036"/>
        <v>96811.73000000001</v>
      </c>
      <c r="BE592" s="60">
        <f t="shared" si="1019"/>
        <v>2214.4885399999998</v>
      </c>
      <c r="BF592" s="57">
        <v>641.14</v>
      </c>
      <c r="BG592" s="69">
        <f t="shared" si="1009"/>
        <v>7693.68</v>
      </c>
      <c r="BH592" s="57">
        <f t="shared" si="1037"/>
        <v>96170.590000000011</v>
      </c>
      <c r="BI592" s="69">
        <f t="shared" si="1038"/>
        <v>95529.450000000012</v>
      </c>
      <c r="BJ592" s="69">
        <f t="shared" si="1038"/>
        <v>94888.310000000012</v>
      </c>
      <c r="BK592" s="69">
        <f t="shared" si="1038"/>
        <v>94247.170000000013</v>
      </c>
      <c r="BL592" s="69">
        <f t="shared" si="1038"/>
        <v>93606.030000000013</v>
      </c>
      <c r="BM592" s="69">
        <f t="shared" si="1038"/>
        <v>92964.890000000014</v>
      </c>
      <c r="BN592" s="69">
        <f t="shared" si="1038"/>
        <v>92323.750000000015</v>
      </c>
      <c r="BO592" s="69">
        <f t="shared" si="1038"/>
        <v>91682.610000000015</v>
      </c>
      <c r="BP592" s="69">
        <f t="shared" si="1038"/>
        <v>91041.470000000016</v>
      </c>
      <c r="BQ592" s="69">
        <f t="shared" si="1038"/>
        <v>90400.330000000016</v>
      </c>
      <c r="BR592" s="69">
        <f t="shared" si="1038"/>
        <v>89759.190000000017</v>
      </c>
      <c r="BS592" s="69">
        <f t="shared" si="1038"/>
        <v>89118.050000000017</v>
      </c>
      <c r="BT592" s="60">
        <f t="shared" si="1020"/>
        <v>2045.2275799999998</v>
      </c>
      <c r="BU592" s="57">
        <v>641.14</v>
      </c>
      <c r="BV592" s="69">
        <f t="shared" si="1012"/>
        <v>7693.68</v>
      </c>
      <c r="BW592" s="57">
        <f t="shared" si="1042"/>
        <v>88476.910000000018</v>
      </c>
      <c r="BX592" s="69">
        <f t="shared" si="1043"/>
        <v>87835.770000000019</v>
      </c>
      <c r="BY592" s="69">
        <f t="shared" si="1043"/>
        <v>87194.630000000019</v>
      </c>
      <c r="BZ592" s="69">
        <f t="shared" si="1043"/>
        <v>86553.49000000002</v>
      </c>
      <c r="CA592" s="69">
        <f t="shared" si="1043"/>
        <v>85912.35000000002</v>
      </c>
      <c r="CB592" s="69">
        <f t="shared" si="1043"/>
        <v>85271.210000000021</v>
      </c>
      <c r="CC592" s="69">
        <f t="shared" si="1043"/>
        <v>84630.070000000022</v>
      </c>
      <c r="CD592" s="69">
        <f t="shared" si="1043"/>
        <v>83988.930000000022</v>
      </c>
      <c r="CE592" s="69">
        <f t="shared" si="1043"/>
        <v>83347.790000000023</v>
      </c>
      <c r="CF592" s="69">
        <f t="shared" si="1043"/>
        <v>82706.650000000023</v>
      </c>
      <c r="CG592" s="69">
        <f t="shared" si="1043"/>
        <v>82065.510000000024</v>
      </c>
      <c r="CH592" s="69">
        <f t="shared" si="1043"/>
        <v>81424.370000000024</v>
      </c>
      <c r="CI592" s="60">
        <f t="shared" si="1021"/>
        <v>1875.9666200000004</v>
      </c>
      <c r="CJ592" s="57">
        <v>641.14</v>
      </c>
      <c r="CK592" s="69">
        <f t="shared" si="1015"/>
        <v>7693.68</v>
      </c>
      <c r="CL592" s="57">
        <f t="shared" si="1050"/>
        <v>80783.230000000025</v>
      </c>
      <c r="CM592" s="69">
        <f t="shared" si="1051"/>
        <v>80142.090000000026</v>
      </c>
      <c r="CN592" s="69">
        <f t="shared" si="1051"/>
        <v>79500.950000000026</v>
      </c>
      <c r="CO592" s="69">
        <f t="shared" si="1051"/>
        <v>78859.810000000027</v>
      </c>
      <c r="CP592" s="69">
        <f t="shared" si="1051"/>
        <v>78218.670000000027</v>
      </c>
      <c r="CQ592" s="69">
        <f t="shared" si="1051"/>
        <v>77577.530000000028</v>
      </c>
      <c r="CR592" s="69">
        <f t="shared" si="1051"/>
        <v>76936.390000000029</v>
      </c>
      <c r="CS592" s="69">
        <f t="shared" si="1051"/>
        <v>76295.250000000029</v>
      </c>
      <c r="CT592" s="69">
        <f t="shared" si="1051"/>
        <v>75654.11000000003</v>
      </c>
      <c r="CU592" s="69">
        <f t="shared" si="1051"/>
        <v>75012.97000000003</v>
      </c>
      <c r="CV592" s="69">
        <f t="shared" si="1051"/>
        <v>74371.830000000031</v>
      </c>
      <c r="CW592" s="69">
        <f t="shared" si="1051"/>
        <v>73730.690000000031</v>
      </c>
      <c r="CX592" s="60">
        <f t="shared" si="1022"/>
        <v>1706.7056600000005</v>
      </c>
    </row>
    <row r="593" spans="1:102" ht="22.5" x14ac:dyDescent="0.2">
      <c r="A593" s="56" t="s">
        <v>856</v>
      </c>
      <c r="B593" s="40" t="s">
        <v>857</v>
      </c>
      <c r="C593" s="40" t="s">
        <v>794</v>
      </c>
      <c r="D593" s="40" t="s">
        <v>851</v>
      </c>
      <c r="E593" s="40" t="s">
        <v>852</v>
      </c>
      <c r="F593" s="40" t="s">
        <v>853</v>
      </c>
      <c r="G593" s="80">
        <v>180</v>
      </c>
      <c r="H593" s="57">
        <v>213105.53</v>
      </c>
      <c r="K593" s="58">
        <v>1</v>
      </c>
      <c r="L593" s="57">
        <v>1183.92</v>
      </c>
      <c r="M593" s="57"/>
      <c r="N593" s="57">
        <f t="shared" si="1047"/>
        <v>5919.6</v>
      </c>
      <c r="O593" s="57">
        <v>0</v>
      </c>
      <c r="P593" s="57">
        <v>0</v>
      </c>
      <c r="Q593" s="57">
        <v>0</v>
      </c>
      <c r="R593" s="57">
        <v>0</v>
      </c>
      <c r="S593" s="57">
        <v>0</v>
      </c>
      <c r="T593" s="57">
        <v>0</v>
      </c>
      <c r="U593" s="57">
        <f t="shared" si="1052"/>
        <v>213105.53</v>
      </c>
      <c r="V593" s="57">
        <f t="shared" si="1046"/>
        <v>211921.61</v>
      </c>
      <c r="W593" s="57">
        <f t="shared" si="1046"/>
        <v>210737.68999999997</v>
      </c>
      <c r="X593" s="57">
        <f t="shared" si="1046"/>
        <v>209553.76999999996</v>
      </c>
      <c r="Y593" s="57">
        <f t="shared" si="1046"/>
        <v>208369.84999999995</v>
      </c>
      <c r="Z593" s="57">
        <f t="shared" si="1046"/>
        <v>207185.92999999993</v>
      </c>
      <c r="AA593" s="59">
        <f t="shared" si="1048"/>
        <v>2133.7874123076917</v>
      </c>
      <c r="AC593" s="57">
        <f t="shared" si="1018"/>
        <v>14207.04</v>
      </c>
      <c r="AD593" s="57">
        <f t="shared" si="1041"/>
        <v>206002.00999999992</v>
      </c>
      <c r="AE593" s="57">
        <f t="shared" si="1031"/>
        <v>204818.08999999991</v>
      </c>
      <c r="AF593" s="57">
        <f t="shared" si="1031"/>
        <v>203634.1699999999</v>
      </c>
      <c r="AG593" s="57">
        <f t="shared" si="1031"/>
        <v>202450.24999999988</v>
      </c>
      <c r="AH593" s="57">
        <f t="shared" si="1031"/>
        <v>201266.32999999987</v>
      </c>
      <c r="AI593" s="57">
        <f t="shared" si="1031"/>
        <v>200082.40999999986</v>
      </c>
      <c r="AJ593" s="57">
        <f t="shared" si="1031"/>
        <v>198898.48999999985</v>
      </c>
      <c r="AK593" s="57">
        <f t="shared" si="1031"/>
        <v>197714.56999999983</v>
      </c>
      <c r="AL593" s="57">
        <f t="shared" si="1031"/>
        <v>196530.64999999982</v>
      </c>
      <c r="AM593" s="57">
        <f t="shared" si="1031"/>
        <v>195346.72999999981</v>
      </c>
      <c r="AN593" s="57">
        <f t="shared" si="1031"/>
        <v>194162.80999999979</v>
      </c>
      <c r="AO593" s="57">
        <f t="shared" si="1031"/>
        <v>192978.88999999978</v>
      </c>
      <c r="AP593" s="59">
        <f t="shared" si="1049"/>
        <v>4401.8130199999969</v>
      </c>
      <c r="AQ593" s="57">
        <v>1183.92</v>
      </c>
      <c r="AR593" s="57">
        <f t="shared" si="1006"/>
        <v>14207.04</v>
      </c>
      <c r="AS593" s="69">
        <f t="shared" si="1035"/>
        <v>191794.96999999977</v>
      </c>
      <c r="AT593" s="69">
        <f t="shared" si="1036"/>
        <v>190611.04999999976</v>
      </c>
      <c r="AU593" s="69">
        <f t="shared" si="1036"/>
        <v>189427.12999999974</v>
      </c>
      <c r="AV593" s="69">
        <f t="shared" si="1036"/>
        <v>188243.20999999973</v>
      </c>
      <c r="AW593" s="69">
        <f t="shared" si="1036"/>
        <v>187059.28999999972</v>
      </c>
      <c r="AX593" s="69">
        <f t="shared" si="1036"/>
        <v>185875.3699999997</v>
      </c>
      <c r="AY593" s="69">
        <f t="shared" si="1036"/>
        <v>184691.44999999969</v>
      </c>
      <c r="AZ593" s="69">
        <f t="shared" si="1036"/>
        <v>183507.52999999968</v>
      </c>
      <c r="BA593" s="69">
        <f t="shared" si="1036"/>
        <v>182323.60999999967</v>
      </c>
      <c r="BB593" s="69">
        <f t="shared" si="1036"/>
        <v>181139.68999999965</v>
      </c>
      <c r="BC593" s="69">
        <f t="shared" si="1036"/>
        <v>179955.76999999964</v>
      </c>
      <c r="BD593" s="69">
        <f t="shared" si="1036"/>
        <v>178771.84999999963</v>
      </c>
      <c r="BE593" s="60">
        <f t="shared" si="1019"/>
        <v>4089.2581399999926</v>
      </c>
      <c r="BF593" s="57">
        <v>1183.92</v>
      </c>
      <c r="BG593" s="69">
        <f t="shared" si="1009"/>
        <v>14207.04</v>
      </c>
      <c r="BH593" s="57">
        <f t="shared" si="1037"/>
        <v>177587.92999999961</v>
      </c>
      <c r="BI593" s="69">
        <f t="shared" si="1038"/>
        <v>176404.0099999996</v>
      </c>
      <c r="BJ593" s="69">
        <f t="shared" si="1038"/>
        <v>175220.08999999959</v>
      </c>
      <c r="BK593" s="69">
        <f t="shared" si="1038"/>
        <v>174036.16999999958</v>
      </c>
      <c r="BL593" s="69">
        <f t="shared" si="1038"/>
        <v>172852.24999999956</v>
      </c>
      <c r="BM593" s="69">
        <f t="shared" si="1038"/>
        <v>171668.32999999955</v>
      </c>
      <c r="BN593" s="69">
        <f t="shared" si="1038"/>
        <v>170484.40999999954</v>
      </c>
      <c r="BO593" s="69">
        <f t="shared" si="1038"/>
        <v>169300.48999999953</v>
      </c>
      <c r="BP593" s="69">
        <f t="shared" si="1038"/>
        <v>168116.56999999951</v>
      </c>
      <c r="BQ593" s="69">
        <f t="shared" si="1038"/>
        <v>166932.6499999995</v>
      </c>
      <c r="BR593" s="69">
        <f t="shared" si="1038"/>
        <v>165748.72999999949</v>
      </c>
      <c r="BS593" s="69">
        <f t="shared" si="1038"/>
        <v>164564.80999999947</v>
      </c>
      <c r="BT593" s="60">
        <f t="shared" si="1020"/>
        <v>3776.7032599999898</v>
      </c>
      <c r="BU593" s="57">
        <v>1183.92</v>
      </c>
      <c r="BV593" s="69">
        <f t="shared" si="1012"/>
        <v>14207.04</v>
      </c>
      <c r="BW593" s="57">
        <f t="shared" si="1042"/>
        <v>163380.88999999946</v>
      </c>
      <c r="BX593" s="69">
        <f t="shared" si="1043"/>
        <v>162196.96999999945</v>
      </c>
      <c r="BY593" s="69">
        <f t="shared" si="1043"/>
        <v>161013.04999999944</v>
      </c>
      <c r="BZ593" s="69">
        <f t="shared" si="1043"/>
        <v>159829.12999999942</v>
      </c>
      <c r="CA593" s="69">
        <f t="shared" si="1043"/>
        <v>158645.20999999941</v>
      </c>
      <c r="CB593" s="69">
        <f t="shared" si="1043"/>
        <v>157461.2899999994</v>
      </c>
      <c r="CC593" s="69">
        <f t="shared" si="1043"/>
        <v>156277.36999999938</v>
      </c>
      <c r="CD593" s="69">
        <f t="shared" si="1043"/>
        <v>155093.44999999937</v>
      </c>
      <c r="CE593" s="69">
        <f t="shared" si="1043"/>
        <v>153909.52999999936</v>
      </c>
      <c r="CF593" s="69">
        <f t="shared" si="1043"/>
        <v>152725.60999999935</v>
      </c>
      <c r="CG593" s="69">
        <f t="shared" si="1043"/>
        <v>151541.68999999933</v>
      </c>
      <c r="CH593" s="69">
        <f t="shared" si="1043"/>
        <v>150357.76999999932</v>
      </c>
      <c r="CI593" s="60">
        <f t="shared" si="1021"/>
        <v>3464.1483799999864</v>
      </c>
      <c r="CJ593" s="57">
        <v>1183.92</v>
      </c>
      <c r="CK593" s="69">
        <f t="shared" si="1015"/>
        <v>14207.04</v>
      </c>
      <c r="CL593" s="57">
        <f t="shared" si="1050"/>
        <v>149173.84999999931</v>
      </c>
      <c r="CM593" s="69">
        <f t="shared" si="1051"/>
        <v>147989.92999999929</v>
      </c>
      <c r="CN593" s="69">
        <f t="shared" si="1051"/>
        <v>146806.00999999928</v>
      </c>
      <c r="CO593" s="69">
        <f t="shared" si="1051"/>
        <v>145622.08999999927</v>
      </c>
      <c r="CP593" s="69">
        <f t="shared" si="1051"/>
        <v>144438.16999999926</v>
      </c>
      <c r="CQ593" s="69">
        <f t="shared" si="1051"/>
        <v>143254.24999999924</v>
      </c>
      <c r="CR593" s="69">
        <f t="shared" si="1051"/>
        <v>142070.32999999923</v>
      </c>
      <c r="CS593" s="69">
        <f t="shared" si="1051"/>
        <v>140886.40999999922</v>
      </c>
      <c r="CT593" s="69">
        <f t="shared" si="1051"/>
        <v>139702.4899999992</v>
      </c>
      <c r="CU593" s="69">
        <f t="shared" si="1051"/>
        <v>138518.56999999919</v>
      </c>
      <c r="CV593" s="69">
        <f t="shared" si="1051"/>
        <v>137334.64999999918</v>
      </c>
      <c r="CW593" s="69">
        <f t="shared" si="1051"/>
        <v>136150.72999999917</v>
      </c>
      <c r="CX593" s="60">
        <f t="shared" si="1022"/>
        <v>3151.5934999999831</v>
      </c>
    </row>
    <row r="594" spans="1:102" ht="22.5" x14ac:dyDescent="0.2">
      <c r="A594" s="56" t="s">
        <v>858</v>
      </c>
      <c r="B594" s="40" t="s">
        <v>859</v>
      </c>
      <c r="C594" s="40" t="s">
        <v>794</v>
      </c>
      <c r="D594" s="40" t="s">
        <v>851</v>
      </c>
      <c r="E594" s="40" t="s">
        <v>860</v>
      </c>
      <c r="F594" s="40" t="s">
        <v>853</v>
      </c>
      <c r="G594" s="80">
        <v>180</v>
      </c>
      <c r="H594" s="57">
        <v>216209.26</v>
      </c>
      <c r="K594" s="58">
        <v>1</v>
      </c>
      <c r="L594" s="57">
        <v>1201.1600000000001</v>
      </c>
      <c r="M594" s="57"/>
      <c r="N594" s="57">
        <f t="shared" si="1047"/>
        <v>6005.8</v>
      </c>
      <c r="O594" s="57">
        <v>0</v>
      </c>
      <c r="P594" s="57">
        <v>0</v>
      </c>
      <c r="Q594" s="57">
        <v>0</v>
      </c>
      <c r="R594" s="57">
        <v>0</v>
      </c>
      <c r="S594" s="57">
        <v>0</v>
      </c>
      <c r="T594" s="57">
        <v>0</v>
      </c>
      <c r="U594" s="57">
        <f t="shared" si="1052"/>
        <v>216209.26</v>
      </c>
      <c r="V594" s="57">
        <f t="shared" si="1046"/>
        <v>215008.1</v>
      </c>
      <c r="W594" s="57">
        <f t="shared" si="1046"/>
        <v>213806.94</v>
      </c>
      <c r="X594" s="57">
        <f t="shared" si="1046"/>
        <v>212605.78</v>
      </c>
      <c r="Y594" s="57">
        <f t="shared" si="1046"/>
        <v>211404.62</v>
      </c>
      <c r="Z594" s="57">
        <f t="shared" si="1046"/>
        <v>210203.46</v>
      </c>
      <c r="AA594" s="59">
        <f t="shared" si="1048"/>
        <v>2164.8645784615387</v>
      </c>
      <c r="AC594" s="57">
        <f t="shared" si="1018"/>
        <v>14413.920000000002</v>
      </c>
      <c r="AD594" s="57">
        <f t="shared" si="1041"/>
        <v>209002.3</v>
      </c>
      <c r="AE594" s="57">
        <f t="shared" si="1031"/>
        <v>207801.13999999998</v>
      </c>
      <c r="AF594" s="57">
        <f t="shared" si="1031"/>
        <v>206599.97999999998</v>
      </c>
      <c r="AG594" s="57">
        <f t="shared" si="1031"/>
        <v>205398.81999999998</v>
      </c>
      <c r="AH594" s="57">
        <f t="shared" si="1031"/>
        <v>204197.65999999997</v>
      </c>
      <c r="AI594" s="57">
        <f t="shared" si="1031"/>
        <v>202996.49999999997</v>
      </c>
      <c r="AJ594" s="57">
        <f t="shared" si="1031"/>
        <v>201795.33999999997</v>
      </c>
      <c r="AK594" s="57">
        <f t="shared" si="1031"/>
        <v>200594.17999999996</v>
      </c>
      <c r="AL594" s="57">
        <f t="shared" si="1031"/>
        <v>199393.01999999996</v>
      </c>
      <c r="AM594" s="57">
        <f t="shared" si="1031"/>
        <v>198191.85999999996</v>
      </c>
      <c r="AN594" s="57">
        <f t="shared" si="1031"/>
        <v>196990.69999999995</v>
      </c>
      <c r="AO594" s="57">
        <f t="shared" si="1031"/>
        <v>195789.53999999995</v>
      </c>
      <c r="AP594" s="59">
        <f t="shared" si="1049"/>
        <v>4465.9229999999989</v>
      </c>
      <c r="AQ594" s="57">
        <v>1201.1600000000001</v>
      </c>
      <c r="AR594" s="57">
        <f t="shared" si="1006"/>
        <v>14413.920000000002</v>
      </c>
      <c r="AS594" s="69">
        <f t="shared" si="1035"/>
        <v>194588.37999999995</v>
      </c>
      <c r="AT594" s="69">
        <f t="shared" si="1036"/>
        <v>193387.21999999994</v>
      </c>
      <c r="AU594" s="69">
        <f t="shared" si="1036"/>
        <v>192186.05999999994</v>
      </c>
      <c r="AV594" s="69">
        <f t="shared" si="1036"/>
        <v>190984.89999999994</v>
      </c>
      <c r="AW594" s="69">
        <f t="shared" si="1036"/>
        <v>189783.73999999993</v>
      </c>
      <c r="AX594" s="69">
        <f t="shared" si="1036"/>
        <v>188582.57999999993</v>
      </c>
      <c r="AY594" s="69">
        <f t="shared" si="1036"/>
        <v>187381.41999999993</v>
      </c>
      <c r="AZ594" s="69">
        <f t="shared" si="1036"/>
        <v>186180.25999999992</v>
      </c>
      <c r="BA594" s="69">
        <f t="shared" si="1036"/>
        <v>184979.09999999992</v>
      </c>
      <c r="BB594" s="69">
        <f t="shared" si="1036"/>
        <v>183777.93999999992</v>
      </c>
      <c r="BC594" s="69">
        <f t="shared" si="1036"/>
        <v>182576.77999999991</v>
      </c>
      <c r="BD594" s="69">
        <f t="shared" si="1036"/>
        <v>181375.61999999991</v>
      </c>
      <c r="BE594" s="60">
        <f t="shared" si="1019"/>
        <v>4148.8167599999979</v>
      </c>
      <c r="BF594" s="57">
        <v>1201.1600000000001</v>
      </c>
      <c r="BG594" s="69">
        <f t="shared" si="1009"/>
        <v>14413.920000000002</v>
      </c>
      <c r="BH594" s="57">
        <f t="shared" si="1037"/>
        <v>180174.4599999999</v>
      </c>
      <c r="BI594" s="69">
        <f t="shared" si="1038"/>
        <v>178973.2999999999</v>
      </c>
      <c r="BJ594" s="69">
        <f t="shared" si="1038"/>
        <v>177772.1399999999</v>
      </c>
      <c r="BK594" s="69">
        <f t="shared" si="1038"/>
        <v>176570.97999999989</v>
      </c>
      <c r="BL594" s="69">
        <f t="shared" si="1038"/>
        <v>175369.81999999989</v>
      </c>
      <c r="BM594" s="69">
        <f t="shared" si="1038"/>
        <v>174168.65999999989</v>
      </c>
      <c r="BN594" s="69">
        <f t="shared" si="1038"/>
        <v>172967.49999999988</v>
      </c>
      <c r="BO594" s="69">
        <f t="shared" si="1038"/>
        <v>171766.33999999988</v>
      </c>
      <c r="BP594" s="69">
        <f t="shared" si="1038"/>
        <v>170565.17999999988</v>
      </c>
      <c r="BQ594" s="69">
        <f t="shared" si="1038"/>
        <v>169364.01999999987</v>
      </c>
      <c r="BR594" s="69">
        <f t="shared" si="1038"/>
        <v>168162.85999999987</v>
      </c>
      <c r="BS594" s="69">
        <f t="shared" si="1038"/>
        <v>166961.69999999987</v>
      </c>
      <c r="BT594" s="60">
        <f t="shared" si="1020"/>
        <v>3831.7105199999974</v>
      </c>
      <c r="BU594" s="57">
        <v>1201.1600000000001</v>
      </c>
      <c r="BV594" s="69">
        <f t="shared" si="1012"/>
        <v>14413.920000000002</v>
      </c>
      <c r="BW594" s="57">
        <f t="shared" si="1042"/>
        <v>165760.53999999986</v>
      </c>
      <c r="BX594" s="69">
        <f t="shared" si="1043"/>
        <v>164559.37999999986</v>
      </c>
      <c r="BY594" s="69">
        <f t="shared" si="1043"/>
        <v>163358.21999999986</v>
      </c>
      <c r="BZ594" s="69">
        <f t="shared" si="1043"/>
        <v>162157.05999999985</v>
      </c>
      <c r="CA594" s="69">
        <f t="shared" si="1043"/>
        <v>160955.89999999985</v>
      </c>
      <c r="CB594" s="69">
        <f t="shared" si="1043"/>
        <v>159754.73999999985</v>
      </c>
      <c r="CC594" s="69">
        <f t="shared" si="1043"/>
        <v>158553.57999999984</v>
      </c>
      <c r="CD594" s="69">
        <f t="shared" si="1043"/>
        <v>157352.41999999984</v>
      </c>
      <c r="CE594" s="69">
        <f t="shared" si="1043"/>
        <v>156151.25999999983</v>
      </c>
      <c r="CF594" s="69">
        <f t="shared" si="1043"/>
        <v>154950.09999999983</v>
      </c>
      <c r="CG594" s="69">
        <f t="shared" si="1043"/>
        <v>153748.93999999983</v>
      </c>
      <c r="CH594" s="69">
        <f t="shared" si="1043"/>
        <v>152547.77999999982</v>
      </c>
      <c r="CI594" s="60">
        <f t="shared" si="1021"/>
        <v>3514.6042799999964</v>
      </c>
      <c r="CJ594" s="57">
        <v>1201.1600000000001</v>
      </c>
      <c r="CK594" s="69">
        <f t="shared" si="1015"/>
        <v>14413.920000000002</v>
      </c>
      <c r="CL594" s="57">
        <f t="shared" si="1050"/>
        <v>151346.61999999982</v>
      </c>
      <c r="CM594" s="69">
        <f t="shared" si="1051"/>
        <v>150145.45999999982</v>
      </c>
      <c r="CN594" s="69">
        <f t="shared" si="1051"/>
        <v>148944.29999999981</v>
      </c>
      <c r="CO594" s="69">
        <f t="shared" si="1051"/>
        <v>147743.13999999981</v>
      </c>
      <c r="CP594" s="69">
        <f t="shared" si="1051"/>
        <v>146541.97999999981</v>
      </c>
      <c r="CQ594" s="69">
        <f t="shared" si="1051"/>
        <v>145340.8199999998</v>
      </c>
      <c r="CR594" s="69">
        <f t="shared" si="1051"/>
        <v>144139.6599999998</v>
      </c>
      <c r="CS594" s="69">
        <f t="shared" si="1051"/>
        <v>142938.4999999998</v>
      </c>
      <c r="CT594" s="69">
        <f t="shared" si="1051"/>
        <v>141737.33999999979</v>
      </c>
      <c r="CU594" s="69">
        <f t="shared" si="1051"/>
        <v>140536.17999999979</v>
      </c>
      <c r="CV594" s="69">
        <f t="shared" si="1051"/>
        <v>139335.01999999979</v>
      </c>
      <c r="CW594" s="69">
        <f t="shared" si="1051"/>
        <v>138133.85999999978</v>
      </c>
      <c r="CX594" s="60">
        <f t="shared" si="1022"/>
        <v>3197.4980399999954</v>
      </c>
    </row>
    <row r="595" spans="1:102" x14ac:dyDescent="0.2">
      <c r="A595" s="56" t="s">
        <v>861</v>
      </c>
      <c r="B595" s="40" t="s">
        <v>862</v>
      </c>
      <c r="C595" s="40" t="s">
        <v>794</v>
      </c>
      <c r="D595" s="40" t="s">
        <v>851</v>
      </c>
      <c r="E595" s="40" t="s">
        <v>863</v>
      </c>
      <c r="F595" s="40" t="s">
        <v>853</v>
      </c>
      <c r="G595" s="80">
        <v>180</v>
      </c>
      <c r="H595" s="57">
        <v>811385.66</v>
      </c>
      <c r="K595" s="58">
        <v>1</v>
      </c>
      <c r="L595" s="57">
        <v>4507.7</v>
      </c>
      <c r="M595" s="57"/>
      <c r="N595" s="57">
        <f>L595*4</f>
        <v>18030.8</v>
      </c>
      <c r="O595" s="57">
        <v>0</v>
      </c>
      <c r="P595" s="57">
        <v>0</v>
      </c>
      <c r="Q595" s="57">
        <v>0</v>
      </c>
      <c r="R595" s="57">
        <v>0</v>
      </c>
      <c r="S595" s="57">
        <v>0</v>
      </c>
      <c r="T595" s="57">
        <v>0</v>
      </c>
      <c r="U595" s="57">
        <v>0</v>
      </c>
      <c r="V595" s="57">
        <f>H595</f>
        <v>811385.66</v>
      </c>
      <c r="W595" s="57">
        <f t="shared" si="1046"/>
        <v>806877.96000000008</v>
      </c>
      <c r="X595" s="57">
        <f t="shared" si="1046"/>
        <v>802370.26000000013</v>
      </c>
      <c r="Y595" s="57">
        <f t="shared" si="1046"/>
        <v>797862.56000000017</v>
      </c>
      <c r="Z595" s="57">
        <f t="shared" si="1046"/>
        <v>793354.86000000022</v>
      </c>
      <c r="AA595" s="59">
        <f t="shared" si="1048"/>
        <v>6789.2868153846166</v>
      </c>
      <c r="AC595" s="57">
        <f t="shared" si="1018"/>
        <v>54092.399999999994</v>
      </c>
      <c r="AD595" s="57">
        <f t="shared" si="1041"/>
        <v>788847.16000000027</v>
      </c>
      <c r="AE595" s="57">
        <f t="shared" si="1031"/>
        <v>784339.46000000031</v>
      </c>
      <c r="AF595" s="57">
        <f t="shared" si="1031"/>
        <v>779831.76000000036</v>
      </c>
      <c r="AG595" s="57">
        <f t="shared" si="1031"/>
        <v>775324.06000000041</v>
      </c>
      <c r="AH595" s="57">
        <f t="shared" si="1031"/>
        <v>770816.36000000045</v>
      </c>
      <c r="AI595" s="57">
        <f t="shared" si="1031"/>
        <v>766308.6600000005</v>
      </c>
      <c r="AJ595" s="57">
        <f t="shared" si="1031"/>
        <v>761800.96000000054</v>
      </c>
      <c r="AK595" s="57">
        <f t="shared" si="1031"/>
        <v>757293.26000000059</v>
      </c>
      <c r="AL595" s="57">
        <f t="shared" si="1031"/>
        <v>752785.56000000064</v>
      </c>
      <c r="AM595" s="57">
        <f t="shared" si="1031"/>
        <v>748277.86000000068</v>
      </c>
      <c r="AN595" s="57">
        <f t="shared" si="1031"/>
        <v>743770.16000000073</v>
      </c>
      <c r="AO595" s="57">
        <f t="shared" si="1031"/>
        <v>739262.46000000078</v>
      </c>
      <c r="AP595" s="59">
        <f t="shared" si="1049"/>
        <v>16858.790520000006</v>
      </c>
      <c r="AQ595" s="57">
        <v>4507.7</v>
      </c>
      <c r="AR595" s="57">
        <f t="shared" si="1006"/>
        <v>54092.399999999994</v>
      </c>
      <c r="AS595" s="69">
        <f t="shared" si="1035"/>
        <v>734754.76000000082</v>
      </c>
      <c r="AT595" s="69">
        <f t="shared" si="1036"/>
        <v>730247.06000000087</v>
      </c>
      <c r="AU595" s="69">
        <f t="shared" si="1036"/>
        <v>725739.36000000092</v>
      </c>
      <c r="AV595" s="69">
        <f t="shared" si="1036"/>
        <v>721231.66000000096</v>
      </c>
      <c r="AW595" s="69">
        <f t="shared" si="1036"/>
        <v>716723.96000000101</v>
      </c>
      <c r="AX595" s="69">
        <f t="shared" si="1036"/>
        <v>712216.26000000106</v>
      </c>
      <c r="AY595" s="69">
        <f t="shared" si="1036"/>
        <v>707708.5600000011</v>
      </c>
      <c r="AZ595" s="69">
        <f t="shared" si="1036"/>
        <v>703200.86000000115</v>
      </c>
      <c r="BA595" s="69">
        <f t="shared" si="1036"/>
        <v>698693.1600000012</v>
      </c>
      <c r="BB595" s="69">
        <f t="shared" si="1036"/>
        <v>694185.46000000124</v>
      </c>
      <c r="BC595" s="69">
        <f t="shared" si="1036"/>
        <v>689677.76000000129</v>
      </c>
      <c r="BD595" s="69">
        <f t="shared" si="1036"/>
        <v>685170.06000000134</v>
      </c>
      <c r="BE595" s="60">
        <f t="shared" si="1019"/>
        <v>15668.757720000023</v>
      </c>
      <c r="BF595" s="57">
        <v>4507.7</v>
      </c>
      <c r="BG595" s="69">
        <f t="shared" si="1009"/>
        <v>54092.399999999994</v>
      </c>
      <c r="BH595" s="57">
        <f t="shared" si="1037"/>
        <v>680662.36000000138</v>
      </c>
      <c r="BI595" s="69">
        <f t="shared" si="1038"/>
        <v>676154.66000000143</v>
      </c>
      <c r="BJ595" s="69">
        <f t="shared" si="1038"/>
        <v>671646.96000000148</v>
      </c>
      <c r="BK595" s="69">
        <f t="shared" si="1038"/>
        <v>667139.26000000152</v>
      </c>
      <c r="BL595" s="69">
        <f t="shared" si="1038"/>
        <v>662631.56000000157</v>
      </c>
      <c r="BM595" s="69">
        <f t="shared" si="1038"/>
        <v>658123.86000000162</v>
      </c>
      <c r="BN595" s="69">
        <f t="shared" si="1038"/>
        <v>653616.16000000166</v>
      </c>
      <c r="BO595" s="69">
        <f t="shared" si="1038"/>
        <v>649108.46000000171</v>
      </c>
      <c r="BP595" s="69">
        <f t="shared" si="1038"/>
        <v>644600.76000000176</v>
      </c>
      <c r="BQ595" s="69">
        <f t="shared" si="1038"/>
        <v>640093.0600000018</v>
      </c>
      <c r="BR595" s="69">
        <f t="shared" si="1038"/>
        <v>635585.36000000185</v>
      </c>
      <c r="BS595" s="69">
        <f t="shared" si="1038"/>
        <v>631077.6600000019</v>
      </c>
      <c r="BT595" s="60">
        <f t="shared" si="1020"/>
        <v>14478.724920000031</v>
      </c>
      <c r="BU595" s="57">
        <v>4507.7</v>
      </c>
      <c r="BV595" s="69">
        <f t="shared" si="1012"/>
        <v>54092.399999999994</v>
      </c>
      <c r="BW595" s="57">
        <f t="shared" si="1042"/>
        <v>626569.96000000194</v>
      </c>
      <c r="BX595" s="69">
        <f t="shared" si="1043"/>
        <v>622062.26000000199</v>
      </c>
      <c r="BY595" s="69">
        <f t="shared" si="1043"/>
        <v>617554.56000000203</v>
      </c>
      <c r="BZ595" s="69">
        <f t="shared" si="1043"/>
        <v>613046.86000000208</v>
      </c>
      <c r="CA595" s="69">
        <f t="shared" si="1043"/>
        <v>608539.16000000213</v>
      </c>
      <c r="CB595" s="69">
        <f t="shared" si="1043"/>
        <v>604031.46000000217</v>
      </c>
      <c r="CC595" s="69">
        <f t="shared" si="1043"/>
        <v>599523.76000000222</v>
      </c>
      <c r="CD595" s="69">
        <f t="shared" si="1043"/>
        <v>595016.06000000227</v>
      </c>
      <c r="CE595" s="69">
        <f t="shared" si="1043"/>
        <v>590508.36000000231</v>
      </c>
      <c r="CF595" s="69">
        <f t="shared" si="1043"/>
        <v>586000.66000000236</v>
      </c>
      <c r="CG595" s="69">
        <f t="shared" si="1043"/>
        <v>581492.96000000241</v>
      </c>
      <c r="CH595" s="69">
        <f t="shared" si="1043"/>
        <v>576985.26000000245</v>
      </c>
      <c r="CI595" s="60">
        <f t="shared" si="1021"/>
        <v>13288.692120000047</v>
      </c>
      <c r="CJ595" s="57">
        <v>4507.7</v>
      </c>
      <c r="CK595" s="69">
        <f t="shared" si="1015"/>
        <v>54092.399999999994</v>
      </c>
      <c r="CL595" s="57">
        <f t="shared" si="1050"/>
        <v>572477.5600000025</v>
      </c>
      <c r="CM595" s="69">
        <f t="shared" si="1051"/>
        <v>567969.86000000255</v>
      </c>
      <c r="CN595" s="69">
        <f t="shared" si="1051"/>
        <v>563462.16000000259</v>
      </c>
      <c r="CO595" s="69">
        <f t="shared" si="1051"/>
        <v>558954.46000000264</v>
      </c>
      <c r="CP595" s="69">
        <f t="shared" si="1051"/>
        <v>554446.76000000269</v>
      </c>
      <c r="CQ595" s="69">
        <f t="shared" si="1051"/>
        <v>549939.06000000273</v>
      </c>
      <c r="CR595" s="69">
        <f t="shared" si="1051"/>
        <v>545431.36000000278</v>
      </c>
      <c r="CS595" s="69">
        <f t="shared" si="1051"/>
        <v>540923.66000000283</v>
      </c>
      <c r="CT595" s="69">
        <f t="shared" si="1051"/>
        <v>536415.96000000287</v>
      </c>
      <c r="CU595" s="69">
        <f t="shared" si="1051"/>
        <v>531908.26000000292</v>
      </c>
      <c r="CV595" s="69">
        <f t="shared" si="1051"/>
        <v>527400.56000000297</v>
      </c>
      <c r="CW595" s="69">
        <f t="shared" si="1051"/>
        <v>522892.86000000295</v>
      </c>
      <c r="CX595" s="60">
        <f t="shared" si="1022"/>
        <v>12098.659320000059</v>
      </c>
    </row>
    <row r="596" spans="1:102" ht="22.5" x14ac:dyDescent="0.2">
      <c r="A596" s="45" t="s">
        <v>864</v>
      </c>
      <c r="B596" s="40" t="s">
        <v>865</v>
      </c>
      <c r="C596" s="40" t="s">
        <v>794</v>
      </c>
      <c r="D596" s="40" t="s">
        <v>851</v>
      </c>
      <c r="E596" s="40" t="s">
        <v>863</v>
      </c>
      <c r="F596" s="40" t="s">
        <v>853</v>
      </c>
      <c r="G596" s="80">
        <v>180</v>
      </c>
      <c r="H596" s="57">
        <v>104411.66</v>
      </c>
      <c r="K596" s="58">
        <v>1</v>
      </c>
      <c r="L596" s="57">
        <v>580.06000000000006</v>
      </c>
      <c r="M596" s="57"/>
      <c r="N596" s="57">
        <f t="shared" ref="N596:N599" si="1053">L596*4</f>
        <v>2320.2400000000002</v>
      </c>
      <c r="O596" s="57">
        <v>0</v>
      </c>
      <c r="P596" s="57">
        <v>0</v>
      </c>
      <c r="Q596" s="57">
        <v>0</v>
      </c>
      <c r="R596" s="57">
        <v>0</v>
      </c>
      <c r="S596" s="57">
        <v>0</v>
      </c>
      <c r="T596" s="57">
        <v>0</v>
      </c>
      <c r="U596" s="57">
        <v>0</v>
      </c>
      <c r="V596" s="57">
        <f>H596</f>
        <v>104411.66</v>
      </c>
      <c r="W596" s="57">
        <f t="shared" si="1046"/>
        <v>103831.6</v>
      </c>
      <c r="X596" s="57">
        <f t="shared" si="1046"/>
        <v>103251.54000000001</v>
      </c>
      <c r="Y596" s="57">
        <f t="shared" si="1046"/>
        <v>102671.48000000001</v>
      </c>
      <c r="Z596" s="57">
        <f t="shared" si="1046"/>
        <v>102091.42000000001</v>
      </c>
      <c r="AA596" s="59">
        <f t="shared" si="1048"/>
        <v>873.66687692307698</v>
      </c>
      <c r="AC596" s="57">
        <f t="shared" si="1018"/>
        <v>6960.7200000000012</v>
      </c>
      <c r="AD596" s="57">
        <f t="shared" si="1041"/>
        <v>101511.36000000002</v>
      </c>
      <c r="AE596" s="57">
        <f t="shared" si="1031"/>
        <v>100931.30000000002</v>
      </c>
      <c r="AF596" s="57">
        <f t="shared" si="1031"/>
        <v>100351.24000000002</v>
      </c>
      <c r="AG596" s="57">
        <f t="shared" si="1031"/>
        <v>99771.180000000022</v>
      </c>
      <c r="AH596" s="57">
        <f t="shared" si="1031"/>
        <v>99191.120000000024</v>
      </c>
      <c r="AI596" s="57">
        <f t="shared" si="1031"/>
        <v>98611.060000000027</v>
      </c>
      <c r="AJ596" s="57">
        <f t="shared" si="1031"/>
        <v>98031.000000000029</v>
      </c>
      <c r="AK596" s="57">
        <f t="shared" si="1031"/>
        <v>97450.940000000031</v>
      </c>
      <c r="AL596" s="57">
        <f t="shared" si="1031"/>
        <v>96870.880000000034</v>
      </c>
      <c r="AM596" s="57">
        <f t="shared" si="1031"/>
        <v>96290.820000000036</v>
      </c>
      <c r="AN596" s="57">
        <f t="shared" si="1031"/>
        <v>95710.760000000038</v>
      </c>
      <c r="AO596" s="57">
        <f t="shared" si="1031"/>
        <v>95130.700000000041</v>
      </c>
      <c r="AP596" s="59">
        <f t="shared" si="1049"/>
        <v>2169.4433200000003</v>
      </c>
      <c r="AQ596" s="57">
        <v>580.06000000000006</v>
      </c>
      <c r="AR596" s="57">
        <f t="shared" si="1006"/>
        <v>6960.7200000000012</v>
      </c>
      <c r="AS596" s="69">
        <f t="shared" si="1035"/>
        <v>94550.640000000043</v>
      </c>
      <c r="AT596" s="69">
        <f t="shared" si="1036"/>
        <v>93970.580000000045</v>
      </c>
      <c r="AU596" s="69">
        <f t="shared" si="1036"/>
        <v>93390.520000000048</v>
      </c>
      <c r="AV596" s="69">
        <f t="shared" si="1036"/>
        <v>92810.46000000005</v>
      </c>
      <c r="AW596" s="69">
        <f t="shared" si="1036"/>
        <v>92230.400000000052</v>
      </c>
      <c r="AX596" s="69">
        <f t="shared" si="1036"/>
        <v>91650.340000000055</v>
      </c>
      <c r="AY596" s="69">
        <f t="shared" si="1036"/>
        <v>91070.280000000057</v>
      </c>
      <c r="AZ596" s="69">
        <f t="shared" si="1036"/>
        <v>90490.220000000059</v>
      </c>
      <c r="BA596" s="69">
        <f t="shared" si="1036"/>
        <v>89910.160000000062</v>
      </c>
      <c r="BB596" s="69">
        <f t="shared" si="1036"/>
        <v>89330.100000000064</v>
      </c>
      <c r="BC596" s="69">
        <f t="shared" si="1036"/>
        <v>88750.040000000066</v>
      </c>
      <c r="BD596" s="69">
        <f t="shared" si="1036"/>
        <v>88169.980000000069</v>
      </c>
      <c r="BE596" s="60">
        <f t="shared" si="1019"/>
        <v>2016.3074800000011</v>
      </c>
      <c r="BF596" s="57">
        <v>580.06000000000006</v>
      </c>
      <c r="BG596" s="69">
        <f t="shared" si="1009"/>
        <v>6960.7200000000012</v>
      </c>
      <c r="BH596" s="57">
        <f t="shared" si="1037"/>
        <v>87589.920000000071</v>
      </c>
      <c r="BI596" s="69">
        <f t="shared" si="1038"/>
        <v>87009.860000000073</v>
      </c>
      <c r="BJ596" s="69">
        <f t="shared" si="1038"/>
        <v>86429.800000000076</v>
      </c>
      <c r="BK596" s="69">
        <f t="shared" si="1038"/>
        <v>85849.740000000078</v>
      </c>
      <c r="BL596" s="69">
        <f t="shared" si="1038"/>
        <v>85269.68000000008</v>
      </c>
      <c r="BM596" s="69">
        <f t="shared" si="1038"/>
        <v>84689.620000000083</v>
      </c>
      <c r="BN596" s="69">
        <f t="shared" si="1038"/>
        <v>84109.560000000085</v>
      </c>
      <c r="BO596" s="69">
        <f t="shared" si="1038"/>
        <v>83529.500000000087</v>
      </c>
      <c r="BP596" s="69">
        <f t="shared" si="1038"/>
        <v>82949.44000000009</v>
      </c>
      <c r="BQ596" s="69">
        <f t="shared" si="1038"/>
        <v>82369.380000000092</v>
      </c>
      <c r="BR596" s="69">
        <f t="shared" si="1038"/>
        <v>81789.320000000094</v>
      </c>
      <c r="BS596" s="69">
        <f t="shared" si="1038"/>
        <v>81209.260000000097</v>
      </c>
      <c r="BT596" s="60">
        <f t="shared" si="1020"/>
        <v>1863.1716400000016</v>
      </c>
      <c r="BU596" s="57">
        <v>580.06000000000006</v>
      </c>
      <c r="BV596" s="69">
        <f t="shared" si="1012"/>
        <v>6960.7200000000012</v>
      </c>
      <c r="BW596" s="57">
        <f t="shared" si="1042"/>
        <v>80629.200000000099</v>
      </c>
      <c r="BX596" s="69">
        <f t="shared" si="1043"/>
        <v>80049.140000000101</v>
      </c>
      <c r="BY596" s="69">
        <f t="shared" si="1043"/>
        <v>79469.080000000104</v>
      </c>
      <c r="BZ596" s="69">
        <f t="shared" si="1043"/>
        <v>78889.020000000106</v>
      </c>
      <c r="CA596" s="69">
        <f t="shared" si="1043"/>
        <v>78308.960000000108</v>
      </c>
      <c r="CB596" s="69">
        <f t="shared" si="1043"/>
        <v>77728.900000000111</v>
      </c>
      <c r="CC596" s="69">
        <f t="shared" si="1043"/>
        <v>77148.840000000113</v>
      </c>
      <c r="CD596" s="69">
        <f t="shared" si="1043"/>
        <v>76568.780000000115</v>
      </c>
      <c r="CE596" s="69">
        <f t="shared" si="1043"/>
        <v>75988.720000000118</v>
      </c>
      <c r="CF596" s="69">
        <f t="shared" si="1043"/>
        <v>75408.66000000012</v>
      </c>
      <c r="CG596" s="69">
        <f t="shared" si="1043"/>
        <v>74828.600000000122</v>
      </c>
      <c r="CH596" s="69">
        <f t="shared" si="1043"/>
        <v>74248.540000000125</v>
      </c>
      <c r="CI596" s="60">
        <f t="shared" si="1021"/>
        <v>1710.0358000000024</v>
      </c>
      <c r="CJ596" s="57">
        <v>580.06000000000006</v>
      </c>
      <c r="CK596" s="69">
        <f t="shared" si="1015"/>
        <v>6960.7200000000012</v>
      </c>
      <c r="CL596" s="57">
        <f t="shared" si="1050"/>
        <v>73668.480000000127</v>
      </c>
      <c r="CM596" s="69">
        <f t="shared" si="1051"/>
        <v>73088.420000000129</v>
      </c>
      <c r="CN596" s="69">
        <f t="shared" si="1051"/>
        <v>72508.360000000132</v>
      </c>
      <c r="CO596" s="69">
        <f t="shared" si="1051"/>
        <v>71928.300000000134</v>
      </c>
      <c r="CP596" s="69">
        <f t="shared" si="1051"/>
        <v>71348.240000000136</v>
      </c>
      <c r="CQ596" s="69">
        <f t="shared" si="1051"/>
        <v>70768.180000000139</v>
      </c>
      <c r="CR596" s="69">
        <f t="shared" si="1051"/>
        <v>70188.120000000141</v>
      </c>
      <c r="CS596" s="69">
        <f t="shared" si="1051"/>
        <v>69608.060000000143</v>
      </c>
      <c r="CT596" s="69">
        <f t="shared" si="1051"/>
        <v>69028.000000000146</v>
      </c>
      <c r="CU596" s="69">
        <f t="shared" si="1051"/>
        <v>68447.940000000148</v>
      </c>
      <c r="CV596" s="69">
        <f t="shared" si="1051"/>
        <v>67867.88000000015</v>
      </c>
      <c r="CW596" s="69">
        <f t="shared" si="1051"/>
        <v>67287.820000000153</v>
      </c>
      <c r="CX596" s="60">
        <f t="shared" si="1022"/>
        <v>1556.8999600000029</v>
      </c>
    </row>
    <row r="597" spans="1:102" ht="22.5" x14ac:dyDescent="0.2">
      <c r="A597" s="56" t="s">
        <v>866</v>
      </c>
      <c r="B597" s="40" t="s">
        <v>867</v>
      </c>
      <c r="C597" s="40" t="s">
        <v>794</v>
      </c>
      <c r="D597" s="40" t="s">
        <v>851</v>
      </c>
      <c r="E597" s="40" t="s">
        <v>863</v>
      </c>
      <c r="F597" s="40" t="s">
        <v>853</v>
      </c>
      <c r="G597" s="80">
        <v>180</v>
      </c>
      <c r="H597" s="57">
        <v>112122.39</v>
      </c>
      <c r="K597" s="58">
        <v>1</v>
      </c>
      <c r="L597" s="57">
        <v>622.9</v>
      </c>
      <c r="M597" s="57"/>
      <c r="N597" s="57">
        <f t="shared" si="1053"/>
        <v>2491.6</v>
      </c>
      <c r="O597" s="57">
        <v>0</v>
      </c>
      <c r="P597" s="57">
        <v>0</v>
      </c>
      <c r="Q597" s="57">
        <v>0</v>
      </c>
      <c r="R597" s="57">
        <v>0</v>
      </c>
      <c r="S597" s="57">
        <v>0</v>
      </c>
      <c r="T597" s="57">
        <v>0</v>
      </c>
      <c r="U597" s="57">
        <v>0</v>
      </c>
      <c r="V597" s="57">
        <f t="shared" ref="V597" si="1054">H597</f>
        <v>112122.39</v>
      </c>
      <c r="W597" s="57">
        <f t="shared" si="1046"/>
        <v>111499.49</v>
      </c>
      <c r="X597" s="57">
        <f t="shared" si="1046"/>
        <v>110876.59000000001</v>
      </c>
      <c r="Y597" s="57">
        <f t="shared" si="1046"/>
        <v>110253.69000000002</v>
      </c>
      <c r="Z597" s="57">
        <f t="shared" si="1046"/>
        <v>109630.79000000002</v>
      </c>
      <c r="AA597" s="59">
        <f t="shared" si="1048"/>
        <v>938.1865307692309</v>
      </c>
      <c r="AC597" s="57">
        <f t="shared" si="1018"/>
        <v>7474.7999999999993</v>
      </c>
      <c r="AD597" s="57">
        <f t="shared" si="1041"/>
        <v>109007.89000000003</v>
      </c>
      <c r="AE597" s="57">
        <f t="shared" si="1031"/>
        <v>108384.99000000003</v>
      </c>
      <c r="AF597" s="57">
        <f t="shared" si="1031"/>
        <v>107762.09000000004</v>
      </c>
      <c r="AG597" s="57">
        <f t="shared" si="1031"/>
        <v>107139.19000000005</v>
      </c>
      <c r="AH597" s="57">
        <f t="shared" si="1031"/>
        <v>106516.29000000005</v>
      </c>
      <c r="AI597" s="57">
        <f t="shared" si="1031"/>
        <v>105893.39000000006</v>
      </c>
      <c r="AJ597" s="57">
        <f t="shared" si="1031"/>
        <v>105270.49000000006</v>
      </c>
      <c r="AK597" s="57">
        <f t="shared" si="1031"/>
        <v>104647.59000000007</v>
      </c>
      <c r="AL597" s="57">
        <f t="shared" si="1031"/>
        <v>104024.69000000008</v>
      </c>
      <c r="AM597" s="57">
        <f t="shared" si="1031"/>
        <v>103401.79000000008</v>
      </c>
      <c r="AN597" s="57">
        <f t="shared" si="1031"/>
        <v>102778.89000000009</v>
      </c>
      <c r="AO597" s="57">
        <f t="shared" si="1031"/>
        <v>102155.99000000009</v>
      </c>
      <c r="AP597" s="59">
        <f t="shared" si="1049"/>
        <v>2329.6545800000013</v>
      </c>
      <c r="AQ597" s="57">
        <v>622.9</v>
      </c>
      <c r="AR597" s="57">
        <f>AQ597*12</f>
        <v>7474.7999999999993</v>
      </c>
      <c r="AS597" s="69">
        <f t="shared" si="1035"/>
        <v>101533.0900000001</v>
      </c>
      <c r="AT597" s="69">
        <f t="shared" si="1036"/>
        <v>100910.1900000001</v>
      </c>
      <c r="AU597" s="69">
        <f t="shared" si="1036"/>
        <v>100287.29000000011</v>
      </c>
      <c r="AV597" s="69">
        <f t="shared" si="1036"/>
        <v>99664.390000000116</v>
      </c>
      <c r="AW597" s="69">
        <f t="shared" si="1036"/>
        <v>99041.490000000122</v>
      </c>
      <c r="AX597" s="69">
        <f t="shared" si="1036"/>
        <v>98418.590000000127</v>
      </c>
      <c r="AY597" s="69">
        <f t="shared" si="1036"/>
        <v>97795.690000000133</v>
      </c>
      <c r="AZ597" s="69">
        <f t="shared" si="1036"/>
        <v>97172.790000000139</v>
      </c>
      <c r="BA597" s="69">
        <f t="shared" si="1036"/>
        <v>96549.890000000145</v>
      </c>
      <c r="BB597" s="69">
        <f t="shared" si="1036"/>
        <v>95926.990000000151</v>
      </c>
      <c r="BC597" s="69">
        <f t="shared" si="1036"/>
        <v>95304.090000000157</v>
      </c>
      <c r="BD597" s="69">
        <f t="shared" si="1036"/>
        <v>94681.190000000162</v>
      </c>
      <c r="BE597" s="60">
        <f t="shared" si="1019"/>
        <v>2165.2089800000022</v>
      </c>
      <c r="BF597" s="57">
        <v>622.9</v>
      </c>
      <c r="BG597" s="69">
        <f t="shared" si="1009"/>
        <v>7474.7999999999993</v>
      </c>
      <c r="BH597" s="57">
        <f t="shared" si="1037"/>
        <v>94058.290000000168</v>
      </c>
      <c r="BI597" s="69">
        <f t="shared" si="1038"/>
        <v>93435.390000000174</v>
      </c>
      <c r="BJ597" s="69">
        <f t="shared" si="1038"/>
        <v>92812.49000000018</v>
      </c>
      <c r="BK597" s="69">
        <f t="shared" si="1038"/>
        <v>92189.590000000186</v>
      </c>
      <c r="BL597" s="69">
        <f t="shared" si="1038"/>
        <v>91566.690000000192</v>
      </c>
      <c r="BM597" s="69">
        <f t="shared" si="1038"/>
        <v>90943.790000000197</v>
      </c>
      <c r="BN597" s="69">
        <f t="shared" si="1038"/>
        <v>90320.890000000203</v>
      </c>
      <c r="BO597" s="69">
        <f t="shared" si="1038"/>
        <v>89697.990000000209</v>
      </c>
      <c r="BP597" s="69">
        <f t="shared" si="1038"/>
        <v>89075.090000000215</v>
      </c>
      <c r="BQ597" s="69">
        <f t="shared" si="1038"/>
        <v>88452.190000000221</v>
      </c>
      <c r="BR597" s="69">
        <f t="shared" si="1038"/>
        <v>87829.290000000226</v>
      </c>
      <c r="BS597" s="69">
        <f t="shared" si="1038"/>
        <v>87206.390000000232</v>
      </c>
      <c r="BT597" s="60">
        <f t="shared" si="1020"/>
        <v>2000.7633800000042</v>
      </c>
      <c r="BU597" s="57">
        <v>622.9</v>
      </c>
      <c r="BV597" s="69">
        <f t="shared" si="1012"/>
        <v>7474.7999999999993</v>
      </c>
      <c r="BW597" s="57">
        <f t="shared" si="1042"/>
        <v>86583.490000000238</v>
      </c>
      <c r="BX597" s="69">
        <f t="shared" si="1043"/>
        <v>85960.590000000244</v>
      </c>
      <c r="BY597" s="69">
        <f t="shared" si="1043"/>
        <v>85337.69000000025</v>
      </c>
      <c r="BZ597" s="69">
        <f t="shared" si="1043"/>
        <v>84714.790000000256</v>
      </c>
      <c r="CA597" s="69">
        <f t="shared" si="1043"/>
        <v>84091.890000000261</v>
      </c>
      <c r="CB597" s="69">
        <f t="shared" si="1043"/>
        <v>83468.990000000267</v>
      </c>
      <c r="CC597" s="69">
        <f t="shared" si="1043"/>
        <v>82846.090000000273</v>
      </c>
      <c r="CD597" s="69">
        <f t="shared" si="1043"/>
        <v>82223.190000000279</v>
      </c>
      <c r="CE597" s="69">
        <f t="shared" si="1043"/>
        <v>81600.290000000285</v>
      </c>
      <c r="CF597" s="69">
        <f t="shared" si="1043"/>
        <v>80977.39000000029</v>
      </c>
      <c r="CG597" s="69">
        <f t="shared" si="1043"/>
        <v>80354.490000000296</v>
      </c>
      <c r="CH597" s="69">
        <f t="shared" si="1043"/>
        <v>79731.590000000302</v>
      </c>
      <c r="CI597" s="60">
        <f t="shared" si="1021"/>
        <v>1836.3177800000055</v>
      </c>
      <c r="CJ597" s="57">
        <v>622.9</v>
      </c>
      <c r="CK597" s="69">
        <f t="shared" si="1015"/>
        <v>7474.7999999999993</v>
      </c>
      <c r="CL597" s="57">
        <f t="shared" si="1050"/>
        <v>79108.690000000308</v>
      </c>
      <c r="CM597" s="69">
        <f t="shared" si="1051"/>
        <v>78485.790000000314</v>
      </c>
      <c r="CN597" s="69">
        <f t="shared" si="1051"/>
        <v>77862.89000000032</v>
      </c>
      <c r="CO597" s="69">
        <f t="shared" si="1051"/>
        <v>77239.990000000325</v>
      </c>
      <c r="CP597" s="69">
        <f t="shared" si="1051"/>
        <v>76617.090000000331</v>
      </c>
      <c r="CQ597" s="69">
        <f t="shared" si="1051"/>
        <v>75994.190000000337</v>
      </c>
      <c r="CR597" s="69">
        <f t="shared" si="1051"/>
        <v>75371.290000000343</v>
      </c>
      <c r="CS597" s="69">
        <f t="shared" si="1051"/>
        <v>74748.390000000349</v>
      </c>
      <c r="CT597" s="69">
        <f t="shared" si="1051"/>
        <v>74125.490000000354</v>
      </c>
      <c r="CU597" s="69">
        <f t="shared" si="1051"/>
        <v>73502.59000000036</v>
      </c>
      <c r="CV597" s="69">
        <f t="shared" si="1051"/>
        <v>72879.690000000366</v>
      </c>
      <c r="CW597" s="69">
        <f t="shared" si="1051"/>
        <v>72256.790000000372</v>
      </c>
      <c r="CX597" s="60">
        <f t="shared" si="1022"/>
        <v>1671.8721800000073</v>
      </c>
    </row>
    <row r="598" spans="1:102" ht="22.5" x14ac:dyDescent="0.2">
      <c r="A598" s="56" t="s">
        <v>868</v>
      </c>
      <c r="B598" s="40" t="s">
        <v>869</v>
      </c>
      <c r="C598" s="40" t="s">
        <v>794</v>
      </c>
      <c r="D598" s="40" t="s">
        <v>851</v>
      </c>
      <c r="E598" s="40" t="s">
        <v>870</v>
      </c>
      <c r="F598" s="40" t="s">
        <v>853</v>
      </c>
      <c r="G598" s="80">
        <v>180</v>
      </c>
      <c r="H598" s="57">
        <v>137331.09</v>
      </c>
      <c r="K598" s="58">
        <v>1</v>
      </c>
      <c r="L598" s="57">
        <v>762.95</v>
      </c>
      <c r="M598" s="57"/>
      <c r="N598" s="57">
        <f>L598*7</f>
        <v>5340.6500000000005</v>
      </c>
      <c r="O598" s="57">
        <v>0</v>
      </c>
      <c r="P598" s="57">
        <v>0</v>
      </c>
      <c r="Q598" s="57">
        <v>0</v>
      </c>
      <c r="R598" s="57">
        <v>0</v>
      </c>
      <c r="S598" s="57">
        <f>H598</f>
        <v>137331.09</v>
      </c>
      <c r="T598" s="57">
        <f t="shared" ref="T598:V598" si="1055">S598-$L598</f>
        <v>136568.13999999998</v>
      </c>
      <c r="U598" s="57">
        <f t="shared" si="1055"/>
        <v>135805.18999999997</v>
      </c>
      <c r="V598" s="57">
        <f t="shared" si="1055"/>
        <v>135042.23999999996</v>
      </c>
      <c r="W598" s="57">
        <f t="shared" si="1046"/>
        <v>134279.28999999995</v>
      </c>
      <c r="X598" s="57">
        <f t="shared" si="1046"/>
        <v>133516.33999999994</v>
      </c>
      <c r="Y598" s="57">
        <f t="shared" si="1046"/>
        <v>132753.38999999993</v>
      </c>
      <c r="Z598" s="57">
        <f t="shared" si="1046"/>
        <v>131990.43999999992</v>
      </c>
      <c r="AA598" s="59">
        <f>SUM(O598:Z598,J598)/13*$AA$1</f>
        <v>1823.0995876923071</v>
      </c>
      <c r="AC598" s="57">
        <f t="shared" si="1018"/>
        <v>9155.4000000000015</v>
      </c>
      <c r="AD598" s="57">
        <f t="shared" si="1041"/>
        <v>131227.4899999999</v>
      </c>
      <c r="AE598" s="57">
        <f t="shared" si="1031"/>
        <v>130464.53999999991</v>
      </c>
      <c r="AF598" s="57">
        <f t="shared" si="1031"/>
        <v>129701.58999999991</v>
      </c>
      <c r="AG598" s="57">
        <f t="shared" si="1031"/>
        <v>128938.63999999991</v>
      </c>
      <c r="AH598" s="57">
        <f t="shared" si="1031"/>
        <v>128175.68999999992</v>
      </c>
      <c r="AI598" s="57">
        <f t="shared" si="1031"/>
        <v>127412.73999999992</v>
      </c>
      <c r="AJ598" s="57">
        <f t="shared" si="1031"/>
        <v>126649.78999999992</v>
      </c>
      <c r="AK598" s="57">
        <f t="shared" si="1031"/>
        <v>125886.83999999992</v>
      </c>
      <c r="AL598" s="57">
        <f t="shared" si="1031"/>
        <v>125123.88999999993</v>
      </c>
      <c r="AM598" s="57">
        <f t="shared" si="1031"/>
        <v>124360.93999999993</v>
      </c>
      <c r="AN598" s="57">
        <f t="shared" si="1031"/>
        <v>123597.98999999993</v>
      </c>
      <c r="AO598" s="57">
        <f t="shared" si="1031"/>
        <v>122835.03999999994</v>
      </c>
      <c r="AP598" s="59">
        <f t="shared" si="1049"/>
        <v>2803.0802799999983</v>
      </c>
      <c r="AQ598" s="57">
        <v>762.95</v>
      </c>
      <c r="AR598" s="57">
        <f t="shared" ref="AR598:AR619" si="1056">AQ598*12</f>
        <v>9155.4000000000015</v>
      </c>
      <c r="AS598" s="69">
        <f t="shared" si="1035"/>
        <v>122072.08999999994</v>
      </c>
      <c r="AT598" s="69">
        <f t="shared" si="1036"/>
        <v>121309.13999999994</v>
      </c>
      <c r="AU598" s="69">
        <f t="shared" si="1036"/>
        <v>120546.18999999994</v>
      </c>
      <c r="AV598" s="69">
        <f t="shared" si="1036"/>
        <v>119783.23999999995</v>
      </c>
      <c r="AW598" s="69">
        <f t="shared" si="1036"/>
        <v>119020.28999999995</v>
      </c>
      <c r="AX598" s="69">
        <f t="shared" si="1036"/>
        <v>118257.33999999995</v>
      </c>
      <c r="AY598" s="69">
        <f t="shared" si="1036"/>
        <v>117494.38999999996</v>
      </c>
      <c r="AZ598" s="69">
        <f t="shared" si="1036"/>
        <v>116731.43999999996</v>
      </c>
      <c r="BA598" s="69">
        <f t="shared" si="1036"/>
        <v>115968.48999999996</v>
      </c>
      <c r="BB598" s="69">
        <f t="shared" si="1036"/>
        <v>115205.53999999996</v>
      </c>
      <c r="BC598" s="69">
        <f t="shared" si="1036"/>
        <v>114442.58999999997</v>
      </c>
      <c r="BD598" s="69">
        <f t="shared" si="1036"/>
        <v>113679.63999999997</v>
      </c>
      <c r="BE598" s="60">
        <f t="shared" si="1019"/>
        <v>2601.6614799999993</v>
      </c>
      <c r="BF598" s="57">
        <v>762.95</v>
      </c>
      <c r="BG598" s="57">
        <f t="shared" si="1009"/>
        <v>9155.4000000000015</v>
      </c>
      <c r="BH598" s="57">
        <f t="shared" si="1037"/>
        <v>112916.68999999997</v>
      </c>
      <c r="BI598" s="69">
        <f t="shared" si="1038"/>
        <v>112153.73999999998</v>
      </c>
      <c r="BJ598" s="69">
        <f t="shared" si="1038"/>
        <v>111390.78999999998</v>
      </c>
      <c r="BK598" s="69">
        <f t="shared" si="1038"/>
        <v>110627.83999999998</v>
      </c>
      <c r="BL598" s="69">
        <f t="shared" si="1038"/>
        <v>109864.88999999998</v>
      </c>
      <c r="BM598" s="69">
        <f t="shared" si="1038"/>
        <v>109101.93999999999</v>
      </c>
      <c r="BN598" s="69">
        <f t="shared" si="1038"/>
        <v>108338.98999999999</v>
      </c>
      <c r="BO598" s="69">
        <f t="shared" si="1038"/>
        <v>107576.04</v>
      </c>
      <c r="BP598" s="69">
        <f t="shared" si="1038"/>
        <v>106813.09</v>
      </c>
      <c r="BQ598" s="69">
        <f t="shared" si="1038"/>
        <v>106050.14</v>
      </c>
      <c r="BR598" s="69">
        <f t="shared" si="1038"/>
        <v>105287.19</v>
      </c>
      <c r="BS598" s="69">
        <f t="shared" si="1038"/>
        <v>104524.24</v>
      </c>
      <c r="BT598" s="60">
        <f t="shared" si="1020"/>
        <v>2400.2426799999989</v>
      </c>
      <c r="BU598" s="57">
        <v>762.95</v>
      </c>
      <c r="BV598" s="57">
        <f t="shared" si="1012"/>
        <v>9155.4000000000015</v>
      </c>
      <c r="BW598" s="57">
        <f t="shared" si="1042"/>
        <v>103761.29000000001</v>
      </c>
      <c r="BX598" s="69">
        <f t="shared" si="1043"/>
        <v>102998.34000000001</v>
      </c>
      <c r="BY598" s="69">
        <f t="shared" si="1043"/>
        <v>102235.39000000001</v>
      </c>
      <c r="BZ598" s="69">
        <f t="shared" si="1043"/>
        <v>101472.44000000002</v>
      </c>
      <c r="CA598" s="69">
        <f t="shared" si="1043"/>
        <v>100709.49000000002</v>
      </c>
      <c r="CB598" s="69">
        <f t="shared" si="1043"/>
        <v>99946.540000000023</v>
      </c>
      <c r="CC598" s="69">
        <f t="shared" si="1043"/>
        <v>99183.590000000026</v>
      </c>
      <c r="CD598" s="69">
        <f t="shared" si="1043"/>
        <v>98420.640000000029</v>
      </c>
      <c r="CE598" s="69">
        <f t="shared" si="1043"/>
        <v>97657.690000000031</v>
      </c>
      <c r="CF598" s="69">
        <f t="shared" si="1043"/>
        <v>96894.740000000034</v>
      </c>
      <c r="CG598" s="69">
        <f t="shared" si="1043"/>
        <v>96131.790000000037</v>
      </c>
      <c r="CH598" s="69">
        <f t="shared" si="1043"/>
        <v>95368.84000000004</v>
      </c>
      <c r="CI598" s="60">
        <f t="shared" si="1021"/>
        <v>2198.8238800000004</v>
      </c>
      <c r="CJ598" s="57">
        <v>762.95</v>
      </c>
      <c r="CK598" s="57">
        <f t="shared" si="1015"/>
        <v>9155.4000000000015</v>
      </c>
      <c r="CL598" s="57">
        <f t="shared" si="1050"/>
        <v>94605.890000000043</v>
      </c>
      <c r="CM598" s="69">
        <f t="shared" si="1051"/>
        <v>93842.940000000046</v>
      </c>
      <c r="CN598" s="69">
        <f t="shared" si="1051"/>
        <v>93079.990000000049</v>
      </c>
      <c r="CO598" s="69">
        <f t="shared" si="1051"/>
        <v>92317.040000000052</v>
      </c>
      <c r="CP598" s="69">
        <f t="shared" si="1051"/>
        <v>91554.090000000055</v>
      </c>
      <c r="CQ598" s="69">
        <f t="shared" si="1051"/>
        <v>90791.140000000058</v>
      </c>
      <c r="CR598" s="69">
        <f t="shared" si="1051"/>
        <v>90028.190000000061</v>
      </c>
      <c r="CS598" s="69">
        <f t="shared" si="1051"/>
        <v>89265.240000000063</v>
      </c>
      <c r="CT598" s="69">
        <f t="shared" si="1051"/>
        <v>88502.290000000066</v>
      </c>
      <c r="CU598" s="69">
        <f t="shared" si="1051"/>
        <v>87739.340000000069</v>
      </c>
      <c r="CV598" s="69">
        <f t="shared" si="1051"/>
        <v>86976.390000000072</v>
      </c>
      <c r="CW598" s="69">
        <f t="shared" si="1051"/>
        <v>86213.440000000075</v>
      </c>
      <c r="CX598" s="60">
        <f t="shared" si="1022"/>
        <v>1997.4050800000011</v>
      </c>
    </row>
    <row r="599" spans="1:102" x14ac:dyDescent="0.2">
      <c r="A599" s="56" t="s">
        <v>871</v>
      </c>
      <c r="B599" s="40" t="s">
        <v>872</v>
      </c>
      <c r="C599" s="40" t="s">
        <v>794</v>
      </c>
      <c r="D599" s="40" t="s">
        <v>851</v>
      </c>
      <c r="E599" s="40" t="s">
        <v>873</v>
      </c>
      <c r="F599" s="40" t="s">
        <v>853</v>
      </c>
      <c r="G599" s="80">
        <v>180</v>
      </c>
      <c r="H599" s="57">
        <v>286878.40999999997</v>
      </c>
      <c r="K599" s="58">
        <v>1</v>
      </c>
      <c r="L599" s="57">
        <v>1593.77</v>
      </c>
      <c r="M599" s="57"/>
      <c r="N599" s="57">
        <f t="shared" si="1053"/>
        <v>6375.08</v>
      </c>
      <c r="O599" s="57">
        <v>0</v>
      </c>
      <c r="P599" s="57">
        <v>0</v>
      </c>
      <c r="Q599" s="57">
        <v>0</v>
      </c>
      <c r="R599" s="57">
        <v>0</v>
      </c>
      <c r="S599" s="57">
        <v>0</v>
      </c>
      <c r="T599" s="57">
        <v>0</v>
      </c>
      <c r="U599" s="57">
        <v>0</v>
      </c>
      <c r="V599" s="57">
        <f t="shared" ref="V599" si="1057">H599</f>
        <v>286878.40999999997</v>
      </c>
      <c r="W599" s="57">
        <f t="shared" si="1046"/>
        <v>285284.63999999996</v>
      </c>
      <c r="X599" s="57">
        <f t="shared" si="1046"/>
        <v>283690.86999999994</v>
      </c>
      <c r="Y599" s="57">
        <f t="shared" si="1046"/>
        <v>282097.09999999992</v>
      </c>
      <c r="Z599" s="57">
        <f t="shared" si="1046"/>
        <v>280503.3299999999</v>
      </c>
      <c r="AA599" s="59">
        <f>SUM(O599:Z599,J599)/13*$AA$1</f>
        <v>2400.4612076923067</v>
      </c>
      <c r="AC599" s="57">
        <f t="shared" si="1018"/>
        <v>19125.239999999998</v>
      </c>
      <c r="AD599" s="57">
        <f t="shared" si="1041"/>
        <v>278909.55999999988</v>
      </c>
      <c r="AE599" s="57">
        <f t="shared" si="1031"/>
        <v>277315.78999999986</v>
      </c>
      <c r="AF599" s="57">
        <f t="shared" si="1031"/>
        <v>275722.01999999984</v>
      </c>
      <c r="AG599" s="57">
        <f t="shared" si="1031"/>
        <v>274128.24999999983</v>
      </c>
      <c r="AH599" s="57">
        <f t="shared" si="1031"/>
        <v>272534.47999999981</v>
      </c>
      <c r="AI599" s="57">
        <f t="shared" si="1031"/>
        <v>270940.70999999979</v>
      </c>
      <c r="AJ599" s="57">
        <f t="shared" si="1031"/>
        <v>269346.93999999977</v>
      </c>
      <c r="AK599" s="57">
        <f t="shared" si="1031"/>
        <v>267753.16999999975</v>
      </c>
      <c r="AL599" s="57">
        <f t="shared" si="1031"/>
        <v>266159.39999999973</v>
      </c>
      <c r="AM599" s="57">
        <f t="shared" si="1031"/>
        <v>264565.62999999971</v>
      </c>
      <c r="AN599" s="57">
        <f t="shared" si="1031"/>
        <v>262971.85999999969</v>
      </c>
      <c r="AO599" s="57">
        <f t="shared" si="1031"/>
        <v>261378.08999999971</v>
      </c>
      <c r="AP599" s="59">
        <f t="shared" si="1049"/>
        <v>5960.6956199999959</v>
      </c>
      <c r="AQ599" s="57">
        <v>1593.77</v>
      </c>
      <c r="AR599" s="57">
        <f t="shared" si="1056"/>
        <v>19125.239999999998</v>
      </c>
      <c r="AS599" s="69">
        <f t="shared" si="1035"/>
        <v>259784.31999999972</v>
      </c>
      <c r="AT599" s="69">
        <f t="shared" si="1036"/>
        <v>258190.54999999973</v>
      </c>
      <c r="AU599" s="69">
        <f t="shared" si="1036"/>
        <v>256596.77999999974</v>
      </c>
      <c r="AV599" s="69">
        <f t="shared" si="1036"/>
        <v>255003.00999999975</v>
      </c>
      <c r="AW599" s="69">
        <f t="shared" si="1036"/>
        <v>253409.23999999976</v>
      </c>
      <c r="AX599" s="69">
        <f t="shared" si="1036"/>
        <v>251815.46999999977</v>
      </c>
      <c r="AY599" s="69">
        <f t="shared" si="1036"/>
        <v>250221.69999999978</v>
      </c>
      <c r="AZ599" s="69">
        <f t="shared" si="1036"/>
        <v>248627.92999999979</v>
      </c>
      <c r="BA599" s="69">
        <f t="shared" si="1036"/>
        <v>247034.1599999998</v>
      </c>
      <c r="BB599" s="69">
        <f t="shared" si="1036"/>
        <v>245440.38999999981</v>
      </c>
      <c r="BC599" s="69">
        <f t="shared" si="1036"/>
        <v>243846.61999999982</v>
      </c>
      <c r="BD599" s="69">
        <f t="shared" si="1036"/>
        <v>242252.84999999983</v>
      </c>
      <c r="BE599" s="60">
        <f t="shared" si="1019"/>
        <v>5539.9403399999937</v>
      </c>
      <c r="BF599" s="57">
        <v>1593.77</v>
      </c>
      <c r="BG599" s="57">
        <f t="shared" si="1009"/>
        <v>19125.239999999998</v>
      </c>
      <c r="BH599" s="57">
        <f t="shared" si="1037"/>
        <v>240659.07999999984</v>
      </c>
      <c r="BI599" s="69">
        <f t="shared" si="1038"/>
        <v>239065.30999999985</v>
      </c>
      <c r="BJ599" s="69">
        <f t="shared" si="1038"/>
        <v>237471.53999999986</v>
      </c>
      <c r="BK599" s="69">
        <f t="shared" si="1038"/>
        <v>235877.76999999987</v>
      </c>
      <c r="BL599" s="69">
        <f t="shared" si="1038"/>
        <v>234283.99999999988</v>
      </c>
      <c r="BM599" s="69">
        <f t="shared" si="1038"/>
        <v>232690.22999999989</v>
      </c>
      <c r="BN599" s="69">
        <f t="shared" si="1038"/>
        <v>231096.4599999999</v>
      </c>
      <c r="BO599" s="69">
        <f t="shared" si="1038"/>
        <v>229502.68999999992</v>
      </c>
      <c r="BP599" s="69">
        <f t="shared" si="1038"/>
        <v>227908.91999999993</v>
      </c>
      <c r="BQ599" s="69">
        <f t="shared" si="1038"/>
        <v>226315.14999999994</v>
      </c>
      <c r="BR599" s="69">
        <f t="shared" si="1038"/>
        <v>224721.37999999995</v>
      </c>
      <c r="BS599" s="69">
        <f t="shared" si="1038"/>
        <v>223127.60999999996</v>
      </c>
      <c r="BT599" s="60">
        <f t="shared" si="1020"/>
        <v>5119.1850599999971</v>
      </c>
      <c r="BU599" s="57">
        <v>1593.77</v>
      </c>
      <c r="BV599" s="57">
        <f t="shared" si="1012"/>
        <v>19125.239999999998</v>
      </c>
      <c r="BW599" s="57">
        <f t="shared" si="1042"/>
        <v>221533.83999999997</v>
      </c>
      <c r="BX599" s="69">
        <f t="shared" si="1043"/>
        <v>219940.06999999998</v>
      </c>
      <c r="BY599" s="69">
        <f t="shared" si="1043"/>
        <v>218346.3</v>
      </c>
      <c r="BZ599" s="69">
        <f t="shared" si="1043"/>
        <v>216752.53</v>
      </c>
      <c r="CA599" s="69">
        <f t="shared" si="1043"/>
        <v>215158.76</v>
      </c>
      <c r="CB599" s="69">
        <f t="shared" si="1043"/>
        <v>213564.99000000002</v>
      </c>
      <c r="CC599" s="69">
        <f t="shared" si="1043"/>
        <v>211971.22000000003</v>
      </c>
      <c r="CD599" s="69">
        <f t="shared" si="1043"/>
        <v>210377.45000000004</v>
      </c>
      <c r="CE599" s="69">
        <f t="shared" si="1043"/>
        <v>208783.68000000005</v>
      </c>
      <c r="CF599" s="69">
        <f t="shared" si="1043"/>
        <v>207189.91000000006</v>
      </c>
      <c r="CG599" s="69">
        <f t="shared" si="1043"/>
        <v>205596.14000000007</v>
      </c>
      <c r="CH599" s="69">
        <f t="shared" si="1043"/>
        <v>204002.37000000008</v>
      </c>
      <c r="CI599" s="60">
        <f t="shared" si="1021"/>
        <v>4698.4297800000004</v>
      </c>
      <c r="CJ599" s="57">
        <v>1593.77</v>
      </c>
      <c r="CK599" s="57">
        <f t="shared" si="1015"/>
        <v>19125.239999999998</v>
      </c>
      <c r="CL599" s="57">
        <f t="shared" si="1050"/>
        <v>202408.60000000009</v>
      </c>
      <c r="CM599" s="69">
        <f t="shared" si="1051"/>
        <v>200814.8300000001</v>
      </c>
      <c r="CN599" s="69">
        <f t="shared" si="1051"/>
        <v>199221.06000000011</v>
      </c>
      <c r="CO599" s="69">
        <f t="shared" si="1051"/>
        <v>197627.29000000012</v>
      </c>
      <c r="CP599" s="69">
        <f t="shared" si="1051"/>
        <v>196033.52000000014</v>
      </c>
      <c r="CQ599" s="69">
        <f t="shared" si="1051"/>
        <v>194439.75000000015</v>
      </c>
      <c r="CR599" s="69">
        <f t="shared" si="1051"/>
        <v>192845.98000000016</v>
      </c>
      <c r="CS599" s="69">
        <f t="shared" si="1051"/>
        <v>191252.21000000017</v>
      </c>
      <c r="CT599" s="69">
        <f t="shared" si="1051"/>
        <v>189658.44000000018</v>
      </c>
      <c r="CU599" s="69">
        <f t="shared" si="1051"/>
        <v>188064.67000000019</v>
      </c>
      <c r="CV599" s="69">
        <f t="shared" si="1051"/>
        <v>186470.9000000002</v>
      </c>
      <c r="CW599" s="69">
        <f t="shared" si="1051"/>
        <v>184877.13000000021</v>
      </c>
      <c r="CX599" s="60">
        <f t="shared" si="1022"/>
        <v>4277.6745000000037</v>
      </c>
    </row>
    <row r="600" spans="1:102" ht="22.5" x14ac:dyDescent="0.2">
      <c r="A600" s="56" t="s">
        <v>874</v>
      </c>
      <c r="B600" s="40" t="s">
        <v>875</v>
      </c>
      <c r="C600" s="40" t="s">
        <v>793</v>
      </c>
      <c r="D600" s="40" t="s">
        <v>835</v>
      </c>
      <c r="E600" s="40" t="s">
        <v>876</v>
      </c>
      <c r="F600" s="40" t="s">
        <v>877</v>
      </c>
      <c r="G600" s="40">
        <v>60</v>
      </c>
      <c r="H600" s="57">
        <v>46500</v>
      </c>
      <c r="K600" s="58">
        <v>0</v>
      </c>
      <c r="L600" s="57">
        <v>775</v>
      </c>
      <c r="M600" s="57"/>
      <c r="N600" s="57">
        <f>L600*10</f>
        <v>7750</v>
      </c>
      <c r="O600" s="57">
        <v>0</v>
      </c>
      <c r="P600" s="57">
        <f>H600</f>
        <v>46500</v>
      </c>
      <c r="Q600" s="57">
        <f t="shared" ref="Q600:V602" si="1058">P600-$L600</f>
        <v>45725</v>
      </c>
      <c r="R600" s="57">
        <f t="shared" si="1058"/>
        <v>44950</v>
      </c>
      <c r="S600" s="57">
        <f t="shared" si="1058"/>
        <v>44175</v>
      </c>
      <c r="T600" s="57">
        <f t="shared" si="1058"/>
        <v>43400</v>
      </c>
      <c r="U600" s="57">
        <f t="shared" si="1058"/>
        <v>42625</v>
      </c>
      <c r="V600" s="57">
        <f t="shared" si="1058"/>
        <v>41850</v>
      </c>
      <c r="W600" s="57">
        <f t="shared" si="1046"/>
        <v>41075</v>
      </c>
      <c r="X600" s="57">
        <f t="shared" si="1046"/>
        <v>40300</v>
      </c>
      <c r="Y600" s="57">
        <f t="shared" si="1046"/>
        <v>39525</v>
      </c>
      <c r="Z600" s="57">
        <f t="shared" si="1046"/>
        <v>38750</v>
      </c>
      <c r="AA600" s="59"/>
      <c r="AC600" s="57">
        <f t="shared" si="1018"/>
        <v>9300</v>
      </c>
      <c r="AD600" s="57">
        <f t="shared" si="1041"/>
        <v>37975</v>
      </c>
      <c r="AE600" s="57">
        <f t="shared" si="1031"/>
        <v>37200</v>
      </c>
      <c r="AF600" s="57">
        <f t="shared" si="1031"/>
        <v>36425</v>
      </c>
      <c r="AG600" s="57">
        <f t="shared" si="1031"/>
        <v>35650</v>
      </c>
      <c r="AH600" s="57">
        <f t="shared" si="1031"/>
        <v>34875</v>
      </c>
      <c r="AI600" s="57">
        <f t="shared" si="1031"/>
        <v>34100</v>
      </c>
      <c r="AJ600" s="57">
        <f t="shared" si="1031"/>
        <v>33325</v>
      </c>
      <c r="AK600" s="57">
        <f t="shared" si="1031"/>
        <v>32550</v>
      </c>
      <c r="AL600" s="57">
        <f t="shared" si="1031"/>
        <v>31775</v>
      </c>
      <c r="AM600" s="57">
        <f t="shared" si="1031"/>
        <v>31000</v>
      </c>
      <c r="AN600" s="57">
        <f t="shared" si="1031"/>
        <v>30225</v>
      </c>
      <c r="AO600" s="57">
        <f t="shared" si="1031"/>
        <v>29450</v>
      </c>
      <c r="AP600" s="59"/>
      <c r="AQ600" s="57">
        <v>775</v>
      </c>
      <c r="AR600" s="57">
        <f t="shared" si="1056"/>
        <v>9300</v>
      </c>
      <c r="AS600" s="69">
        <f t="shared" si="1035"/>
        <v>28675</v>
      </c>
      <c r="AT600" s="69">
        <f t="shared" si="1036"/>
        <v>27900</v>
      </c>
      <c r="AU600" s="69">
        <f t="shared" si="1036"/>
        <v>27125</v>
      </c>
      <c r="AV600" s="69">
        <f t="shared" si="1036"/>
        <v>26350</v>
      </c>
      <c r="AW600" s="69">
        <f t="shared" si="1036"/>
        <v>25575</v>
      </c>
      <c r="AX600" s="69">
        <f t="shared" si="1036"/>
        <v>24800</v>
      </c>
      <c r="AY600" s="69">
        <f t="shared" si="1036"/>
        <v>24025</v>
      </c>
      <c r="AZ600" s="69">
        <f t="shared" si="1036"/>
        <v>23250</v>
      </c>
      <c r="BA600" s="69">
        <f t="shared" si="1036"/>
        <v>22475</v>
      </c>
      <c r="BB600" s="69">
        <f t="shared" si="1036"/>
        <v>21700</v>
      </c>
      <c r="BC600" s="69">
        <f t="shared" si="1036"/>
        <v>20925</v>
      </c>
      <c r="BD600" s="69">
        <f t="shared" si="1036"/>
        <v>20150</v>
      </c>
      <c r="BE600" s="60">
        <f t="shared" si="1019"/>
        <v>0</v>
      </c>
      <c r="BF600" s="57">
        <v>775</v>
      </c>
      <c r="BG600" s="57">
        <f t="shared" si="1009"/>
        <v>9300</v>
      </c>
      <c r="BH600" s="57">
        <f t="shared" si="1037"/>
        <v>19375</v>
      </c>
      <c r="BI600" s="69">
        <f t="shared" si="1038"/>
        <v>18600</v>
      </c>
      <c r="BJ600" s="69">
        <f t="shared" si="1038"/>
        <v>17825</v>
      </c>
      <c r="BK600" s="69">
        <f t="shared" si="1038"/>
        <v>17050</v>
      </c>
      <c r="BL600" s="69">
        <f t="shared" si="1038"/>
        <v>16275</v>
      </c>
      <c r="BM600" s="69">
        <f t="shared" si="1038"/>
        <v>15500</v>
      </c>
      <c r="BN600" s="69">
        <f t="shared" si="1038"/>
        <v>14725</v>
      </c>
      <c r="BO600" s="69">
        <f t="shared" si="1038"/>
        <v>13950</v>
      </c>
      <c r="BP600" s="69">
        <f t="shared" si="1038"/>
        <v>13175</v>
      </c>
      <c r="BQ600" s="69">
        <f t="shared" si="1038"/>
        <v>12400</v>
      </c>
      <c r="BR600" s="69">
        <f t="shared" si="1038"/>
        <v>11625</v>
      </c>
      <c r="BS600" s="69">
        <f t="shared" si="1038"/>
        <v>10850</v>
      </c>
      <c r="BT600" s="60">
        <v>0</v>
      </c>
      <c r="BU600" s="57">
        <v>775</v>
      </c>
      <c r="BV600" s="57">
        <f t="shared" si="1012"/>
        <v>9300</v>
      </c>
      <c r="BW600" s="57">
        <f t="shared" si="1042"/>
        <v>10075</v>
      </c>
      <c r="BX600" s="69">
        <f t="shared" si="1043"/>
        <v>9300</v>
      </c>
      <c r="BY600" s="69">
        <f t="shared" si="1043"/>
        <v>8525</v>
      </c>
      <c r="BZ600" s="69">
        <f t="shared" si="1043"/>
        <v>7750</v>
      </c>
      <c r="CA600" s="69">
        <f t="shared" si="1043"/>
        <v>6975</v>
      </c>
      <c r="CB600" s="69">
        <f t="shared" si="1043"/>
        <v>6200</v>
      </c>
      <c r="CC600" s="69">
        <f t="shared" si="1043"/>
        <v>5425</v>
      </c>
      <c r="CD600" s="69">
        <f t="shared" si="1043"/>
        <v>4650</v>
      </c>
      <c r="CE600" s="69">
        <f t="shared" si="1043"/>
        <v>3875</v>
      </c>
      <c r="CF600" s="69">
        <f t="shared" si="1043"/>
        <v>3100</v>
      </c>
      <c r="CG600" s="69">
        <f t="shared" si="1043"/>
        <v>2325</v>
      </c>
      <c r="CH600" s="69">
        <f t="shared" si="1043"/>
        <v>1550</v>
      </c>
      <c r="CI600" s="60">
        <v>0</v>
      </c>
      <c r="CJ600" s="57">
        <v>775</v>
      </c>
      <c r="CK600" s="57">
        <v>1550</v>
      </c>
      <c r="CL600" s="57">
        <f t="shared" si="1050"/>
        <v>775</v>
      </c>
      <c r="CM600" s="69">
        <f t="shared" si="1051"/>
        <v>0</v>
      </c>
      <c r="CN600" s="69"/>
      <c r="CO600" s="69"/>
      <c r="CP600" s="69"/>
      <c r="CQ600" s="69"/>
      <c r="CR600" s="69"/>
      <c r="CS600" s="69"/>
      <c r="CT600" s="69"/>
      <c r="CU600" s="69"/>
      <c r="CV600" s="69"/>
      <c r="CW600" s="69"/>
      <c r="CX600" s="60">
        <v>0</v>
      </c>
    </row>
    <row r="601" spans="1:102" ht="22.5" x14ac:dyDescent="0.2">
      <c r="A601" s="56" t="s">
        <v>878</v>
      </c>
      <c r="B601" s="40" t="s">
        <v>879</v>
      </c>
      <c r="C601" s="40" t="s">
        <v>793</v>
      </c>
      <c r="D601" s="40" t="s">
        <v>835</v>
      </c>
      <c r="E601" s="40" t="s">
        <v>880</v>
      </c>
      <c r="F601" s="40" t="s">
        <v>877</v>
      </c>
      <c r="G601" s="80">
        <v>60</v>
      </c>
      <c r="H601" s="57">
        <v>61000</v>
      </c>
      <c r="K601" s="58">
        <v>0</v>
      </c>
      <c r="L601" s="57">
        <v>1016.6700000000001</v>
      </c>
      <c r="M601" s="57"/>
      <c r="N601" s="57">
        <f>L601*9</f>
        <v>9150.0300000000007</v>
      </c>
      <c r="O601" s="57">
        <v>0</v>
      </c>
      <c r="P601" s="57">
        <v>0</v>
      </c>
      <c r="Q601" s="57">
        <f>H601</f>
        <v>61000</v>
      </c>
      <c r="R601" s="57">
        <f t="shared" si="1058"/>
        <v>59983.33</v>
      </c>
      <c r="S601" s="57">
        <f t="shared" si="1058"/>
        <v>58966.66</v>
      </c>
      <c r="T601" s="57">
        <f t="shared" si="1058"/>
        <v>57949.990000000005</v>
      </c>
      <c r="U601" s="57">
        <f t="shared" si="1058"/>
        <v>56933.320000000007</v>
      </c>
      <c r="V601" s="57">
        <f t="shared" si="1058"/>
        <v>55916.650000000009</v>
      </c>
      <c r="W601" s="57">
        <f t="shared" si="1046"/>
        <v>54899.98000000001</v>
      </c>
      <c r="X601" s="57">
        <f t="shared" si="1046"/>
        <v>53883.310000000012</v>
      </c>
      <c r="Y601" s="57">
        <f t="shared" si="1046"/>
        <v>52866.640000000014</v>
      </c>
      <c r="Z601" s="57">
        <f t="shared" si="1046"/>
        <v>51849.970000000016</v>
      </c>
      <c r="AA601" s="59"/>
      <c r="AC601" s="57">
        <f t="shared" si="1018"/>
        <v>12200.04</v>
      </c>
      <c r="AD601" s="57">
        <f t="shared" si="1041"/>
        <v>50833.300000000017</v>
      </c>
      <c r="AE601" s="57">
        <f t="shared" ref="AE601:AO616" si="1059">AD601-$L601</f>
        <v>49816.630000000019</v>
      </c>
      <c r="AF601" s="57">
        <f t="shared" si="1059"/>
        <v>48799.960000000021</v>
      </c>
      <c r="AG601" s="57">
        <f t="shared" si="1059"/>
        <v>47783.290000000023</v>
      </c>
      <c r="AH601" s="57">
        <f t="shared" si="1059"/>
        <v>46766.620000000024</v>
      </c>
      <c r="AI601" s="57">
        <f t="shared" si="1059"/>
        <v>45749.950000000026</v>
      </c>
      <c r="AJ601" s="57">
        <f t="shared" si="1059"/>
        <v>44733.280000000028</v>
      </c>
      <c r="AK601" s="57">
        <f t="shared" si="1059"/>
        <v>43716.61000000003</v>
      </c>
      <c r="AL601" s="57">
        <f t="shared" si="1059"/>
        <v>42699.940000000031</v>
      </c>
      <c r="AM601" s="57">
        <f t="shared" si="1059"/>
        <v>41683.270000000033</v>
      </c>
      <c r="AN601" s="57">
        <f t="shared" si="1059"/>
        <v>40666.600000000035</v>
      </c>
      <c r="AO601" s="57">
        <f t="shared" si="1059"/>
        <v>39649.930000000037</v>
      </c>
      <c r="AP601" s="59"/>
      <c r="AQ601" s="57">
        <v>1016.6700000000001</v>
      </c>
      <c r="AR601" s="57">
        <f t="shared" si="1056"/>
        <v>12200.04</v>
      </c>
      <c r="AS601" s="69">
        <f t="shared" si="1035"/>
        <v>38633.260000000038</v>
      </c>
      <c r="AT601" s="69">
        <f t="shared" si="1036"/>
        <v>37616.59000000004</v>
      </c>
      <c r="AU601" s="69">
        <f t="shared" si="1036"/>
        <v>36599.920000000042</v>
      </c>
      <c r="AV601" s="69">
        <f t="shared" si="1036"/>
        <v>35583.250000000044</v>
      </c>
      <c r="AW601" s="69">
        <f t="shared" si="1036"/>
        <v>34566.580000000045</v>
      </c>
      <c r="AX601" s="69">
        <f t="shared" si="1036"/>
        <v>33549.910000000047</v>
      </c>
      <c r="AY601" s="69">
        <f t="shared" si="1036"/>
        <v>32533.240000000049</v>
      </c>
      <c r="AZ601" s="69">
        <f t="shared" si="1036"/>
        <v>31516.570000000051</v>
      </c>
      <c r="BA601" s="69">
        <f t="shared" si="1036"/>
        <v>30499.900000000052</v>
      </c>
      <c r="BB601" s="69">
        <f t="shared" si="1036"/>
        <v>29483.230000000054</v>
      </c>
      <c r="BC601" s="69">
        <f t="shared" si="1036"/>
        <v>28466.560000000056</v>
      </c>
      <c r="BD601" s="69">
        <f t="shared" si="1036"/>
        <v>27449.890000000058</v>
      </c>
      <c r="BE601" s="60">
        <f t="shared" si="1019"/>
        <v>0</v>
      </c>
      <c r="BF601" s="57">
        <v>1016.6700000000001</v>
      </c>
      <c r="BG601" s="57">
        <f t="shared" si="1009"/>
        <v>12200.04</v>
      </c>
      <c r="BH601" s="57">
        <f t="shared" si="1037"/>
        <v>26433.220000000059</v>
      </c>
      <c r="BI601" s="69">
        <f t="shared" si="1038"/>
        <v>25416.550000000061</v>
      </c>
      <c r="BJ601" s="69">
        <f t="shared" si="1038"/>
        <v>24399.880000000063</v>
      </c>
      <c r="BK601" s="69">
        <f t="shared" si="1038"/>
        <v>23383.210000000065</v>
      </c>
      <c r="BL601" s="69">
        <f t="shared" si="1038"/>
        <v>22366.540000000066</v>
      </c>
      <c r="BM601" s="69">
        <f t="shared" si="1038"/>
        <v>21349.870000000068</v>
      </c>
      <c r="BN601" s="69">
        <f t="shared" si="1038"/>
        <v>20333.20000000007</v>
      </c>
      <c r="BO601" s="69">
        <f t="shared" si="1038"/>
        <v>19316.530000000072</v>
      </c>
      <c r="BP601" s="69">
        <f t="shared" si="1038"/>
        <v>18299.860000000073</v>
      </c>
      <c r="BQ601" s="69">
        <f t="shared" si="1038"/>
        <v>17283.190000000075</v>
      </c>
      <c r="BR601" s="69">
        <f t="shared" si="1038"/>
        <v>16266.520000000075</v>
      </c>
      <c r="BS601" s="69">
        <f t="shared" si="1038"/>
        <v>15249.850000000075</v>
      </c>
      <c r="BT601" s="60">
        <v>0</v>
      </c>
      <c r="BU601" s="57">
        <v>1016.6700000000001</v>
      </c>
      <c r="BV601" s="57">
        <f t="shared" si="1012"/>
        <v>12200.04</v>
      </c>
      <c r="BW601" s="57">
        <f t="shared" si="1042"/>
        <v>14233.180000000075</v>
      </c>
      <c r="BX601" s="69">
        <f t="shared" si="1043"/>
        <v>13216.510000000075</v>
      </c>
      <c r="BY601" s="69">
        <f t="shared" si="1043"/>
        <v>12199.840000000075</v>
      </c>
      <c r="BZ601" s="69">
        <f t="shared" si="1043"/>
        <v>11183.170000000075</v>
      </c>
      <c r="CA601" s="69">
        <f t="shared" si="1043"/>
        <v>10166.500000000075</v>
      </c>
      <c r="CB601" s="69">
        <f t="shared" si="1043"/>
        <v>9149.8300000000745</v>
      </c>
      <c r="CC601" s="69">
        <f t="shared" si="1043"/>
        <v>8133.1600000000744</v>
      </c>
      <c r="CD601" s="69">
        <f t="shared" si="1043"/>
        <v>7116.4900000000744</v>
      </c>
      <c r="CE601" s="69">
        <f t="shared" si="1043"/>
        <v>6099.8200000000743</v>
      </c>
      <c r="CF601" s="69">
        <f t="shared" si="1043"/>
        <v>5083.1500000000742</v>
      </c>
      <c r="CG601" s="69">
        <f t="shared" si="1043"/>
        <v>4066.4800000000741</v>
      </c>
      <c r="CH601" s="69">
        <f t="shared" si="1043"/>
        <v>3049.8100000000741</v>
      </c>
      <c r="CI601" s="60">
        <v>0</v>
      </c>
      <c r="CJ601" s="57">
        <v>1016.6700000000001</v>
      </c>
      <c r="CK601" s="57">
        <v>3049.81</v>
      </c>
      <c r="CL601" s="57">
        <f t="shared" si="1050"/>
        <v>2033.140000000074</v>
      </c>
      <c r="CM601" s="69">
        <f t="shared" si="1051"/>
        <v>1016.4700000000739</v>
      </c>
      <c r="CN601" s="69"/>
      <c r="CO601" s="69"/>
      <c r="CP601" s="69"/>
      <c r="CQ601" s="69"/>
      <c r="CR601" s="69"/>
      <c r="CS601" s="69"/>
      <c r="CT601" s="69"/>
      <c r="CU601" s="69"/>
      <c r="CV601" s="69"/>
      <c r="CW601" s="69"/>
      <c r="CX601" s="60">
        <v>0</v>
      </c>
    </row>
    <row r="602" spans="1:102" ht="24" customHeight="1" x14ac:dyDescent="0.2">
      <c r="A602" s="56" t="s">
        <v>881</v>
      </c>
      <c r="B602" s="40" t="s">
        <v>882</v>
      </c>
      <c r="C602" s="40" t="s">
        <v>794</v>
      </c>
      <c r="E602" s="40" t="s">
        <v>883</v>
      </c>
      <c r="F602" s="40" t="s">
        <v>795</v>
      </c>
      <c r="G602" s="40">
        <v>84</v>
      </c>
      <c r="H602" s="57">
        <v>83250</v>
      </c>
      <c r="K602" s="58">
        <v>0</v>
      </c>
      <c r="L602" s="40">
        <v>991.07</v>
      </c>
      <c r="N602" s="57">
        <f>L602*6</f>
        <v>5946.42</v>
      </c>
      <c r="O602" s="57">
        <v>0</v>
      </c>
      <c r="P602" s="57">
        <v>0</v>
      </c>
      <c r="Q602" s="57">
        <v>0</v>
      </c>
      <c r="R602" s="57">
        <v>0</v>
      </c>
      <c r="S602" s="57">
        <v>0</v>
      </c>
      <c r="T602" s="57">
        <f>H602</f>
        <v>83250</v>
      </c>
      <c r="U602" s="57">
        <f t="shared" si="1058"/>
        <v>82258.929999999993</v>
      </c>
      <c r="V602" s="57">
        <f t="shared" si="1058"/>
        <v>81267.859999999986</v>
      </c>
      <c r="W602" s="57">
        <f t="shared" si="1046"/>
        <v>80276.789999999979</v>
      </c>
      <c r="X602" s="57">
        <f>W602-$L602</f>
        <v>79285.719999999972</v>
      </c>
      <c r="Y602" s="57">
        <f t="shared" si="1046"/>
        <v>78294.649999999965</v>
      </c>
      <c r="Z602" s="57">
        <f t="shared" si="1046"/>
        <v>77303.579999999958</v>
      </c>
      <c r="AC602" s="57">
        <f t="shared" si="1018"/>
        <v>11892.84</v>
      </c>
      <c r="AD602" s="57">
        <f t="shared" si="1041"/>
        <v>76312.509999999951</v>
      </c>
      <c r="AE602" s="57">
        <f t="shared" si="1059"/>
        <v>75321.439999999944</v>
      </c>
      <c r="AF602" s="57">
        <f t="shared" si="1059"/>
        <v>74330.369999999937</v>
      </c>
      <c r="AG602" s="57">
        <f t="shared" si="1059"/>
        <v>73339.29999999993</v>
      </c>
      <c r="AH602" s="57">
        <f t="shared" si="1059"/>
        <v>72348.229999999923</v>
      </c>
      <c r="AI602" s="57">
        <f t="shared" si="1059"/>
        <v>71357.159999999916</v>
      </c>
      <c r="AJ602" s="57">
        <f t="shared" si="1059"/>
        <v>70366.089999999909</v>
      </c>
      <c r="AK602" s="57">
        <f t="shared" si="1059"/>
        <v>69375.019999999902</v>
      </c>
      <c r="AL602" s="57">
        <f t="shared" si="1059"/>
        <v>68383.949999999895</v>
      </c>
      <c r="AM602" s="57">
        <f t="shared" si="1059"/>
        <v>67392.879999999888</v>
      </c>
      <c r="AN602" s="57">
        <f t="shared" si="1059"/>
        <v>66401.809999999881</v>
      </c>
      <c r="AO602" s="57">
        <f t="shared" si="1059"/>
        <v>65410.739999999882</v>
      </c>
      <c r="AP602" s="59"/>
      <c r="AQ602" s="57">
        <v>991.07</v>
      </c>
      <c r="AR602" s="57">
        <f t="shared" si="1056"/>
        <v>11892.84</v>
      </c>
      <c r="AS602" s="69">
        <f t="shared" si="1035"/>
        <v>64419.669999999882</v>
      </c>
      <c r="AT602" s="69">
        <f t="shared" ref="AT602:BD617" si="1060">AS602-$AQ602</f>
        <v>63428.599999999882</v>
      </c>
      <c r="AU602" s="69">
        <f t="shared" si="1060"/>
        <v>62437.529999999882</v>
      </c>
      <c r="AV602" s="69">
        <f t="shared" si="1060"/>
        <v>61446.459999999883</v>
      </c>
      <c r="AW602" s="69">
        <f t="shared" si="1060"/>
        <v>60455.389999999883</v>
      </c>
      <c r="AX602" s="69">
        <f t="shared" si="1060"/>
        <v>59464.319999999883</v>
      </c>
      <c r="AY602" s="69">
        <f t="shared" si="1060"/>
        <v>58473.249999999884</v>
      </c>
      <c r="AZ602" s="69">
        <f t="shared" si="1060"/>
        <v>57482.179999999884</v>
      </c>
      <c r="BA602" s="69">
        <f t="shared" si="1060"/>
        <v>56491.109999999884</v>
      </c>
      <c r="BB602" s="69">
        <f t="shared" si="1060"/>
        <v>55500.039999999884</v>
      </c>
      <c r="BC602" s="69">
        <f t="shared" si="1060"/>
        <v>54508.969999999885</v>
      </c>
      <c r="BD602" s="69">
        <f t="shared" si="1060"/>
        <v>53517.899999999885</v>
      </c>
      <c r="BE602" s="60">
        <f t="shared" si="1019"/>
        <v>0</v>
      </c>
      <c r="BF602" s="57">
        <v>991.07</v>
      </c>
      <c r="BG602" s="57">
        <f t="shared" si="1009"/>
        <v>11892.84</v>
      </c>
      <c r="BH602" s="57">
        <f t="shared" si="1037"/>
        <v>52526.829999999885</v>
      </c>
      <c r="BI602" s="69">
        <f t="shared" si="1038"/>
        <v>51535.759999999886</v>
      </c>
      <c r="BJ602" s="69">
        <f t="shared" si="1038"/>
        <v>50544.689999999886</v>
      </c>
      <c r="BK602" s="69">
        <f t="shared" si="1038"/>
        <v>49553.619999999886</v>
      </c>
      <c r="BL602" s="69">
        <f t="shared" si="1038"/>
        <v>48562.549999999886</v>
      </c>
      <c r="BM602" s="69">
        <f t="shared" si="1038"/>
        <v>47571.479999999887</v>
      </c>
      <c r="BN602" s="69">
        <f t="shared" si="1038"/>
        <v>46580.409999999887</v>
      </c>
      <c r="BO602" s="69">
        <f t="shared" si="1038"/>
        <v>45589.339999999887</v>
      </c>
      <c r="BP602" s="69">
        <f t="shared" si="1038"/>
        <v>44598.269999999888</v>
      </c>
      <c r="BQ602" s="69">
        <f t="shared" si="1038"/>
        <v>43607.199999999888</v>
      </c>
      <c r="BR602" s="69">
        <f t="shared" si="1038"/>
        <v>42616.129999999888</v>
      </c>
      <c r="BS602" s="69">
        <f t="shared" si="1038"/>
        <v>41625.059999999889</v>
      </c>
      <c r="BT602" s="60">
        <v>0</v>
      </c>
      <c r="BU602" s="57">
        <v>991.07</v>
      </c>
      <c r="BV602" s="57">
        <f t="shared" si="1012"/>
        <v>11892.84</v>
      </c>
      <c r="BW602" s="57">
        <f t="shared" si="1042"/>
        <v>40633.989999999889</v>
      </c>
      <c r="BX602" s="69">
        <f t="shared" si="1043"/>
        <v>39642.919999999889</v>
      </c>
      <c r="BY602" s="69">
        <f t="shared" si="1043"/>
        <v>38651.849999999889</v>
      </c>
      <c r="BZ602" s="69">
        <f t="shared" si="1043"/>
        <v>37660.77999999989</v>
      </c>
      <c r="CA602" s="69">
        <f t="shared" si="1043"/>
        <v>36669.70999999989</v>
      </c>
      <c r="CB602" s="69">
        <f t="shared" si="1043"/>
        <v>35678.63999999989</v>
      </c>
      <c r="CC602" s="69">
        <f t="shared" si="1043"/>
        <v>34687.569999999891</v>
      </c>
      <c r="CD602" s="69">
        <f t="shared" si="1043"/>
        <v>33696.499999999891</v>
      </c>
      <c r="CE602" s="69">
        <f t="shared" si="1043"/>
        <v>32705.429999999891</v>
      </c>
      <c r="CF602" s="69">
        <f t="shared" si="1043"/>
        <v>31714.359999999891</v>
      </c>
      <c r="CG602" s="69">
        <f t="shared" si="1043"/>
        <v>30723.289999999892</v>
      </c>
      <c r="CH602" s="69">
        <f t="shared" si="1043"/>
        <v>29732.219999999892</v>
      </c>
      <c r="CI602" s="60">
        <v>0</v>
      </c>
      <c r="CJ602" s="57">
        <v>991.07</v>
      </c>
      <c r="CK602" s="57">
        <f t="shared" si="1015"/>
        <v>11892.84</v>
      </c>
      <c r="CL602" s="57">
        <f t="shared" si="1050"/>
        <v>28741.149999999892</v>
      </c>
      <c r="CM602" s="69">
        <f t="shared" si="1051"/>
        <v>27750.079999999893</v>
      </c>
      <c r="CN602" s="69">
        <f t="shared" si="1051"/>
        <v>26759.009999999893</v>
      </c>
      <c r="CO602" s="69">
        <f t="shared" si="1051"/>
        <v>25767.939999999893</v>
      </c>
      <c r="CP602" s="69">
        <f t="shared" si="1051"/>
        <v>24776.869999999893</v>
      </c>
      <c r="CQ602" s="69">
        <f t="shared" si="1051"/>
        <v>23785.799999999894</v>
      </c>
      <c r="CR602" s="69">
        <f t="shared" si="1051"/>
        <v>22794.729999999894</v>
      </c>
      <c r="CS602" s="69">
        <f t="shared" si="1051"/>
        <v>21803.659999999894</v>
      </c>
      <c r="CT602" s="69">
        <f t="shared" si="1051"/>
        <v>20812.589999999895</v>
      </c>
      <c r="CU602" s="69">
        <f t="shared" si="1051"/>
        <v>19821.519999999895</v>
      </c>
      <c r="CV602" s="69">
        <f t="shared" si="1051"/>
        <v>18830.449999999895</v>
      </c>
      <c r="CW602" s="69">
        <f t="shared" si="1051"/>
        <v>17839.379999999896</v>
      </c>
      <c r="CX602" s="60">
        <v>0</v>
      </c>
    </row>
    <row r="603" spans="1:102" ht="24" customHeight="1" x14ac:dyDescent="0.2">
      <c r="A603" s="81" t="s">
        <v>884</v>
      </c>
      <c r="B603" s="40" t="s">
        <v>885</v>
      </c>
      <c r="C603" s="40" t="s">
        <v>794</v>
      </c>
      <c r="D603" s="40" t="s">
        <v>851</v>
      </c>
      <c r="E603" s="82">
        <v>44865</v>
      </c>
      <c r="F603" s="40" t="s">
        <v>853</v>
      </c>
      <c r="G603" s="80">
        <v>180</v>
      </c>
      <c r="H603" s="57">
        <v>272636.92</v>
      </c>
      <c r="K603" s="58">
        <v>1</v>
      </c>
      <c r="L603" s="57">
        <v>1514.65</v>
      </c>
      <c r="M603" s="57"/>
      <c r="N603" s="57">
        <f>L603*2</f>
        <v>3029.3</v>
      </c>
      <c r="O603" s="57">
        <v>0</v>
      </c>
      <c r="P603" s="57">
        <v>0</v>
      </c>
      <c r="Q603" s="57">
        <v>0</v>
      </c>
      <c r="R603" s="57">
        <v>0</v>
      </c>
      <c r="S603" s="57">
        <v>0</v>
      </c>
      <c r="T603" s="57">
        <v>0</v>
      </c>
      <c r="U603" s="57">
        <v>0</v>
      </c>
      <c r="V603" s="57">
        <v>0</v>
      </c>
      <c r="W603" s="57">
        <v>0</v>
      </c>
      <c r="X603" s="57">
        <f>H603</f>
        <v>272636.92</v>
      </c>
      <c r="Y603" s="57">
        <f t="shared" si="1046"/>
        <v>271122.26999999996</v>
      </c>
      <c r="Z603" s="57">
        <f t="shared" si="1046"/>
        <v>269607.61999999994</v>
      </c>
      <c r="AA603" s="59">
        <f>SUM(O603:Z603,J603)/13*$AA$1</f>
        <v>1376.4669092307688</v>
      </c>
      <c r="AC603" s="57">
        <f>L603*12</f>
        <v>18175.800000000003</v>
      </c>
      <c r="AD603" s="57">
        <f>Z603-$L603</f>
        <v>268092.96999999991</v>
      </c>
      <c r="AE603" s="57">
        <f>AD603-$L603</f>
        <v>266578.31999999989</v>
      </c>
      <c r="AF603" s="57">
        <f t="shared" si="1059"/>
        <v>265063.66999999987</v>
      </c>
      <c r="AG603" s="57">
        <f t="shared" si="1059"/>
        <v>263549.01999999984</v>
      </c>
      <c r="AH603" s="57">
        <f t="shared" si="1059"/>
        <v>262034.36999999985</v>
      </c>
      <c r="AI603" s="57">
        <f t="shared" si="1059"/>
        <v>260519.71999999986</v>
      </c>
      <c r="AJ603" s="57">
        <f t="shared" si="1059"/>
        <v>259005.06999999986</v>
      </c>
      <c r="AK603" s="57">
        <f t="shared" si="1059"/>
        <v>257490.41999999987</v>
      </c>
      <c r="AL603" s="57">
        <f t="shared" si="1059"/>
        <v>255975.76999999987</v>
      </c>
      <c r="AM603" s="57">
        <f t="shared" si="1059"/>
        <v>254461.11999999988</v>
      </c>
      <c r="AN603" s="57">
        <f t="shared" si="1059"/>
        <v>252946.46999999988</v>
      </c>
      <c r="AO603" s="57">
        <f>AN603-$L603</f>
        <v>251431.81999999989</v>
      </c>
      <c r="AP603" s="59">
        <f t="shared" si="1049"/>
        <v>5731.4338399999979</v>
      </c>
      <c r="AQ603" s="57">
        <v>1514.65</v>
      </c>
      <c r="AR603" s="57">
        <f t="shared" si="1056"/>
        <v>18175.800000000003</v>
      </c>
      <c r="AS603" s="69">
        <f t="shared" si="1035"/>
        <v>249917.1699999999</v>
      </c>
      <c r="AT603" s="69">
        <f t="shared" si="1060"/>
        <v>248402.5199999999</v>
      </c>
      <c r="AU603" s="69">
        <f t="shared" si="1060"/>
        <v>246887.86999999991</v>
      </c>
      <c r="AV603" s="69">
        <f t="shared" si="1060"/>
        <v>245373.21999999991</v>
      </c>
      <c r="AW603" s="69">
        <f t="shared" si="1060"/>
        <v>243858.56999999992</v>
      </c>
      <c r="AX603" s="69">
        <f t="shared" si="1060"/>
        <v>242343.91999999993</v>
      </c>
      <c r="AY603" s="69">
        <f t="shared" si="1060"/>
        <v>240829.26999999993</v>
      </c>
      <c r="AZ603" s="69">
        <f t="shared" si="1060"/>
        <v>239314.61999999994</v>
      </c>
      <c r="BA603" s="69">
        <f t="shared" si="1060"/>
        <v>237799.96999999994</v>
      </c>
      <c r="BB603" s="69">
        <f t="shared" si="1060"/>
        <v>236285.31999999995</v>
      </c>
      <c r="BC603" s="69">
        <f t="shared" si="1060"/>
        <v>234770.66999999995</v>
      </c>
      <c r="BD603" s="69">
        <f t="shared" si="1060"/>
        <v>233256.01999999996</v>
      </c>
      <c r="BE603" s="60">
        <f t="shared" si="1019"/>
        <v>5331.5662399999974</v>
      </c>
      <c r="BF603" s="57">
        <v>1514.65</v>
      </c>
      <c r="BG603" s="57">
        <f t="shared" si="1009"/>
        <v>18175.800000000003</v>
      </c>
      <c r="BH603" s="57">
        <f t="shared" si="1037"/>
        <v>231741.36999999997</v>
      </c>
      <c r="BI603" s="69">
        <f t="shared" si="1038"/>
        <v>230226.71999999997</v>
      </c>
      <c r="BJ603" s="69">
        <f t="shared" si="1038"/>
        <v>228712.06999999998</v>
      </c>
      <c r="BK603" s="69">
        <f t="shared" si="1038"/>
        <v>227197.41999999998</v>
      </c>
      <c r="BL603" s="69">
        <f t="shared" si="1038"/>
        <v>225682.77</v>
      </c>
      <c r="BM603" s="69">
        <f t="shared" si="1038"/>
        <v>224168.12</v>
      </c>
      <c r="BN603" s="69">
        <f t="shared" si="1038"/>
        <v>222653.47</v>
      </c>
      <c r="BO603" s="69">
        <f t="shared" si="1038"/>
        <v>221138.82</v>
      </c>
      <c r="BP603" s="69">
        <f t="shared" si="1038"/>
        <v>219624.17</v>
      </c>
      <c r="BQ603" s="69">
        <f t="shared" si="1038"/>
        <v>218109.52000000002</v>
      </c>
      <c r="BR603" s="69">
        <f t="shared" si="1038"/>
        <v>216594.87000000002</v>
      </c>
      <c r="BS603" s="69">
        <f t="shared" si="1038"/>
        <v>215080.22000000003</v>
      </c>
      <c r="BT603" s="60">
        <f t="shared" si="1020"/>
        <v>4931.6986399999996</v>
      </c>
      <c r="BU603" s="57">
        <v>1514.65</v>
      </c>
      <c r="BV603" s="57">
        <f t="shared" si="1012"/>
        <v>18175.800000000003</v>
      </c>
      <c r="BW603" s="57">
        <f t="shared" si="1042"/>
        <v>213565.57000000004</v>
      </c>
      <c r="BX603" s="69">
        <f t="shared" si="1043"/>
        <v>212050.92000000004</v>
      </c>
      <c r="BY603" s="69">
        <f t="shared" si="1043"/>
        <v>210536.27000000005</v>
      </c>
      <c r="BZ603" s="69">
        <f t="shared" si="1043"/>
        <v>209021.62000000005</v>
      </c>
      <c r="CA603" s="69">
        <f t="shared" si="1043"/>
        <v>207506.97000000006</v>
      </c>
      <c r="CB603" s="69">
        <f t="shared" si="1043"/>
        <v>205992.32000000007</v>
      </c>
      <c r="CC603" s="69">
        <f t="shared" si="1043"/>
        <v>204477.67000000007</v>
      </c>
      <c r="CD603" s="69">
        <f t="shared" si="1043"/>
        <v>202963.02000000008</v>
      </c>
      <c r="CE603" s="69">
        <f t="shared" si="1043"/>
        <v>201448.37000000008</v>
      </c>
      <c r="CF603" s="69">
        <f t="shared" si="1043"/>
        <v>199933.72000000009</v>
      </c>
      <c r="CG603" s="69">
        <f t="shared" si="1043"/>
        <v>198419.07000000009</v>
      </c>
      <c r="CH603" s="69">
        <f t="shared" si="1043"/>
        <v>196904.4200000001</v>
      </c>
      <c r="CI603" s="60">
        <f t="shared" si="1021"/>
        <v>4531.8310400000018</v>
      </c>
      <c r="CJ603" s="57">
        <v>1514.65</v>
      </c>
      <c r="CK603" s="57">
        <f t="shared" si="1015"/>
        <v>18175.800000000003</v>
      </c>
      <c r="CL603" s="57">
        <f t="shared" si="1050"/>
        <v>195389.77000000011</v>
      </c>
      <c r="CM603" s="69">
        <f t="shared" si="1051"/>
        <v>193875.12000000011</v>
      </c>
      <c r="CN603" s="69">
        <f t="shared" si="1051"/>
        <v>192360.47000000012</v>
      </c>
      <c r="CO603" s="69">
        <f t="shared" si="1051"/>
        <v>190845.82000000012</v>
      </c>
      <c r="CP603" s="69">
        <f t="shared" si="1051"/>
        <v>189331.17000000013</v>
      </c>
      <c r="CQ603" s="69">
        <f t="shared" si="1051"/>
        <v>187816.52000000014</v>
      </c>
      <c r="CR603" s="69">
        <f t="shared" si="1051"/>
        <v>186301.87000000014</v>
      </c>
      <c r="CS603" s="69">
        <f t="shared" si="1051"/>
        <v>184787.22000000015</v>
      </c>
      <c r="CT603" s="69">
        <f t="shared" si="1051"/>
        <v>183272.57000000015</v>
      </c>
      <c r="CU603" s="69">
        <f t="shared" si="1051"/>
        <v>181757.92000000016</v>
      </c>
      <c r="CV603" s="69">
        <f t="shared" si="1051"/>
        <v>180243.27000000016</v>
      </c>
      <c r="CW603" s="69">
        <f t="shared" si="1051"/>
        <v>178728.62000000017</v>
      </c>
      <c r="CX603" s="60">
        <f t="shared" si="1022"/>
        <v>4131.9634400000032</v>
      </c>
    </row>
    <row r="604" spans="1:102" ht="24" customHeight="1" x14ac:dyDescent="0.2">
      <c r="A604" s="81" t="s">
        <v>886</v>
      </c>
      <c r="B604" s="40">
        <v>1913</v>
      </c>
      <c r="C604" s="40" t="s">
        <v>794</v>
      </c>
      <c r="D604" s="40" t="s">
        <v>851</v>
      </c>
      <c r="E604" s="82">
        <v>44865</v>
      </c>
      <c r="F604" s="40" t="s">
        <v>853</v>
      </c>
      <c r="G604" s="80">
        <v>180</v>
      </c>
      <c r="H604" s="57">
        <v>89235.08</v>
      </c>
      <c r="K604" s="58">
        <v>1</v>
      </c>
      <c r="L604" s="57">
        <v>495.75</v>
      </c>
      <c r="M604" s="57"/>
      <c r="N604" s="57">
        <f>L604*2</f>
        <v>991.5</v>
      </c>
      <c r="O604" s="57">
        <v>0</v>
      </c>
      <c r="P604" s="57">
        <v>0</v>
      </c>
      <c r="Q604" s="57">
        <v>0</v>
      </c>
      <c r="R604" s="57">
        <v>0</v>
      </c>
      <c r="S604" s="57">
        <v>0</v>
      </c>
      <c r="T604" s="57">
        <v>0</v>
      </c>
      <c r="U604" s="57">
        <v>0</v>
      </c>
      <c r="V604" s="57">
        <v>0</v>
      </c>
      <c r="W604" s="57">
        <v>0</v>
      </c>
      <c r="X604" s="57">
        <f>H604</f>
        <v>89235.08</v>
      </c>
      <c r="Y604" s="57">
        <f t="shared" si="1046"/>
        <v>88739.33</v>
      </c>
      <c r="Z604" s="57">
        <f t="shared" si="1046"/>
        <v>88243.58</v>
      </c>
      <c r="AA604" s="59">
        <f>SUM(O604:Z604,J604)/13*$AA$1</f>
        <v>450.52275230769226</v>
      </c>
      <c r="AC604" s="57">
        <f>L604*12</f>
        <v>5949</v>
      </c>
      <c r="AD604" s="57">
        <f>Z604-$L604</f>
        <v>87747.83</v>
      </c>
      <c r="AE604" s="57">
        <f>AD604-$L604</f>
        <v>87252.08</v>
      </c>
      <c r="AF604" s="57">
        <f t="shared" si="1059"/>
        <v>86756.33</v>
      </c>
      <c r="AG604" s="57">
        <f t="shared" si="1059"/>
        <v>86260.58</v>
      </c>
      <c r="AH604" s="57">
        <f t="shared" si="1059"/>
        <v>85764.83</v>
      </c>
      <c r="AI604" s="57">
        <f t="shared" si="1059"/>
        <v>85269.08</v>
      </c>
      <c r="AJ604" s="57">
        <f t="shared" si="1059"/>
        <v>84773.33</v>
      </c>
      <c r="AK604" s="57">
        <f t="shared" si="1059"/>
        <v>84277.58</v>
      </c>
      <c r="AL604" s="57">
        <f t="shared" si="1059"/>
        <v>83781.83</v>
      </c>
      <c r="AM604" s="57">
        <f t="shared" si="1059"/>
        <v>83286.080000000002</v>
      </c>
      <c r="AN604" s="57">
        <f t="shared" si="1059"/>
        <v>82790.33</v>
      </c>
      <c r="AO604" s="57">
        <f>AN604-$L604</f>
        <v>82294.58</v>
      </c>
      <c r="AP604" s="59">
        <f t="shared" si="1049"/>
        <v>1875.9197599999995</v>
      </c>
      <c r="AQ604" s="57">
        <v>495.75</v>
      </c>
      <c r="AR604" s="57">
        <f t="shared" si="1056"/>
        <v>5949</v>
      </c>
      <c r="AS604" s="69">
        <f t="shared" si="1035"/>
        <v>81798.83</v>
      </c>
      <c r="AT604" s="69">
        <f t="shared" si="1060"/>
        <v>81303.08</v>
      </c>
      <c r="AU604" s="69">
        <f t="shared" si="1060"/>
        <v>80807.33</v>
      </c>
      <c r="AV604" s="69">
        <f t="shared" si="1060"/>
        <v>80311.58</v>
      </c>
      <c r="AW604" s="69">
        <f t="shared" si="1060"/>
        <v>79815.83</v>
      </c>
      <c r="AX604" s="69">
        <f t="shared" si="1060"/>
        <v>79320.08</v>
      </c>
      <c r="AY604" s="69">
        <f t="shared" si="1060"/>
        <v>78824.33</v>
      </c>
      <c r="AZ604" s="69">
        <f t="shared" si="1060"/>
        <v>78328.58</v>
      </c>
      <c r="BA604" s="69">
        <f t="shared" si="1060"/>
        <v>77832.83</v>
      </c>
      <c r="BB604" s="69">
        <f t="shared" si="1060"/>
        <v>77337.08</v>
      </c>
      <c r="BC604" s="69">
        <f t="shared" si="1060"/>
        <v>76841.33</v>
      </c>
      <c r="BD604" s="69">
        <f t="shared" si="1060"/>
        <v>76345.58</v>
      </c>
      <c r="BE604" s="60">
        <f t="shared" si="1019"/>
        <v>1745.0417599999996</v>
      </c>
      <c r="BF604" s="57">
        <v>495.75</v>
      </c>
      <c r="BG604" s="57">
        <f t="shared" si="1009"/>
        <v>5949</v>
      </c>
      <c r="BH604" s="57">
        <f t="shared" si="1037"/>
        <v>75849.83</v>
      </c>
      <c r="BI604" s="69">
        <f t="shared" si="1038"/>
        <v>75354.080000000002</v>
      </c>
      <c r="BJ604" s="69">
        <f t="shared" si="1038"/>
        <v>74858.33</v>
      </c>
      <c r="BK604" s="69">
        <f t="shared" si="1038"/>
        <v>74362.58</v>
      </c>
      <c r="BL604" s="69">
        <f t="shared" si="1038"/>
        <v>73866.83</v>
      </c>
      <c r="BM604" s="69">
        <f t="shared" si="1038"/>
        <v>73371.08</v>
      </c>
      <c r="BN604" s="69">
        <f t="shared" si="1038"/>
        <v>72875.33</v>
      </c>
      <c r="BO604" s="69">
        <f t="shared" si="1038"/>
        <v>72379.58</v>
      </c>
      <c r="BP604" s="69">
        <f t="shared" si="1038"/>
        <v>71883.83</v>
      </c>
      <c r="BQ604" s="69">
        <f t="shared" si="1038"/>
        <v>71388.08</v>
      </c>
      <c r="BR604" s="69">
        <f t="shared" si="1038"/>
        <v>70892.33</v>
      </c>
      <c r="BS604" s="69">
        <f t="shared" si="1038"/>
        <v>70396.58</v>
      </c>
      <c r="BT604" s="60">
        <f t="shared" si="1020"/>
        <v>1614.1637599999997</v>
      </c>
      <c r="BU604" s="57">
        <v>495.75</v>
      </c>
      <c r="BV604" s="57">
        <f t="shared" si="1012"/>
        <v>5949</v>
      </c>
      <c r="BW604" s="57">
        <f t="shared" si="1042"/>
        <v>69900.83</v>
      </c>
      <c r="BX604" s="69">
        <f t="shared" si="1043"/>
        <v>69405.08</v>
      </c>
      <c r="BY604" s="69">
        <f t="shared" si="1043"/>
        <v>68909.33</v>
      </c>
      <c r="BZ604" s="69">
        <f t="shared" si="1043"/>
        <v>68413.58</v>
      </c>
      <c r="CA604" s="69">
        <f t="shared" si="1043"/>
        <v>67917.83</v>
      </c>
      <c r="CB604" s="69">
        <f t="shared" si="1043"/>
        <v>67422.080000000002</v>
      </c>
      <c r="CC604" s="69">
        <f t="shared" si="1043"/>
        <v>66926.33</v>
      </c>
      <c r="CD604" s="69">
        <f t="shared" si="1043"/>
        <v>66430.58</v>
      </c>
      <c r="CE604" s="69">
        <f t="shared" si="1043"/>
        <v>65934.83</v>
      </c>
      <c r="CF604" s="69">
        <f t="shared" si="1043"/>
        <v>65439.08</v>
      </c>
      <c r="CG604" s="69">
        <f t="shared" si="1043"/>
        <v>64943.33</v>
      </c>
      <c r="CH604" s="69">
        <f t="shared" si="1043"/>
        <v>64447.58</v>
      </c>
      <c r="CI604" s="60">
        <f t="shared" si="1021"/>
        <v>1483.2857599999995</v>
      </c>
      <c r="CJ604" s="57">
        <v>495.75</v>
      </c>
      <c r="CK604" s="57">
        <f t="shared" si="1015"/>
        <v>5949</v>
      </c>
      <c r="CL604" s="57">
        <f t="shared" si="1050"/>
        <v>63951.83</v>
      </c>
      <c r="CM604" s="69">
        <f t="shared" si="1051"/>
        <v>63456.08</v>
      </c>
      <c r="CN604" s="69">
        <f t="shared" si="1051"/>
        <v>62960.33</v>
      </c>
      <c r="CO604" s="69">
        <f t="shared" si="1051"/>
        <v>62464.58</v>
      </c>
      <c r="CP604" s="69">
        <f t="shared" si="1051"/>
        <v>61968.83</v>
      </c>
      <c r="CQ604" s="69">
        <f t="shared" si="1051"/>
        <v>61473.08</v>
      </c>
      <c r="CR604" s="69">
        <f t="shared" si="1051"/>
        <v>60977.33</v>
      </c>
      <c r="CS604" s="69">
        <f t="shared" si="1051"/>
        <v>60481.58</v>
      </c>
      <c r="CT604" s="69">
        <f t="shared" si="1051"/>
        <v>59985.83</v>
      </c>
      <c r="CU604" s="69">
        <f t="shared" si="1051"/>
        <v>59490.080000000002</v>
      </c>
      <c r="CV604" s="69">
        <f t="shared" si="1051"/>
        <v>58994.33</v>
      </c>
      <c r="CW604" s="69">
        <f t="shared" si="1051"/>
        <v>58498.58</v>
      </c>
      <c r="CX604" s="60">
        <f t="shared" si="1022"/>
        <v>1352.4077599999998</v>
      </c>
    </row>
    <row r="605" spans="1:102" ht="24" customHeight="1" x14ac:dyDescent="0.2">
      <c r="A605" s="81" t="s">
        <v>887</v>
      </c>
      <c r="B605" s="40" t="s">
        <v>888</v>
      </c>
      <c r="C605" s="40" t="s">
        <v>794</v>
      </c>
      <c r="D605" s="40" t="s">
        <v>851</v>
      </c>
      <c r="E605" s="82">
        <v>44865</v>
      </c>
      <c r="F605" s="40" t="s">
        <v>853</v>
      </c>
      <c r="G605" s="80">
        <v>180</v>
      </c>
      <c r="H605" s="57">
        <v>369519.29</v>
      </c>
      <c r="K605" s="58">
        <v>1</v>
      </c>
      <c r="L605" s="57">
        <v>2052.88</v>
      </c>
      <c r="M605" s="57"/>
      <c r="N605" s="57">
        <f>L605*2</f>
        <v>4105.76</v>
      </c>
      <c r="O605" s="57">
        <v>0</v>
      </c>
      <c r="P605" s="57">
        <v>0</v>
      </c>
      <c r="Q605" s="57">
        <v>0</v>
      </c>
      <c r="R605" s="57">
        <v>0</v>
      </c>
      <c r="S605" s="57">
        <v>0</v>
      </c>
      <c r="T605" s="57">
        <v>0</v>
      </c>
      <c r="U605" s="57">
        <v>0</v>
      </c>
      <c r="V605" s="57">
        <v>0</v>
      </c>
      <c r="W605" s="57">
        <v>0</v>
      </c>
      <c r="X605" s="57">
        <f>H605</f>
        <v>369519.29</v>
      </c>
      <c r="Y605" s="57">
        <f t="shared" si="1046"/>
        <v>367466.41</v>
      </c>
      <c r="Z605" s="57">
        <f t="shared" si="1046"/>
        <v>365413.52999999997</v>
      </c>
      <c r="AA605" s="59">
        <f>SUM(O605:Z605,J605)/13*$AA$1</f>
        <v>1865.5986969230769</v>
      </c>
      <c r="AC605" s="57">
        <f>L605*12</f>
        <v>24634.560000000001</v>
      </c>
      <c r="AD605" s="57">
        <f>Z605-$L605</f>
        <v>363360.64999999997</v>
      </c>
      <c r="AE605" s="57">
        <f>AD605-$L605</f>
        <v>361307.76999999996</v>
      </c>
      <c r="AF605" s="57">
        <f t="shared" si="1059"/>
        <v>359254.88999999996</v>
      </c>
      <c r="AG605" s="57">
        <f t="shared" si="1059"/>
        <v>357202.00999999995</v>
      </c>
      <c r="AH605" s="57">
        <f t="shared" si="1059"/>
        <v>355149.12999999995</v>
      </c>
      <c r="AI605" s="57">
        <f t="shared" si="1059"/>
        <v>353096.24999999994</v>
      </c>
      <c r="AJ605" s="57">
        <f t="shared" si="1059"/>
        <v>351043.36999999994</v>
      </c>
      <c r="AK605" s="57">
        <f t="shared" si="1059"/>
        <v>348990.48999999993</v>
      </c>
      <c r="AL605" s="57">
        <f t="shared" si="1059"/>
        <v>346937.60999999993</v>
      </c>
      <c r="AM605" s="57">
        <f t="shared" si="1059"/>
        <v>344884.72999999992</v>
      </c>
      <c r="AN605" s="57">
        <f t="shared" si="1059"/>
        <v>342831.84999999992</v>
      </c>
      <c r="AO605" s="57">
        <f>AN605-$L605</f>
        <v>340778.96999999991</v>
      </c>
      <c r="AP605" s="59">
        <f t="shared" si="1049"/>
        <v>7768.1174999999994</v>
      </c>
      <c r="AQ605" s="57">
        <v>2052.88</v>
      </c>
      <c r="AR605" s="57">
        <f t="shared" si="1056"/>
        <v>24634.560000000001</v>
      </c>
      <c r="AS605" s="69">
        <f t="shared" si="1035"/>
        <v>338726.08999999991</v>
      </c>
      <c r="AT605" s="69">
        <f t="shared" si="1060"/>
        <v>336673.2099999999</v>
      </c>
      <c r="AU605" s="69">
        <f t="shared" si="1060"/>
        <v>334620.3299999999</v>
      </c>
      <c r="AV605" s="69">
        <f t="shared" si="1060"/>
        <v>332567.4499999999</v>
      </c>
      <c r="AW605" s="69">
        <f t="shared" si="1060"/>
        <v>330514.56999999989</v>
      </c>
      <c r="AX605" s="69">
        <f t="shared" si="1060"/>
        <v>328461.68999999989</v>
      </c>
      <c r="AY605" s="69">
        <f t="shared" si="1060"/>
        <v>326408.80999999988</v>
      </c>
      <c r="AZ605" s="69">
        <f t="shared" si="1060"/>
        <v>324355.92999999988</v>
      </c>
      <c r="BA605" s="69">
        <f t="shared" si="1060"/>
        <v>322303.04999999987</v>
      </c>
      <c r="BB605" s="69">
        <f t="shared" si="1060"/>
        <v>320250.16999999987</v>
      </c>
      <c r="BC605" s="69">
        <f t="shared" si="1060"/>
        <v>318197.28999999986</v>
      </c>
      <c r="BD605" s="69">
        <f t="shared" si="1060"/>
        <v>316144.40999999986</v>
      </c>
      <c r="BE605" s="60">
        <f t="shared" si="1019"/>
        <v>7226.1571799999974</v>
      </c>
      <c r="BF605" s="57">
        <v>2052.88</v>
      </c>
      <c r="BG605" s="57">
        <f t="shared" si="1009"/>
        <v>24634.560000000001</v>
      </c>
      <c r="BH605" s="57">
        <f t="shared" si="1037"/>
        <v>314091.52999999985</v>
      </c>
      <c r="BI605" s="69">
        <f t="shared" si="1038"/>
        <v>312038.64999999985</v>
      </c>
      <c r="BJ605" s="69">
        <f t="shared" si="1038"/>
        <v>309985.76999999984</v>
      </c>
      <c r="BK605" s="69">
        <f t="shared" si="1038"/>
        <v>307932.88999999984</v>
      </c>
      <c r="BL605" s="69">
        <f t="shared" si="1038"/>
        <v>305880.00999999983</v>
      </c>
      <c r="BM605" s="69">
        <f t="shared" si="1038"/>
        <v>303827.12999999983</v>
      </c>
      <c r="BN605" s="69">
        <f t="shared" si="1038"/>
        <v>301774.24999999983</v>
      </c>
      <c r="BO605" s="69">
        <f t="shared" si="1038"/>
        <v>299721.36999999982</v>
      </c>
      <c r="BP605" s="69">
        <f t="shared" si="1038"/>
        <v>297668.48999999982</v>
      </c>
      <c r="BQ605" s="69">
        <f t="shared" si="1038"/>
        <v>295615.60999999981</v>
      </c>
      <c r="BR605" s="69">
        <f t="shared" si="1038"/>
        <v>293562.72999999981</v>
      </c>
      <c r="BS605" s="69">
        <f t="shared" si="1038"/>
        <v>291509.8499999998</v>
      </c>
      <c r="BT605" s="60">
        <f t="shared" si="1020"/>
        <v>6684.1968599999955</v>
      </c>
      <c r="BU605" s="57">
        <v>2052.88</v>
      </c>
      <c r="BV605" s="57">
        <f t="shared" si="1012"/>
        <v>24634.560000000001</v>
      </c>
      <c r="BW605" s="57">
        <f t="shared" si="1042"/>
        <v>289456.9699999998</v>
      </c>
      <c r="BX605" s="69">
        <f t="shared" si="1043"/>
        <v>287404.08999999979</v>
      </c>
      <c r="BY605" s="69">
        <f t="shared" si="1043"/>
        <v>285351.20999999979</v>
      </c>
      <c r="BZ605" s="69">
        <f t="shared" si="1043"/>
        <v>283298.32999999978</v>
      </c>
      <c r="CA605" s="69">
        <f t="shared" si="1043"/>
        <v>281245.44999999978</v>
      </c>
      <c r="CB605" s="69">
        <f t="shared" si="1043"/>
        <v>279192.56999999977</v>
      </c>
      <c r="CC605" s="69">
        <f t="shared" si="1043"/>
        <v>277139.68999999977</v>
      </c>
      <c r="CD605" s="69">
        <f t="shared" si="1043"/>
        <v>275086.80999999976</v>
      </c>
      <c r="CE605" s="69">
        <f t="shared" si="1043"/>
        <v>273033.92999999976</v>
      </c>
      <c r="CF605" s="69">
        <f t="shared" si="1043"/>
        <v>270981.04999999976</v>
      </c>
      <c r="CG605" s="69">
        <f t="shared" si="1043"/>
        <v>268928.16999999975</v>
      </c>
      <c r="CH605" s="69">
        <f t="shared" si="1043"/>
        <v>266875.28999999975</v>
      </c>
      <c r="CI605" s="60">
        <f t="shared" si="1021"/>
        <v>6142.2365399999944</v>
      </c>
      <c r="CJ605" s="57">
        <v>2052.88</v>
      </c>
      <c r="CK605" s="57">
        <f t="shared" si="1015"/>
        <v>24634.560000000001</v>
      </c>
      <c r="CL605" s="57">
        <f t="shared" si="1050"/>
        <v>264822.40999999974</v>
      </c>
      <c r="CM605" s="69">
        <f t="shared" si="1051"/>
        <v>262769.52999999974</v>
      </c>
      <c r="CN605" s="69">
        <f t="shared" si="1051"/>
        <v>260716.64999999973</v>
      </c>
      <c r="CO605" s="69">
        <f t="shared" si="1051"/>
        <v>258663.76999999973</v>
      </c>
      <c r="CP605" s="69">
        <f t="shared" si="1051"/>
        <v>256610.88999999972</v>
      </c>
      <c r="CQ605" s="69">
        <f t="shared" si="1051"/>
        <v>254558.00999999972</v>
      </c>
      <c r="CR605" s="69">
        <f t="shared" si="1051"/>
        <v>252505.12999999971</v>
      </c>
      <c r="CS605" s="69">
        <f t="shared" si="1051"/>
        <v>250452.24999999971</v>
      </c>
      <c r="CT605" s="69">
        <f t="shared" si="1051"/>
        <v>248399.3699999997</v>
      </c>
      <c r="CU605" s="69">
        <f t="shared" si="1051"/>
        <v>246346.4899999997</v>
      </c>
      <c r="CV605" s="69">
        <f t="shared" si="1051"/>
        <v>244293.60999999969</v>
      </c>
      <c r="CW605" s="69">
        <f t="shared" si="1051"/>
        <v>242240.72999999969</v>
      </c>
      <c r="CX605" s="60">
        <f t="shared" si="1022"/>
        <v>5600.2762199999934</v>
      </c>
    </row>
    <row r="606" spans="1:102" ht="24" customHeight="1" x14ac:dyDescent="0.2">
      <c r="A606" s="81" t="s">
        <v>889</v>
      </c>
      <c r="B606" s="40" t="s">
        <v>890</v>
      </c>
      <c r="C606" s="40" t="s">
        <v>794</v>
      </c>
      <c r="D606" s="40" t="s">
        <v>851</v>
      </c>
      <c r="E606" s="82">
        <v>44873</v>
      </c>
      <c r="F606" s="40" t="s">
        <v>853</v>
      </c>
      <c r="G606" s="80">
        <v>180</v>
      </c>
      <c r="H606" s="57">
        <v>358311.11</v>
      </c>
      <c r="K606" s="58">
        <v>1</v>
      </c>
      <c r="L606" s="57">
        <v>1990.62</v>
      </c>
      <c r="M606" s="57"/>
      <c r="N606" s="57">
        <f t="shared" ref="N606:N610" si="1061">L606</f>
        <v>1990.62</v>
      </c>
      <c r="O606" s="57">
        <v>0</v>
      </c>
      <c r="P606" s="57">
        <v>0</v>
      </c>
      <c r="Q606" s="57">
        <v>0</v>
      </c>
      <c r="R606" s="57">
        <v>0</v>
      </c>
      <c r="S606" s="57">
        <v>0</v>
      </c>
      <c r="T606" s="57">
        <v>0</v>
      </c>
      <c r="U606" s="57">
        <v>0</v>
      </c>
      <c r="V606" s="57">
        <v>0</v>
      </c>
      <c r="W606" s="57">
        <v>0</v>
      </c>
      <c r="X606" s="57">
        <v>0</v>
      </c>
      <c r="Y606" s="57">
        <f>H606</f>
        <v>358311.11</v>
      </c>
      <c r="Z606" s="57">
        <f>Y606-$L606</f>
        <v>356320.49</v>
      </c>
      <c r="AA606" s="59">
        <f>SUM(O606:Z606,J606)/13*$AA$1</f>
        <v>1209.3765538461537</v>
      </c>
      <c r="AC606" s="57"/>
      <c r="AD606" s="57">
        <f>Z606-$L606</f>
        <v>354329.87</v>
      </c>
      <c r="AE606" s="57">
        <f>AD606-$L606</f>
        <v>352339.25</v>
      </c>
      <c r="AF606" s="57">
        <f t="shared" si="1059"/>
        <v>350348.63</v>
      </c>
      <c r="AG606" s="57">
        <f t="shared" si="1059"/>
        <v>348358.01</v>
      </c>
      <c r="AH606" s="57">
        <f t="shared" si="1059"/>
        <v>346367.39</v>
      </c>
      <c r="AI606" s="57">
        <f t="shared" si="1059"/>
        <v>344376.77</v>
      </c>
      <c r="AJ606" s="57">
        <f t="shared" si="1059"/>
        <v>342386.15</v>
      </c>
      <c r="AK606" s="57">
        <f t="shared" si="1059"/>
        <v>340395.53</v>
      </c>
      <c r="AL606" s="57">
        <f t="shared" si="1059"/>
        <v>338404.91000000003</v>
      </c>
      <c r="AM606" s="57">
        <f t="shared" si="1059"/>
        <v>336414.29000000004</v>
      </c>
      <c r="AN606" s="57">
        <f t="shared" si="1059"/>
        <v>334423.67000000004</v>
      </c>
      <c r="AO606" s="57">
        <f>AN606-$L606</f>
        <v>332433.05000000005</v>
      </c>
      <c r="AP606" s="59">
        <f t="shared" si="1049"/>
        <v>7576.2889399999985</v>
      </c>
      <c r="AQ606" s="57">
        <v>1990.62</v>
      </c>
      <c r="AR606" s="57">
        <f t="shared" si="1056"/>
        <v>23887.439999999999</v>
      </c>
      <c r="AS606" s="69">
        <f t="shared" si="1035"/>
        <v>330442.43000000005</v>
      </c>
      <c r="AT606" s="69">
        <f t="shared" si="1060"/>
        <v>328451.81000000006</v>
      </c>
      <c r="AU606" s="69">
        <f t="shared" si="1060"/>
        <v>326461.19000000006</v>
      </c>
      <c r="AV606" s="69">
        <f t="shared" si="1060"/>
        <v>324470.57000000007</v>
      </c>
      <c r="AW606" s="69">
        <f t="shared" si="1060"/>
        <v>322479.95000000007</v>
      </c>
      <c r="AX606" s="69">
        <f t="shared" si="1060"/>
        <v>320489.33000000007</v>
      </c>
      <c r="AY606" s="69">
        <f t="shared" si="1060"/>
        <v>318498.71000000008</v>
      </c>
      <c r="AZ606" s="69">
        <f t="shared" si="1060"/>
        <v>316508.09000000008</v>
      </c>
      <c r="BA606" s="69">
        <f t="shared" si="1060"/>
        <v>314517.47000000009</v>
      </c>
      <c r="BB606" s="69">
        <f t="shared" si="1060"/>
        <v>312526.85000000009</v>
      </c>
      <c r="BC606" s="69">
        <f t="shared" si="1060"/>
        <v>310536.2300000001</v>
      </c>
      <c r="BD606" s="69">
        <f t="shared" si="1060"/>
        <v>308545.6100000001</v>
      </c>
      <c r="BE606" s="60">
        <f t="shared" si="1019"/>
        <v>7050.7652600000001</v>
      </c>
      <c r="BF606" s="57">
        <v>1990.62</v>
      </c>
      <c r="BG606" s="57">
        <f t="shared" si="1009"/>
        <v>23887.439999999999</v>
      </c>
      <c r="BH606" s="57">
        <f t="shared" si="1037"/>
        <v>306554.99000000011</v>
      </c>
      <c r="BI606" s="69">
        <f t="shared" si="1038"/>
        <v>304564.37000000011</v>
      </c>
      <c r="BJ606" s="69">
        <f t="shared" si="1038"/>
        <v>302573.75000000012</v>
      </c>
      <c r="BK606" s="69">
        <f t="shared" si="1038"/>
        <v>300583.13000000012</v>
      </c>
      <c r="BL606" s="69">
        <f t="shared" si="1038"/>
        <v>298592.51000000013</v>
      </c>
      <c r="BM606" s="69">
        <f t="shared" si="1038"/>
        <v>296601.89000000013</v>
      </c>
      <c r="BN606" s="69">
        <f t="shared" si="1038"/>
        <v>294611.27000000014</v>
      </c>
      <c r="BO606" s="69">
        <f t="shared" si="1038"/>
        <v>292620.65000000014</v>
      </c>
      <c r="BP606" s="69">
        <f t="shared" si="1038"/>
        <v>290630.03000000014</v>
      </c>
      <c r="BQ606" s="69">
        <f t="shared" si="1038"/>
        <v>288639.41000000015</v>
      </c>
      <c r="BR606" s="69">
        <f t="shared" si="1038"/>
        <v>286648.79000000015</v>
      </c>
      <c r="BS606" s="69">
        <f t="shared" si="1038"/>
        <v>284658.17000000016</v>
      </c>
      <c r="BT606" s="60">
        <f t="shared" si="1020"/>
        <v>6525.2415800000008</v>
      </c>
      <c r="BU606" s="57">
        <v>1990.62</v>
      </c>
      <c r="BV606" s="57">
        <f t="shared" si="1012"/>
        <v>23887.439999999999</v>
      </c>
      <c r="BW606" s="57">
        <f t="shared" si="1042"/>
        <v>282667.55000000016</v>
      </c>
      <c r="BX606" s="69">
        <f t="shared" si="1043"/>
        <v>280676.93000000017</v>
      </c>
      <c r="BY606" s="69">
        <f t="shared" si="1043"/>
        <v>278686.31000000017</v>
      </c>
      <c r="BZ606" s="69">
        <f t="shared" si="1043"/>
        <v>276695.69000000018</v>
      </c>
      <c r="CA606" s="69">
        <f t="shared" si="1043"/>
        <v>274705.07000000018</v>
      </c>
      <c r="CB606" s="69">
        <f t="shared" si="1043"/>
        <v>272714.45000000019</v>
      </c>
      <c r="CC606" s="69">
        <f t="shared" si="1043"/>
        <v>270723.83000000019</v>
      </c>
      <c r="CD606" s="69">
        <f t="shared" si="1043"/>
        <v>268733.2100000002</v>
      </c>
      <c r="CE606" s="69">
        <f t="shared" si="1043"/>
        <v>266742.5900000002</v>
      </c>
      <c r="CF606" s="69">
        <f t="shared" si="1043"/>
        <v>264751.9700000002</v>
      </c>
      <c r="CG606" s="69">
        <f t="shared" si="1043"/>
        <v>262761.35000000021</v>
      </c>
      <c r="CH606" s="69">
        <f t="shared" si="1043"/>
        <v>260770.73000000021</v>
      </c>
      <c r="CI606" s="60">
        <f t="shared" si="1021"/>
        <v>5999.7179000000024</v>
      </c>
      <c r="CJ606" s="57">
        <v>1990.62</v>
      </c>
      <c r="CK606" s="57">
        <f t="shared" si="1015"/>
        <v>23887.439999999999</v>
      </c>
      <c r="CL606" s="57">
        <f t="shared" si="1050"/>
        <v>258780.11000000022</v>
      </c>
      <c r="CM606" s="69">
        <f t="shared" si="1051"/>
        <v>256789.49000000022</v>
      </c>
      <c r="CN606" s="69">
        <f t="shared" si="1051"/>
        <v>254798.87000000023</v>
      </c>
      <c r="CO606" s="69">
        <f t="shared" si="1051"/>
        <v>252808.25000000023</v>
      </c>
      <c r="CP606" s="69">
        <f t="shared" si="1051"/>
        <v>250817.63000000024</v>
      </c>
      <c r="CQ606" s="69">
        <f t="shared" si="1051"/>
        <v>248827.01000000024</v>
      </c>
      <c r="CR606" s="69">
        <f t="shared" si="1051"/>
        <v>246836.39000000025</v>
      </c>
      <c r="CS606" s="69">
        <f t="shared" si="1051"/>
        <v>244845.77000000025</v>
      </c>
      <c r="CT606" s="69">
        <f t="shared" si="1051"/>
        <v>242855.15000000026</v>
      </c>
      <c r="CU606" s="69">
        <f t="shared" si="1051"/>
        <v>240864.53000000026</v>
      </c>
      <c r="CV606" s="69">
        <f t="shared" si="1051"/>
        <v>238873.91000000027</v>
      </c>
      <c r="CW606" s="69">
        <f t="shared" si="1051"/>
        <v>236883.29000000027</v>
      </c>
      <c r="CX606" s="60">
        <f t="shared" si="1022"/>
        <v>5474.194220000004</v>
      </c>
    </row>
    <row r="607" spans="1:102" ht="24" customHeight="1" x14ac:dyDescent="0.2">
      <c r="A607" s="81" t="s">
        <v>891</v>
      </c>
      <c r="B607" s="40" t="s">
        <v>892</v>
      </c>
      <c r="C607" s="40" t="s">
        <v>794</v>
      </c>
      <c r="D607" s="40" t="s">
        <v>851</v>
      </c>
      <c r="E607" s="82">
        <v>44873</v>
      </c>
      <c r="F607" s="40" t="s">
        <v>853</v>
      </c>
      <c r="G607" s="80">
        <v>180</v>
      </c>
      <c r="H607" s="57">
        <v>215565.45</v>
      </c>
      <c r="K607" s="58">
        <v>1</v>
      </c>
      <c r="L607" s="57">
        <v>1197.5899999999999</v>
      </c>
      <c r="M607" s="57"/>
      <c r="N607" s="57">
        <f t="shared" si="1061"/>
        <v>1197.5899999999999</v>
      </c>
      <c r="O607" s="57">
        <v>0</v>
      </c>
      <c r="P607" s="57">
        <v>0</v>
      </c>
      <c r="Q607" s="57">
        <v>0</v>
      </c>
      <c r="R607" s="57">
        <v>0</v>
      </c>
      <c r="S607" s="57">
        <v>0</v>
      </c>
      <c r="T607" s="57">
        <v>0</v>
      </c>
      <c r="U607" s="57">
        <v>0</v>
      </c>
      <c r="V607" s="57">
        <v>0</v>
      </c>
      <c r="W607" s="57">
        <v>0</v>
      </c>
      <c r="X607" s="57">
        <v>0</v>
      </c>
      <c r="Y607" s="57">
        <f>H607</f>
        <v>215565.45</v>
      </c>
      <c r="Z607" s="57">
        <f>Y607-$L607</f>
        <v>214367.86000000002</v>
      </c>
      <c r="AA607" s="59">
        <f>SUM(O607:Z607,J607)/13*$AA$1</f>
        <v>727.57944769230778</v>
      </c>
      <c r="AC607" s="57"/>
      <c r="AD607" s="57">
        <f>Z607-$L607</f>
        <v>213170.27000000002</v>
      </c>
      <c r="AE607" s="57">
        <f>AD607-$L607</f>
        <v>211972.68000000002</v>
      </c>
      <c r="AF607" s="57">
        <f t="shared" si="1059"/>
        <v>210775.09000000003</v>
      </c>
      <c r="AG607" s="57">
        <f t="shared" si="1059"/>
        <v>209577.50000000003</v>
      </c>
      <c r="AH607" s="57">
        <f t="shared" si="1059"/>
        <v>208379.91000000003</v>
      </c>
      <c r="AI607" s="57">
        <f t="shared" si="1059"/>
        <v>207182.32000000004</v>
      </c>
      <c r="AJ607" s="57">
        <f t="shared" si="1059"/>
        <v>205984.73000000004</v>
      </c>
      <c r="AK607" s="57">
        <f t="shared" si="1059"/>
        <v>204787.14000000004</v>
      </c>
      <c r="AL607" s="57">
        <f t="shared" si="1059"/>
        <v>203589.55000000005</v>
      </c>
      <c r="AM607" s="57">
        <f t="shared" si="1059"/>
        <v>202391.96000000005</v>
      </c>
      <c r="AN607" s="57">
        <f t="shared" si="1059"/>
        <v>201194.37000000005</v>
      </c>
      <c r="AO607" s="57">
        <f>AN607-$L607</f>
        <v>199996.78000000006</v>
      </c>
      <c r="AP607" s="59">
        <f t="shared" si="1049"/>
        <v>4558.0110400000003</v>
      </c>
      <c r="AQ607" s="57">
        <v>1197.5899999999999</v>
      </c>
      <c r="AR607" s="57">
        <f t="shared" si="1056"/>
        <v>14371.079999999998</v>
      </c>
      <c r="AS607" s="69">
        <f t="shared" si="1035"/>
        <v>198799.19000000006</v>
      </c>
      <c r="AT607" s="69">
        <f t="shared" si="1060"/>
        <v>197601.60000000006</v>
      </c>
      <c r="AU607" s="69">
        <f t="shared" si="1060"/>
        <v>196404.01000000007</v>
      </c>
      <c r="AV607" s="69">
        <f t="shared" si="1060"/>
        <v>195206.42000000007</v>
      </c>
      <c r="AW607" s="69">
        <f t="shared" si="1060"/>
        <v>194008.83000000007</v>
      </c>
      <c r="AX607" s="69">
        <f t="shared" si="1060"/>
        <v>192811.24000000008</v>
      </c>
      <c r="AY607" s="69">
        <f t="shared" si="1060"/>
        <v>191613.65000000008</v>
      </c>
      <c r="AZ607" s="69">
        <f t="shared" si="1060"/>
        <v>190416.06000000008</v>
      </c>
      <c r="BA607" s="69">
        <f t="shared" si="1060"/>
        <v>189218.47000000009</v>
      </c>
      <c r="BB607" s="69">
        <f t="shared" si="1060"/>
        <v>188020.88000000009</v>
      </c>
      <c r="BC607" s="69">
        <f t="shared" si="1060"/>
        <v>186823.2900000001</v>
      </c>
      <c r="BD607" s="69">
        <f t="shared" si="1060"/>
        <v>185625.7000000001</v>
      </c>
      <c r="BE607" s="60">
        <f t="shared" si="1019"/>
        <v>4241.8472800000018</v>
      </c>
      <c r="BF607" s="57">
        <v>1197.5899999999999</v>
      </c>
      <c r="BG607" s="57">
        <f t="shared" si="1009"/>
        <v>14371.079999999998</v>
      </c>
      <c r="BH607" s="57">
        <f t="shared" si="1037"/>
        <v>184428.1100000001</v>
      </c>
      <c r="BI607" s="69">
        <f t="shared" si="1038"/>
        <v>183230.52000000011</v>
      </c>
      <c r="BJ607" s="69">
        <f t="shared" si="1038"/>
        <v>182032.93000000011</v>
      </c>
      <c r="BK607" s="69">
        <f t="shared" si="1038"/>
        <v>180835.34000000011</v>
      </c>
      <c r="BL607" s="69">
        <f t="shared" si="1038"/>
        <v>179637.75000000012</v>
      </c>
      <c r="BM607" s="69">
        <f t="shared" si="1038"/>
        <v>178440.16000000012</v>
      </c>
      <c r="BN607" s="69">
        <f t="shared" si="1038"/>
        <v>177242.57000000012</v>
      </c>
      <c r="BO607" s="69">
        <f t="shared" si="1038"/>
        <v>176044.98000000013</v>
      </c>
      <c r="BP607" s="69">
        <f t="shared" si="1038"/>
        <v>174847.39000000013</v>
      </c>
      <c r="BQ607" s="69">
        <f t="shared" si="1038"/>
        <v>173649.80000000013</v>
      </c>
      <c r="BR607" s="69">
        <f t="shared" si="1038"/>
        <v>172452.21000000014</v>
      </c>
      <c r="BS607" s="69">
        <f t="shared" si="1038"/>
        <v>171254.62000000014</v>
      </c>
      <c r="BT607" s="60">
        <f t="shared" si="1020"/>
        <v>3925.6835200000023</v>
      </c>
      <c r="BU607" s="57">
        <v>1197.5899999999999</v>
      </c>
      <c r="BV607" s="57">
        <f t="shared" si="1012"/>
        <v>14371.079999999998</v>
      </c>
      <c r="BW607" s="57">
        <f t="shared" si="1042"/>
        <v>170057.03000000014</v>
      </c>
      <c r="BX607" s="69">
        <f t="shared" si="1043"/>
        <v>168859.44000000015</v>
      </c>
      <c r="BY607" s="69">
        <f t="shared" si="1043"/>
        <v>167661.85000000015</v>
      </c>
      <c r="BZ607" s="69">
        <f t="shared" si="1043"/>
        <v>166464.26000000015</v>
      </c>
      <c r="CA607" s="69">
        <f t="shared" si="1043"/>
        <v>165266.67000000016</v>
      </c>
      <c r="CB607" s="69">
        <f t="shared" si="1043"/>
        <v>164069.08000000016</v>
      </c>
      <c r="CC607" s="69">
        <f t="shared" si="1043"/>
        <v>162871.49000000017</v>
      </c>
      <c r="CD607" s="69">
        <f t="shared" si="1043"/>
        <v>161673.90000000017</v>
      </c>
      <c r="CE607" s="69">
        <f t="shared" si="1043"/>
        <v>160476.31000000017</v>
      </c>
      <c r="CF607" s="69">
        <f t="shared" si="1043"/>
        <v>159278.72000000018</v>
      </c>
      <c r="CG607" s="69">
        <f t="shared" si="1043"/>
        <v>158081.13000000018</v>
      </c>
      <c r="CH607" s="69">
        <f t="shared" si="1043"/>
        <v>156883.54000000018</v>
      </c>
      <c r="CI607" s="60">
        <f t="shared" si="1021"/>
        <v>3609.5197600000038</v>
      </c>
      <c r="CJ607" s="57">
        <v>1197.5899999999999</v>
      </c>
      <c r="CK607" s="57">
        <f t="shared" si="1015"/>
        <v>14371.079999999998</v>
      </c>
      <c r="CL607" s="57">
        <f t="shared" si="1050"/>
        <v>155685.95000000019</v>
      </c>
      <c r="CM607" s="69">
        <f t="shared" si="1051"/>
        <v>154488.36000000019</v>
      </c>
      <c r="CN607" s="69">
        <f t="shared" si="1051"/>
        <v>153290.77000000019</v>
      </c>
      <c r="CO607" s="69">
        <f t="shared" si="1051"/>
        <v>152093.1800000002</v>
      </c>
      <c r="CP607" s="69">
        <f t="shared" si="1051"/>
        <v>150895.5900000002</v>
      </c>
      <c r="CQ607" s="69">
        <f t="shared" si="1051"/>
        <v>149698.0000000002</v>
      </c>
      <c r="CR607" s="69">
        <f t="shared" si="1051"/>
        <v>148500.41000000021</v>
      </c>
      <c r="CS607" s="69">
        <f t="shared" si="1051"/>
        <v>147302.82000000021</v>
      </c>
      <c r="CT607" s="69">
        <f t="shared" si="1051"/>
        <v>146105.23000000021</v>
      </c>
      <c r="CU607" s="69">
        <f t="shared" si="1051"/>
        <v>144907.64000000022</v>
      </c>
      <c r="CV607" s="69">
        <f t="shared" si="1051"/>
        <v>143710.05000000022</v>
      </c>
      <c r="CW607" s="69">
        <f t="shared" si="1051"/>
        <v>142512.46000000022</v>
      </c>
      <c r="CX607" s="60">
        <f t="shared" si="1022"/>
        <v>3293.3560000000043</v>
      </c>
    </row>
    <row r="608" spans="1:102" s="71" customFormat="1" ht="24" customHeight="1" x14ac:dyDescent="0.2">
      <c r="A608" s="81" t="s">
        <v>893</v>
      </c>
      <c r="B608" s="71">
        <v>1917</v>
      </c>
      <c r="C608" s="71" t="s">
        <v>834</v>
      </c>
      <c r="D608" s="71" t="s">
        <v>835</v>
      </c>
      <c r="E608" s="83">
        <v>44875</v>
      </c>
      <c r="F608" s="71" t="s">
        <v>831</v>
      </c>
      <c r="G608" s="71">
        <f>5*12</f>
        <v>60</v>
      </c>
      <c r="H608" s="69">
        <v>453458.33</v>
      </c>
      <c r="K608" s="72">
        <v>0</v>
      </c>
      <c r="L608" s="69">
        <v>7557.64</v>
      </c>
      <c r="M608" s="69"/>
      <c r="N608" s="69">
        <f t="shared" si="1061"/>
        <v>7557.64</v>
      </c>
      <c r="O608" s="69">
        <v>0</v>
      </c>
      <c r="P608" s="69">
        <v>0</v>
      </c>
      <c r="Q608" s="69">
        <v>0</v>
      </c>
      <c r="R608" s="69">
        <v>0</v>
      </c>
      <c r="S608" s="69">
        <v>0</v>
      </c>
      <c r="T608" s="69">
        <v>0</v>
      </c>
      <c r="U608" s="69">
        <v>0</v>
      </c>
      <c r="V608" s="69">
        <v>0</v>
      </c>
      <c r="W608" s="69">
        <v>0</v>
      </c>
      <c r="X608" s="69">
        <v>0</v>
      </c>
      <c r="Y608" s="69">
        <f>H608</f>
        <v>453458.33</v>
      </c>
      <c r="Z608" s="69">
        <f t="shared" ref="Z608:Z611" si="1062">Y608-$L608</f>
        <v>445900.69</v>
      </c>
      <c r="AA608" s="115"/>
      <c r="AC608" s="69"/>
      <c r="AD608" s="69">
        <f t="shared" ref="AD608:AD610" si="1063">Z608-$L608</f>
        <v>438343.05</v>
      </c>
      <c r="AE608" s="69">
        <f t="shared" ref="AE608:AE611" si="1064">AD608-$L608</f>
        <v>430785.41</v>
      </c>
      <c r="AF608" s="69">
        <f t="shared" si="1059"/>
        <v>423227.76999999996</v>
      </c>
      <c r="AG608" s="69">
        <f t="shared" si="1059"/>
        <v>415670.12999999995</v>
      </c>
      <c r="AH608" s="69">
        <f t="shared" si="1059"/>
        <v>408112.48999999993</v>
      </c>
      <c r="AI608" s="69">
        <f t="shared" si="1059"/>
        <v>400554.84999999992</v>
      </c>
      <c r="AJ608" s="69">
        <f t="shared" si="1059"/>
        <v>392997.2099999999</v>
      </c>
      <c r="AK608" s="69">
        <f t="shared" si="1059"/>
        <v>385439.56999999989</v>
      </c>
      <c r="AL608" s="69">
        <f t="shared" si="1059"/>
        <v>377881.92999999988</v>
      </c>
      <c r="AM608" s="69">
        <f t="shared" si="1059"/>
        <v>370324.28999999986</v>
      </c>
      <c r="AN608" s="69">
        <f t="shared" si="1059"/>
        <v>362766.64999999985</v>
      </c>
      <c r="AO608" s="69">
        <f t="shared" si="1059"/>
        <v>355209.00999999983</v>
      </c>
      <c r="AP608" s="59"/>
      <c r="AQ608" s="57">
        <v>7557.64</v>
      </c>
      <c r="AR608" s="57">
        <f t="shared" si="1056"/>
        <v>90691.680000000008</v>
      </c>
      <c r="AS608" s="69">
        <f t="shared" si="1035"/>
        <v>347651.36999999982</v>
      </c>
      <c r="AT608" s="69">
        <f t="shared" si="1060"/>
        <v>340093.72999999981</v>
      </c>
      <c r="AU608" s="69">
        <f t="shared" si="1060"/>
        <v>332536.08999999979</v>
      </c>
      <c r="AV608" s="69">
        <f t="shared" si="1060"/>
        <v>324978.44999999978</v>
      </c>
      <c r="AW608" s="69">
        <f t="shared" si="1060"/>
        <v>317420.80999999976</v>
      </c>
      <c r="AX608" s="69">
        <f t="shared" si="1060"/>
        <v>309863.16999999975</v>
      </c>
      <c r="AY608" s="69">
        <f t="shared" si="1060"/>
        <v>302305.52999999974</v>
      </c>
      <c r="AZ608" s="69">
        <f t="shared" si="1060"/>
        <v>294747.88999999972</v>
      </c>
      <c r="BA608" s="69">
        <f t="shared" si="1060"/>
        <v>287190.24999999971</v>
      </c>
      <c r="BB608" s="69">
        <f t="shared" si="1060"/>
        <v>279632.60999999969</v>
      </c>
      <c r="BC608" s="69">
        <f t="shared" si="1060"/>
        <v>272074.96999999968</v>
      </c>
      <c r="BD608" s="69">
        <f t="shared" si="1060"/>
        <v>264517.32999999967</v>
      </c>
      <c r="BE608" s="60">
        <f t="shared" si="1019"/>
        <v>0</v>
      </c>
      <c r="BF608" s="57">
        <v>7557.64</v>
      </c>
      <c r="BG608" s="57">
        <f t="shared" si="1009"/>
        <v>90691.680000000008</v>
      </c>
      <c r="BH608" s="57">
        <f t="shared" si="1037"/>
        <v>256959.68999999965</v>
      </c>
      <c r="BI608" s="69">
        <f t="shared" si="1038"/>
        <v>249402.04999999964</v>
      </c>
      <c r="BJ608" s="69">
        <f t="shared" si="1038"/>
        <v>241844.40999999963</v>
      </c>
      <c r="BK608" s="69">
        <f t="shared" si="1038"/>
        <v>234286.76999999961</v>
      </c>
      <c r="BL608" s="69">
        <f t="shared" si="1038"/>
        <v>226729.1299999996</v>
      </c>
      <c r="BM608" s="69">
        <f t="shared" si="1038"/>
        <v>219171.48999999958</v>
      </c>
      <c r="BN608" s="69">
        <f t="shared" si="1038"/>
        <v>211613.84999999957</v>
      </c>
      <c r="BO608" s="69">
        <f t="shared" si="1038"/>
        <v>204056.20999999956</v>
      </c>
      <c r="BP608" s="69">
        <f t="shared" si="1038"/>
        <v>196498.56999999954</v>
      </c>
      <c r="BQ608" s="69">
        <f t="shared" si="1038"/>
        <v>188940.92999999953</v>
      </c>
      <c r="BR608" s="69">
        <f t="shared" si="1038"/>
        <v>181383.28999999951</v>
      </c>
      <c r="BS608" s="69">
        <f t="shared" si="1038"/>
        <v>173825.6499999995</v>
      </c>
      <c r="BT608" s="60">
        <v>0</v>
      </c>
      <c r="BU608" s="57">
        <v>7557.64</v>
      </c>
      <c r="BV608" s="57">
        <f t="shared" si="1012"/>
        <v>90691.680000000008</v>
      </c>
      <c r="BW608" s="57">
        <f t="shared" si="1042"/>
        <v>166268.00999999949</v>
      </c>
      <c r="BX608" s="69">
        <f t="shared" si="1043"/>
        <v>158710.36999999947</v>
      </c>
      <c r="BY608" s="69">
        <f t="shared" si="1043"/>
        <v>151152.72999999946</v>
      </c>
      <c r="BZ608" s="69">
        <f t="shared" si="1043"/>
        <v>143595.08999999944</v>
      </c>
      <c r="CA608" s="69">
        <f t="shared" si="1043"/>
        <v>136037.44999999943</v>
      </c>
      <c r="CB608" s="69">
        <f t="shared" si="1043"/>
        <v>128479.80999999943</v>
      </c>
      <c r="CC608" s="69">
        <f t="shared" si="1043"/>
        <v>120922.16999999943</v>
      </c>
      <c r="CD608" s="69">
        <f t="shared" si="1043"/>
        <v>113364.52999999943</v>
      </c>
      <c r="CE608" s="69">
        <f t="shared" si="1043"/>
        <v>105806.88999999943</v>
      </c>
      <c r="CF608" s="69">
        <f t="shared" si="1043"/>
        <v>98249.249999999432</v>
      </c>
      <c r="CG608" s="69">
        <f t="shared" si="1043"/>
        <v>90691.609999999433</v>
      </c>
      <c r="CH608" s="69">
        <f t="shared" si="1043"/>
        <v>83133.969999999434</v>
      </c>
      <c r="CI608" s="60">
        <v>0</v>
      </c>
      <c r="CJ608" s="57">
        <v>7557.64</v>
      </c>
      <c r="CK608" s="57">
        <f t="shared" si="1015"/>
        <v>90691.680000000008</v>
      </c>
      <c r="CL608" s="57">
        <f t="shared" si="1050"/>
        <v>75576.329999999434</v>
      </c>
      <c r="CM608" s="69">
        <f t="shared" si="1051"/>
        <v>68018.689999999435</v>
      </c>
      <c r="CN608" s="69">
        <f t="shared" si="1051"/>
        <v>60461.049999999435</v>
      </c>
      <c r="CO608" s="69">
        <f t="shared" si="1051"/>
        <v>52903.409999999436</v>
      </c>
      <c r="CP608" s="69">
        <f t="shared" si="1051"/>
        <v>45345.769999999437</v>
      </c>
      <c r="CQ608" s="69">
        <f t="shared" si="1051"/>
        <v>37788.129999999437</v>
      </c>
      <c r="CR608" s="69">
        <f t="shared" si="1051"/>
        <v>30230.489999999438</v>
      </c>
      <c r="CS608" s="69">
        <f t="shared" si="1051"/>
        <v>22672.849999999438</v>
      </c>
      <c r="CT608" s="69">
        <f t="shared" si="1051"/>
        <v>15115.209999999439</v>
      </c>
      <c r="CU608" s="69">
        <f t="shared" si="1051"/>
        <v>7557.5699999994386</v>
      </c>
      <c r="CV608" s="69">
        <f t="shared" si="1051"/>
        <v>-7.0000000561776687E-2</v>
      </c>
      <c r="CW608" s="69">
        <f t="shared" si="1051"/>
        <v>-7557.7100000005621</v>
      </c>
      <c r="CX608" s="60">
        <v>0</v>
      </c>
    </row>
    <row r="609" spans="1:102" ht="24" customHeight="1" x14ac:dyDescent="0.2">
      <c r="A609" s="81" t="s">
        <v>894</v>
      </c>
      <c r="B609" s="40" t="s">
        <v>895</v>
      </c>
      <c r="C609" s="40" t="s">
        <v>794</v>
      </c>
      <c r="D609" s="40" t="s">
        <v>851</v>
      </c>
      <c r="E609" s="82">
        <v>44880</v>
      </c>
      <c r="F609" s="40" t="s">
        <v>853</v>
      </c>
      <c r="G609" s="80">
        <v>180</v>
      </c>
      <c r="H609" s="57">
        <v>285751.78000000003</v>
      </c>
      <c r="K609" s="58">
        <v>1</v>
      </c>
      <c r="L609" s="57">
        <v>1587.51</v>
      </c>
      <c r="M609" s="57"/>
      <c r="N609" s="57">
        <f t="shared" si="1061"/>
        <v>1587.51</v>
      </c>
      <c r="O609" s="57">
        <v>0</v>
      </c>
      <c r="P609" s="57">
        <v>0</v>
      </c>
      <c r="Q609" s="57">
        <v>0</v>
      </c>
      <c r="R609" s="57">
        <v>0</v>
      </c>
      <c r="S609" s="57">
        <v>0</v>
      </c>
      <c r="T609" s="57">
        <v>0</v>
      </c>
      <c r="U609" s="57">
        <v>0</v>
      </c>
      <c r="V609" s="57">
        <v>0</v>
      </c>
      <c r="W609" s="57">
        <v>0</v>
      </c>
      <c r="X609" s="57">
        <v>0</v>
      </c>
      <c r="Y609" s="57">
        <f t="shared" ref="Y609:Y611" si="1065">H609</f>
        <v>285751.78000000003</v>
      </c>
      <c r="Z609" s="57">
        <f t="shared" si="1062"/>
        <v>284164.27</v>
      </c>
      <c r="AA609" s="59">
        <f>SUM(O609:Z609,J609)/13*$AA$1</f>
        <v>964.47331538461538</v>
      </c>
      <c r="AC609" s="57"/>
      <c r="AD609" s="57">
        <f t="shared" si="1063"/>
        <v>282576.76</v>
      </c>
      <c r="AE609" s="57">
        <f t="shared" si="1064"/>
        <v>280989.25</v>
      </c>
      <c r="AF609" s="57">
        <f t="shared" si="1059"/>
        <v>279401.74</v>
      </c>
      <c r="AG609" s="57">
        <f t="shared" si="1059"/>
        <v>277814.23</v>
      </c>
      <c r="AH609" s="57">
        <f t="shared" si="1059"/>
        <v>276226.71999999997</v>
      </c>
      <c r="AI609" s="57">
        <f t="shared" si="1059"/>
        <v>274639.20999999996</v>
      </c>
      <c r="AJ609" s="57">
        <f t="shared" si="1059"/>
        <v>273051.69999999995</v>
      </c>
      <c r="AK609" s="57">
        <f t="shared" si="1059"/>
        <v>271464.18999999994</v>
      </c>
      <c r="AL609" s="57">
        <f t="shared" si="1059"/>
        <v>269876.67999999993</v>
      </c>
      <c r="AM609" s="57">
        <f t="shared" si="1059"/>
        <v>268289.16999999993</v>
      </c>
      <c r="AN609" s="57">
        <f t="shared" si="1059"/>
        <v>266701.65999999992</v>
      </c>
      <c r="AO609" s="57">
        <f t="shared" si="1059"/>
        <v>265114.14999999991</v>
      </c>
      <c r="AP609" s="59">
        <f t="shared" si="1049"/>
        <v>6042.0626199999988</v>
      </c>
      <c r="AQ609" s="57">
        <v>1587.51</v>
      </c>
      <c r="AR609" s="57">
        <f t="shared" si="1056"/>
        <v>19050.12</v>
      </c>
      <c r="AS609" s="69">
        <f t="shared" si="1035"/>
        <v>263526.6399999999</v>
      </c>
      <c r="AT609" s="69">
        <f t="shared" si="1060"/>
        <v>261939.12999999989</v>
      </c>
      <c r="AU609" s="69">
        <f t="shared" si="1060"/>
        <v>260351.61999999988</v>
      </c>
      <c r="AV609" s="69">
        <f t="shared" si="1060"/>
        <v>258764.10999999987</v>
      </c>
      <c r="AW609" s="69">
        <f t="shared" si="1060"/>
        <v>257176.59999999986</v>
      </c>
      <c r="AX609" s="69">
        <f t="shared" si="1060"/>
        <v>255589.08999999985</v>
      </c>
      <c r="AY609" s="69">
        <f t="shared" si="1060"/>
        <v>254001.57999999984</v>
      </c>
      <c r="AZ609" s="69">
        <f t="shared" si="1060"/>
        <v>252414.06999999983</v>
      </c>
      <c r="BA609" s="69">
        <f t="shared" si="1060"/>
        <v>250826.55999999982</v>
      </c>
      <c r="BB609" s="69">
        <f t="shared" si="1060"/>
        <v>249239.04999999981</v>
      </c>
      <c r="BC609" s="69">
        <f t="shared" si="1060"/>
        <v>247651.5399999998</v>
      </c>
      <c r="BD609" s="69">
        <f t="shared" si="1060"/>
        <v>246064.0299999998</v>
      </c>
      <c r="BE609" s="60">
        <f t="shared" si="1019"/>
        <v>5622.959979999996</v>
      </c>
      <c r="BF609" s="57">
        <v>1587.51</v>
      </c>
      <c r="BG609" s="57">
        <f t="shared" si="1009"/>
        <v>19050.12</v>
      </c>
      <c r="BH609" s="57">
        <f t="shared" si="1037"/>
        <v>244476.51999999979</v>
      </c>
      <c r="BI609" s="69">
        <f t="shared" si="1038"/>
        <v>242889.00999999978</v>
      </c>
      <c r="BJ609" s="69">
        <f t="shared" si="1038"/>
        <v>241301.49999999977</v>
      </c>
      <c r="BK609" s="69">
        <f t="shared" si="1038"/>
        <v>239713.98999999976</v>
      </c>
      <c r="BL609" s="69">
        <f t="shared" si="1038"/>
        <v>238126.47999999975</v>
      </c>
      <c r="BM609" s="69">
        <f t="shared" si="1038"/>
        <v>236538.96999999974</v>
      </c>
      <c r="BN609" s="69">
        <f t="shared" si="1038"/>
        <v>234951.45999999973</v>
      </c>
      <c r="BO609" s="69">
        <f t="shared" si="1038"/>
        <v>233363.94999999972</v>
      </c>
      <c r="BP609" s="69">
        <f t="shared" si="1038"/>
        <v>231776.43999999971</v>
      </c>
      <c r="BQ609" s="69">
        <f t="shared" si="1038"/>
        <v>230188.9299999997</v>
      </c>
      <c r="BR609" s="69">
        <f t="shared" si="1038"/>
        <v>228601.41999999969</v>
      </c>
      <c r="BS609" s="69">
        <f t="shared" si="1038"/>
        <v>227013.90999999968</v>
      </c>
      <c r="BT609" s="60">
        <f t="shared" si="1020"/>
        <v>5203.8573399999941</v>
      </c>
      <c r="BU609" s="57">
        <v>1587.51</v>
      </c>
      <c r="BV609" s="57">
        <f t="shared" si="1012"/>
        <v>19050.12</v>
      </c>
      <c r="BW609" s="57">
        <f t="shared" si="1042"/>
        <v>225426.39999999967</v>
      </c>
      <c r="BX609" s="69">
        <f t="shared" si="1043"/>
        <v>223838.88999999966</v>
      </c>
      <c r="BY609" s="69">
        <f t="shared" si="1043"/>
        <v>222251.37999999966</v>
      </c>
      <c r="BZ609" s="69">
        <f t="shared" si="1043"/>
        <v>220663.86999999965</v>
      </c>
      <c r="CA609" s="69">
        <f t="shared" si="1043"/>
        <v>219076.35999999964</v>
      </c>
      <c r="CB609" s="69">
        <f t="shared" si="1043"/>
        <v>217488.84999999963</v>
      </c>
      <c r="CC609" s="69">
        <f t="shared" si="1043"/>
        <v>215901.33999999962</v>
      </c>
      <c r="CD609" s="69">
        <f t="shared" si="1043"/>
        <v>214313.82999999961</v>
      </c>
      <c r="CE609" s="69">
        <f t="shared" si="1043"/>
        <v>212726.3199999996</v>
      </c>
      <c r="CF609" s="69">
        <f t="shared" si="1043"/>
        <v>211138.80999999959</v>
      </c>
      <c r="CG609" s="69">
        <f t="shared" si="1043"/>
        <v>209551.29999999958</v>
      </c>
      <c r="CH609" s="69">
        <f t="shared" si="1043"/>
        <v>207963.78999999957</v>
      </c>
      <c r="CI609" s="60">
        <f t="shared" si="1021"/>
        <v>4784.7546999999913</v>
      </c>
      <c r="CJ609" s="57">
        <v>1587.51</v>
      </c>
      <c r="CK609" s="57">
        <f t="shared" si="1015"/>
        <v>19050.12</v>
      </c>
      <c r="CL609" s="57">
        <f t="shared" si="1050"/>
        <v>206376.27999999956</v>
      </c>
      <c r="CM609" s="69">
        <f t="shared" si="1051"/>
        <v>204788.76999999955</v>
      </c>
      <c r="CN609" s="69">
        <f t="shared" si="1051"/>
        <v>203201.25999999954</v>
      </c>
      <c r="CO609" s="69">
        <f t="shared" si="1051"/>
        <v>201613.74999999953</v>
      </c>
      <c r="CP609" s="69">
        <f t="shared" si="1051"/>
        <v>200026.23999999953</v>
      </c>
      <c r="CQ609" s="69">
        <f t="shared" si="1051"/>
        <v>198438.72999999952</v>
      </c>
      <c r="CR609" s="69">
        <f t="shared" si="1051"/>
        <v>196851.21999999951</v>
      </c>
      <c r="CS609" s="69">
        <f t="shared" si="1051"/>
        <v>195263.7099999995</v>
      </c>
      <c r="CT609" s="69">
        <f t="shared" si="1051"/>
        <v>193676.19999999949</v>
      </c>
      <c r="CU609" s="69">
        <f t="shared" si="1051"/>
        <v>192088.68999999948</v>
      </c>
      <c r="CV609" s="69">
        <f t="shared" si="1051"/>
        <v>190501.17999999947</v>
      </c>
      <c r="CW609" s="69">
        <f t="shared" si="1051"/>
        <v>188913.66999999946</v>
      </c>
      <c r="CX609" s="60">
        <f t="shared" si="1022"/>
        <v>4365.6520599999894</v>
      </c>
    </row>
    <row r="610" spans="1:102" ht="24" customHeight="1" x14ac:dyDescent="0.2">
      <c r="A610" s="81" t="s">
        <v>896</v>
      </c>
      <c r="B610" s="40" t="s">
        <v>897</v>
      </c>
      <c r="C610" s="40" t="s">
        <v>794</v>
      </c>
      <c r="D610" s="40" t="s">
        <v>851</v>
      </c>
      <c r="E610" s="82">
        <v>44887</v>
      </c>
      <c r="F610" s="40" t="s">
        <v>853</v>
      </c>
      <c r="G610" s="80">
        <v>180</v>
      </c>
      <c r="H610" s="57">
        <v>4640759.96</v>
      </c>
      <c r="K610" s="58">
        <v>1</v>
      </c>
      <c r="L610" s="57">
        <v>25782</v>
      </c>
      <c r="M610" s="57"/>
      <c r="N610" s="57">
        <f t="shared" si="1061"/>
        <v>25782</v>
      </c>
      <c r="O610" s="57">
        <v>0</v>
      </c>
      <c r="P610" s="57">
        <v>0</v>
      </c>
      <c r="Q610" s="57">
        <v>0</v>
      </c>
      <c r="R610" s="57">
        <v>0</v>
      </c>
      <c r="S610" s="57">
        <v>0</v>
      </c>
      <c r="T610" s="57">
        <v>0</v>
      </c>
      <c r="U610" s="57">
        <v>0</v>
      </c>
      <c r="V610" s="57">
        <v>0</v>
      </c>
      <c r="W610" s="57">
        <v>0</v>
      </c>
      <c r="X610" s="57">
        <v>0</v>
      </c>
      <c r="Y610" s="57">
        <f t="shared" si="1065"/>
        <v>4640759.96</v>
      </c>
      <c r="Z610" s="57">
        <f t="shared" si="1062"/>
        <v>4614977.96</v>
      </c>
      <c r="AA610" s="59">
        <f>SUM(O610:Z610,J610)/13*$AA$1</f>
        <v>15663.556479999999</v>
      </c>
      <c r="AC610" s="57"/>
      <c r="AD610" s="57">
        <f t="shared" si="1063"/>
        <v>4589195.96</v>
      </c>
      <c r="AE610" s="57">
        <f t="shared" si="1064"/>
        <v>4563413.96</v>
      </c>
      <c r="AF610" s="57">
        <f t="shared" si="1059"/>
        <v>4537631.96</v>
      </c>
      <c r="AG610" s="57">
        <f t="shared" si="1059"/>
        <v>4511849.96</v>
      </c>
      <c r="AH610" s="57">
        <f t="shared" si="1059"/>
        <v>4486067.96</v>
      </c>
      <c r="AI610" s="57">
        <f t="shared" si="1059"/>
        <v>4460285.96</v>
      </c>
      <c r="AJ610" s="57">
        <f t="shared" si="1059"/>
        <v>4434503.96</v>
      </c>
      <c r="AK610" s="57">
        <f t="shared" si="1059"/>
        <v>4408721.96</v>
      </c>
      <c r="AL610" s="57">
        <f t="shared" si="1059"/>
        <v>4382939.96</v>
      </c>
      <c r="AM610" s="57">
        <f t="shared" si="1059"/>
        <v>4357157.96</v>
      </c>
      <c r="AN610" s="57">
        <f t="shared" si="1059"/>
        <v>4331375.96</v>
      </c>
      <c r="AO610" s="57">
        <f t="shared" si="1059"/>
        <v>4305593.96</v>
      </c>
      <c r="AP610" s="59">
        <f t="shared" si="1049"/>
        <v>98126.291119999994</v>
      </c>
      <c r="AQ610" s="57">
        <v>25782</v>
      </c>
      <c r="AR610" s="57">
        <f t="shared" si="1056"/>
        <v>309384</v>
      </c>
      <c r="AS610" s="69">
        <f t="shared" si="1035"/>
        <v>4279811.96</v>
      </c>
      <c r="AT610" s="69">
        <f t="shared" si="1060"/>
        <v>4254029.96</v>
      </c>
      <c r="AU610" s="69">
        <f t="shared" si="1060"/>
        <v>4228247.96</v>
      </c>
      <c r="AV610" s="69">
        <f t="shared" si="1060"/>
        <v>4202465.96</v>
      </c>
      <c r="AW610" s="69">
        <f t="shared" si="1060"/>
        <v>4176683.96</v>
      </c>
      <c r="AX610" s="69">
        <f t="shared" si="1060"/>
        <v>4150901.96</v>
      </c>
      <c r="AY610" s="69">
        <f t="shared" si="1060"/>
        <v>4125119.96</v>
      </c>
      <c r="AZ610" s="69">
        <f t="shared" si="1060"/>
        <v>4099337.96</v>
      </c>
      <c r="BA610" s="69">
        <f t="shared" si="1060"/>
        <v>4073555.96</v>
      </c>
      <c r="BB610" s="69">
        <f t="shared" si="1060"/>
        <v>4047773.96</v>
      </c>
      <c r="BC610" s="69">
        <f t="shared" si="1060"/>
        <v>4021991.96</v>
      </c>
      <c r="BD610" s="69">
        <f t="shared" si="1060"/>
        <v>3996209.96</v>
      </c>
      <c r="BE610" s="60">
        <f t="shared" si="1019"/>
        <v>91319.843120000005</v>
      </c>
      <c r="BF610" s="57">
        <v>25782</v>
      </c>
      <c r="BG610" s="57">
        <f t="shared" si="1009"/>
        <v>309384</v>
      </c>
      <c r="BH610" s="57">
        <f t="shared" si="1037"/>
        <v>3970427.96</v>
      </c>
      <c r="BI610" s="69">
        <f t="shared" si="1038"/>
        <v>3944645.96</v>
      </c>
      <c r="BJ610" s="69">
        <f t="shared" si="1038"/>
        <v>3918863.96</v>
      </c>
      <c r="BK610" s="69">
        <f t="shared" si="1038"/>
        <v>3893081.96</v>
      </c>
      <c r="BL610" s="69">
        <f t="shared" si="1038"/>
        <v>3867299.96</v>
      </c>
      <c r="BM610" s="69">
        <f t="shared" si="1038"/>
        <v>3841517.96</v>
      </c>
      <c r="BN610" s="69">
        <f t="shared" si="1038"/>
        <v>3815735.96</v>
      </c>
      <c r="BO610" s="69">
        <f t="shared" si="1038"/>
        <v>3789953.96</v>
      </c>
      <c r="BP610" s="69">
        <f t="shared" si="1038"/>
        <v>3764171.96</v>
      </c>
      <c r="BQ610" s="69">
        <f t="shared" si="1038"/>
        <v>3738389.96</v>
      </c>
      <c r="BR610" s="69">
        <f t="shared" si="1038"/>
        <v>3712607.96</v>
      </c>
      <c r="BS610" s="69">
        <f t="shared" si="1038"/>
        <v>3686825.96</v>
      </c>
      <c r="BT610" s="60">
        <f t="shared" si="1020"/>
        <v>84513.395120000001</v>
      </c>
      <c r="BU610" s="57">
        <v>25782</v>
      </c>
      <c r="BV610" s="57">
        <f t="shared" si="1012"/>
        <v>309384</v>
      </c>
      <c r="BW610" s="57">
        <f t="shared" si="1042"/>
        <v>3661043.96</v>
      </c>
      <c r="BX610" s="69">
        <f t="shared" si="1043"/>
        <v>3635261.96</v>
      </c>
      <c r="BY610" s="69">
        <f t="shared" si="1043"/>
        <v>3609479.96</v>
      </c>
      <c r="BZ610" s="69">
        <f t="shared" si="1043"/>
        <v>3583697.96</v>
      </c>
      <c r="CA610" s="69">
        <f t="shared" si="1043"/>
        <v>3557915.96</v>
      </c>
      <c r="CB610" s="69">
        <f t="shared" si="1043"/>
        <v>3532133.96</v>
      </c>
      <c r="CC610" s="69">
        <f t="shared" si="1043"/>
        <v>3506351.96</v>
      </c>
      <c r="CD610" s="69">
        <f t="shared" si="1043"/>
        <v>3480569.96</v>
      </c>
      <c r="CE610" s="69">
        <f t="shared" si="1043"/>
        <v>3454787.96</v>
      </c>
      <c r="CF610" s="69">
        <f t="shared" si="1043"/>
        <v>3429005.96</v>
      </c>
      <c r="CG610" s="69">
        <f t="shared" si="1043"/>
        <v>3403223.96</v>
      </c>
      <c r="CH610" s="69">
        <f t="shared" si="1043"/>
        <v>3377441.96</v>
      </c>
      <c r="CI610" s="60">
        <f t="shared" si="1021"/>
        <v>77706.947120000012</v>
      </c>
      <c r="CJ610" s="57">
        <v>25782</v>
      </c>
      <c r="CK610" s="57">
        <f t="shared" si="1015"/>
        <v>309384</v>
      </c>
      <c r="CL610" s="57">
        <f t="shared" si="1050"/>
        <v>3351659.96</v>
      </c>
      <c r="CM610" s="69">
        <f t="shared" si="1051"/>
        <v>3325877.96</v>
      </c>
      <c r="CN610" s="69">
        <f t="shared" si="1051"/>
        <v>3300095.96</v>
      </c>
      <c r="CO610" s="69">
        <f t="shared" si="1051"/>
        <v>3274313.96</v>
      </c>
      <c r="CP610" s="69">
        <f t="shared" si="1051"/>
        <v>3248531.96</v>
      </c>
      <c r="CQ610" s="69">
        <f t="shared" si="1051"/>
        <v>3222749.96</v>
      </c>
      <c r="CR610" s="69">
        <f t="shared" si="1051"/>
        <v>3196967.96</v>
      </c>
      <c r="CS610" s="69">
        <f t="shared" si="1051"/>
        <v>3171185.96</v>
      </c>
      <c r="CT610" s="69">
        <f t="shared" si="1051"/>
        <v>3145403.96</v>
      </c>
      <c r="CU610" s="69">
        <f t="shared" si="1051"/>
        <v>3119621.96</v>
      </c>
      <c r="CV610" s="69">
        <f t="shared" si="1051"/>
        <v>3093839.96</v>
      </c>
      <c r="CW610" s="69">
        <f t="shared" si="1051"/>
        <v>3068057.96</v>
      </c>
      <c r="CX610" s="60">
        <f t="shared" si="1022"/>
        <v>70900.499120000008</v>
      </c>
    </row>
    <row r="611" spans="1:102" ht="24" customHeight="1" x14ac:dyDescent="0.2">
      <c r="A611" s="81" t="s">
        <v>898</v>
      </c>
      <c r="B611" s="40" t="s">
        <v>899</v>
      </c>
      <c r="C611" s="40" t="s">
        <v>794</v>
      </c>
      <c r="D611" s="40" t="s">
        <v>851</v>
      </c>
      <c r="E611" s="82">
        <v>44895</v>
      </c>
      <c r="F611" s="40" t="s">
        <v>853</v>
      </c>
      <c r="G611" s="80">
        <v>180</v>
      </c>
      <c r="H611" s="57">
        <v>493105.6</v>
      </c>
      <c r="K611" s="58">
        <v>1</v>
      </c>
      <c r="L611" s="57">
        <v>2739.48</v>
      </c>
      <c r="M611" s="57"/>
      <c r="N611" s="57">
        <f>L611</f>
        <v>2739.48</v>
      </c>
      <c r="O611" s="57">
        <v>0</v>
      </c>
      <c r="P611" s="57">
        <v>0</v>
      </c>
      <c r="Q611" s="57">
        <v>0</v>
      </c>
      <c r="R611" s="57">
        <v>0</v>
      </c>
      <c r="S611" s="57">
        <v>0</v>
      </c>
      <c r="T611" s="57">
        <v>0</v>
      </c>
      <c r="U611" s="57">
        <v>0</v>
      </c>
      <c r="V611" s="57">
        <v>0</v>
      </c>
      <c r="W611" s="57">
        <v>0</v>
      </c>
      <c r="X611" s="57">
        <v>0</v>
      </c>
      <c r="Y611" s="57">
        <f t="shared" si="1065"/>
        <v>493105.6</v>
      </c>
      <c r="Z611" s="57">
        <f t="shared" si="1062"/>
        <v>490366.12</v>
      </c>
      <c r="AA611" s="59">
        <f>SUM(O611:Z611,J611)/13*$AA$1</f>
        <v>1664.3367569230768</v>
      </c>
      <c r="AC611" s="57"/>
      <c r="AD611" s="57">
        <f>Z611-$L611</f>
        <v>487626.64</v>
      </c>
      <c r="AE611" s="57">
        <f t="shared" si="1064"/>
        <v>484887.16000000003</v>
      </c>
      <c r="AF611" s="57">
        <f t="shared" si="1059"/>
        <v>482147.68000000005</v>
      </c>
      <c r="AG611" s="57">
        <f t="shared" si="1059"/>
        <v>479408.20000000007</v>
      </c>
      <c r="AH611" s="57">
        <f t="shared" si="1059"/>
        <v>476668.72000000009</v>
      </c>
      <c r="AI611" s="57">
        <f t="shared" si="1059"/>
        <v>473929.24000000011</v>
      </c>
      <c r="AJ611" s="57">
        <f t="shared" si="1059"/>
        <v>471189.76000000013</v>
      </c>
      <c r="AK611" s="57">
        <f t="shared" si="1059"/>
        <v>468450.28000000014</v>
      </c>
      <c r="AL611" s="57">
        <f t="shared" si="1059"/>
        <v>465710.80000000016</v>
      </c>
      <c r="AM611" s="57">
        <f t="shared" si="1059"/>
        <v>462971.32000000018</v>
      </c>
      <c r="AN611" s="57">
        <f t="shared" si="1059"/>
        <v>460231.8400000002</v>
      </c>
      <c r="AO611" s="57">
        <f t="shared" si="1059"/>
        <v>457492.36000000022</v>
      </c>
      <c r="AP611" s="59">
        <f t="shared" si="1049"/>
        <v>10426.443280000003</v>
      </c>
      <c r="AQ611" s="57">
        <v>2739.48</v>
      </c>
      <c r="AR611" s="57">
        <f t="shared" si="1056"/>
        <v>32873.760000000002</v>
      </c>
      <c r="AS611" s="69">
        <f t="shared" si="1035"/>
        <v>454752.88000000024</v>
      </c>
      <c r="AT611" s="69">
        <f t="shared" si="1060"/>
        <v>452013.40000000026</v>
      </c>
      <c r="AU611" s="69">
        <f t="shared" si="1060"/>
        <v>449273.92000000027</v>
      </c>
      <c r="AV611" s="69">
        <f t="shared" si="1060"/>
        <v>446534.44000000029</v>
      </c>
      <c r="AW611" s="69">
        <f t="shared" si="1060"/>
        <v>443794.96000000031</v>
      </c>
      <c r="AX611" s="69">
        <f t="shared" si="1060"/>
        <v>441055.48000000033</v>
      </c>
      <c r="AY611" s="69">
        <f t="shared" si="1060"/>
        <v>438316.00000000035</v>
      </c>
      <c r="AZ611" s="69">
        <f t="shared" si="1060"/>
        <v>435576.52000000037</v>
      </c>
      <c r="BA611" s="69">
        <f t="shared" si="1060"/>
        <v>432837.04000000039</v>
      </c>
      <c r="BB611" s="69">
        <f t="shared" si="1060"/>
        <v>430097.56000000041</v>
      </c>
      <c r="BC611" s="69">
        <f t="shared" si="1060"/>
        <v>427358.08000000042</v>
      </c>
      <c r="BD611" s="69">
        <f t="shared" si="1060"/>
        <v>424618.60000000044</v>
      </c>
      <c r="BE611" s="60">
        <f t="shared" si="1019"/>
        <v>9703.2205600000088</v>
      </c>
      <c r="BF611" s="57">
        <v>2739.48</v>
      </c>
      <c r="BG611" s="57">
        <f t="shared" si="1009"/>
        <v>32873.760000000002</v>
      </c>
      <c r="BH611" s="57">
        <f t="shared" si="1037"/>
        <v>421879.12000000046</v>
      </c>
      <c r="BI611" s="69">
        <f t="shared" si="1038"/>
        <v>419139.64000000048</v>
      </c>
      <c r="BJ611" s="69">
        <f t="shared" si="1038"/>
        <v>416400.1600000005</v>
      </c>
      <c r="BK611" s="69">
        <f t="shared" ref="BK611:BS640" si="1066">BJ611-$AQ611</f>
        <v>413660.68000000052</v>
      </c>
      <c r="BL611" s="69">
        <f t="shared" si="1066"/>
        <v>410921.20000000054</v>
      </c>
      <c r="BM611" s="69">
        <f t="shared" si="1066"/>
        <v>408181.72000000055</v>
      </c>
      <c r="BN611" s="69">
        <f t="shared" si="1066"/>
        <v>405442.24000000057</v>
      </c>
      <c r="BO611" s="69">
        <f t="shared" si="1066"/>
        <v>402702.76000000059</v>
      </c>
      <c r="BP611" s="69">
        <f t="shared" si="1066"/>
        <v>399963.28000000061</v>
      </c>
      <c r="BQ611" s="69">
        <f t="shared" si="1066"/>
        <v>397223.80000000063</v>
      </c>
      <c r="BR611" s="69">
        <f t="shared" si="1066"/>
        <v>394484.32000000065</v>
      </c>
      <c r="BS611" s="69">
        <f t="shared" si="1066"/>
        <v>391744.84000000067</v>
      </c>
      <c r="BT611" s="60">
        <f t="shared" si="1020"/>
        <v>8979.9978400000127</v>
      </c>
      <c r="BU611" s="57">
        <v>2739.48</v>
      </c>
      <c r="BV611" s="57">
        <f t="shared" si="1012"/>
        <v>32873.760000000002</v>
      </c>
      <c r="BW611" s="57">
        <f t="shared" si="1042"/>
        <v>389005.36000000068</v>
      </c>
      <c r="BX611" s="69">
        <f t="shared" si="1043"/>
        <v>386265.8800000007</v>
      </c>
      <c r="BY611" s="69">
        <f t="shared" si="1043"/>
        <v>383526.40000000072</v>
      </c>
      <c r="BZ611" s="69">
        <f t="shared" si="1043"/>
        <v>380786.92000000074</v>
      </c>
      <c r="CA611" s="69">
        <f t="shared" si="1043"/>
        <v>378047.44000000076</v>
      </c>
      <c r="CB611" s="69">
        <f t="shared" si="1043"/>
        <v>375307.96000000078</v>
      </c>
      <c r="CC611" s="69">
        <f t="shared" si="1043"/>
        <v>372568.4800000008</v>
      </c>
      <c r="CD611" s="69">
        <f t="shared" si="1043"/>
        <v>369829.00000000081</v>
      </c>
      <c r="CE611" s="69">
        <f t="shared" si="1043"/>
        <v>367089.52000000083</v>
      </c>
      <c r="CF611" s="69">
        <f t="shared" si="1043"/>
        <v>364350.04000000085</v>
      </c>
      <c r="CG611" s="69">
        <f t="shared" si="1043"/>
        <v>361610.56000000087</v>
      </c>
      <c r="CH611" s="69">
        <f t="shared" si="1043"/>
        <v>358871.08000000089</v>
      </c>
      <c r="CI611" s="60">
        <f t="shared" si="1021"/>
        <v>8256.7751200000184</v>
      </c>
      <c r="CJ611" s="57">
        <v>2739.48</v>
      </c>
      <c r="CK611" s="57">
        <f t="shared" si="1015"/>
        <v>32873.760000000002</v>
      </c>
      <c r="CL611" s="57">
        <f t="shared" si="1050"/>
        <v>356131.60000000091</v>
      </c>
      <c r="CM611" s="69">
        <f t="shared" si="1051"/>
        <v>353392.12000000093</v>
      </c>
      <c r="CN611" s="69">
        <f t="shared" si="1051"/>
        <v>350652.64000000095</v>
      </c>
      <c r="CO611" s="69">
        <f t="shared" si="1051"/>
        <v>347913.16000000096</v>
      </c>
      <c r="CP611" s="69">
        <f t="shared" si="1051"/>
        <v>345173.68000000098</v>
      </c>
      <c r="CQ611" s="69">
        <f t="shared" si="1051"/>
        <v>342434.200000001</v>
      </c>
      <c r="CR611" s="69">
        <f t="shared" si="1051"/>
        <v>339694.72000000102</v>
      </c>
      <c r="CS611" s="69">
        <f t="shared" si="1051"/>
        <v>336955.24000000104</v>
      </c>
      <c r="CT611" s="69">
        <f t="shared" si="1051"/>
        <v>334215.76000000106</v>
      </c>
      <c r="CU611" s="69">
        <f t="shared" si="1051"/>
        <v>331476.28000000108</v>
      </c>
      <c r="CV611" s="69">
        <f t="shared" si="1051"/>
        <v>328736.80000000109</v>
      </c>
      <c r="CW611" s="69">
        <f t="shared" si="1051"/>
        <v>325997.32000000111</v>
      </c>
      <c r="CX611" s="60">
        <f t="shared" si="1022"/>
        <v>7533.5524000000232</v>
      </c>
    </row>
    <row r="612" spans="1:102" ht="24" customHeight="1" x14ac:dyDescent="0.2">
      <c r="A612" s="81" t="s">
        <v>900</v>
      </c>
      <c r="B612" s="40" t="s">
        <v>901</v>
      </c>
      <c r="C612" s="40" t="s">
        <v>794</v>
      </c>
      <c r="D612" s="40" t="s">
        <v>851</v>
      </c>
      <c r="E612" s="82">
        <v>44901</v>
      </c>
      <c r="F612" s="40" t="s">
        <v>853</v>
      </c>
      <c r="G612" s="80">
        <v>180</v>
      </c>
      <c r="H612" s="57">
        <v>508870.5</v>
      </c>
      <c r="K612" s="58">
        <v>1</v>
      </c>
      <c r="L612" s="57">
        <v>2827.0583333333334</v>
      </c>
      <c r="M612" s="57"/>
      <c r="N612" s="57"/>
      <c r="O612" s="57"/>
      <c r="P612" s="57"/>
      <c r="Q612" s="57"/>
      <c r="R612" s="57"/>
      <c r="S612" s="57"/>
      <c r="T612" s="57"/>
      <c r="U612" s="57"/>
      <c r="V612" s="57"/>
      <c r="W612" s="57"/>
      <c r="X612" s="57"/>
      <c r="Y612" s="57"/>
      <c r="Z612" s="57">
        <f>H612</f>
        <v>508870.5</v>
      </c>
      <c r="AA612" s="59">
        <f>SUM(O612:Z612,J612)/13*$AA$1</f>
        <v>861.1654615384615</v>
      </c>
      <c r="AC612" s="57">
        <f>L612*12</f>
        <v>33924.699999999997</v>
      </c>
      <c r="AD612" s="57">
        <f>Z612-$L612</f>
        <v>506043.44166666665</v>
      </c>
      <c r="AE612" s="57">
        <f>AD612-$L612</f>
        <v>503216.3833333333</v>
      </c>
      <c r="AF612" s="57">
        <f t="shared" si="1059"/>
        <v>500389.32499999995</v>
      </c>
      <c r="AG612" s="57">
        <f t="shared" si="1059"/>
        <v>497562.2666666666</v>
      </c>
      <c r="AH612" s="57">
        <f t="shared" si="1059"/>
        <v>494735.20833333326</v>
      </c>
      <c r="AI612" s="57">
        <f t="shared" si="1059"/>
        <v>491908.14999999991</v>
      </c>
      <c r="AJ612" s="57">
        <f t="shared" si="1059"/>
        <v>489081.09166666656</v>
      </c>
      <c r="AK612" s="57">
        <f t="shared" si="1059"/>
        <v>486254.03333333321</v>
      </c>
      <c r="AL612" s="57">
        <f t="shared" si="1059"/>
        <v>483426.97499999986</v>
      </c>
      <c r="AM612" s="57">
        <f t="shared" si="1059"/>
        <v>480599.91666666651</v>
      </c>
      <c r="AN612" s="57">
        <f t="shared" si="1059"/>
        <v>477772.85833333316</v>
      </c>
      <c r="AO612" s="57">
        <f t="shared" si="1059"/>
        <v>474945.79999999981</v>
      </c>
      <c r="AP612" s="59">
        <f t="shared" si="1049"/>
        <v>10821.979299999999</v>
      </c>
      <c r="AQ612" s="57">
        <v>2827.0583333333334</v>
      </c>
      <c r="AR612" s="57">
        <f t="shared" si="1056"/>
        <v>33924.699999999997</v>
      </c>
      <c r="AS612" s="69">
        <f t="shared" si="1035"/>
        <v>472118.74166666646</v>
      </c>
      <c r="AT612" s="69">
        <f t="shared" si="1060"/>
        <v>469291.68333333312</v>
      </c>
      <c r="AU612" s="69">
        <f t="shared" si="1060"/>
        <v>466464.62499999977</v>
      </c>
      <c r="AV612" s="69">
        <f t="shared" si="1060"/>
        <v>463637.56666666642</v>
      </c>
      <c r="AW612" s="69">
        <f t="shared" si="1060"/>
        <v>460810.50833333307</v>
      </c>
      <c r="AX612" s="69">
        <f t="shared" si="1060"/>
        <v>457983.44999999972</v>
      </c>
      <c r="AY612" s="69">
        <f t="shared" si="1060"/>
        <v>455156.39166666637</v>
      </c>
      <c r="AZ612" s="69">
        <f t="shared" si="1060"/>
        <v>452329.33333333302</v>
      </c>
      <c r="BA612" s="69">
        <f t="shared" si="1060"/>
        <v>449502.27499999967</v>
      </c>
      <c r="BB612" s="69">
        <f t="shared" si="1060"/>
        <v>446675.21666666633</v>
      </c>
      <c r="BC612" s="69">
        <f t="shared" si="1060"/>
        <v>443848.15833333298</v>
      </c>
      <c r="BD612" s="69">
        <f t="shared" si="1060"/>
        <v>441021.09999999963</v>
      </c>
      <c r="BE612" s="60">
        <f t="shared" si="1019"/>
        <v>10075.635899999994</v>
      </c>
      <c r="BF612" s="57">
        <v>2827.0583333333334</v>
      </c>
      <c r="BG612" s="57">
        <f t="shared" si="1009"/>
        <v>33924.699999999997</v>
      </c>
      <c r="BH612" s="57">
        <f t="shared" si="1037"/>
        <v>438194.04166666628</v>
      </c>
      <c r="BI612" s="69">
        <f t="shared" ref="BI612:BL659" si="1067">BH612-$AQ612</f>
        <v>435366.98333333293</v>
      </c>
      <c r="BJ612" s="69">
        <f t="shared" si="1067"/>
        <v>432539.92499999958</v>
      </c>
      <c r="BK612" s="69">
        <f t="shared" si="1066"/>
        <v>429712.86666666623</v>
      </c>
      <c r="BL612" s="69">
        <f t="shared" si="1066"/>
        <v>426885.80833333288</v>
      </c>
      <c r="BM612" s="69">
        <f t="shared" si="1066"/>
        <v>424058.74999999953</v>
      </c>
      <c r="BN612" s="69">
        <f t="shared" si="1066"/>
        <v>421231.69166666619</v>
      </c>
      <c r="BO612" s="69">
        <f t="shared" si="1066"/>
        <v>418404.63333333284</v>
      </c>
      <c r="BP612" s="69">
        <f t="shared" si="1066"/>
        <v>415577.57499999949</v>
      </c>
      <c r="BQ612" s="69">
        <f t="shared" si="1066"/>
        <v>412750.51666666614</v>
      </c>
      <c r="BR612" s="69">
        <f t="shared" si="1066"/>
        <v>409923.45833333279</v>
      </c>
      <c r="BS612" s="69">
        <f t="shared" si="1066"/>
        <v>407096.39999999944</v>
      </c>
      <c r="BT612" s="60">
        <f t="shared" si="1020"/>
        <v>9329.2924999999905</v>
      </c>
      <c r="BU612" s="57">
        <v>2827.0583333333334</v>
      </c>
      <c r="BV612" s="57">
        <f t="shared" si="1012"/>
        <v>33924.699999999997</v>
      </c>
      <c r="BW612" s="57">
        <f t="shared" si="1042"/>
        <v>404269.34166666609</v>
      </c>
      <c r="BX612" s="69">
        <f t="shared" si="1043"/>
        <v>401442.28333333274</v>
      </c>
      <c r="BY612" s="69">
        <f t="shared" si="1043"/>
        <v>398615.22499999939</v>
      </c>
      <c r="BZ612" s="69">
        <f t="shared" ref="BZ612:CH645" si="1068">BY612-$AQ612</f>
        <v>395788.16666666605</v>
      </c>
      <c r="CA612" s="69">
        <f t="shared" si="1068"/>
        <v>392961.1083333327</v>
      </c>
      <c r="CB612" s="69">
        <f t="shared" si="1068"/>
        <v>390134.04999999935</v>
      </c>
      <c r="CC612" s="69">
        <f t="shared" si="1068"/>
        <v>387306.991666666</v>
      </c>
      <c r="CD612" s="69">
        <f t="shared" si="1068"/>
        <v>384479.93333333265</v>
      </c>
      <c r="CE612" s="69">
        <f t="shared" si="1068"/>
        <v>381652.8749999993</v>
      </c>
      <c r="CF612" s="69">
        <f t="shared" si="1068"/>
        <v>378825.81666666595</v>
      </c>
      <c r="CG612" s="69">
        <f t="shared" si="1068"/>
        <v>375998.7583333326</v>
      </c>
      <c r="CH612" s="69">
        <f t="shared" si="1068"/>
        <v>373171.69999999925</v>
      </c>
      <c r="CI612" s="60">
        <f t="shared" si="1021"/>
        <v>8582.9490999999834</v>
      </c>
      <c r="CJ612" s="57">
        <v>2827.0583333333334</v>
      </c>
      <c r="CK612" s="57">
        <f t="shared" si="1015"/>
        <v>33924.699999999997</v>
      </c>
      <c r="CL612" s="57">
        <f t="shared" si="1050"/>
        <v>370344.64166666591</v>
      </c>
      <c r="CM612" s="69">
        <f t="shared" si="1051"/>
        <v>367517.58333333256</v>
      </c>
      <c r="CN612" s="69">
        <f t="shared" si="1051"/>
        <v>364690.52499999921</v>
      </c>
      <c r="CO612" s="69">
        <f t="shared" si="1051"/>
        <v>361863.46666666586</v>
      </c>
      <c r="CP612" s="69">
        <f t="shared" si="1051"/>
        <v>359036.40833333251</v>
      </c>
      <c r="CQ612" s="69">
        <f t="shared" si="1051"/>
        <v>356209.34999999916</v>
      </c>
      <c r="CR612" s="69">
        <f t="shared" si="1051"/>
        <v>353382.29166666581</v>
      </c>
      <c r="CS612" s="69">
        <f t="shared" si="1051"/>
        <v>350555.23333333246</v>
      </c>
      <c r="CT612" s="69">
        <f t="shared" si="1051"/>
        <v>347728.17499999912</v>
      </c>
      <c r="CU612" s="69">
        <f t="shared" si="1051"/>
        <v>344901.11666666577</v>
      </c>
      <c r="CV612" s="69">
        <f t="shared" si="1051"/>
        <v>342074.05833333242</v>
      </c>
      <c r="CW612" s="69">
        <f t="shared" si="1051"/>
        <v>339246.99999999907</v>
      </c>
      <c r="CX612" s="60">
        <f t="shared" si="1022"/>
        <v>7836.6056999999801</v>
      </c>
    </row>
    <row r="613" spans="1:102" s="71" customFormat="1" ht="24" customHeight="1" x14ac:dyDescent="0.2">
      <c r="A613" s="81" t="s">
        <v>902</v>
      </c>
      <c r="B613" s="71">
        <v>1922</v>
      </c>
      <c r="C613" s="71" t="s">
        <v>793</v>
      </c>
      <c r="D613" s="71" t="s">
        <v>835</v>
      </c>
      <c r="E613" s="83">
        <v>44917</v>
      </c>
      <c r="F613" s="71" t="s">
        <v>877</v>
      </c>
      <c r="G613" s="40">
        <v>84</v>
      </c>
      <c r="H613" s="69">
        <v>179000</v>
      </c>
      <c r="K613" s="72">
        <v>0</v>
      </c>
      <c r="L613" s="57">
        <v>2130.9523809523807</v>
      </c>
      <c r="M613" s="57"/>
      <c r="N613" s="69"/>
      <c r="O613" s="69"/>
      <c r="P613" s="69"/>
      <c r="Q613" s="69"/>
      <c r="R613" s="69"/>
      <c r="S613" s="69"/>
      <c r="T613" s="69"/>
      <c r="U613" s="69"/>
      <c r="V613" s="69"/>
      <c r="W613" s="69"/>
      <c r="X613" s="69"/>
      <c r="Y613" s="69"/>
      <c r="Z613" s="69">
        <f>H613</f>
        <v>179000</v>
      </c>
      <c r="AA613" s="115"/>
      <c r="AC613" s="57">
        <f t="shared" ref="AC613:AC619" si="1069">L613*12</f>
        <v>25571.428571428569</v>
      </c>
      <c r="AD613" s="69">
        <f>Z613-$L613</f>
        <v>176869.04761904763</v>
      </c>
      <c r="AE613" s="69">
        <f>AD613-$L613</f>
        <v>174738.09523809527</v>
      </c>
      <c r="AF613" s="69">
        <f t="shared" si="1059"/>
        <v>172607.1428571429</v>
      </c>
      <c r="AG613" s="69">
        <f t="shared" si="1059"/>
        <v>170476.19047619053</v>
      </c>
      <c r="AH613" s="69">
        <f t="shared" si="1059"/>
        <v>168345.23809523816</v>
      </c>
      <c r="AI613" s="69">
        <f t="shared" si="1059"/>
        <v>166214.2857142858</v>
      </c>
      <c r="AJ613" s="69">
        <f t="shared" si="1059"/>
        <v>164083.33333333343</v>
      </c>
      <c r="AK613" s="69">
        <f t="shared" si="1059"/>
        <v>161952.38095238106</v>
      </c>
      <c r="AL613" s="69">
        <f t="shared" si="1059"/>
        <v>159821.4285714287</v>
      </c>
      <c r="AM613" s="69">
        <f t="shared" si="1059"/>
        <v>157690.47619047633</v>
      </c>
      <c r="AN613" s="69">
        <f t="shared" si="1059"/>
        <v>155559.52380952396</v>
      </c>
      <c r="AO613" s="69">
        <f t="shared" si="1059"/>
        <v>153428.57142857159</v>
      </c>
      <c r="AP613" s="59"/>
      <c r="AQ613" s="57">
        <v>2130.9523809523807</v>
      </c>
      <c r="AR613" s="57">
        <f t="shared" si="1056"/>
        <v>25571.428571428569</v>
      </c>
      <c r="AS613" s="69">
        <f t="shared" si="1035"/>
        <v>151297.61904761923</v>
      </c>
      <c r="AT613" s="69">
        <f t="shared" si="1060"/>
        <v>149166.66666666686</v>
      </c>
      <c r="AU613" s="69">
        <f t="shared" si="1060"/>
        <v>147035.71428571449</v>
      </c>
      <c r="AV613" s="69">
        <f t="shared" si="1060"/>
        <v>144904.76190476213</v>
      </c>
      <c r="AW613" s="69">
        <f t="shared" si="1060"/>
        <v>142773.80952380976</v>
      </c>
      <c r="AX613" s="69">
        <f t="shared" si="1060"/>
        <v>140642.85714285739</v>
      </c>
      <c r="AY613" s="69">
        <f t="shared" si="1060"/>
        <v>138511.90476190503</v>
      </c>
      <c r="AZ613" s="69">
        <f t="shared" si="1060"/>
        <v>136380.95238095266</v>
      </c>
      <c r="BA613" s="69">
        <f t="shared" si="1060"/>
        <v>134250.00000000029</v>
      </c>
      <c r="BB613" s="69">
        <f t="shared" si="1060"/>
        <v>132119.04761904792</v>
      </c>
      <c r="BC613" s="69">
        <f t="shared" si="1060"/>
        <v>129988.09523809554</v>
      </c>
      <c r="BD613" s="69">
        <f t="shared" si="1060"/>
        <v>127857.14285714316</v>
      </c>
      <c r="BE613" s="60">
        <f t="shared" si="1019"/>
        <v>0</v>
      </c>
      <c r="BF613" s="57">
        <v>2130.9523809523807</v>
      </c>
      <c r="BG613" s="57">
        <f t="shared" si="1009"/>
        <v>25571.428571428569</v>
      </c>
      <c r="BH613" s="57">
        <f t="shared" si="1037"/>
        <v>125726.19047619078</v>
      </c>
      <c r="BI613" s="69">
        <f t="shared" si="1067"/>
        <v>123595.2380952384</v>
      </c>
      <c r="BJ613" s="69">
        <f t="shared" si="1067"/>
        <v>121464.28571428602</v>
      </c>
      <c r="BK613" s="69">
        <f t="shared" si="1066"/>
        <v>119333.33333333363</v>
      </c>
      <c r="BL613" s="69">
        <f t="shared" si="1066"/>
        <v>117202.38095238125</v>
      </c>
      <c r="BM613" s="69">
        <f t="shared" si="1066"/>
        <v>115071.42857142887</v>
      </c>
      <c r="BN613" s="69">
        <f t="shared" si="1066"/>
        <v>112940.47619047649</v>
      </c>
      <c r="BO613" s="69">
        <f t="shared" si="1066"/>
        <v>110809.52380952411</v>
      </c>
      <c r="BP613" s="69">
        <f t="shared" si="1066"/>
        <v>108678.57142857173</v>
      </c>
      <c r="BQ613" s="69">
        <f t="shared" si="1066"/>
        <v>106547.61904761934</v>
      </c>
      <c r="BR613" s="69">
        <f t="shared" si="1066"/>
        <v>104416.66666666696</v>
      </c>
      <c r="BS613" s="69">
        <f t="shared" si="1066"/>
        <v>102285.71428571458</v>
      </c>
      <c r="BT613" s="60">
        <v>0</v>
      </c>
      <c r="BU613" s="57">
        <v>2130.9523809523807</v>
      </c>
      <c r="BV613" s="57">
        <f t="shared" si="1012"/>
        <v>25571.428571428569</v>
      </c>
      <c r="BW613" s="57">
        <f t="shared" si="1042"/>
        <v>100154.7619047622</v>
      </c>
      <c r="BX613" s="69">
        <f t="shared" ref="BX613:CD658" si="1070">BW613-$AQ613</f>
        <v>98023.809523809818</v>
      </c>
      <c r="BY613" s="69">
        <f t="shared" si="1070"/>
        <v>95892.857142857436</v>
      </c>
      <c r="BZ613" s="69">
        <f t="shared" si="1068"/>
        <v>93761.904761905054</v>
      </c>
      <c r="CA613" s="69">
        <f t="shared" si="1068"/>
        <v>91630.952380952673</v>
      </c>
      <c r="CB613" s="69">
        <f t="shared" si="1068"/>
        <v>89500.000000000291</v>
      </c>
      <c r="CC613" s="69">
        <f t="shared" si="1068"/>
        <v>87369.047619047909</v>
      </c>
      <c r="CD613" s="69">
        <f t="shared" si="1068"/>
        <v>85238.095238095528</v>
      </c>
      <c r="CE613" s="69">
        <f t="shared" si="1068"/>
        <v>83107.142857143146</v>
      </c>
      <c r="CF613" s="69">
        <f t="shared" si="1068"/>
        <v>80976.190476190764</v>
      </c>
      <c r="CG613" s="69">
        <f t="shared" si="1068"/>
        <v>78845.238095238383</v>
      </c>
      <c r="CH613" s="69">
        <f t="shared" si="1068"/>
        <v>76714.285714286001</v>
      </c>
      <c r="CI613" s="60">
        <v>0</v>
      </c>
      <c r="CJ613" s="57">
        <v>2130.9523809523807</v>
      </c>
      <c r="CK613" s="57">
        <f t="shared" si="1015"/>
        <v>25571.428571428569</v>
      </c>
      <c r="CL613" s="57">
        <f t="shared" si="1050"/>
        <v>74583.33333333362</v>
      </c>
      <c r="CM613" s="69">
        <f t="shared" si="1051"/>
        <v>72452.380952381238</v>
      </c>
      <c r="CN613" s="69">
        <f t="shared" si="1051"/>
        <v>70321.428571428856</v>
      </c>
      <c r="CO613" s="69">
        <f t="shared" si="1051"/>
        <v>68190.476190476475</v>
      </c>
      <c r="CP613" s="69">
        <f t="shared" si="1051"/>
        <v>66059.523809524093</v>
      </c>
      <c r="CQ613" s="69">
        <f t="shared" si="1051"/>
        <v>63928.571428571711</v>
      </c>
      <c r="CR613" s="69">
        <f t="shared" si="1051"/>
        <v>61797.61904761933</v>
      </c>
      <c r="CS613" s="69">
        <f t="shared" si="1051"/>
        <v>59666.666666666948</v>
      </c>
      <c r="CT613" s="69">
        <f t="shared" si="1051"/>
        <v>57535.714285714566</v>
      </c>
      <c r="CU613" s="69">
        <f t="shared" si="1051"/>
        <v>55404.761904762185</v>
      </c>
      <c r="CV613" s="69">
        <f t="shared" si="1051"/>
        <v>53273.809523809803</v>
      </c>
      <c r="CW613" s="69">
        <f t="shared" si="1051"/>
        <v>51142.857142857421</v>
      </c>
      <c r="CX613" s="60">
        <v>0</v>
      </c>
    </row>
    <row r="614" spans="1:102" ht="24" customHeight="1" x14ac:dyDescent="0.2">
      <c r="A614" s="81" t="s">
        <v>903</v>
      </c>
      <c r="B614" s="40" t="s">
        <v>904</v>
      </c>
      <c r="C614" s="40" t="s">
        <v>794</v>
      </c>
      <c r="D614" s="40" t="s">
        <v>851</v>
      </c>
      <c r="E614" s="82">
        <v>44924</v>
      </c>
      <c r="F614" s="40" t="s">
        <v>853</v>
      </c>
      <c r="G614" s="80">
        <v>180</v>
      </c>
      <c r="H614" s="57">
        <v>1075330.03</v>
      </c>
      <c r="K614" s="58">
        <v>1</v>
      </c>
      <c r="L614" s="57">
        <v>5974.0557222222224</v>
      </c>
      <c r="M614" s="57"/>
      <c r="N614" s="57"/>
      <c r="O614" s="57"/>
      <c r="P614" s="57"/>
      <c r="Q614" s="57"/>
      <c r="R614" s="57"/>
      <c r="S614" s="57"/>
      <c r="T614" s="57"/>
      <c r="U614" s="57"/>
      <c r="V614" s="57"/>
      <c r="W614" s="57"/>
      <c r="X614" s="57"/>
      <c r="Y614" s="57"/>
      <c r="Z614" s="69">
        <f t="shared" ref="Z614:Z618" si="1071">H614</f>
        <v>1075330.03</v>
      </c>
      <c r="AA614" s="59">
        <f>SUM(O614:Z614,J614)/13*$AA$1</f>
        <v>1819.7892815384616</v>
      </c>
      <c r="AC614" s="57">
        <f t="shared" si="1069"/>
        <v>71688.668666666665</v>
      </c>
      <c r="AD614" s="69">
        <f t="shared" ref="AD614:AD619" si="1072">Z614-$L614</f>
        <v>1069355.9742777778</v>
      </c>
      <c r="AE614" s="69">
        <f t="shared" ref="AE614:AO619" si="1073">AD614-$L614</f>
        <v>1063381.9185555556</v>
      </c>
      <c r="AF614" s="69">
        <f t="shared" si="1059"/>
        <v>1057407.8628333334</v>
      </c>
      <c r="AG614" s="69">
        <f t="shared" si="1059"/>
        <v>1051433.8071111112</v>
      </c>
      <c r="AH614" s="69">
        <f t="shared" si="1059"/>
        <v>1045459.751388889</v>
      </c>
      <c r="AI614" s="69">
        <f t="shared" si="1059"/>
        <v>1039485.6956666668</v>
      </c>
      <c r="AJ614" s="69">
        <f t="shared" si="1059"/>
        <v>1033511.6399444446</v>
      </c>
      <c r="AK614" s="69">
        <f t="shared" si="1059"/>
        <v>1027537.5842222224</v>
      </c>
      <c r="AL614" s="69">
        <f t="shared" si="1059"/>
        <v>1021563.5285000002</v>
      </c>
      <c r="AM614" s="69">
        <f t="shared" si="1059"/>
        <v>1015589.472777778</v>
      </c>
      <c r="AN614" s="69">
        <f t="shared" si="1059"/>
        <v>1009615.4170555559</v>
      </c>
      <c r="AO614" s="69">
        <f t="shared" si="1059"/>
        <v>1003641.3613333337</v>
      </c>
      <c r="AP614" s="59">
        <f t="shared" si="1049"/>
        <v>22868.685304666669</v>
      </c>
      <c r="AQ614" s="57">
        <v>5974.0557222222224</v>
      </c>
      <c r="AR614" s="57">
        <f t="shared" si="1056"/>
        <v>71688.668666666665</v>
      </c>
      <c r="AS614" s="69">
        <f t="shared" si="1035"/>
        <v>997667.30561111146</v>
      </c>
      <c r="AT614" s="69">
        <f t="shared" si="1060"/>
        <v>991693.24988888926</v>
      </c>
      <c r="AU614" s="69">
        <f t="shared" si="1060"/>
        <v>985719.19416666706</v>
      </c>
      <c r="AV614" s="69">
        <f t="shared" si="1060"/>
        <v>979745.13844444486</v>
      </c>
      <c r="AW614" s="69">
        <f t="shared" si="1060"/>
        <v>973771.08272222267</v>
      </c>
      <c r="AX614" s="69">
        <f t="shared" si="1060"/>
        <v>967797.02700000047</v>
      </c>
      <c r="AY614" s="69">
        <f t="shared" si="1060"/>
        <v>961822.97127777827</v>
      </c>
      <c r="AZ614" s="69">
        <f t="shared" si="1060"/>
        <v>955848.91555555607</v>
      </c>
      <c r="BA614" s="69">
        <f t="shared" si="1060"/>
        <v>949874.85983333387</v>
      </c>
      <c r="BB614" s="69">
        <f t="shared" si="1060"/>
        <v>943900.80411111168</v>
      </c>
      <c r="BC614" s="69">
        <f t="shared" si="1060"/>
        <v>937926.74838888948</v>
      </c>
      <c r="BD614" s="69">
        <f t="shared" si="1060"/>
        <v>931952.69266666728</v>
      </c>
      <c r="BE614" s="60">
        <f t="shared" si="1019"/>
        <v>21291.534594000008</v>
      </c>
      <c r="BF614" s="57">
        <v>5974.0557222222224</v>
      </c>
      <c r="BG614" s="57">
        <f t="shared" si="1009"/>
        <v>71688.668666666665</v>
      </c>
      <c r="BH614" s="57">
        <f t="shared" si="1037"/>
        <v>925978.63694444508</v>
      </c>
      <c r="BI614" s="69">
        <f t="shared" si="1067"/>
        <v>920004.58122222289</v>
      </c>
      <c r="BJ614" s="69">
        <f t="shared" si="1067"/>
        <v>914030.52550000069</v>
      </c>
      <c r="BK614" s="69">
        <f t="shared" si="1066"/>
        <v>908056.46977777849</v>
      </c>
      <c r="BL614" s="69">
        <f t="shared" si="1066"/>
        <v>902082.41405555629</v>
      </c>
      <c r="BM614" s="69">
        <f t="shared" si="1066"/>
        <v>896108.35833333409</v>
      </c>
      <c r="BN614" s="69">
        <f t="shared" si="1066"/>
        <v>890134.3026111119</v>
      </c>
      <c r="BO614" s="69">
        <f t="shared" si="1066"/>
        <v>884160.2468888897</v>
      </c>
      <c r="BP614" s="69">
        <f t="shared" si="1066"/>
        <v>878186.1911666675</v>
      </c>
      <c r="BQ614" s="69">
        <f t="shared" si="1066"/>
        <v>872212.1354444453</v>
      </c>
      <c r="BR614" s="69">
        <f t="shared" si="1066"/>
        <v>866238.0797222231</v>
      </c>
      <c r="BS614" s="69">
        <f t="shared" si="1066"/>
        <v>860264.02400000091</v>
      </c>
      <c r="BT614" s="60">
        <f t="shared" si="1020"/>
        <v>19714.38388333335</v>
      </c>
      <c r="BU614" s="57">
        <v>5974.0557222222224</v>
      </c>
      <c r="BV614" s="57">
        <f t="shared" si="1012"/>
        <v>71688.668666666665</v>
      </c>
      <c r="BW614" s="57">
        <f t="shared" si="1042"/>
        <v>854289.96827777871</v>
      </c>
      <c r="BX614" s="69">
        <f t="shared" si="1070"/>
        <v>848315.91255555651</v>
      </c>
      <c r="BY614" s="69">
        <f t="shared" si="1070"/>
        <v>842341.85683333431</v>
      </c>
      <c r="BZ614" s="69">
        <f t="shared" si="1068"/>
        <v>836367.80111111212</v>
      </c>
      <c r="CA614" s="69">
        <f t="shared" si="1068"/>
        <v>830393.74538888992</v>
      </c>
      <c r="CB614" s="69">
        <f t="shared" si="1068"/>
        <v>824419.68966666772</v>
      </c>
      <c r="CC614" s="69">
        <f t="shared" si="1068"/>
        <v>818445.63394444552</v>
      </c>
      <c r="CD614" s="69">
        <f t="shared" si="1068"/>
        <v>812471.57822222332</v>
      </c>
      <c r="CE614" s="69">
        <f t="shared" si="1068"/>
        <v>806497.52250000113</v>
      </c>
      <c r="CF614" s="69">
        <f t="shared" si="1068"/>
        <v>800523.46677777893</v>
      </c>
      <c r="CG614" s="69">
        <f t="shared" si="1068"/>
        <v>794549.41105555673</v>
      </c>
      <c r="CH614" s="69">
        <f t="shared" si="1068"/>
        <v>788575.35533333453</v>
      </c>
      <c r="CI614" s="60">
        <f t="shared" si="1021"/>
        <v>18137.233172666689</v>
      </c>
      <c r="CJ614" s="57">
        <v>5974.0557222222224</v>
      </c>
      <c r="CK614" s="57">
        <f t="shared" si="1015"/>
        <v>71688.668666666665</v>
      </c>
      <c r="CL614" s="57">
        <f t="shared" si="1050"/>
        <v>782601.29961111234</v>
      </c>
      <c r="CM614" s="69">
        <f t="shared" si="1051"/>
        <v>776627.24388889014</v>
      </c>
      <c r="CN614" s="69">
        <f t="shared" si="1051"/>
        <v>770653.18816666794</v>
      </c>
      <c r="CO614" s="69">
        <f t="shared" si="1051"/>
        <v>764679.13244444574</v>
      </c>
      <c r="CP614" s="69">
        <f t="shared" si="1051"/>
        <v>758705.07672222354</v>
      </c>
      <c r="CQ614" s="69">
        <f t="shared" si="1051"/>
        <v>752731.02100000135</v>
      </c>
      <c r="CR614" s="69">
        <f t="shared" si="1051"/>
        <v>746756.96527777915</v>
      </c>
      <c r="CS614" s="69">
        <f t="shared" si="1051"/>
        <v>740782.90955555695</v>
      </c>
      <c r="CT614" s="69">
        <f t="shared" si="1051"/>
        <v>734808.85383333475</v>
      </c>
      <c r="CU614" s="69">
        <f t="shared" si="1051"/>
        <v>728834.79811111256</v>
      </c>
      <c r="CV614" s="69">
        <f t="shared" si="1051"/>
        <v>722860.74238889036</v>
      </c>
      <c r="CW614" s="69">
        <f t="shared" si="1051"/>
        <v>716886.68666666816</v>
      </c>
      <c r="CX614" s="60">
        <f t="shared" si="1022"/>
        <v>16560.082462000028</v>
      </c>
    </row>
    <row r="615" spans="1:102" ht="29.25" customHeight="1" x14ac:dyDescent="0.2">
      <c r="A615" s="84" t="s">
        <v>905</v>
      </c>
      <c r="B615" s="71" t="s">
        <v>906</v>
      </c>
      <c r="C615" s="40" t="s">
        <v>794</v>
      </c>
      <c r="D615" s="40" t="s">
        <v>851</v>
      </c>
      <c r="E615" s="82">
        <v>44925</v>
      </c>
      <c r="F615" s="40" t="s">
        <v>853</v>
      </c>
      <c r="G615" s="80">
        <v>180</v>
      </c>
      <c r="H615" s="57">
        <v>1751712.82</v>
      </c>
      <c r="K615" s="58">
        <v>1</v>
      </c>
      <c r="L615" s="57">
        <v>9731.7378888888888</v>
      </c>
      <c r="M615" s="57"/>
      <c r="N615" s="57"/>
      <c r="O615" s="57"/>
      <c r="P615" s="57"/>
      <c r="Q615" s="57"/>
      <c r="R615" s="57"/>
      <c r="S615" s="57"/>
      <c r="T615" s="57"/>
      <c r="U615" s="57"/>
      <c r="V615" s="57"/>
      <c r="W615" s="57"/>
      <c r="X615" s="57"/>
      <c r="Y615" s="57"/>
      <c r="Z615" s="69">
        <f t="shared" si="1071"/>
        <v>1751712.82</v>
      </c>
      <c r="AA615" s="59">
        <f t="shared" ref="AA615:AA617" si="1074">SUM(O615:Z615,J615)/13*$AA$1</f>
        <v>2964.4370800000002</v>
      </c>
      <c r="AC615" s="57">
        <f t="shared" si="1069"/>
        <v>116780.85466666667</v>
      </c>
      <c r="AD615" s="69">
        <f t="shared" si="1072"/>
        <v>1741981.0821111111</v>
      </c>
      <c r="AE615" s="69">
        <f t="shared" si="1073"/>
        <v>1732249.3442222222</v>
      </c>
      <c r="AF615" s="69">
        <f t="shared" si="1059"/>
        <v>1722517.6063333333</v>
      </c>
      <c r="AG615" s="69">
        <f t="shared" si="1059"/>
        <v>1712785.8684444444</v>
      </c>
      <c r="AH615" s="69">
        <f t="shared" si="1059"/>
        <v>1703054.1305555555</v>
      </c>
      <c r="AI615" s="69">
        <f t="shared" si="1059"/>
        <v>1693322.3926666665</v>
      </c>
      <c r="AJ615" s="69">
        <f t="shared" si="1059"/>
        <v>1683590.6547777776</v>
      </c>
      <c r="AK615" s="69">
        <f t="shared" si="1059"/>
        <v>1673858.9168888887</v>
      </c>
      <c r="AL615" s="69">
        <f t="shared" si="1059"/>
        <v>1664127.1789999998</v>
      </c>
      <c r="AM615" s="69">
        <f t="shared" si="1059"/>
        <v>1654395.4411111108</v>
      </c>
      <c r="AN615" s="69">
        <f t="shared" si="1059"/>
        <v>1644663.7032222219</v>
      </c>
      <c r="AO615" s="69">
        <f t="shared" si="1059"/>
        <v>1634931.965333333</v>
      </c>
      <c r="AP615" s="59">
        <f t="shared" si="1049"/>
        <v>37253.092638666662</v>
      </c>
      <c r="AQ615" s="57">
        <v>9731.7378888888888</v>
      </c>
      <c r="AR615" s="57">
        <f t="shared" si="1056"/>
        <v>116780.85466666667</v>
      </c>
      <c r="AS615" s="69">
        <f t="shared" si="1035"/>
        <v>1625200.2274444441</v>
      </c>
      <c r="AT615" s="69">
        <f t="shared" si="1060"/>
        <v>1615468.4895555552</v>
      </c>
      <c r="AU615" s="69">
        <f t="shared" si="1060"/>
        <v>1605736.7516666662</v>
      </c>
      <c r="AV615" s="69">
        <f t="shared" si="1060"/>
        <v>1596005.0137777773</v>
      </c>
      <c r="AW615" s="69">
        <f t="shared" si="1060"/>
        <v>1586273.2758888884</v>
      </c>
      <c r="AX615" s="69">
        <f t="shared" si="1060"/>
        <v>1576541.5379999995</v>
      </c>
      <c r="AY615" s="69">
        <f t="shared" si="1060"/>
        <v>1566809.8001111106</v>
      </c>
      <c r="AZ615" s="69">
        <f t="shared" si="1060"/>
        <v>1557078.0622222216</v>
      </c>
      <c r="BA615" s="69">
        <f t="shared" si="1060"/>
        <v>1547346.3243333327</v>
      </c>
      <c r="BB615" s="69">
        <f t="shared" si="1060"/>
        <v>1537614.5864444438</v>
      </c>
      <c r="BC615" s="69">
        <f t="shared" si="1060"/>
        <v>1527882.8485555549</v>
      </c>
      <c r="BD615" s="69">
        <f t="shared" si="1060"/>
        <v>1518151.1106666659</v>
      </c>
      <c r="BE615" s="60">
        <f t="shared" si="1019"/>
        <v>34683.913835999978</v>
      </c>
      <c r="BF615" s="57">
        <v>9731.7378888888888</v>
      </c>
      <c r="BG615" s="57">
        <f t="shared" si="1009"/>
        <v>116780.85466666667</v>
      </c>
      <c r="BH615" s="57">
        <f t="shared" si="1037"/>
        <v>1508419.372777777</v>
      </c>
      <c r="BI615" s="69">
        <f t="shared" si="1067"/>
        <v>1498687.6348888881</v>
      </c>
      <c r="BJ615" s="69">
        <f t="shared" si="1067"/>
        <v>1488955.8969999992</v>
      </c>
      <c r="BK615" s="69">
        <f t="shared" si="1066"/>
        <v>1479224.1591111103</v>
      </c>
      <c r="BL615" s="69">
        <f t="shared" si="1066"/>
        <v>1469492.4212222213</v>
      </c>
      <c r="BM615" s="69">
        <f t="shared" si="1066"/>
        <v>1459760.6833333324</v>
      </c>
      <c r="BN615" s="69">
        <f t="shared" si="1066"/>
        <v>1450028.9454444435</v>
      </c>
      <c r="BO615" s="69">
        <f t="shared" si="1066"/>
        <v>1440297.2075555546</v>
      </c>
      <c r="BP615" s="69">
        <f t="shared" si="1066"/>
        <v>1430565.4696666657</v>
      </c>
      <c r="BQ615" s="69">
        <f t="shared" si="1066"/>
        <v>1420833.7317777767</v>
      </c>
      <c r="BR615" s="69">
        <f t="shared" si="1066"/>
        <v>1411101.9938888878</v>
      </c>
      <c r="BS615" s="69">
        <f t="shared" si="1066"/>
        <v>1401370.2559999989</v>
      </c>
      <c r="BT615" s="60">
        <f t="shared" si="1020"/>
        <v>32114.735033333312</v>
      </c>
      <c r="BU615" s="57">
        <v>9731.7378888888888</v>
      </c>
      <c r="BV615" s="57">
        <f t="shared" si="1012"/>
        <v>116780.85466666667</v>
      </c>
      <c r="BW615" s="57">
        <f t="shared" si="1042"/>
        <v>1391638.51811111</v>
      </c>
      <c r="BX615" s="69">
        <f t="shared" si="1070"/>
        <v>1381906.780222221</v>
      </c>
      <c r="BY615" s="69">
        <f t="shared" si="1070"/>
        <v>1372175.0423333321</v>
      </c>
      <c r="BZ615" s="69">
        <f t="shared" si="1068"/>
        <v>1362443.3044444432</v>
      </c>
      <c r="CA615" s="69">
        <f t="shared" si="1068"/>
        <v>1352711.5665555543</v>
      </c>
      <c r="CB615" s="69">
        <f t="shared" si="1068"/>
        <v>1342979.8286666654</v>
      </c>
      <c r="CC615" s="69">
        <f t="shared" si="1068"/>
        <v>1333248.0907777764</v>
      </c>
      <c r="CD615" s="69">
        <f t="shared" si="1068"/>
        <v>1323516.3528888875</v>
      </c>
      <c r="CE615" s="69">
        <f t="shared" si="1068"/>
        <v>1313784.6149999986</v>
      </c>
      <c r="CF615" s="69">
        <f t="shared" si="1068"/>
        <v>1304052.8771111097</v>
      </c>
      <c r="CG615" s="69">
        <f t="shared" si="1068"/>
        <v>1294321.1392222208</v>
      </c>
      <c r="CH615" s="69">
        <f t="shared" si="1068"/>
        <v>1284589.4013333318</v>
      </c>
      <c r="CI615" s="60">
        <f t="shared" si="1021"/>
        <v>29545.556230666632</v>
      </c>
      <c r="CJ615" s="57">
        <v>9731.7378888888888</v>
      </c>
      <c r="CK615" s="57">
        <f t="shared" si="1015"/>
        <v>116780.85466666667</v>
      </c>
      <c r="CL615" s="57">
        <f t="shared" si="1050"/>
        <v>1274857.6634444429</v>
      </c>
      <c r="CM615" s="69">
        <f t="shared" si="1051"/>
        <v>1265125.925555554</v>
      </c>
      <c r="CN615" s="69">
        <f t="shared" si="1051"/>
        <v>1255394.1876666651</v>
      </c>
      <c r="CO615" s="69">
        <f t="shared" si="1051"/>
        <v>1245662.4497777761</v>
      </c>
      <c r="CP615" s="69">
        <f t="shared" si="1051"/>
        <v>1235930.7118888872</v>
      </c>
      <c r="CQ615" s="69">
        <f t="shared" si="1051"/>
        <v>1226198.9739999983</v>
      </c>
      <c r="CR615" s="69">
        <f t="shared" si="1051"/>
        <v>1216467.2361111094</v>
      </c>
      <c r="CS615" s="69">
        <f t="shared" si="1051"/>
        <v>1206735.4982222205</v>
      </c>
      <c r="CT615" s="69">
        <f t="shared" si="1051"/>
        <v>1197003.7603333315</v>
      </c>
      <c r="CU615" s="69">
        <f t="shared" si="1051"/>
        <v>1187272.0224444426</v>
      </c>
      <c r="CV615" s="69">
        <f t="shared" si="1051"/>
        <v>1177540.2845555537</v>
      </c>
      <c r="CW615" s="69">
        <f t="shared" si="1051"/>
        <v>1167808.5466666648</v>
      </c>
      <c r="CX615" s="60">
        <f t="shared" si="1022"/>
        <v>26976.37742799996</v>
      </c>
    </row>
    <row r="616" spans="1:102" ht="24" customHeight="1" x14ac:dyDescent="0.2">
      <c r="A616" s="84" t="s">
        <v>907</v>
      </c>
      <c r="B616" s="71" t="s">
        <v>908</v>
      </c>
      <c r="C616" s="40" t="s">
        <v>794</v>
      </c>
      <c r="D616" s="40" t="s">
        <v>851</v>
      </c>
      <c r="E616" s="82">
        <v>44925</v>
      </c>
      <c r="F616" s="40" t="s">
        <v>853</v>
      </c>
      <c r="G616" s="80">
        <v>180</v>
      </c>
      <c r="H616" s="57">
        <v>4014230.74</v>
      </c>
      <c r="K616" s="58">
        <v>1</v>
      </c>
      <c r="L616" s="57">
        <v>22301.281888888891</v>
      </c>
      <c r="M616" s="57"/>
      <c r="N616" s="57"/>
      <c r="O616" s="57"/>
      <c r="P616" s="57"/>
      <c r="Q616" s="57"/>
      <c r="R616" s="57"/>
      <c r="S616" s="57"/>
      <c r="T616" s="57"/>
      <c r="U616" s="57"/>
      <c r="V616" s="57"/>
      <c r="W616" s="57"/>
      <c r="X616" s="57"/>
      <c r="Y616" s="57"/>
      <c r="Z616" s="69">
        <f t="shared" si="1071"/>
        <v>4014230.74</v>
      </c>
      <c r="AA616" s="59">
        <f t="shared" si="1074"/>
        <v>6793.3135600000005</v>
      </c>
      <c r="AC616" s="57">
        <f t="shared" si="1069"/>
        <v>267615.3826666667</v>
      </c>
      <c r="AD616" s="69">
        <f t="shared" si="1072"/>
        <v>3991929.4581111115</v>
      </c>
      <c r="AE616" s="69">
        <f t="shared" si="1073"/>
        <v>3969628.1762222229</v>
      </c>
      <c r="AF616" s="69">
        <f t="shared" si="1059"/>
        <v>3947326.8943333342</v>
      </c>
      <c r="AG616" s="69">
        <f t="shared" si="1059"/>
        <v>3925025.6124444455</v>
      </c>
      <c r="AH616" s="69">
        <f t="shared" si="1059"/>
        <v>3902724.3305555568</v>
      </c>
      <c r="AI616" s="69">
        <f t="shared" si="1059"/>
        <v>3880423.0486666681</v>
      </c>
      <c r="AJ616" s="69">
        <f t="shared" si="1059"/>
        <v>3858121.7667777794</v>
      </c>
      <c r="AK616" s="69">
        <f t="shared" si="1059"/>
        <v>3835820.4848888908</v>
      </c>
      <c r="AL616" s="69">
        <f t="shared" si="1059"/>
        <v>3813519.2030000021</v>
      </c>
      <c r="AM616" s="69">
        <f t="shared" si="1059"/>
        <v>3791217.9211111134</v>
      </c>
      <c r="AN616" s="69">
        <f t="shared" si="1059"/>
        <v>3768916.6392222247</v>
      </c>
      <c r="AO616" s="69">
        <f t="shared" si="1059"/>
        <v>3746615.357333336</v>
      </c>
      <c r="AP616" s="59">
        <f t="shared" si="1049"/>
        <v>85369.307070666691</v>
      </c>
      <c r="AQ616" s="57">
        <v>22301.281888888891</v>
      </c>
      <c r="AR616" s="57">
        <f t="shared" si="1056"/>
        <v>267615.3826666667</v>
      </c>
      <c r="AS616" s="69">
        <f t="shared" si="1035"/>
        <v>3724314.0754444473</v>
      </c>
      <c r="AT616" s="69">
        <f t="shared" si="1060"/>
        <v>3702012.7935555587</v>
      </c>
      <c r="AU616" s="69">
        <f t="shared" si="1060"/>
        <v>3679711.51166667</v>
      </c>
      <c r="AV616" s="69">
        <f t="shared" si="1060"/>
        <v>3657410.2297777813</v>
      </c>
      <c r="AW616" s="69">
        <f t="shared" si="1060"/>
        <v>3635108.9478888926</v>
      </c>
      <c r="AX616" s="69">
        <f t="shared" si="1060"/>
        <v>3612807.6660000039</v>
      </c>
      <c r="AY616" s="69">
        <f t="shared" si="1060"/>
        <v>3590506.3841111152</v>
      </c>
      <c r="AZ616" s="69">
        <f t="shared" si="1060"/>
        <v>3568205.1022222266</v>
      </c>
      <c r="BA616" s="69">
        <f t="shared" si="1060"/>
        <v>3545903.8203333379</v>
      </c>
      <c r="BB616" s="69">
        <f t="shared" si="1060"/>
        <v>3523602.5384444492</v>
      </c>
      <c r="BC616" s="69">
        <f t="shared" si="1060"/>
        <v>3501301.2565555605</v>
      </c>
      <c r="BD616" s="69">
        <f t="shared" si="1060"/>
        <v>3478999.9746666718</v>
      </c>
      <c r="BE616" s="60">
        <f t="shared" si="1019"/>
        <v>79481.768652000086</v>
      </c>
      <c r="BF616" s="57">
        <v>22301.281888888891</v>
      </c>
      <c r="BG616" s="57">
        <f t="shared" si="1009"/>
        <v>267615.3826666667</v>
      </c>
      <c r="BH616" s="57">
        <f t="shared" si="1037"/>
        <v>3456698.6927777831</v>
      </c>
      <c r="BI616" s="69">
        <f t="shared" si="1067"/>
        <v>3434397.4108888945</v>
      </c>
      <c r="BJ616" s="69">
        <f t="shared" si="1067"/>
        <v>3412096.1290000058</v>
      </c>
      <c r="BK616" s="69">
        <f t="shared" si="1066"/>
        <v>3389794.8471111171</v>
      </c>
      <c r="BL616" s="69">
        <f t="shared" si="1066"/>
        <v>3367493.5652222284</v>
      </c>
      <c r="BM616" s="69">
        <f t="shared" si="1066"/>
        <v>3345192.2833333397</v>
      </c>
      <c r="BN616" s="69">
        <f t="shared" si="1066"/>
        <v>3322891.001444451</v>
      </c>
      <c r="BO616" s="69">
        <f t="shared" si="1066"/>
        <v>3300589.7195555624</v>
      </c>
      <c r="BP616" s="69">
        <f t="shared" si="1066"/>
        <v>3278288.4376666737</v>
      </c>
      <c r="BQ616" s="69">
        <f t="shared" si="1066"/>
        <v>3255987.155777785</v>
      </c>
      <c r="BR616" s="69">
        <f t="shared" si="1066"/>
        <v>3233685.8738888963</v>
      </c>
      <c r="BS616" s="69">
        <f t="shared" si="1066"/>
        <v>3211384.5920000076</v>
      </c>
      <c r="BT616" s="60">
        <f t="shared" si="1020"/>
        <v>73594.230233333466</v>
      </c>
      <c r="BU616" s="57">
        <v>22301.281888888891</v>
      </c>
      <c r="BV616" s="57">
        <f t="shared" si="1012"/>
        <v>267615.3826666667</v>
      </c>
      <c r="BW616" s="57">
        <f t="shared" si="1042"/>
        <v>3189083.3101111189</v>
      </c>
      <c r="BX616" s="69">
        <f t="shared" si="1070"/>
        <v>3166782.0282222303</v>
      </c>
      <c r="BY616" s="69">
        <f t="shared" si="1070"/>
        <v>3144480.7463333416</v>
      </c>
      <c r="BZ616" s="69">
        <f t="shared" si="1068"/>
        <v>3122179.4644444529</v>
      </c>
      <c r="CA616" s="69">
        <f t="shared" si="1068"/>
        <v>3099878.1825555642</v>
      </c>
      <c r="CB616" s="69">
        <f t="shared" si="1068"/>
        <v>3077576.9006666755</v>
      </c>
      <c r="CC616" s="69">
        <f t="shared" si="1068"/>
        <v>3055275.6187777868</v>
      </c>
      <c r="CD616" s="69">
        <f t="shared" si="1068"/>
        <v>3032974.3368888982</v>
      </c>
      <c r="CE616" s="69">
        <f t="shared" si="1068"/>
        <v>3010673.0550000095</v>
      </c>
      <c r="CF616" s="69">
        <f t="shared" si="1068"/>
        <v>2988371.7731111208</v>
      </c>
      <c r="CG616" s="69">
        <f t="shared" si="1068"/>
        <v>2966070.4912222321</v>
      </c>
      <c r="CH616" s="69">
        <f t="shared" si="1068"/>
        <v>2943769.2093333434</v>
      </c>
      <c r="CI616" s="60">
        <f t="shared" si="1021"/>
        <v>67706.691814666861</v>
      </c>
      <c r="CJ616" s="57">
        <v>22301.281888888891</v>
      </c>
      <c r="CK616" s="57">
        <f t="shared" si="1015"/>
        <v>267615.3826666667</v>
      </c>
      <c r="CL616" s="57">
        <f t="shared" si="1050"/>
        <v>2921467.9274444547</v>
      </c>
      <c r="CM616" s="69">
        <f t="shared" ref="CM616:CW629" si="1075">CL616-$AQ616</f>
        <v>2899166.6455555661</v>
      </c>
      <c r="CN616" s="69">
        <f t="shared" si="1075"/>
        <v>2876865.3636666774</v>
      </c>
      <c r="CO616" s="69">
        <f t="shared" si="1075"/>
        <v>2854564.0817777887</v>
      </c>
      <c r="CP616" s="69">
        <f t="shared" si="1075"/>
        <v>2832262.7998889</v>
      </c>
      <c r="CQ616" s="69">
        <f t="shared" si="1075"/>
        <v>2809961.5180000113</v>
      </c>
      <c r="CR616" s="69">
        <f t="shared" si="1075"/>
        <v>2787660.2361111226</v>
      </c>
      <c r="CS616" s="69">
        <f t="shared" si="1075"/>
        <v>2765358.954222234</v>
      </c>
      <c r="CT616" s="69">
        <f t="shared" si="1075"/>
        <v>2743057.6723333453</v>
      </c>
      <c r="CU616" s="69">
        <f t="shared" si="1075"/>
        <v>2720756.3904444566</v>
      </c>
      <c r="CV616" s="69">
        <f t="shared" si="1075"/>
        <v>2698455.1085555679</v>
      </c>
      <c r="CW616" s="69">
        <f t="shared" si="1075"/>
        <v>2676153.8266666792</v>
      </c>
      <c r="CX616" s="60">
        <f t="shared" si="1022"/>
        <v>61819.153396000249</v>
      </c>
    </row>
    <row r="617" spans="1:102" ht="24" customHeight="1" x14ac:dyDescent="0.2">
      <c r="A617" s="84" t="s">
        <v>909</v>
      </c>
      <c r="B617" s="71" t="s">
        <v>910</v>
      </c>
      <c r="C617" s="40" t="s">
        <v>794</v>
      </c>
      <c r="D617" s="40" t="s">
        <v>851</v>
      </c>
      <c r="E617" s="82">
        <v>44925</v>
      </c>
      <c r="F617" s="40" t="s">
        <v>853</v>
      </c>
      <c r="G617" s="80">
        <v>180</v>
      </c>
      <c r="H617" s="57">
        <v>686511.38</v>
      </c>
      <c r="K617" s="58">
        <v>1</v>
      </c>
      <c r="L617" s="57">
        <v>3813.9521111111112</v>
      </c>
      <c r="M617" s="57"/>
      <c r="N617" s="57"/>
      <c r="O617" s="57"/>
      <c r="P617" s="57"/>
      <c r="Q617" s="57"/>
      <c r="R617" s="57"/>
      <c r="S617" s="57"/>
      <c r="T617" s="57"/>
      <c r="U617" s="57"/>
      <c r="V617" s="57"/>
      <c r="W617" s="57"/>
      <c r="X617" s="57"/>
      <c r="Y617" s="57"/>
      <c r="Z617" s="69">
        <f t="shared" si="1071"/>
        <v>686511.38</v>
      </c>
      <c r="AA617" s="59">
        <f t="shared" si="1074"/>
        <v>1161.7884892307691</v>
      </c>
      <c r="AC617" s="57">
        <f t="shared" si="1069"/>
        <v>45767.425333333333</v>
      </c>
      <c r="AD617" s="69">
        <f t="shared" si="1072"/>
        <v>682697.42788888887</v>
      </c>
      <c r="AE617" s="69">
        <f t="shared" si="1073"/>
        <v>678883.47577777773</v>
      </c>
      <c r="AF617" s="69">
        <f t="shared" si="1073"/>
        <v>675069.52366666659</v>
      </c>
      <c r="AG617" s="69">
        <f t="shared" si="1073"/>
        <v>671255.57155555545</v>
      </c>
      <c r="AH617" s="69">
        <f t="shared" si="1073"/>
        <v>667441.61944444431</v>
      </c>
      <c r="AI617" s="69">
        <f t="shared" si="1073"/>
        <v>663627.66733333317</v>
      </c>
      <c r="AJ617" s="69">
        <f t="shared" si="1073"/>
        <v>659813.71522222203</v>
      </c>
      <c r="AK617" s="69">
        <f t="shared" si="1073"/>
        <v>655999.76311111089</v>
      </c>
      <c r="AL617" s="69">
        <f t="shared" si="1073"/>
        <v>652185.81099999975</v>
      </c>
      <c r="AM617" s="69">
        <f t="shared" si="1073"/>
        <v>648371.85888888862</v>
      </c>
      <c r="AN617" s="69">
        <f t="shared" si="1073"/>
        <v>644557.90677777748</v>
      </c>
      <c r="AO617" s="69">
        <f t="shared" si="1073"/>
        <v>640743.95466666634</v>
      </c>
      <c r="AP617" s="59">
        <f>IF(K617&lt;1,0,SUM(AD617:AO617,Z617)/13*$BE$1)</f>
        <v>14599.808681333332</v>
      </c>
      <c r="AQ617" s="57">
        <v>3813.9521111111112</v>
      </c>
      <c r="AR617" s="57">
        <f t="shared" si="1056"/>
        <v>45767.425333333333</v>
      </c>
      <c r="AS617" s="69">
        <f t="shared" si="1035"/>
        <v>636930.0025555552</v>
      </c>
      <c r="AT617" s="69">
        <f t="shared" si="1060"/>
        <v>633116.05044444406</v>
      </c>
      <c r="AU617" s="69">
        <f t="shared" si="1060"/>
        <v>629302.09833333292</v>
      </c>
      <c r="AV617" s="69">
        <f t="shared" si="1060"/>
        <v>625488.14622222178</v>
      </c>
      <c r="AW617" s="69">
        <f t="shared" si="1060"/>
        <v>621674.19411111064</v>
      </c>
      <c r="AX617" s="69">
        <f t="shared" si="1060"/>
        <v>617860.2419999995</v>
      </c>
      <c r="AY617" s="69">
        <f t="shared" si="1060"/>
        <v>614046.28988888836</v>
      </c>
      <c r="AZ617" s="69">
        <f t="shared" si="1060"/>
        <v>610232.33777777723</v>
      </c>
      <c r="BA617" s="69">
        <f t="shared" si="1060"/>
        <v>606418.38566666609</v>
      </c>
      <c r="BB617" s="69">
        <f t="shared" si="1060"/>
        <v>602604.43355555495</v>
      </c>
      <c r="BC617" s="69">
        <f t="shared" si="1060"/>
        <v>598790.48144444381</v>
      </c>
      <c r="BD617" s="69">
        <f t="shared" si="1060"/>
        <v>594976.52933333267</v>
      </c>
      <c r="BE617" s="60">
        <f t="shared" si="1019"/>
        <v>13592.925323999989</v>
      </c>
      <c r="BF617" s="57">
        <v>3813.9521111111112</v>
      </c>
      <c r="BG617" s="57">
        <f t="shared" si="1009"/>
        <v>45767.425333333333</v>
      </c>
      <c r="BH617" s="57">
        <f t="shared" si="1037"/>
        <v>591162.57722222153</v>
      </c>
      <c r="BI617" s="69">
        <f t="shared" si="1067"/>
        <v>587348.62511111039</v>
      </c>
      <c r="BJ617" s="69">
        <f t="shared" si="1067"/>
        <v>583534.67299999925</v>
      </c>
      <c r="BK617" s="69">
        <f t="shared" si="1066"/>
        <v>579720.72088888811</v>
      </c>
      <c r="BL617" s="69">
        <f t="shared" si="1066"/>
        <v>575906.76877777698</v>
      </c>
      <c r="BM617" s="69">
        <f t="shared" si="1066"/>
        <v>572092.81666666584</v>
      </c>
      <c r="BN617" s="69">
        <f t="shared" si="1066"/>
        <v>568278.8645555547</v>
      </c>
      <c r="BO617" s="69">
        <f t="shared" si="1066"/>
        <v>564464.91244444356</v>
      </c>
      <c r="BP617" s="69">
        <f t="shared" si="1066"/>
        <v>560650.96033333242</v>
      </c>
      <c r="BQ617" s="69">
        <f t="shared" si="1066"/>
        <v>556837.00822222128</v>
      </c>
      <c r="BR617" s="69">
        <f t="shared" si="1066"/>
        <v>553023.05611111014</v>
      </c>
      <c r="BS617" s="69">
        <f t="shared" si="1066"/>
        <v>549209.103999999</v>
      </c>
      <c r="BT617" s="60">
        <f t="shared" si="1020"/>
        <v>12586.041966666649</v>
      </c>
      <c r="BU617" s="57">
        <v>3813.9521111111112</v>
      </c>
      <c r="BV617" s="57">
        <f t="shared" si="1012"/>
        <v>45767.425333333333</v>
      </c>
      <c r="BW617" s="57">
        <f t="shared" si="1042"/>
        <v>545395.15188888786</v>
      </c>
      <c r="BX617" s="69">
        <f t="shared" si="1070"/>
        <v>541581.19977777672</v>
      </c>
      <c r="BY617" s="69">
        <f t="shared" si="1070"/>
        <v>537767.24766666559</v>
      </c>
      <c r="BZ617" s="69">
        <f t="shared" si="1068"/>
        <v>533953.29555555445</v>
      </c>
      <c r="CA617" s="69">
        <f t="shared" si="1068"/>
        <v>530139.34344444331</v>
      </c>
      <c r="CB617" s="69">
        <f t="shared" si="1068"/>
        <v>526325.39133333217</v>
      </c>
      <c r="CC617" s="69">
        <f t="shared" si="1068"/>
        <v>522511.43922222103</v>
      </c>
      <c r="CD617" s="69">
        <f t="shared" si="1068"/>
        <v>518697.48711110989</v>
      </c>
      <c r="CE617" s="69">
        <f t="shared" si="1068"/>
        <v>514883.53499999875</v>
      </c>
      <c r="CF617" s="69">
        <f t="shared" si="1068"/>
        <v>511069.58288888761</v>
      </c>
      <c r="CG617" s="69">
        <f t="shared" si="1068"/>
        <v>507255.63077777647</v>
      </c>
      <c r="CH617" s="69">
        <f t="shared" si="1068"/>
        <v>503441.67866666534</v>
      </c>
      <c r="CI617" s="60">
        <f t="shared" si="1021"/>
        <v>11579.158609333306</v>
      </c>
      <c r="CJ617" s="57">
        <v>3813.9521111111112</v>
      </c>
      <c r="CK617" s="57">
        <f t="shared" si="1015"/>
        <v>45767.425333333333</v>
      </c>
      <c r="CL617" s="57">
        <f t="shared" si="1050"/>
        <v>499627.7265555542</v>
      </c>
      <c r="CM617" s="69">
        <f t="shared" si="1075"/>
        <v>495813.77444444306</v>
      </c>
      <c r="CN617" s="69">
        <f t="shared" si="1075"/>
        <v>491999.82233333192</v>
      </c>
      <c r="CO617" s="69">
        <f t="shared" si="1075"/>
        <v>488185.87022222078</v>
      </c>
      <c r="CP617" s="69">
        <f t="shared" si="1075"/>
        <v>484371.91811110964</v>
      </c>
      <c r="CQ617" s="69">
        <f t="shared" si="1075"/>
        <v>480557.9659999985</v>
      </c>
      <c r="CR617" s="69">
        <f t="shared" si="1075"/>
        <v>476744.01388888736</v>
      </c>
      <c r="CS617" s="69">
        <f t="shared" si="1075"/>
        <v>472930.06177777622</v>
      </c>
      <c r="CT617" s="69">
        <f t="shared" si="1075"/>
        <v>469116.10966666508</v>
      </c>
      <c r="CU617" s="69">
        <f t="shared" si="1075"/>
        <v>465302.15755555395</v>
      </c>
      <c r="CV617" s="69">
        <f t="shared" si="1075"/>
        <v>461488.20544444281</v>
      </c>
      <c r="CW617" s="69">
        <f t="shared" si="1075"/>
        <v>457674.25333333167</v>
      </c>
      <c r="CX617" s="60">
        <f t="shared" si="1022"/>
        <v>10572.275251999967</v>
      </c>
    </row>
    <row r="618" spans="1:102" ht="24" customHeight="1" x14ac:dyDescent="0.2">
      <c r="A618" s="84" t="s">
        <v>911</v>
      </c>
      <c r="B618" s="71" t="s">
        <v>912</v>
      </c>
      <c r="C618" s="40" t="s">
        <v>794</v>
      </c>
      <c r="D618" s="40" t="s">
        <v>913</v>
      </c>
      <c r="E618" s="82">
        <v>44925</v>
      </c>
      <c r="F618" s="40" t="s">
        <v>853</v>
      </c>
      <c r="G618" s="80">
        <v>300</v>
      </c>
      <c r="H618" s="57">
        <v>5457462.4800000004</v>
      </c>
      <c r="K618" s="58">
        <v>1</v>
      </c>
      <c r="L618" s="57">
        <v>18191.5416</v>
      </c>
      <c r="M618" s="57"/>
      <c r="N618" s="57"/>
      <c r="O618" s="57"/>
      <c r="P618" s="57"/>
      <c r="Q618" s="57"/>
      <c r="R618" s="57"/>
      <c r="S618" s="57"/>
      <c r="T618" s="57"/>
      <c r="U618" s="57"/>
      <c r="V618" s="57"/>
      <c r="W618" s="57"/>
      <c r="X618" s="57"/>
      <c r="Y618" s="57"/>
      <c r="Z618" s="69">
        <f t="shared" si="1071"/>
        <v>5457462.4800000004</v>
      </c>
      <c r="AA618" s="59">
        <f>SUM(O618:Z618,J618)/13*$AA$1</f>
        <v>9235.7057353846158</v>
      </c>
      <c r="AC618" s="57">
        <f t="shared" si="1069"/>
        <v>218298.49920000002</v>
      </c>
      <c r="AD618" s="69">
        <f t="shared" si="1072"/>
        <v>5439270.9384000003</v>
      </c>
      <c r="AE618" s="69">
        <f t="shared" si="1073"/>
        <v>5421079.3968000002</v>
      </c>
      <c r="AF618" s="69">
        <f t="shared" si="1073"/>
        <v>5402887.8552000001</v>
      </c>
      <c r="AG618" s="69">
        <f t="shared" si="1073"/>
        <v>5384696.3136</v>
      </c>
      <c r="AH618" s="69">
        <f t="shared" si="1073"/>
        <v>5366504.7719999999</v>
      </c>
      <c r="AI618" s="69">
        <f t="shared" si="1073"/>
        <v>5348313.2303999998</v>
      </c>
      <c r="AJ618" s="69">
        <f t="shared" si="1073"/>
        <v>5330121.6887999997</v>
      </c>
      <c r="AK618" s="69">
        <f t="shared" si="1073"/>
        <v>5311930.1471999995</v>
      </c>
      <c r="AL618" s="69">
        <f t="shared" si="1073"/>
        <v>5293738.6055999994</v>
      </c>
      <c r="AM618" s="69">
        <f t="shared" si="1073"/>
        <v>5275547.0639999993</v>
      </c>
      <c r="AN618" s="69">
        <f t="shared" si="1073"/>
        <v>5257355.5223999992</v>
      </c>
      <c r="AO618" s="69">
        <f t="shared" si="1073"/>
        <v>5239163.9807999991</v>
      </c>
      <c r="AP618" s="59">
        <f>IF(K618&lt;1,0,SUM(AD618:AO618,Z618)/13*$BE$1)</f>
        <v>117662.89106879999</v>
      </c>
      <c r="AQ618" s="57">
        <v>18191.5416</v>
      </c>
      <c r="AR618" s="57">
        <f t="shared" si="1056"/>
        <v>218298.49920000002</v>
      </c>
      <c r="AS618" s="69">
        <f t="shared" si="1035"/>
        <v>5220972.439199999</v>
      </c>
      <c r="AT618" s="69">
        <f t="shared" ref="AT618:BD633" si="1076">AS618-$AQ618</f>
        <v>5202780.8975999989</v>
      </c>
      <c r="AU618" s="69">
        <f t="shared" si="1076"/>
        <v>5184589.3559999987</v>
      </c>
      <c r="AV618" s="69">
        <f t="shared" si="1076"/>
        <v>5166397.8143999986</v>
      </c>
      <c r="AW618" s="69">
        <f t="shared" si="1076"/>
        <v>5148206.2727999985</v>
      </c>
      <c r="AX618" s="69">
        <f t="shared" si="1076"/>
        <v>5130014.7311999984</v>
      </c>
      <c r="AY618" s="69">
        <f t="shared" si="1076"/>
        <v>5111823.1895999983</v>
      </c>
      <c r="AZ618" s="69">
        <f t="shared" si="1076"/>
        <v>5093631.6479999982</v>
      </c>
      <c r="BA618" s="69">
        <f t="shared" si="1076"/>
        <v>5075440.1063999981</v>
      </c>
      <c r="BB618" s="69">
        <f t="shared" si="1076"/>
        <v>5057248.564799998</v>
      </c>
      <c r="BC618" s="69">
        <f t="shared" si="1076"/>
        <v>5039057.0231999978</v>
      </c>
      <c r="BD618" s="69">
        <f t="shared" si="1076"/>
        <v>5020865.4815999977</v>
      </c>
      <c r="BE618" s="60">
        <f t="shared" si="1019"/>
        <v>112860.32408639995</v>
      </c>
      <c r="BF618" s="57">
        <v>18191.5416</v>
      </c>
      <c r="BG618" s="57">
        <f t="shared" si="1009"/>
        <v>218298.49920000002</v>
      </c>
      <c r="BH618" s="57">
        <f t="shared" si="1037"/>
        <v>5002673.9399999976</v>
      </c>
      <c r="BI618" s="69">
        <f t="shared" si="1067"/>
        <v>4984482.3983999975</v>
      </c>
      <c r="BJ618" s="69">
        <f t="shared" si="1067"/>
        <v>4966290.8567999974</v>
      </c>
      <c r="BK618" s="69">
        <f t="shared" si="1066"/>
        <v>4948099.3151999973</v>
      </c>
      <c r="BL618" s="69">
        <f t="shared" si="1066"/>
        <v>4929907.7735999972</v>
      </c>
      <c r="BM618" s="69">
        <f t="shared" si="1066"/>
        <v>4911716.231999997</v>
      </c>
      <c r="BN618" s="69">
        <f t="shared" si="1066"/>
        <v>4893524.6903999969</v>
      </c>
      <c r="BO618" s="69">
        <f t="shared" si="1066"/>
        <v>4875333.1487999968</v>
      </c>
      <c r="BP618" s="69">
        <f t="shared" si="1066"/>
        <v>4857141.6071999967</v>
      </c>
      <c r="BQ618" s="69">
        <f t="shared" si="1066"/>
        <v>4838950.0655999966</v>
      </c>
      <c r="BR618" s="69">
        <f t="shared" si="1066"/>
        <v>4820758.5239999965</v>
      </c>
      <c r="BS618" s="69">
        <f t="shared" si="1066"/>
        <v>4802566.9823999964</v>
      </c>
      <c r="BT618" s="60">
        <f t="shared" si="1020"/>
        <v>108057.75710399993</v>
      </c>
      <c r="BU618" s="57">
        <v>18191.5416</v>
      </c>
      <c r="BV618" s="57">
        <f t="shared" si="1012"/>
        <v>218298.49920000002</v>
      </c>
      <c r="BW618" s="57">
        <f t="shared" si="1042"/>
        <v>4784375.4407999963</v>
      </c>
      <c r="BX618" s="69">
        <f t="shared" si="1070"/>
        <v>4766183.8991999961</v>
      </c>
      <c r="BY618" s="69">
        <f t="shared" si="1070"/>
        <v>4747992.357599996</v>
      </c>
      <c r="BZ618" s="69">
        <f t="shared" si="1068"/>
        <v>4729800.8159999959</v>
      </c>
      <c r="CA618" s="69">
        <f t="shared" si="1068"/>
        <v>4711609.2743999958</v>
      </c>
      <c r="CB618" s="69">
        <f t="shared" si="1068"/>
        <v>4693417.7327999957</v>
      </c>
      <c r="CC618" s="69">
        <f t="shared" si="1068"/>
        <v>4675226.1911999956</v>
      </c>
      <c r="CD618" s="69">
        <f t="shared" si="1068"/>
        <v>4657034.6495999955</v>
      </c>
      <c r="CE618" s="69">
        <f t="shared" si="1068"/>
        <v>4638843.1079999954</v>
      </c>
      <c r="CF618" s="69">
        <f t="shared" si="1068"/>
        <v>4620651.5663999952</v>
      </c>
      <c r="CG618" s="69">
        <f t="shared" si="1068"/>
        <v>4602460.0247999951</v>
      </c>
      <c r="CH618" s="69">
        <f t="shared" si="1068"/>
        <v>4584268.483199995</v>
      </c>
      <c r="CI618" s="60">
        <f t="shared" si="1021"/>
        <v>103255.1901215999</v>
      </c>
      <c r="CJ618" s="57">
        <v>18191.5416</v>
      </c>
      <c r="CK618" s="57">
        <f t="shared" si="1015"/>
        <v>218298.49920000002</v>
      </c>
      <c r="CL618" s="57">
        <f t="shared" si="1050"/>
        <v>4566076.9415999949</v>
      </c>
      <c r="CM618" s="69">
        <f t="shared" si="1075"/>
        <v>4547885.3999999948</v>
      </c>
      <c r="CN618" s="69">
        <f t="shared" si="1075"/>
        <v>4529693.8583999947</v>
      </c>
      <c r="CO618" s="69">
        <f t="shared" si="1075"/>
        <v>4511502.3167999946</v>
      </c>
      <c r="CP618" s="69">
        <f t="shared" si="1075"/>
        <v>4493310.7751999944</v>
      </c>
      <c r="CQ618" s="69">
        <f t="shared" si="1075"/>
        <v>4475119.2335999943</v>
      </c>
      <c r="CR618" s="69">
        <f t="shared" si="1075"/>
        <v>4456927.6919999942</v>
      </c>
      <c r="CS618" s="69">
        <f t="shared" si="1075"/>
        <v>4438736.1503999941</v>
      </c>
      <c r="CT618" s="69">
        <f t="shared" si="1075"/>
        <v>4420544.608799994</v>
      </c>
      <c r="CU618" s="69">
        <f t="shared" si="1075"/>
        <v>4402353.0671999939</v>
      </c>
      <c r="CV618" s="69">
        <f t="shared" si="1075"/>
        <v>4384161.5255999938</v>
      </c>
      <c r="CW618" s="69">
        <f t="shared" si="1075"/>
        <v>4365969.9839999937</v>
      </c>
      <c r="CX618" s="60">
        <f t="shared" si="1022"/>
        <v>98452.623139199874</v>
      </c>
    </row>
    <row r="619" spans="1:102" ht="24" customHeight="1" x14ac:dyDescent="0.2">
      <c r="A619" s="84" t="s">
        <v>914</v>
      </c>
      <c r="B619" s="40" t="s">
        <v>915</v>
      </c>
      <c r="C619" s="40" t="s">
        <v>794</v>
      </c>
      <c r="D619" s="40" t="s">
        <v>913</v>
      </c>
      <c r="E619" s="82">
        <v>44925</v>
      </c>
      <c r="F619" s="40" t="s">
        <v>853</v>
      </c>
      <c r="G619" s="80">
        <v>240</v>
      </c>
      <c r="H619" s="57">
        <v>3974449.89</v>
      </c>
      <c r="K619" s="58">
        <v>0</v>
      </c>
      <c r="L619" s="57">
        <v>16560.207875</v>
      </c>
      <c r="M619" s="57"/>
      <c r="N619" s="57"/>
      <c r="O619" s="57"/>
      <c r="P619" s="57"/>
      <c r="Q619" s="57"/>
      <c r="R619" s="57"/>
      <c r="S619" s="57"/>
      <c r="T619" s="57"/>
      <c r="U619" s="57"/>
      <c r="V619" s="57"/>
      <c r="W619" s="57"/>
      <c r="X619" s="57"/>
      <c r="Y619" s="57"/>
      <c r="Z619" s="69">
        <f>H619</f>
        <v>3974449.89</v>
      </c>
      <c r="AA619" s="59"/>
      <c r="AC619" s="57">
        <f t="shared" si="1069"/>
        <v>198722.4945</v>
      </c>
      <c r="AD619" s="69">
        <f t="shared" si="1072"/>
        <v>3957889.6821250003</v>
      </c>
      <c r="AE619" s="69">
        <f t="shared" si="1073"/>
        <v>3941329.4742500004</v>
      </c>
      <c r="AF619" s="69">
        <f t="shared" si="1073"/>
        <v>3924769.2663750006</v>
      </c>
      <c r="AG619" s="69">
        <f t="shared" si="1073"/>
        <v>3908209.0585000007</v>
      </c>
      <c r="AH619" s="69">
        <f t="shared" si="1073"/>
        <v>3891648.8506250009</v>
      </c>
      <c r="AI619" s="69">
        <f t="shared" si="1073"/>
        <v>3875088.642750001</v>
      </c>
      <c r="AJ619" s="69">
        <f t="shared" si="1073"/>
        <v>3858528.4348750012</v>
      </c>
      <c r="AK619" s="69">
        <f t="shared" si="1073"/>
        <v>3841968.2270000014</v>
      </c>
      <c r="AL619" s="69">
        <f t="shared" si="1073"/>
        <v>3825408.0191250015</v>
      </c>
      <c r="AM619" s="69">
        <f t="shared" si="1073"/>
        <v>3808847.8112500017</v>
      </c>
      <c r="AN619" s="69">
        <f t="shared" si="1073"/>
        <v>3792287.6033750018</v>
      </c>
      <c r="AO619" s="69">
        <f t="shared" si="1073"/>
        <v>3775727.395500002</v>
      </c>
      <c r="AP619" s="59"/>
      <c r="AQ619" s="57">
        <v>16560.207875</v>
      </c>
      <c r="AR619" s="57">
        <f t="shared" si="1056"/>
        <v>198722.4945</v>
      </c>
      <c r="AS619" s="69">
        <f t="shared" si="1035"/>
        <v>3759167.1876250021</v>
      </c>
      <c r="AT619" s="69">
        <f t="shared" si="1076"/>
        <v>3742606.9797500023</v>
      </c>
      <c r="AU619" s="69">
        <f t="shared" si="1076"/>
        <v>3726046.7718750024</v>
      </c>
      <c r="AV619" s="69">
        <f t="shared" si="1076"/>
        <v>3709486.5640000026</v>
      </c>
      <c r="AW619" s="69">
        <f t="shared" si="1076"/>
        <v>3692926.3561250027</v>
      </c>
      <c r="AX619" s="69">
        <f t="shared" si="1076"/>
        <v>3676366.1482500029</v>
      </c>
      <c r="AY619" s="69">
        <f t="shared" si="1076"/>
        <v>3659805.940375003</v>
      </c>
      <c r="AZ619" s="69">
        <f t="shared" si="1076"/>
        <v>3643245.7325000032</v>
      </c>
      <c r="BA619" s="69">
        <f t="shared" si="1076"/>
        <v>3626685.5246250033</v>
      </c>
      <c r="BB619" s="69">
        <f t="shared" si="1076"/>
        <v>3610125.3167500035</v>
      </c>
      <c r="BC619" s="69">
        <f t="shared" si="1076"/>
        <v>3593565.1088750036</v>
      </c>
      <c r="BD619" s="69">
        <f t="shared" si="1076"/>
        <v>3577004.9010000038</v>
      </c>
      <c r="BE619" s="60">
        <f t="shared" si="1019"/>
        <v>0</v>
      </c>
      <c r="BF619" s="57">
        <v>16560.207875</v>
      </c>
      <c r="BG619" s="57">
        <f t="shared" si="1009"/>
        <v>198722.4945</v>
      </c>
      <c r="BH619" s="57">
        <f t="shared" si="1037"/>
        <v>3560444.6931250039</v>
      </c>
      <c r="BI619" s="69">
        <f t="shared" si="1067"/>
        <v>3543884.4852500041</v>
      </c>
      <c r="BJ619" s="69">
        <f t="shared" si="1067"/>
        <v>3527324.2773750043</v>
      </c>
      <c r="BK619" s="69">
        <f t="shared" si="1066"/>
        <v>3510764.0695000044</v>
      </c>
      <c r="BL619" s="69">
        <f t="shared" si="1066"/>
        <v>3494203.8616250046</v>
      </c>
      <c r="BM619" s="69">
        <f t="shared" si="1066"/>
        <v>3477643.6537500047</v>
      </c>
      <c r="BN619" s="69">
        <f t="shared" si="1066"/>
        <v>3461083.4458750049</v>
      </c>
      <c r="BO619" s="69">
        <f t="shared" si="1066"/>
        <v>3444523.238000005</v>
      </c>
      <c r="BP619" s="69">
        <f t="shared" si="1066"/>
        <v>3427963.0301250052</v>
      </c>
      <c r="BQ619" s="69">
        <f t="shared" si="1066"/>
        <v>3411402.8222500053</v>
      </c>
      <c r="BR619" s="69">
        <f t="shared" si="1066"/>
        <v>3394842.6143750055</v>
      </c>
      <c r="BS619" s="69">
        <f t="shared" si="1066"/>
        <v>3378282.4065000056</v>
      </c>
      <c r="BT619" s="60">
        <v>0</v>
      </c>
      <c r="BU619" s="57">
        <v>16560.207875</v>
      </c>
      <c r="BV619" s="57">
        <f t="shared" si="1012"/>
        <v>198722.4945</v>
      </c>
      <c r="BW619" s="57">
        <f t="shared" si="1042"/>
        <v>3361722.1986250058</v>
      </c>
      <c r="BX619" s="69">
        <f t="shared" si="1070"/>
        <v>3345161.9907500059</v>
      </c>
      <c r="BY619" s="69">
        <f t="shared" si="1070"/>
        <v>3328601.7828750061</v>
      </c>
      <c r="BZ619" s="69">
        <f t="shared" si="1068"/>
        <v>3312041.5750000062</v>
      </c>
      <c r="CA619" s="69">
        <f t="shared" si="1068"/>
        <v>3295481.3671250064</v>
      </c>
      <c r="CB619" s="69">
        <f t="shared" si="1068"/>
        <v>3278921.1592500065</v>
      </c>
      <c r="CC619" s="69">
        <f t="shared" si="1068"/>
        <v>3262360.9513750067</v>
      </c>
      <c r="CD619" s="69">
        <f t="shared" si="1068"/>
        <v>3245800.7435000069</v>
      </c>
      <c r="CE619" s="69">
        <f t="shared" si="1068"/>
        <v>3229240.535625007</v>
      </c>
      <c r="CF619" s="69">
        <f t="shared" si="1068"/>
        <v>3212680.3277500072</v>
      </c>
      <c r="CG619" s="69">
        <f t="shared" si="1068"/>
        <v>3196120.1198750073</v>
      </c>
      <c r="CH619" s="69">
        <f t="shared" si="1068"/>
        <v>3179559.9120000075</v>
      </c>
      <c r="CI619" s="60">
        <v>0</v>
      </c>
      <c r="CJ619" s="57">
        <v>16560.207875</v>
      </c>
      <c r="CK619" s="57">
        <f t="shared" si="1015"/>
        <v>198722.4945</v>
      </c>
      <c r="CL619" s="57">
        <f t="shared" si="1050"/>
        <v>3162999.7041250076</v>
      </c>
      <c r="CM619" s="69">
        <f t="shared" si="1075"/>
        <v>3146439.4962500078</v>
      </c>
      <c r="CN619" s="69">
        <f t="shared" si="1075"/>
        <v>3129879.2883750079</v>
      </c>
      <c r="CO619" s="69">
        <f t="shared" si="1075"/>
        <v>3113319.0805000081</v>
      </c>
      <c r="CP619" s="69">
        <f t="shared" si="1075"/>
        <v>3096758.8726250082</v>
      </c>
      <c r="CQ619" s="69">
        <f t="shared" si="1075"/>
        <v>3080198.6647500084</v>
      </c>
      <c r="CR619" s="69">
        <f t="shared" si="1075"/>
        <v>3063638.4568750085</v>
      </c>
      <c r="CS619" s="69">
        <f t="shared" si="1075"/>
        <v>3047078.2490000087</v>
      </c>
      <c r="CT619" s="69">
        <f t="shared" si="1075"/>
        <v>3030518.0411250088</v>
      </c>
      <c r="CU619" s="69">
        <f t="shared" si="1075"/>
        <v>3013957.833250009</v>
      </c>
      <c r="CV619" s="69">
        <f t="shared" si="1075"/>
        <v>2997397.6253750091</v>
      </c>
      <c r="CW619" s="69">
        <f t="shared" si="1075"/>
        <v>2980837.4175000093</v>
      </c>
      <c r="CX619" s="60">
        <v>0</v>
      </c>
    </row>
    <row r="620" spans="1:102" s="71" customFormat="1" ht="24" customHeight="1" x14ac:dyDescent="0.2">
      <c r="A620" s="45" t="s">
        <v>916</v>
      </c>
      <c r="B620" s="85" t="s">
        <v>917</v>
      </c>
      <c r="C620" s="71" t="s">
        <v>794</v>
      </c>
      <c r="D620" s="71" t="s">
        <v>913</v>
      </c>
      <c r="E620" s="83">
        <v>32904</v>
      </c>
      <c r="F620" s="71" t="s">
        <v>853</v>
      </c>
      <c r="G620" s="71">
        <v>120</v>
      </c>
      <c r="H620" s="69">
        <v>38224</v>
      </c>
      <c r="I620" s="69">
        <v>24813.206779661017</v>
      </c>
      <c r="J620" s="69">
        <v>13410.793220338983</v>
      </c>
      <c r="K620" s="72">
        <v>1</v>
      </c>
      <c r="L620" s="69">
        <v>344.62787193973634</v>
      </c>
      <c r="M620" s="69"/>
      <c r="N620" s="69">
        <f>L620*12</f>
        <v>4135.5344632768356</v>
      </c>
      <c r="O620" s="69">
        <f>J620-$L620</f>
        <v>13066.165348399247</v>
      </c>
      <c r="P620" s="69">
        <f>O620-$L620</f>
        <v>12721.537476459511</v>
      </c>
      <c r="Q620" s="69">
        <f t="shared" ref="Q620:Y620" si="1077">P620-$L620</f>
        <v>12376.909604519775</v>
      </c>
      <c r="R620" s="69">
        <f t="shared" si="1077"/>
        <v>12032.281732580039</v>
      </c>
      <c r="S620" s="69">
        <f t="shared" si="1077"/>
        <v>11687.653860640303</v>
      </c>
      <c r="T620" s="69">
        <f t="shared" si="1077"/>
        <v>11343.025988700567</v>
      </c>
      <c r="U620" s="69">
        <f t="shared" si="1077"/>
        <v>10998.398116760831</v>
      </c>
      <c r="V620" s="69">
        <f t="shared" si="1077"/>
        <v>10653.770244821095</v>
      </c>
      <c r="W620" s="69">
        <f t="shared" si="1077"/>
        <v>10309.142372881359</v>
      </c>
      <c r="X620" s="69">
        <f t="shared" si="1077"/>
        <v>9964.5145009416228</v>
      </c>
      <c r="Y620" s="69">
        <f t="shared" si="1077"/>
        <v>9619.8866290018868</v>
      </c>
      <c r="Z620" s="69">
        <v>1408789.4687570622</v>
      </c>
      <c r="AA620" s="60">
        <f t="shared" ref="AA620" si="1078">SUM(O620:Z620,J620)/13*$AA$1</f>
        <v>2617.9552348283355</v>
      </c>
      <c r="AB620" s="69">
        <v>11774.375026836156</v>
      </c>
      <c r="AC620" s="69">
        <f>AB620*12</f>
        <v>141292.50032203388</v>
      </c>
      <c r="AD620" s="69">
        <f>Z620-$AB620</f>
        <v>1397015.0937302262</v>
      </c>
      <c r="AE620" s="69">
        <f>AD620-$AB620</f>
        <v>1385240.7187033901</v>
      </c>
      <c r="AF620" s="69">
        <f t="shared" ref="AF620:AO621" si="1079">AE620-$AB620</f>
        <v>1373466.343676554</v>
      </c>
      <c r="AG620" s="69">
        <f t="shared" si="1079"/>
        <v>1361691.968649718</v>
      </c>
      <c r="AH620" s="69">
        <f t="shared" si="1079"/>
        <v>1349917.5936228819</v>
      </c>
      <c r="AI620" s="69">
        <f t="shared" si="1079"/>
        <v>1338143.2185960459</v>
      </c>
      <c r="AJ620" s="69">
        <f t="shared" si="1079"/>
        <v>1326368.8435692098</v>
      </c>
      <c r="AK620" s="69">
        <f t="shared" si="1079"/>
        <v>1314594.4685423737</v>
      </c>
      <c r="AL620" s="69">
        <f t="shared" si="1079"/>
        <v>1302820.0935155377</v>
      </c>
      <c r="AM620" s="69">
        <f t="shared" si="1079"/>
        <v>1291045.7184887016</v>
      </c>
      <c r="AN620" s="69">
        <f t="shared" si="1079"/>
        <v>1279271.3434618656</v>
      </c>
      <c r="AO620" s="69">
        <f t="shared" si="1079"/>
        <v>1267496.9684350295</v>
      </c>
      <c r="AP620" s="59">
        <f>IF(K620&lt;1,0,SUM(AD620:AO620,Z620)/13*$BE$1)</f>
        <v>29439.150809113005</v>
      </c>
      <c r="AQ620" s="69">
        <v>11774.375026836156</v>
      </c>
      <c r="AR620" s="69">
        <f>AQ620*12</f>
        <v>141292.50032203388</v>
      </c>
      <c r="AS620" s="69">
        <f>AO620-$AQ620</f>
        <v>1255722.5934081934</v>
      </c>
      <c r="AT620" s="69">
        <f t="shared" si="1076"/>
        <v>1243948.2183813574</v>
      </c>
      <c r="AU620" s="69">
        <f t="shared" si="1076"/>
        <v>1232173.8433545213</v>
      </c>
      <c r="AV620" s="69">
        <f t="shared" si="1076"/>
        <v>1220399.4683276853</v>
      </c>
      <c r="AW620" s="69">
        <f t="shared" si="1076"/>
        <v>1208625.0933008492</v>
      </c>
      <c r="AX620" s="69">
        <f t="shared" si="1076"/>
        <v>1196850.7182740131</v>
      </c>
      <c r="AY620" s="69">
        <f t="shared" si="1076"/>
        <v>1185076.3432471771</v>
      </c>
      <c r="AZ620" s="69">
        <f t="shared" si="1076"/>
        <v>1173301.968220341</v>
      </c>
      <c r="BA620" s="69">
        <f t="shared" si="1076"/>
        <v>1161527.593193505</v>
      </c>
      <c r="BB620" s="69">
        <f t="shared" si="1076"/>
        <v>1149753.2181666689</v>
      </c>
      <c r="BC620" s="69">
        <f t="shared" si="1076"/>
        <v>1137978.8431398328</v>
      </c>
      <c r="BD620" s="69">
        <f t="shared" si="1076"/>
        <v>1126204.4681129968</v>
      </c>
      <c r="BE620" s="60">
        <f t="shared" si="1019"/>
        <v>26330.715802028288</v>
      </c>
      <c r="BF620" s="69">
        <v>11774.375026836156</v>
      </c>
      <c r="BG620" s="69">
        <f>BF620*12</f>
        <v>141292.50032203388</v>
      </c>
      <c r="BH620" s="57">
        <f t="shared" si="1037"/>
        <v>1114430.0930861607</v>
      </c>
      <c r="BI620" s="69">
        <f t="shared" si="1067"/>
        <v>1102655.7180593247</v>
      </c>
      <c r="BJ620" s="69">
        <f t="shared" si="1067"/>
        <v>1090881.3430324886</v>
      </c>
      <c r="BK620" s="69">
        <f t="shared" si="1066"/>
        <v>1079106.9680056525</v>
      </c>
      <c r="BL620" s="69">
        <f t="shared" si="1066"/>
        <v>1067332.5929788165</v>
      </c>
      <c r="BM620" s="69">
        <f t="shared" si="1066"/>
        <v>1055558.2179519804</v>
      </c>
      <c r="BN620" s="69">
        <f t="shared" si="1066"/>
        <v>1043783.8429251442</v>
      </c>
      <c r="BO620" s="69">
        <f t="shared" si="1066"/>
        <v>1032009.4678983081</v>
      </c>
      <c r="BP620" s="69">
        <f t="shared" si="1066"/>
        <v>1020235.0928714719</v>
      </c>
      <c r="BQ620" s="69">
        <f t="shared" si="1066"/>
        <v>1008460.7178446357</v>
      </c>
      <c r="BR620" s="69">
        <f t="shared" si="1066"/>
        <v>996686.34281779954</v>
      </c>
      <c r="BS620" s="69">
        <f t="shared" si="1066"/>
        <v>984911.96779096336</v>
      </c>
      <c r="BT620" s="60">
        <f t="shared" si="1020"/>
        <v>23222.280794943566</v>
      </c>
      <c r="BU620" s="69">
        <v>11774.375026836156</v>
      </c>
      <c r="BV620" s="69">
        <f>BU620*12</f>
        <v>141292.50032203388</v>
      </c>
      <c r="BW620" s="57">
        <f t="shared" si="1042"/>
        <v>973137.59276412718</v>
      </c>
      <c r="BX620" s="69">
        <f t="shared" si="1070"/>
        <v>961363.21773729101</v>
      </c>
      <c r="BY620" s="69">
        <f t="shared" si="1070"/>
        <v>949588.84271045483</v>
      </c>
      <c r="BZ620" s="69">
        <f t="shared" si="1068"/>
        <v>937814.46768361866</v>
      </c>
      <c r="CA620" s="69">
        <f t="shared" si="1068"/>
        <v>926040.09265678248</v>
      </c>
      <c r="CB620" s="69">
        <f t="shared" si="1068"/>
        <v>914265.7176299463</v>
      </c>
      <c r="CC620" s="69">
        <f t="shared" si="1068"/>
        <v>902491.34260311013</v>
      </c>
      <c r="CD620" s="69">
        <f t="shared" si="1068"/>
        <v>890716.96757627395</v>
      </c>
      <c r="CE620" s="69">
        <f t="shared" si="1068"/>
        <v>878942.59254943777</v>
      </c>
      <c r="CF620" s="69">
        <f t="shared" si="1068"/>
        <v>867168.2175226016</v>
      </c>
      <c r="CG620" s="69">
        <f t="shared" si="1068"/>
        <v>855393.84249576542</v>
      </c>
      <c r="CH620" s="69">
        <f t="shared" si="1068"/>
        <v>843619.46746892924</v>
      </c>
      <c r="CI620" s="60">
        <f t="shared" si="1021"/>
        <v>20113.845787858816</v>
      </c>
      <c r="CJ620" s="69">
        <v>11774.375026836156</v>
      </c>
      <c r="CK620" s="69">
        <f>CJ620*12</f>
        <v>141292.50032203388</v>
      </c>
      <c r="CL620" s="57">
        <f t="shared" si="1050"/>
        <v>831845.09244209307</v>
      </c>
      <c r="CM620" s="69">
        <f t="shared" si="1075"/>
        <v>820070.71741525689</v>
      </c>
      <c r="CN620" s="69">
        <f t="shared" si="1075"/>
        <v>808296.34238842071</v>
      </c>
      <c r="CO620" s="69">
        <f t="shared" si="1075"/>
        <v>796521.96736158454</v>
      </c>
      <c r="CP620" s="69">
        <f t="shared" si="1075"/>
        <v>784747.59233474836</v>
      </c>
      <c r="CQ620" s="69">
        <f t="shared" si="1075"/>
        <v>772973.21730791219</v>
      </c>
      <c r="CR620" s="69">
        <f t="shared" si="1075"/>
        <v>761198.84228107601</v>
      </c>
      <c r="CS620" s="69">
        <f t="shared" si="1075"/>
        <v>749424.46725423983</v>
      </c>
      <c r="CT620" s="69">
        <f t="shared" si="1075"/>
        <v>737650.09222740366</v>
      </c>
      <c r="CU620" s="69">
        <f t="shared" si="1075"/>
        <v>725875.71720056748</v>
      </c>
      <c r="CV620" s="69">
        <f t="shared" si="1075"/>
        <v>714101.3421737313</v>
      </c>
      <c r="CW620" s="69">
        <f t="shared" si="1075"/>
        <v>702326.96714689513</v>
      </c>
      <c r="CX620" s="60">
        <f t="shared" si="1022"/>
        <v>17005.410780774066</v>
      </c>
    </row>
    <row r="621" spans="1:102" ht="24" customHeight="1" x14ac:dyDescent="0.2">
      <c r="A621" s="84" t="s">
        <v>918</v>
      </c>
      <c r="B621" s="40">
        <v>1929</v>
      </c>
      <c r="C621" s="40" t="s">
        <v>793</v>
      </c>
      <c r="D621" s="40" t="s">
        <v>913</v>
      </c>
      <c r="E621" s="82">
        <v>44944</v>
      </c>
      <c r="F621" s="40" t="s">
        <v>877</v>
      </c>
      <c r="G621" s="71">
        <v>60</v>
      </c>
      <c r="H621" s="63"/>
      <c r="K621" s="58">
        <v>0</v>
      </c>
      <c r="L621" s="57"/>
      <c r="M621" s="57"/>
      <c r="N621" s="57"/>
      <c r="O621" s="57"/>
      <c r="P621" s="57"/>
      <c r="Q621" s="57"/>
      <c r="R621" s="57"/>
      <c r="S621" s="57"/>
      <c r="T621" s="57"/>
      <c r="U621" s="57"/>
      <c r="V621" s="57"/>
      <c r="W621" s="57"/>
      <c r="X621" s="57"/>
      <c r="Y621" s="57"/>
      <c r="Z621" s="57"/>
      <c r="AB621" s="86">
        <f>47483.33/G621</f>
        <v>791.38883333333331</v>
      </c>
      <c r="AC621" s="87">
        <f>AB621*11</f>
        <v>8705.2771666666667</v>
      </c>
      <c r="AD621" s="57">
        <f>47483.33</f>
        <v>47483.33</v>
      </c>
      <c r="AE621" s="69">
        <f>AD621-$AB621</f>
        <v>46691.941166666671</v>
      </c>
      <c r="AF621" s="69">
        <f>AE621-$AB621</f>
        <v>45900.55233333334</v>
      </c>
      <c r="AG621" s="69">
        <f>AF621-$AB621</f>
        <v>45109.16350000001</v>
      </c>
      <c r="AH621" s="69">
        <f t="shared" si="1079"/>
        <v>44317.774666666679</v>
      </c>
      <c r="AI621" s="69">
        <f t="shared" si="1079"/>
        <v>43526.385833333348</v>
      </c>
      <c r="AJ621" s="69">
        <f t="shared" si="1079"/>
        <v>42734.997000000018</v>
      </c>
      <c r="AK621" s="69">
        <f t="shared" si="1079"/>
        <v>41943.608166666687</v>
      </c>
      <c r="AL621" s="69">
        <f t="shared" si="1079"/>
        <v>41152.219333333356</v>
      </c>
      <c r="AM621" s="69">
        <f t="shared" si="1079"/>
        <v>40360.830500000025</v>
      </c>
      <c r="AN621" s="69">
        <f t="shared" si="1079"/>
        <v>39569.441666666695</v>
      </c>
      <c r="AO621" s="69">
        <f t="shared" si="1079"/>
        <v>38778.052833333364</v>
      </c>
      <c r="AP621" s="59"/>
      <c r="AQ621" s="57">
        <v>791.38883333333331</v>
      </c>
      <c r="AR621" s="57">
        <f>AQ621*12</f>
        <v>9496.6659999999993</v>
      </c>
      <c r="AS621" s="69">
        <f t="shared" ref="AS621:AS644" si="1080">AO621-$AQ621</f>
        <v>37986.664000000033</v>
      </c>
      <c r="AT621" s="69">
        <f t="shared" si="1076"/>
        <v>37195.275166666703</v>
      </c>
      <c r="AU621" s="69">
        <f t="shared" si="1076"/>
        <v>36403.886333333372</v>
      </c>
      <c r="AV621" s="69">
        <f t="shared" si="1076"/>
        <v>35612.497500000041</v>
      </c>
      <c r="AW621" s="69">
        <f t="shared" si="1076"/>
        <v>34821.108666666711</v>
      </c>
      <c r="AX621" s="69">
        <f t="shared" si="1076"/>
        <v>34029.71983333338</v>
      </c>
      <c r="AY621" s="69">
        <f t="shared" si="1076"/>
        <v>33238.331000000049</v>
      </c>
      <c r="AZ621" s="69">
        <f t="shared" si="1076"/>
        <v>32446.942166666715</v>
      </c>
      <c r="BA621" s="69">
        <f t="shared" si="1076"/>
        <v>31655.553333333381</v>
      </c>
      <c r="BB621" s="69">
        <f t="shared" si="1076"/>
        <v>30864.164500000046</v>
      </c>
      <c r="BC621" s="69">
        <f t="shared" si="1076"/>
        <v>30072.775666666712</v>
      </c>
      <c r="BD621" s="69">
        <f t="shared" si="1076"/>
        <v>29281.386833333378</v>
      </c>
      <c r="BE621" s="60">
        <f t="shared" si="1019"/>
        <v>0</v>
      </c>
      <c r="BF621" s="57">
        <v>791.38883333333331</v>
      </c>
      <c r="BG621" s="57">
        <f>BF621*12</f>
        <v>9496.6659999999993</v>
      </c>
      <c r="BH621" s="57">
        <f t="shared" si="1037"/>
        <v>28489.998000000043</v>
      </c>
      <c r="BI621" s="69">
        <f t="shared" si="1067"/>
        <v>27698.609166666709</v>
      </c>
      <c r="BJ621" s="69">
        <f t="shared" si="1067"/>
        <v>26907.220333333375</v>
      </c>
      <c r="BK621" s="69">
        <f t="shared" si="1066"/>
        <v>26115.83150000004</v>
      </c>
      <c r="BL621" s="69">
        <f t="shared" si="1066"/>
        <v>25324.442666666706</v>
      </c>
      <c r="BM621" s="69">
        <f t="shared" si="1066"/>
        <v>24533.053833333372</v>
      </c>
      <c r="BN621" s="69">
        <f t="shared" si="1066"/>
        <v>23741.665000000037</v>
      </c>
      <c r="BO621" s="69">
        <f t="shared" si="1066"/>
        <v>22950.276166666703</v>
      </c>
      <c r="BP621" s="69">
        <f t="shared" si="1066"/>
        <v>22158.887333333369</v>
      </c>
      <c r="BQ621" s="69">
        <f t="shared" si="1066"/>
        <v>21367.498500000034</v>
      </c>
      <c r="BR621" s="69">
        <f t="shared" si="1066"/>
        <v>20576.1096666667</v>
      </c>
      <c r="BS621" s="69">
        <f t="shared" si="1066"/>
        <v>19784.720833333366</v>
      </c>
      <c r="BT621" s="60">
        <f t="shared" si="1020"/>
        <v>0</v>
      </c>
      <c r="BU621" s="57">
        <v>791.38883333333331</v>
      </c>
      <c r="BV621" s="57">
        <f>BU621*12</f>
        <v>9496.6659999999993</v>
      </c>
      <c r="BW621" s="57">
        <f t="shared" si="1042"/>
        <v>18993.332000000031</v>
      </c>
      <c r="BX621" s="69">
        <f t="shared" si="1070"/>
        <v>18201.943166666697</v>
      </c>
      <c r="BY621" s="69">
        <f t="shared" si="1070"/>
        <v>17410.554333333363</v>
      </c>
      <c r="BZ621" s="69">
        <f t="shared" si="1068"/>
        <v>16619.165500000028</v>
      </c>
      <c r="CA621" s="69">
        <f t="shared" si="1068"/>
        <v>15827.776666666696</v>
      </c>
      <c r="CB621" s="69">
        <f t="shared" si="1068"/>
        <v>15036.387833333363</v>
      </c>
      <c r="CC621" s="69">
        <f t="shared" si="1068"/>
        <v>14244.999000000031</v>
      </c>
      <c r="CD621" s="69">
        <f t="shared" si="1068"/>
        <v>13453.610166666698</v>
      </c>
      <c r="CE621" s="69">
        <f t="shared" si="1068"/>
        <v>12662.221333333366</v>
      </c>
      <c r="CF621" s="69">
        <f t="shared" si="1068"/>
        <v>11870.832500000033</v>
      </c>
      <c r="CG621" s="69">
        <f t="shared" si="1068"/>
        <v>11079.443666666701</v>
      </c>
      <c r="CH621" s="69">
        <f t="shared" si="1068"/>
        <v>10288.054833333368</v>
      </c>
      <c r="CI621" s="60">
        <v>0</v>
      </c>
      <c r="CJ621" s="57">
        <v>791.38883333333331</v>
      </c>
      <c r="CK621" s="57">
        <f>CJ621*12</f>
        <v>9496.6659999999993</v>
      </c>
      <c r="CL621" s="57">
        <f t="shared" si="1050"/>
        <v>9496.6660000000356</v>
      </c>
      <c r="CM621" s="69">
        <f t="shared" si="1075"/>
        <v>8705.2771666667031</v>
      </c>
      <c r="CN621" s="69">
        <f t="shared" si="1075"/>
        <v>7913.8883333333697</v>
      </c>
      <c r="CO621" s="69">
        <f t="shared" si="1075"/>
        <v>7122.4995000000363</v>
      </c>
      <c r="CP621" s="69">
        <f t="shared" si="1075"/>
        <v>6331.1106666667029</v>
      </c>
      <c r="CQ621" s="69">
        <f t="shared" si="1075"/>
        <v>5539.7218333333694</v>
      </c>
      <c r="CR621" s="69">
        <f t="shared" si="1075"/>
        <v>4748.333000000036</v>
      </c>
      <c r="CS621" s="69">
        <f t="shared" si="1075"/>
        <v>3956.9441666667026</v>
      </c>
      <c r="CT621" s="69">
        <f t="shared" si="1075"/>
        <v>3165.5553333333692</v>
      </c>
      <c r="CU621" s="69">
        <f t="shared" si="1075"/>
        <v>2374.1665000000357</v>
      </c>
      <c r="CV621" s="69">
        <f t="shared" si="1075"/>
        <v>1582.7776666667023</v>
      </c>
      <c r="CW621" s="69">
        <f t="shared" si="1075"/>
        <v>791.38883333336901</v>
      </c>
      <c r="CX621" s="60">
        <v>0</v>
      </c>
    </row>
    <row r="622" spans="1:102" ht="24" customHeight="1" x14ac:dyDescent="0.2">
      <c r="A622" s="84" t="s">
        <v>919</v>
      </c>
      <c r="B622" s="40">
        <v>1930</v>
      </c>
      <c r="C622" s="40" t="s">
        <v>794</v>
      </c>
      <c r="D622" s="40" t="s">
        <v>913</v>
      </c>
      <c r="E622" s="82">
        <v>44970</v>
      </c>
      <c r="F622" s="40" t="s">
        <v>853</v>
      </c>
      <c r="G622" s="80">
        <v>180</v>
      </c>
      <c r="H622" s="63"/>
      <c r="K622" s="58">
        <v>1</v>
      </c>
      <c r="L622" s="57"/>
      <c r="M622" s="57"/>
      <c r="N622" s="57"/>
      <c r="O622" s="57"/>
      <c r="P622" s="57"/>
      <c r="Q622" s="57"/>
      <c r="R622" s="57"/>
      <c r="S622" s="57"/>
      <c r="T622" s="57"/>
      <c r="U622" s="57"/>
      <c r="V622" s="57"/>
      <c r="W622" s="57"/>
      <c r="X622" s="57"/>
      <c r="Y622" s="57"/>
      <c r="Z622" s="57"/>
      <c r="AA622" s="59"/>
      <c r="AB622" s="86">
        <f>AE622/G622</f>
        <v>1021.8759444444445</v>
      </c>
      <c r="AC622" s="87">
        <f>AB622*10</f>
        <v>10218.759444444444</v>
      </c>
      <c r="AD622" s="57"/>
      <c r="AE622" s="57">
        <v>183937.67</v>
      </c>
      <c r="AF622" s="69">
        <f>AE622-$AB622</f>
        <v>182915.79405555557</v>
      </c>
      <c r="AG622" s="69">
        <f t="shared" ref="AG622:AO633" si="1081">AF622-$AB622</f>
        <v>181893.91811111112</v>
      </c>
      <c r="AH622" s="69">
        <f t="shared" si="1081"/>
        <v>180872.04216666668</v>
      </c>
      <c r="AI622" s="69">
        <f t="shared" si="1081"/>
        <v>179850.16622222224</v>
      </c>
      <c r="AJ622" s="69">
        <f t="shared" si="1081"/>
        <v>178828.29027777779</v>
      </c>
      <c r="AK622" s="69">
        <f t="shared" si="1081"/>
        <v>177806.41433333335</v>
      </c>
      <c r="AL622" s="69">
        <f t="shared" si="1081"/>
        <v>176784.5383888889</v>
      </c>
      <c r="AM622" s="69">
        <f t="shared" si="1081"/>
        <v>175762.66244444446</v>
      </c>
      <c r="AN622" s="69">
        <f t="shared" si="1081"/>
        <v>174740.78650000002</v>
      </c>
      <c r="AO622" s="69">
        <f t="shared" si="1081"/>
        <v>173718.91055555557</v>
      </c>
      <c r="AP622" s="59">
        <f t="shared" ref="AP622:AP655" si="1082">IF(K622&lt;1,0,SUM(AD622:AO622,Z622)/13*$BE$1)</f>
        <v>3328.957403632478</v>
      </c>
      <c r="AQ622" s="57">
        <v>1021.8759444444445</v>
      </c>
      <c r="AR622" s="57">
        <f>AQ622*12</f>
        <v>12262.511333333334</v>
      </c>
      <c r="AS622" s="69">
        <f t="shared" si="1080"/>
        <v>172697.03461111113</v>
      </c>
      <c r="AT622" s="69">
        <f t="shared" si="1076"/>
        <v>171675.15866666668</v>
      </c>
      <c r="AU622" s="69">
        <f t="shared" si="1076"/>
        <v>170653.28272222224</v>
      </c>
      <c r="AV622" s="69">
        <f t="shared" si="1076"/>
        <v>169631.4067777778</v>
      </c>
      <c r="AW622" s="69">
        <f t="shared" si="1076"/>
        <v>168609.53083333335</v>
      </c>
      <c r="AX622" s="69">
        <f t="shared" si="1076"/>
        <v>167587.65488888891</v>
      </c>
      <c r="AY622" s="69">
        <f t="shared" si="1076"/>
        <v>166565.77894444446</v>
      </c>
      <c r="AZ622" s="69">
        <f t="shared" si="1076"/>
        <v>165543.90300000002</v>
      </c>
      <c r="BA622" s="69">
        <f t="shared" si="1076"/>
        <v>164522.02705555558</v>
      </c>
      <c r="BB622" s="69">
        <f t="shared" si="1076"/>
        <v>163500.15111111113</v>
      </c>
      <c r="BC622" s="69">
        <f t="shared" si="1076"/>
        <v>162478.27516666669</v>
      </c>
      <c r="BD622" s="69">
        <f t="shared" si="1076"/>
        <v>161456.39922222224</v>
      </c>
      <c r="BE622" s="60">
        <f t="shared" si="1019"/>
        <v>3686.9284075555552</v>
      </c>
      <c r="BF622" s="57">
        <v>1021.8759444444445</v>
      </c>
      <c r="BG622" s="57">
        <f>BF622*12</f>
        <v>12262.511333333334</v>
      </c>
      <c r="BH622" s="57">
        <f t="shared" si="1037"/>
        <v>160434.5232777778</v>
      </c>
      <c r="BI622" s="69">
        <f t="shared" si="1067"/>
        <v>159412.64733333336</v>
      </c>
      <c r="BJ622" s="69">
        <f t="shared" si="1067"/>
        <v>158390.77138888891</v>
      </c>
      <c r="BK622" s="69">
        <f t="shared" si="1066"/>
        <v>157368.89544444447</v>
      </c>
      <c r="BL622" s="69">
        <f t="shared" si="1066"/>
        <v>156347.01950000002</v>
      </c>
      <c r="BM622" s="69">
        <f t="shared" si="1066"/>
        <v>155325.14355555558</v>
      </c>
      <c r="BN622" s="69">
        <f t="shared" si="1066"/>
        <v>154303.26761111114</v>
      </c>
      <c r="BO622" s="69">
        <f t="shared" si="1066"/>
        <v>153281.39166666669</v>
      </c>
      <c r="BP622" s="69">
        <f t="shared" si="1066"/>
        <v>152259.51572222225</v>
      </c>
      <c r="BQ622" s="69">
        <f t="shared" si="1066"/>
        <v>151237.6397777778</v>
      </c>
      <c r="BR622" s="69">
        <f t="shared" si="1066"/>
        <v>150215.76383333336</v>
      </c>
      <c r="BS622" s="69">
        <f t="shared" si="1066"/>
        <v>149193.88788888892</v>
      </c>
      <c r="BT622" s="60">
        <f>IF(AE622&lt;1,0,SUM(BH622:BS622,BD622)/13*$BE$1)</f>
        <v>3417.1531582222219</v>
      </c>
      <c r="BU622" s="57">
        <v>1021.8759444444445</v>
      </c>
      <c r="BV622" s="57">
        <f>BU622*12</f>
        <v>12262.511333333334</v>
      </c>
      <c r="BW622" s="57">
        <f t="shared" si="1042"/>
        <v>148172.01194444447</v>
      </c>
      <c r="BX622" s="69">
        <f t="shared" si="1070"/>
        <v>147150.13600000003</v>
      </c>
      <c r="BY622" s="69">
        <f t="shared" si="1070"/>
        <v>146128.26005555558</v>
      </c>
      <c r="BZ622" s="69">
        <f t="shared" si="1068"/>
        <v>145106.38411111114</v>
      </c>
      <c r="CA622" s="69">
        <f t="shared" si="1068"/>
        <v>144084.5081666667</v>
      </c>
      <c r="CB622" s="69">
        <f t="shared" si="1068"/>
        <v>143062.63222222225</v>
      </c>
      <c r="CC622" s="69">
        <f t="shared" si="1068"/>
        <v>142040.75627777781</v>
      </c>
      <c r="CD622" s="69">
        <f t="shared" si="1068"/>
        <v>141018.88033333336</v>
      </c>
      <c r="CE622" s="69">
        <f t="shared" si="1068"/>
        <v>139997.00438888892</v>
      </c>
      <c r="CF622" s="69">
        <f t="shared" si="1068"/>
        <v>138975.12844444448</v>
      </c>
      <c r="CG622" s="69">
        <f t="shared" si="1068"/>
        <v>137953.25250000003</v>
      </c>
      <c r="CH622" s="69">
        <f t="shared" si="1068"/>
        <v>136931.37655555559</v>
      </c>
      <c r="CI622" s="60">
        <f>IF(AT622&lt;1,0,SUM(BW622:CH622,BS622)/13*$BE$1)</f>
        <v>3147.3779088888887</v>
      </c>
      <c r="CJ622" s="57">
        <v>1021.8759444444445</v>
      </c>
      <c r="CK622" s="57">
        <f>CJ622*12</f>
        <v>12262.511333333334</v>
      </c>
      <c r="CL622" s="57">
        <f t="shared" si="1050"/>
        <v>135909.50061111114</v>
      </c>
      <c r="CM622" s="69">
        <f t="shared" si="1075"/>
        <v>134887.6246666667</v>
      </c>
      <c r="CN622" s="69">
        <f t="shared" si="1075"/>
        <v>133865.74872222226</v>
      </c>
      <c r="CO622" s="69">
        <f t="shared" si="1075"/>
        <v>132843.87277777781</v>
      </c>
      <c r="CP622" s="69">
        <f t="shared" si="1075"/>
        <v>131821.99683333337</v>
      </c>
      <c r="CQ622" s="69">
        <f t="shared" si="1075"/>
        <v>130800.12088888892</v>
      </c>
      <c r="CR622" s="69">
        <f t="shared" si="1075"/>
        <v>129778.24494444448</v>
      </c>
      <c r="CS622" s="69">
        <f t="shared" si="1075"/>
        <v>128756.36900000004</v>
      </c>
      <c r="CT622" s="69">
        <f t="shared" si="1075"/>
        <v>127734.49305555559</v>
      </c>
      <c r="CU622" s="69">
        <f t="shared" si="1075"/>
        <v>126712.61711111115</v>
      </c>
      <c r="CV622" s="69">
        <f t="shared" si="1075"/>
        <v>125690.7411666667</v>
      </c>
      <c r="CW622" s="69">
        <f t="shared" si="1075"/>
        <v>124668.86522222226</v>
      </c>
      <c r="CX622" s="60">
        <f>IF(BI622&lt;1,0,SUM(CL622:CW622,CH622)/13*$BE$1)</f>
        <v>2877.6026595555554</v>
      </c>
    </row>
    <row r="623" spans="1:102" ht="24" customHeight="1" x14ac:dyDescent="0.2">
      <c r="A623" s="88" t="s">
        <v>920</v>
      </c>
      <c r="B623" s="40">
        <v>1931</v>
      </c>
      <c r="C623" s="40" t="s">
        <v>794</v>
      </c>
      <c r="D623" s="40" t="s">
        <v>913</v>
      </c>
      <c r="E623" s="82">
        <v>44985</v>
      </c>
      <c r="F623" s="40" t="s">
        <v>853</v>
      </c>
      <c r="G623" s="80">
        <v>300</v>
      </c>
      <c r="H623" s="63"/>
      <c r="K623" s="58">
        <v>1</v>
      </c>
      <c r="L623" s="57"/>
      <c r="M623" s="57"/>
      <c r="N623" s="57"/>
      <c r="O623" s="57"/>
      <c r="P623" s="57"/>
      <c r="Q623" s="57"/>
      <c r="R623" s="57"/>
      <c r="S623" s="57"/>
      <c r="T623" s="57"/>
      <c r="U623" s="57"/>
      <c r="V623" s="57"/>
      <c r="W623" s="57"/>
      <c r="X623" s="57"/>
      <c r="Y623" s="57"/>
      <c r="Z623" s="57"/>
      <c r="AA623" s="59"/>
      <c r="AB623" s="86">
        <f>AE623/G623</f>
        <v>2088.9710666666665</v>
      </c>
      <c r="AC623" s="87">
        <f>AB623*10</f>
        <v>20889.710666666666</v>
      </c>
      <c r="AD623" s="57"/>
      <c r="AE623" s="57">
        <v>626691.31999999995</v>
      </c>
      <c r="AF623" s="69">
        <f>AE623-$AB623</f>
        <v>624602.3489333333</v>
      </c>
      <c r="AG623" s="69">
        <f t="shared" si="1081"/>
        <v>622513.37786666665</v>
      </c>
      <c r="AH623" s="69">
        <f t="shared" si="1081"/>
        <v>620424.4068</v>
      </c>
      <c r="AI623" s="69">
        <f t="shared" si="1081"/>
        <v>618335.43573333335</v>
      </c>
      <c r="AJ623" s="69">
        <f t="shared" si="1081"/>
        <v>616246.4646666667</v>
      </c>
      <c r="AK623" s="69">
        <f t="shared" si="1081"/>
        <v>614157.49360000005</v>
      </c>
      <c r="AL623" s="69">
        <f t="shared" si="1081"/>
        <v>612068.52253333339</v>
      </c>
      <c r="AM623" s="69">
        <f t="shared" si="1081"/>
        <v>609979.55146666674</v>
      </c>
      <c r="AN623" s="69">
        <f t="shared" si="1081"/>
        <v>607890.58040000009</v>
      </c>
      <c r="AO623" s="69">
        <f>AN623-$AB623</f>
        <v>605801.60933333344</v>
      </c>
      <c r="AP623" s="59">
        <f t="shared" si="1082"/>
        <v>11471.664957641027</v>
      </c>
      <c r="AQ623" s="57">
        <v>2088.9710666666665</v>
      </c>
      <c r="AR623" s="57">
        <f t="shared" ref="AR623:AR644" si="1083">AQ623*12</f>
        <v>25067.652799999996</v>
      </c>
      <c r="AS623" s="69">
        <f t="shared" si="1080"/>
        <v>603712.63826666679</v>
      </c>
      <c r="AT623" s="69">
        <f t="shared" si="1076"/>
        <v>601623.66720000014</v>
      </c>
      <c r="AU623" s="69">
        <f t="shared" si="1076"/>
        <v>599534.69613333349</v>
      </c>
      <c r="AV623" s="69">
        <f t="shared" si="1076"/>
        <v>597445.72506666684</v>
      </c>
      <c r="AW623" s="69">
        <f t="shared" si="1076"/>
        <v>595356.75400000019</v>
      </c>
      <c r="AX623" s="69">
        <f t="shared" si="1076"/>
        <v>593267.78293333354</v>
      </c>
      <c r="AY623" s="69">
        <f t="shared" si="1076"/>
        <v>591178.81186666689</v>
      </c>
      <c r="AZ623" s="69">
        <f t="shared" si="1076"/>
        <v>589089.84080000024</v>
      </c>
      <c r="BA623" s="69">
        <f t="shared" si="1076"/>
        <v>587000.86973333359</v>
      </c>
      <c r="BB623" s="69">
        <f t="shared" si="1076"/>
        <v>584911.89866666694</v>
      </c>
      <c r="BC623" s="69">
        <f t="shared" si="1076"/>
        <v>582822.92760000029</v>
      </c>
      <c r="BD623" s="69">
        <f t="shared" si="1076"/>
        <v>580733.95653333364</v>
      </c>
      <c r="BE623" s="60">
        <f t="shared" si="1019"/>
        <v>13051.891224533334</v>
      </c>
      <c r="BF623" s="57">
        <v>2088.9710666666665</v>
      </c>
      <c r="BG623" s="57">
        <f t="shared" ref="BG623" si="1084">BF623*12</f>
        <v>25067.652799999996</v>
      </c>
      <c r="BH623" s="57">
        <f t="shared" si="1037"/>
        <v>578644.98546666699</v>
      </c>
      <c r="BI623" s="69">
        <f t="shared" si="1067"/>
        <v>576556.01440000033</v>
      </c>
      <c r="BJ623" s="69">
        <f t="shared" si="1067"/>
        <v>574467.04333333368</v>
      </c>
      <c r="BK623" s="69">
        <f t="shared" si="1066"/>
        <v>572378.07226666703</v>
      </c>
      <c r="BL623" s="69">
        <f t="shared" si="1066"/>
        <v>570289.10120000038</v>
      </c>
      <c r="BM623" s="69">
        <f t="shared" si="1066"/>
        <v>568200.13013333373</v>
      </c>
      <c r="BN623" s="69">
        <f t="shared" si="1066"/>
        <v>566111.15906666708</v>
      </c>
      <c r="BO623" s="69">
        <f t="shared" si="1066"/>
        <v>564022.18800000043</v>
      </c>
      <c r="BP623" s="69">
        <f t="shared" si="1066"/>
        <v>561933.21693333378</v>
      </c>
      <c r="BQ623" s="69">
        <f t="shared" si="1066"/>
        <v>559844.24586666713</v>
      </c>
      <c r="BR623" s="69">
        <f t="shared" si="1066"/>
        <v>557755.27480000048</v>
      </c>
      <c r="BS623" s="69">
        <f t="shared" si="1066"/>
        <v>555666.30373333383</v>
      </c>
      <c r="BT623" s="60">
        <f t="shared" ref="BT623:BT625" si="1085">IF(AE623&lt;1,0,SUM(BH623:BS623,BD623)/13*$BE$1)</f>
        <v>12500.402862933341</v>
      </c>
      <c r="BU623" s="57">
        <v>2088.9710666666665</v>
      </c>
      <c r="BV623" s="57">
        <f t="shared" ref="BV623" si="1086">BU623*12</f>
        <v>25067.652799999996</v>
      </c>
      <c r="BW623" s="57">
        <f t="shared" si="1042"/>
        <v>553577.33266666718</v>
      </c>
      <c r="BX623" s="69">
        <f t="shared" si="1070"/>
        <v>551488.36160000053</v>
      </c>
      <c r="BY623" s="69">
        <f t="shared" si="1070"/>
        <v>549399.39053333388</v>
      </c>
      <c r="BZ623" s="69">
        <f t="shared" si="1068"/>
        <v>547310.41946666723</v>
      </c>
      <c r="CA623" s="69">
        <f t="shared" si="1068"/>
        <v>545221.44840000058</v>
      </c>
      <c r="CB623" s="69">
        <f t="shared" si="1068"/>
        <v>543132.47733333393</v>
      </c>
      <c r="CC623" s="69">
        <f t="shared" si="1068"/>
        <v>541043.50626666727</v>
      </c>
      <c r="CD623" s="69">
        <f t="shared" si="1068"/>
        <v>538954.53520000062</v>
      </c>
      <c r="CE623" s="69">
        <f t="shared" si="1068"/>
        <v>536865.56413333397</v>
      </c>
      <c r="CF623" s="69">
        <f t="shared" si="1068"/>
        <v>534776.59306666732</v>
      </c>
      <c r="CG623" s="69">
        <f t="shared" si="1068"/>
        <v>532687.62200000067</v>
      </c>
      <c r="CH623" s="69">
        <f t="shared" si="1068"/>
        <v>530598.65093333402</v>
      </c>
      <c r="CI623" s="60">
        <f t="shared" ref="CI623:CI625" si="1087">IF(AT623&lt;1,0,SUM(BW623:CH623,BS623)/13*$BE$1)</f>
        <v>11948.914501333344</v>
      </c>
      <c r="CJ623" s="57">
        <v>2088.9710666666665</v>
      </c>
      <c r="CK623" s="57">
        <f t="shared" ref="CK623" si="1088">CJ623*12</f>
        <v>25067.652799999996</v>
      </c>
      <c r="CL623" s="57">
        <f t="shared" si="1050"/>
        <v>528509.67986666737</v>
      </c>
      <c r="CM623" s="69">
        <f t="shared" si="1075"/>
        <v>526420.70880000072</v>
      </c>
      <c r="CN623" s="69">
        <f t="shared" si="1075"/>
        <v>524331.73773333407</v>
      </c>
      <c r="CO623" s="69">
        <f t="shared" si="1075"/>
        <v>522242.76666666742</v>
      </c>
      <c r="CP623" s="69">
        <f t="shared" si="1075"/>
        <v>520153.79560000077</v>
      </c>
      <c r="CQ623" s="69">
        <f t="shared" si="1075"/>
        <v>518064.82453333412</v>
      </c>
      <c r="CR623" s="69">
        <f t="shared" si="1075"/>
        <v>515975.85346666747</v>
      </c>
      <c r="CS623" s="69">
        <f t="shared" si="1075"/>
        <v>513886.88240000082</v>
      </c>
      <c r="CT623" s="69">
        <f t="shared" si="1075"/>
        <v>511797.91133333417</v>
      </c>
      <c r="CU623" s="69">
        <f t="shared" si="1075"/>
        <v>509708.94026666752</v>
      </c>
      <c r="CV623" s="69">
        <f t="shared" si="1075"/>
        <v>507619.96920000087</v>
      </c>
      <c r="CW623" s="69">
        <f t="shared" si="1075"/>
        <v>505530.99813333421</v>
      </c>
      <c r="CX623" s="60">
        <f t="shared" ref="CX623:CX625" si="1089">IF(BI623&lt;1,0,SUM(CL623:CW623,CH623)/13*$BE$1)</f>
        <v>11397.42613973335</v>
      </c>
    </row>
    <row r="624" spans="1:102" ht="24" customHeight="1" x14ac:dyDescent="0.2">
      <c r="A624" s="84" t="s">
        <v>921</v>
      </c>
      <c r="B624" s="40">
        <v>1932</v>
      </c>
      <c r="C624" s="40" t="s">
        <v>794</v>
      </c>
      <c r="D624" s="40" t="s">
        <v>851</v>
      </c>
      <c r="E624" s="82">
        <v>44985</v>
      </c>
      <c r="F624" s="40" t="s">
        <v>853</v>
      </c>
      <c r="G624" s="80">
        <v>180</v>
      </c>
      <c r="H624" s="63"/>
      <c r="K624" s="58">
        <v>1</v>
      </c>
      <c r="L624" s="57"/>
      <c r="M624" s="57"/>
      <c r="N624" s="57"/>
      <c r="O624" s="57"/>
      <c r="P624" s="57"/>
      <c r="Q624" s="57"/>
      <c r="R624" s="57"/>
      <c r="S624" s="57"/>
      <c r="T624" s="57"/>
      <c r="U624" s="57"/>
      <c r="V624" s="57"/>
      <c r="W624" s="57"/>
      <c r="X624" s="57"/>
      <c r="Y624" s="57"/>
      <c r="Z624" s="57"/>
      <c r="AA624" s="59"/>
      <c r="AB624" s="89">
        <f>AE624/G624</f>
        <v>3680.5503888888884</v>
      </c>
      <c r="AC624" s="87">
        <f>AB624*10</f>
        <v>36805.503888888881</v>
      </c>
      <c r="AD624" s="57"/>
      <c r="AE624" s="69">
        <v>662499.06999999995</v>
      </c>
      <c r="AF624" s="69">
        <f>AE624-$AB624</f>
        <v>658818.51961111103</v>
      </c>
      <c r="AG624" s="69">
        <f t="shared" si="1081"/>
        <v>655137.96922222211</v>
      </c>
      <c r="AH624" s="69">
        <f t="shared" si="1081"/>
        <v>651457.41883333318</v>
      </c>
      <c r="AI624" s="69">
        <f t="shared" si="1081"/>
        <v>647776.86844444426</v>
      </c>
      <c r="AJ624" s="69">
        <f t="shared" si="1081"/>
        <v>644096.31805555534</v>
      </c>
      <c r="AK624" s="69">
        <f t="shared" si="1081"/>
        <v>640415.76766666642</v>
      </c>
      <c r="AL624" s="69">
        <f t="shared" si="1081"/>
        <v>636735.2172777775</v>
      </c>
      <c r="AM624" s="69">
        <f t="shared" si="1081"/>
        <v>633054.66688888858</v>
      </c>
      <c r="AN624" s="69">
        <f t="shared" si="1081"/>
        <v>629374.11649999965</v>
      </c>
      <c r="AO624" s="69">
        <f>AN624-$AB624</f>
        <v>625693.56611111073</v>
      </c>
      <c r="AP624" s="59">
        <f t="shared" si="1082"/>
        <v>11990.10068995726</v>
      </c>
      <c r="AQ624" s="57">
        <v>3680.5503888888884</v>
      </c>
      <c r="AR624" s="57">
        <f>AQ624*12</f>
        <v>44166.604666666659</v>
      </c>
      <c r="AS624" s="69">
        <f t="shared" si="1080"/>
        <v>622013.01572222181</v>
      </c>
      <c r="AT624" s="69">
        <f t="shared" si="1076"/>
        <v>618332.46533333289</v>
      </c>
      <c r="AU624" s="69">
        <f t="shared" si="1076"/>
        <v>614651.91494444397</v>
      </c>
      <c r="AV624" s="69">
        <f t="shared" si="1076"/>
        <v>610971.36455555505</v>
      </c>
      <c r="AW624" s="69">
        <f t="shared" si="1076"/>
        <v>607290.81416666612</v>
      </c>
      <c r="AX624" s="69">
        <f t="shared" si="1076"/>
        <v>603610.2637777772</v>
      </c>
      <c r="AY624" s="69">
        <f t="shared" si="1076"/>
        <v>599929.71338888828</v>
      </c>
      <c r="AZ624" s="69">
        <f t="shared" si="1076"/>
        <v>596249.16299999936</v>
      </c>
      <c r="BA624" s="69">
        <f t="shared" si="1076"/>
        <v>592568.61261111044</v>
      </c>
      <c r="BB624" s="69">
        <f t="shared" si="1076"/>
        <v>588888.06222222152</v>
      </c>
      <c r="BC624" s="69">
        <f t="shared" si="1076"/>
        <v>585207.5118333326</v>
      </c>
      <c r="BD624" s="69">
        <f t="shared" si="1076"/>
        <v>581526.96144444367</v>
      </c>
      <c r="BE624" s="60">
        <f>IF(K624&lt;1,0,SUM(AS624:BD624,AO624)/13*$BE$1)</f>
        <v>13279.4258031111</v>
      </c>
      <c r="BF624" s="57">
        <v>3680.5503888888884</v>
      </c>
      <c r="BG624" s="57">
        <f>BF624*12</f>
        <v>44166.604666666659</v>
      </c>
      <c r="BH624" s="57">
        <f t="shared" si="1037"/>
        <v>577846.41105555475</v>
      </c>
      <c r="BI624" s="69">
        <f t="shared" si="1067"/>
        <v>574165.86066666583</v>
      </c>
      <c r="BJ624" s="69">
        <f t="shared" si="1067"/>
        <v>570485.31027777691</v>
      </c>
      <c r="BK624" s="69">
        <f t="shared" si="1066"/>
        <v>566804.75988888799</v>
      </c>
      <c r="BL624" s="69">
        <f t="shared" si="1066"/>
        <v>563124.20949999907</v>
      </c>
      <c r="BM624" s="69">
        <f t="shared" si="1066"/>
        <v>559443.65911111014</v>
      </c>
      <c r="BN624" s="69">
        <f t="shared" si="1066"/>
        <v>555763.10872222122</v>
      </c>
      <c r="BO624" s="69">
        <f t="shared" si="1066"/>
        <v>552082.5583333323</v>
      </c>
      <c r="BP624" s="69">
        <f t="shared" si="1066"/>
        <v>548402.00794444338</v>
      </c>
      <c r="BQ624" s="69">
        <f t="shared" si="1066"/>
        <v>544721.45755555446</v>
      </c>
      <c r="BR624" s="69">
        <f t="shared" si="1066"/>
        <v>541040.90716666554</v>
      </c>
      <c r="BS624" s="69">
        <f t="shared" si="1066"/>
        <v>537360.35677777661</v>
      </c>
      <c r="BT624" s="60">
        <f t="shared" si="1085"/>
        <v>12307.760500444425</v>
      </c>
      <c r="BU624" s="57">
        <v>3680.5503888888884</v>
      </c>
      <c r="BV624" s="57">
        <f>BU624*12</f>
        <v>44166.604666666659</v>
      </c>
      <c r="BW624" s="57">
        <f t="shared" si="1042"/>
        <v>533679.80638888769</v>
      </c>
      <c r="BX624" s="69">
        <f t="shared" si="1070"/>
        <v>529999.25599999877</v>
      </c>
      <c r="BY624" s="69">
        <f t="shared" si="1070"/>
        <v>526318.70561110985</v>
      </c>
      <c r="BZ624" s="69">
        <f t="shared" si="1068"/>
        <v>522638.15522222099</v>
      </c>
      <c r="CA624" s="69">
        <f t="shared" si="1068"/>
        <v>518957.60483333212</v>
      </c>
      <c r="CB624" s="69">
        <f t="shared" si="1068"/>
        <v>515277.05444444326</v>
      </c>
      <c r="CC624" s="69">
        <f t="shared" si="1068"/>
        <v>511596.5040555544</v>
      </c>
      <c r="CD624" s="69">
        <f t="shared" si="1068"/>
        <v>507915.95366666553</v>
      </c>
      <c r="CE624" s="69">
        <f t="shared" si="1068"/>
        <v>504235.40327777667</v>
      </c>
      <c r="CF624" s="69">
        <f t="shared" si="1068"/>
        <v>500554.85288888781</v>
      </c>
      <c r="CG624" s="69">
        <f t="shared" si="1068"/>
        <v>496874.30249999894</v>
      </c>
      <c r="CH624" s="69">
        <f t="shared" si="1068"/>
        <v>493193.75211111008</v>
      </c>
      <c r="CI624" s="60">
        <f t="shared" si="1087"/>
        <v>11336.095197777753</v>
      </c>
      <c r="CJ624" s="57">
        <v>3680.5503888888884</v>
      </c>
      <c r="CK624" s="57">
        <f>CJ624*12</f>
        <v>44166.604666666659</v>
      </c>
      <c r="CL624" s="57">
        <f t="shared" si="1050"/>
        <v>489513.20172222122</v>
      </c>
      <c r="CM624" s="69">
        <f t="shared" si="1075"/>
        <v>485832.65133333235</v>
      </c>
      <c r="CN624" s="69">
        <f t="shared" si="1075"/>
        <v>482152.10094444349</v>
      </c>
      <c r="CO624" s="69">
        <f t="shared" si="1075"/>
        <v>478471.55055555463</v>
      </c>
      <c r="CP624" s="69">
        <f t="shared" si="1075"/>
        <v>474791.00016666576</v>
      </c>
      <c r="CQ624" s="69">
        <f t="shared" si="1075"/>
        <v>471110.4497777769</v>
      </c>
      <c r="CR624" s="69">
        <f t="shared" si="1075"/>
        <v>467429.89938888804</v>
      </c>
      <c r="CS624" s="69">
        <f t="shared" si="1075"/>
        <v>463749.34899999917</v>
      </c>
      <c r="CT624" s="69">
        <f t="shared" si="1075"/>
        <v>460068.79861111031</v>
      </c>
      <c r="CU624" s="69">
        <f t="shared" si="1075"/>
        <v>456388.24822222145</v>
      </c>
      <c r="CV624" s="69">
        <f t="shared" si="1075"/>
        <v>452707.69783333258</v>
      </c>
      <c r="CW624" s="69">
        <f t="shared" si="1075"/>
        <v>449027.14744444372</v>
      </c>
      <c r="CX624" s="60">
        <f t="shared" si="1089"/>
        <v>10364.42989511109</v>
      </c>
    </row>
    <row r="625" spans="1:102" ht="24" customHeight="1" x14ac:dyDescent="0.2">
      <c r="A625" s="84" t="s">
        <v>922</v>
      </c>
      <c r="B625" s="40">
        <v>1933</v>
      </c>
      <c r="C625" s="40" t="s">
        <v>794</v>
      </c>
      <c r="D625" s="40" t="s">
        <v>851</v>
      </c>
      <c r="E625" s="82">
        <v>44985</v>
      </c>
      <c r="F625" s="40" t="s">
        <v>853</v>
      </c>
      <c r="G625" s="80">
        <v>180</v>
      </c>
      <c r="H625" s="63"/>
      <c r="K625" s="58">
        <v>1</v>
      </c>
      <c r="L625" s="57"/>
      <c r="M625" s="57"/>
      <c r="N625" s="57"/>
      <c r="O625" s="57"/>
      <c r="P625" s="57"/>
      <c r="Q625" s="57"/>
      <c r="R625" s="57"/>
      <c r="S625" s="57"/>
      <c r="T625" s="57"/>
      <c r="U625" s="57"/>
      <c r="V625" s="57"/>
      <c r="W625" s="57"/>
      <c r="X625" s="57"/>
      <c r="Y625" s="57"/>
      <c r="Z625" s="57"/>
      <c r="AA625" s="59"/>
      <c r="AB625" s="89">
        <f>AE625/G625</f>
        <v>872.42716666666672</v>
      </c>
      <c r="AC625" s="87">
        <f>AB625*10</f>
        <v>8724.2716666666674</v>
      </c>
      <c r="AD625" s="57"/>
      <c r="AE625" s="57">
        <v>157036.89000000001</v>
      </c>
      <c r="AF625" s="69">
        <f>AE625-$AB625</f>
        <v>156164.46283333335</v>
      </c>
      <c r="AG625" s="69">
        <f>AF625-$AB625</f>
        <v>155292.03566666669</v>
      </c>
      <c r="AH625" s="69">
        <f t="shared" si="1081"/>
        <v>154419.60850000003</v>
      </c>
      <c r="AI625" s="69">
        <f t="shared" si="1081"/>
        <v>153547.18133333337</v>
      </c>
      <c r="AJ625" s="69">
        <f t="shared" si="1081"/>
        <v>152674.75416666671</v>
      </c>
      <c r="AK625" s="69">
        <f t="shared" si="1081"/>
        <v>151802.32700000005</v>
      </c>
      <c r="AL625" s="69">
        <f t="shared" si="1081"/>
        <v>150929.89983333339</v>
      </c>
      <c r="AM625" s="69">
        <f t="shared" si="1081"/>
        <v>150057.47266666673</v>
      </c>
      <c r="AN625" s="69">
        <f t="shared" si="1081"/>
        <v>149185.04550000007</v>
      </c>
      <c r="AO625" s="69">
        <f t="shared" si="1081"/>
        <v>148312.6183333334</v>
      </c>
      <c r="AP625" s="59">
        <f t="shared" si="1082"/>
        <v>2842.0992698717951</v>
      </c>
      <c r="AQ625" s="57">
        <v>872.42716666666672</v>
      </c>
      <c r="AR625" s="57">
        <f>AQ625*12</f>
        <v>10469.126</v>
      </c>
      <c r="AS625" s="69">
        <f t="shared" si="1080"/>
        <v>147440.19116666674</v>
      </c>
      <c r="AT625" s="69">
        <f t="shared" si="1076"/>
        <v>146567.76400000008</v>
      </c>
      <c r="AU625" s="69">
        <f>AT625-$AQ625</f>
        <v>145695.33683333342</v>
      </c>
      <c r="AV625" s="69">
        <f t="shared" si="1076"/>
        <v>144822.90966666676</v>
      </c>
      <c r="AW625" s="69">
        <f t="shared" si="1076"/>
        <v>143950.4825000001</v>
      </c>
      <c r="AX625" s="69">
        <f t="shared" si="1076"/>
        <v>143078.05533333344</v>
      </c>
      <c r="AY625" s="69">
        <f t="shared" si="1076"/>
        <v>142205.62816666678</v>
      </c>
      <c r="AZ625" s="69">
        <f t="shared" si="1076"/>
        <v>141333.20100000012</v>
      </c>
      <c r="BA625" s="69">
        <f t="shared" si="1076"/>
        <v>140460.77383333346</v>
      </c>
      <c r="BB625" s="69">
        <f t="shared" si="1076"/>
        <v>139588.3466666668</v>
      </c>
      <c r="BC625" s="69">
        <f t="shared" si="1076"/>
        <v>138715.91950000013</v>
      </c>
      <c r="BD625" s="69">
        <f t="shared" si="1076"/>
        <v>137843.49233333347</v>
      </c>
      <c r="BE625" s="60">
        <f t="shared" si="1019"/>
        <v>3147.7172173333356</v>
      </c>
      <c r="BF625" s="57">
        <v>872.42716666666672</v>
      </c>
      <c r="BG625" s="57">
        <f>BF625*12</f>
        <v>10469.126</v>
      </c>
      <c r="BH625" s="57">
        <f t="shared" si="1037"/>
        <v>136971.06516666681</v>
      </c>
      <c r="BI625" s="69">
        <f t="shared" si="1067"/>
        <v>136098.63800000015</v>
      </c>
      <c r="BJ625" s="69">
        <f>BI625-$AQ625</f>
        <v>135226.21083333349</v>
      </c>
      <c r="BK625" s="69">
        <f t="shared" si="1066"/>
        <v>134353.78366666683</v>
      </c>
      <c r="BL625" s="69">
        <f t="shared" si="1066"/>
        <v>133481.35650000017</v>
      </c>
      <c r="BM625" s="69">
        <f t="shared" si="1066"/>
        <v>132608.92933333351</v>
      </c>
      <c r="BN625" s="69">
        <f t="shared" si="1066"/>
        <v>131736.50216666685</v>
      </c>
      <c r="BO625" s="69">
        <f t="shared" si="1066"/>
        <v>130864.07500000019</v>
      </c>
      <c r="BP625" s="69">
        <f t="shared" si="1066"/>
        <v>129991.64783333353</v>
      </c>
      <c r="BQ625" s="69">
        <f t="shared" si="1066"/>
        <v>129119.22066666686</v>
      </c>
      <c r="BR625" s="69">
        <f t="shared" si="1066"/>
        <v>128246.7935000002</v>
      </c>
      <c r="BS625" s="69">
        <f t="shared" si="1066"/>
        <v>127374.36633333354</v>
      </c>
      <c r="BT625" s="60">
        <f t="shared" si="1085"/>
        <v>2917.3964453333369</v>
      </c>
      <c r="BU625" s="57">
        <v>872.42716666666672</v>
      </c>
      <c r="BV625" s="57">
        <f>BU625*12</f>
        <v>10469.126</v>
      </c>
      <c r="BW625" s="57">
        <f t="shared" si="1042"/>
        <v>126501.93916666688</v>
      </c>
      <c r="BX625" s="69">
        <f t="shared" si="1070"/>
        <v>125629.51200000022</v>
      </c>
      <c r="BY625" s="69">
        <f>BX625-$AQ625</f>
        <v>124757.08483333356</v>
      </c>
      <c r="BZ625" s="69">
        <f t="shared" si="1068"/>
        <v>123884.6576666669</v>
      </c>
      <c r="CA625" s="69">
        <f t="shared" si="1068"/>
        <v>123012.23050000024</v>
      </c>
      <c r="CB625" s="69">
        <f t="shared" si="1068"/>
        <v>122139.80333333358</v>
      </c>
      <c r="CC625" s="69">
        <f t="shared" si="1068"/>
        <v>121267.37616666692</v>
      </c>
      <c r="CD625" s="69">
        <f t="shared" si="1068"/>
        <v>120394.94900000026</v>
      </c>
      <c r="CE625" s="69">
        <f t="shared" si="1068"/>
        <v>119522.52183333359</v>
      </c>
      <c r="CF625" s="69">
        <f t="shared" si="1068"/>
        <v>118650.09466666693</v>
      </c>
      <c r="CG625" s="69">
        <f t="shared" si="1068"/>
        <v>117777.66750000027</v>
      </c>
      <c r="CH625" s="69">
        <f t="shared" si="1068"/>
        <v>116905.24033333361</v>
      </c>
      <c r="CI625" s="60">
        <f t="shared" si="1087"/>
        <v>2687.0756733333387</v>
      </c>
      <c r="CJ625" s="57">
        <v>872.42716666666672</v>
      </c>
      <c r="CK625" s="57">
        <f>CJ625*12</f>
        <v>10469.126</v>
      </c>
      <c r="CL625" s="57">
        <f t="shared" si="1050"/>
        <v>116032.81316666695</v>
      </c>
      <c r="CM625" s="69">
        <f t="shared" si="1075"/>
        <v>115160.38600000029</v>
      </c>
      <c r="CN625" s="69">
        <f>CM625-$AQ625</f>
        <v>114287.95883333363</v>
      </c>
      <c r="CO625" s="69">
        <f t="shared" si="1075"/>
        <v>113415.53166666697</v>
      </c>
      <c r="CP625" s="69">
        <f t="shared" si="1075"/>
        <v>112543.10450000031</v>
      </c>
      <c r="CQ625" s="69">
        <f t="shared" si="1075"/>
        <v>111670.67733333365</v>
      </c>
      <c r="CR625" s="69">
        <f t="shared" si="1075"/>
        <v>110798.25016666699</v>
      </c>
      <c r="CS625" s="69">
        <f t="shared" si="1075"/>
        <v>109925.82300000032</v>
      </c>
      <c r="CT625" s="69">
        <f t="shared" si="1075"/>
        <v>109053.39583333366</v>
      </c>
      <c r="CU625" s="69">
        <f t="shared" si="1075"/>
        <v>108180.968666667</v>
      </c>
      <c r="CV625" s="69">
        <f t="shared" si="1075"/>
        <v>107308.54150000034</v>
      </c>
      <c r="CW625" s="69">
        <f t="shared" si="1075"/>
        <v>106436.11433333368</v>
      </c>
      <c r="CX625" s="60">
        <f t="shared" si="1089"/>
        <v>2456.7549013333405</v>
      </c>
    </row>
    <row r="626" spans="1:102" ht="24" customHeight="1" x14ac:dyDescent="0.2">
      <c r="A626" s="84" t="s">
        <v>923</v>
      </c>
      <c r="B626" s="40">
        <v>1934</v>
      </c>
      <c r="C626" s="40" t="s">
        <v>794</v>
      </c>
      <c r="D626" s="40" t="s">
        <v>851</v>
      </c>
      <c r="E626" s="82">
        <v>44998</v>
      </c>
      <c r="F626" s="40" t="s">
        <v>853</v>
      </c>
      <c r="G626" s="80">
        <v>180</v>
      </c>
      <c r="H626" s="63"/>
      <c r="K626" s="58">
        <v>1</v>
      </c>
      <c r="L626" s="57"/>
      <c r="M626" s="57"/>
      <c r="N626" s="57"/>
      <c r="O626" s="57"/>
      <c r="P626" s="57"/>
      <c r="Q626" s="57"/>
      <c r="R626" s="57"/>
      <c r="S626" s="57"/>
      <c r="T626" s="57"/>
      <c r="U626" s="57"/>
      <c r="V626" s="57"/>
      <c r="W626" s="57"/>
      <c r="X626" s="57"/>
      <c r="Y626" s="57"/>
      <c r="Z626" s="57"/>
      <c r="AA626" s="59"/>
      <c r="AB626" s="89">
        <f>AF626/G626</f>
        <v>937.21538888888881</v>
      </c>
      <c r="AC626" s="87">
        <f>AB626*9</f>
        <v>8434.9385000000002</v>
      </c>
      <c r="AD626" s="57"/>
      <c r="AE626" s="57"/>
      <c r="AF626" s="57">
        <v>168698.77</v>
      </c>
      <c r="AG626" s="69">
        <f>AF626-$AB626</f>
        <v>167761.55461111109</v>
      </c>
      <c r="AH626" s="69">
        <f t="shared" si="1081"/>
        <v>166824.33922222219</v>
      </c>
      <c r="AI626" s="69">
        <f t="shared" si="1081"/>
        <v>165887.12383333329</v>
      </c>
      <c r="AJ626" s="69">
        <f t="shared" si="1081"/>
        <v>164949.90844444439</v>
      </c>
      <c r="AK626" s="69">
        <f t="shared" si="1081"/>
        <v>164012.69305555549</v>
      </c>
      <c r="AL626" s="69">
        <f t="shared" si="1081"/>
        <v>163075.47766666659</v>
      </c>
      <c r="AM626" s="69">
        <f t="shared" si="1081"/>
        <v>162138.26227777769</v>
      </c>
      <c r="AN626" s="69">
        <f t="shared" si="1081"/>
        <v>161201.04688888878</v>
      </c>
      <c r="AO626" s="69">
        <f t="shared" si="1081"/>
        <v>160263.83149999988</v>
      </c>
      <c r="AP626" s="59">
        <f t="shared" si="1082"/>
        <v>2783.529704999999</v>
      </c>
      <c r="AQ626" s="57">
        <v>937.21538888888881</v>
      </c>
      <c r="AR626" s="57">
        <f>AQ626*12</f>
        <v>11246.584666666666</v>
      </c>
      <c r="AS626" s="69">
        <f t="shared" si="1080"/>
        <v>159326.61611111098</v>
      </c>
      <c r="AT626" s="69">
        <f t="shared" si="1076"/>
        <v>158389.40072222208</v>
      </c>
      <c r="AU626" s="69">
        <f t="shared" si="1076"/>
        <v>157452.18533333318</v>
      </c>
      <c r="AV626" s="69">
        <f t="shared" si="1076"/>
        <v>156514.96994444428</v>
      </c>
      <c r="AW626" s="69">
        <f t="shared" si="1076"/>
        <v>155577.75455555538</v>
      </c>
      <c r="AX626" s="69">
        <f t="shared" si="1076"/>
        <v>154640.53916666648</v>
      </c>
      <c r="AY626" s="69">
        <f t="shared" si="1076"/>
        <v>153703.32377777758</v>
      </c>
      <c r="AZ626" s="69">
        <f t="shared" si="1076"/>
        <v>152766.10838888868</v>
      </c>
      <c r="BA626" s="69">
        <f t="shared" si="1076"/>
        <v>151828.89299999978</v>
      </c>
      <c r="BB626" s="69">
        <f t="shared" si="1076"/>
        <v>150891.67761111088</v>
      </c>
      <c r="BC626" s="69">
        <f t="shared" si="1076"/>
        <v>149954.46222222198</v>
      </c>
      <c r="BD626" s="69">
        <f t="shared" si="1076"/>
        <v>149017.24683333308</v>
      </c>
      <c r="BE626" s="60">
        <f t="shared" si="1019"/>
        <v>3402.0918616666622</v>
      </c>
      <c r="BF626" s="57">
        <v>937.21538888888881</v>
      </c>
      <c r="BG626" s="57">
        <f>BF626*12</f>
        <v>11246.584666666666</v>
      </c>
      <c r="BH626" s="57">
        <f t="shared" si="1037"/>
        <v>148080.03144444418</v>
      </c>
      <c r="BI626" s="69">
        <f t="shared" si="1067"/>
        <v>147142.81605555527</v>
      </c>
      <c r="BJ626" s="69">
        <f t="shared" si="1067"/>
        <v>146205.60066666637</v>
      </c>
      <c r="BK626" s="69">
        <f t="shared" si="1066"/>
        <v>145268.38527777747</v>
      </c>
      <c r="BL626" s="69">
        <f t="shared" si="1066"/>
        <v>144331.16988888857</v>
      </c>
      <c r="BM626" s="69">
        <f t="shared" si="1066"/>
        <v>143393.95449999967</v>
      </c>
      <c r="BN626" s="69">
        <f t="shared" si="1066"/>
        <v>142456.73911111077</v>
      </c>
      <c r="BO626" s="69">
        <f t="shared" si="1066"/>
        <v>141519.52372222187</v>
      </c>
      <c r="BP626" s="69">
        <f t="shared" si="1066"/>
        <v>140582.30833333297</v>
      </c>
      <c r="BQ626" s="69">
        <f t="shared" si="1066"/>
        <v>139645.09294444407</v>
      </c>
      <c r="BR626" s="69">
        <f t="shared" si="1066"/>
        <v>138707.87755555517</v>
      </c>
      <c r="BS626" s="69">
        <f t="shared" si="1066"/>
        <v>137770.66216666627</v>
      </c>
      <c r="BT626" s="60">
        <f>IF(AF626&lt;1,0,SUM(BH626:BS626,BD626)/13*$BE$1)</f>
        <v>3154.6669989999928</v>
      </c>
      <c r="BU626" s="57">
        <v>937.21538888888881</v>
      </c>
      <c r="BV626" s="57">
        <f>BU626*12</f>
        <v>11246.584666666666</v>
      </c>
      <c r="BW626" s="57">
        <f t="shared" si="1042"/>
        <v>136833.44677777737</v>
      </c>
      <c r="BX626" s="69">
        <f t="shared" si="1070"/>
        <v>135896.23138888847</v>
      </c>
      <c r="BY626" s="69">
        <f t="shared" si="1070"/>
        <v>134959.01599999957</v>
      </c>
      <c r="BZ626" s="69">
        <f t="shared" si="1068"/>
        <v>134021.80061111067</v>
      </c>
      <c r="CA626" s="69">
        <f t="shared" si="1068"/>
        <v>133084.58522222177</v>
      </c>
      <c r="CB626" s="69">
        <f t="shared" si="1068"/>
        <v>132147.36983333286</v>
      </c>
      <c r="CC626" s="69">
        <f t="shared" si="1068"/>
        <v>131210.15444444396</v>
      </c>
      <c r="CD626" s="69">
        <f t="shared" si="1068"/>
        <v>130272.93905555508</v>
      </c>
      <c r="CE626" s="69">
        <f t="shared" si="1068"/>
        <v>129335.72366666619</v>
      </c>
      <c r="CF626" s="69">
        <f t="shared" si="1068"/>
        <v>128398.50827777731</v>
      </c>
      <c r="CG626" s="69">
        <f t="shared" si="1068"/>
        <v>127461.29288888842</v>
      </c>
      <c r="CH626" s="69">
        <f t="shared" si="1068"/>
        <v>126524.07749999953</v>
      </c>
      <c r="CI626" s="60">
        <f>IF(AU626&lt;1,0,SUM(BW626:CH626,BS626)/13*$BE$1)</f>
        <v>2907.2421363333228</v>
      </c>
      <c r="CJ626" s="57">
        <v>937.21538888888881</v>
      </c>
      <c r="CK626" s="57">
        <f>CJ626*12</f>
        <v>11246.584666666666</v>
      </c>
      <c r="CL626" s="57">
        <f t="shared" si="1050"/>
        <v>125586.86211111065</v>
      </c>
      <c r="CM626" s="69">
        <f t="shared" si="1075"/>
        <v>124649.64672222176</v>
      </c>
      <c r="CN626" s="69">
        <f t="shared" si="1075"/>
        <v>123712.43133333288</v>
      </c>
      <c r="CO626" s="69">
        <f t="shared" si="1075"/>
        <v>122775.21594444399</v>
      </c>
      <c r="CP626" s="69">
        <f t="shared" si="1075"/>
        <v>121838.0005555551</v>
      </c>
      <c r="CQ626" s="69">
        <f t="shared" si="1075"/>
        <v>120900.78516666622</v>
      </c>
      <c r="CR626" s="69">
        <f t="shared" si="1075"/>
        <v>119963.56977777733</v>
      </c>
      <c r="CS626" s="69">
        <f t="shared" si="1075"/>
        <v>119026.35438888845</v>
      </c>
      <c r="CT626" s="69">
        <f t="shared" si="1075"/>
        <v>118089.13899999956</v>
      </c>
      <c r="CU626" s="69">
        <f t="shared" si="1075"/>
        <v>117151.92361111067</v>
      </c>
      <c r="CV626" s="69">
        <f t="shared" si="1075"/>
        <v>116214.70822222179</v>
      </c>
      <c r="CW626" s="69">
        <f t="shared" si="1075"/>
        <v>115277.4928333329</v>
      </c>
      <c r="CX626" s="60">
        <f>IF(BJ626&lt;1,0,SUM(CL626:CW626,CH626)/13*$BE$1)</f>
        <v>2659.8172736666565</v>
      </c>
    </row>
    <row r="627" spans="1:102" ht="24" customHeight="1" x14ac:dyDescent="0.2">
      <c r="A627" s="84" t="s">
        <v>924</v>
      </c>
      <c r="B627" s="40">
        <v>1935</v>
      </c>
      <c r="C627" s="40" t="s">
        <v>794</v>
      </c>
      <c r="D627" s="40" t="s">
        <v>851</v>
      </c>
      <c r="E627" s="82">
        <v>44998</v>
      </c>
      <c r="F627" s="40" t="s">
        <v>853</v>
      </c>
      <c r="G627" s="80">
        <v>180</v>
      </c>
      <c r="H627" s="63"/>
      <c r="K627" s="58">
        <v>1</v>
      </c>
      <c r="L627" s="57"/>
      <c r="M627" s="57"/>
      <c r="N627" s="57"/>
      <c r="O627" s="57"/>
      <c r="P627" s="57"/>
      <c r="Q627" s="57"/>
      <c r="R627" s="57"/>
      <c r="S627" s="57"/>
      <c r="T627" s="57"/>
      <c r="U627" s="57"/>
      <c r="V627" s="57"/>
      <c r="W627" s="57"/>
      <c r="X627" s="57"/>
      <c r="Y627" s="57"/>
      <c r="Z627" s="57"/>
      <c r="AA627" s="59"/>
      <c r="AB627" s="89">
        <f>AF627/G627</f>
        <v>2103.3228888888889</v>
      </c>
      <c r="AC627" s="87">
        <f>AB627*9</f>
        <v>18929.905999999999</v>
      </c>
      <c r="AD627" s="57"/>
      <c r="AE627" s="57"/>
      <c r="AF627" s="57">
        <v>378598.12</v>
      </c>
      <c r="AG627" s="69">
        <f>AF627-$AB627</f>
        <v>376494.79711111111</v>
      </c>
      <c r="AH627" s="69">
        <f t="shared" si="1081"/>
        <v>374391.47422222223</v>
      </c>
      <c r="AI627" s="69">
        <f t="shared" si="1081"/>
        <v>372288.15133333334</v>
      </c>
      <c r="AJ627" s="69">
        <f t="shared" si="1081"/>
        <v>370184.82844444446</v>
      </c>
      <c r="AK627" s="69">
        <f t="shared" si="1081"/>
        <v>368081.50555555557</v>
      </c>
      <c r="AL627" s="69">
        <f t="shared" si="1081"/>
        <v>365978.18266666669</v>
      </c>
      <c r="AM627" s="69">
        <f t="shared" si="1081"/>
        <v>363874.8597777778</v>
      </c>
      <c r="AN627" s="69">
        <f t="shared" si="1081"/>
        <v>361771.53688888892</v>
      </c>
      <c r="AO627" s="69">
        <f t="shared" si="1081"/>
        <v>359668.21400000004</v>
      </c>
      <c r="AP627" s="59">
        <f t="shared" si="1082"/>
        <v>6246.8689800000011</v>
      </c>
      <c r="AQ627" s="57">
        <v>2103.3228888888889</v>
      </c>
      <c r="AR627" s="57">
        <f t="shared" si="1083"/>
        <v>25239.874666666667</v>
      </c>
      <c r="AS627" s="69">
        <f t="shared" si="1080"/>
        <v>357564.89111111115</v>
      </c>
      <c r="AT627" s="69">
        <f t="shared" si="1076"/>
        <v>355461.56822222227</v>
      </c>
      <c r="AU627" s="69">
        <f t="shared" si="1076"/>
        <v>353358.24533333338</v>
      </c>
      <c r="AV627" s="69">
        <f t="shared" si="1076"/>
        <v>351254.9224444445</v>
      </c>
      <c r="AW627" s="69">
        <f t="shared" si="1076"/>
        <v>349151.59955555561</v>
      </c>
      <c r="AX627" s="69">
        <f t="shared" si="1076"/>
        <v>347048.27666666673</v>
      </c>
      <c r="AY627" s="69">
        <f t="shared" si="1076"/>
        <v>344944.95377777785</v>
      </c>
      <c r="AZ627" s="69">
        <f t="shared" si="1076"/>
        <v>342841.63088888896</v>
      </c>
      <c r="BA627" s="69">
        <f t="shared" si="1076"/>
        <v>340738.30800000008</v>
      </c>
      <c r="BB627" s="69">
        <f t="shared" si="1076"/>
        <v>338634.98511111119</v>
      </c>
      <c r="BC627" s="69">
        <f t="shared" si="1076"/>
        <v>336531.66222222231</v>
      </c>
      <c r="BD627" s="69">
        <f t="shared" si="1076"/>
        <v>334428.33933333342</v>
      </c>
      <c r="BE627" s="60">
        <f t="shared" si="1019"/>
        <v>7635.0620866666686</v>
      </c>
      <c r="BF627" s="57">
        <v>2103.3228888888889</v>
      </c>
      <c r="BG627" s="57">
        <f t="shared" ref="BG627:BG633" si="1090">BF627*12</f>
        <v>25239.874666666667</v>
      </c>
      <c r="BH627" s="57">
        <f t="shared" si="1037"/>
        <v>332325.01644444454</v>
      </c>
      <c r="BI627" s="69">
        <f t="shared" si="1067"/>
        <v>330221.69355555566</v>
      </c>
      <c r="BJ627" s="69">
        <f t="shared" si="1067"/>
        <v>328118.37066666677</v>
      </c>
      <c r="BK627" s="69">
        <f t="shared" si="1066"/>
        <v>326015.04777777789</v>
      </c>
      <c r="BL627" s="69">
        <f t="shared" si="1066"/>
        <v>323911.724888889</v>
      </c>
      <c r="BM627" s="69">
        <f t="shared" si="1066"/>
        <v>321808.40200000012</v>
      </c>
      <c r="BN627" s="69">
        <f t="shared" si="1066"/>
        <v>319705.07911111123</v>
      </c>
      <c r="BO627" s="69">
        <f t="shared" si="1066"/>
        <v>317601.75622222235</v>
      </c>
      <c r="BP627" s="69">
        <f t="shared" si="1066"/>
        <v>315498.43333333347</v>
      </c>
      <c r="BQ627" s="69">
        <f t="shared" si="1066"/>
        <v>313395.11044444458</v>
      </c>
      <c r="BR627" s="69">
        <f t="shared" si="1066"/>
        <v>311291.7875555557</v>
      </c>
      <c r="BS627" s="69">
        <f t="shared" si="1066"/>
        <v>309188.46466666681</v>
      </c>
      <c r="BT627" s="60">
        <f t="shared" ref="BT627:BT633" si="1091">IF(AF627&lt;1,0,SUM(BH627:BS627,BD627)/13*$BE$1)</f>
        <v>7079.7848440000034</v>
      </c>
      <c r="BU627" s="57">
        <v>2103.3228888888889</v>
      </c>
      <c r="BV627" s="57">
        <f t="shared" ref="BV627:BV629" si="1092">BU627*12</f>
        <v>25239.874666666667</v>
      </c>
      <c r="BW627" s="57">
        <f t="shared" si="1042"/>
        <v>307085.14177777793</v>
      </c>
      <c r="BX627" s="69">
        <f t="shared" si="1070"/>
        <v>304981.81888888904</v>
      </c>
      <c r="BY627" s="69">
        <f t="shared" si="1070"/>
        <v>302878.49600000016</v>
      </c>
      <c r="BZ627" s="69">
        <f t="shared" si="1068"/>
        <v>300775.17311111127</v>
      </c>
      <c r="CA627" s="69">
        <f t="shared" si="1068"/>
        <v>298671.85022222239</v>
      </c>
      <c r="CB627" s="69">
        <f t="shared" si="1068"/>
        <v>296568.52733333351</v>
      </c>
      <c r="CC627" s="69">
        <f t="shared" si="1068"/>
        <v>294465.20444444462</v>
      </c>
      <c r="CD627" s="69">
        <f t="shared" si="1068"/>
        <v>292361.88155555574</v>
      </c>
      <c r="CE627" s="69">
        <f t="shared" si="1068"/>
        <v>290258.55866666685</v>
      </c>
      <c r="CF627" s="69">
        <f t="shared" si="1068"/>
        <v>288155.23577777797</v>
      </c>
      <c r="CG627" s="69">
        <f t="shared" si="1068"/>
        <v>286051.91288888908</v>
      </c>
      <c r="CH627" s="69">
        <f t="shared" si="1068"/>
        <v>283948.5900000002</v>
      </c>
      <c r="CI627" s="60">
        <f t="shared" ref="CI627:CI630" si="1093">IF(AU627&lt;1,0,SUM(BW627:CH627,BS627)/13*$BE$1)</f>
        <v>6524.5076013333382</v>
      </c>
      <c r="CJ627" s="57">
        <v>2103.3228888888889</v>
      </c>
      <c r="CK627" s="57">
        <f t="shared" ref="CK627:CK629" si="1094">CJ627*12</f>
        <v>25239.874666666667</v>
      </c>
      <c r="CL627" s="57">
        <f t="shared" si="1050"/>
        <v>281845.26711111132</v>
      </c>
      <c r="CM627" s="69">
        <f t="shared" si="1075"/>
        <v>279741.94422222243</v>
      </c>
      <c r="CN627" s="69">
        <f t="shared" si="1075"/>
        <v>277638.62133333355</v>
      </c>
      <c r="CO627" s="69">
        <f t="shared" si="1075"/>
        <v>275535.29844444466</v>
      </c>
      <c r="CP627" s="69">
        <f t="shared" si="1075"/>
        <v>273431.97555555578</v>
      </c>
      <c r="CQ627" s="69">
        <f t="shared" si="1075"/>
        <v>271328.65266666689</v>
      </c>
      <c r="CR627" s="69">
        <f t="shared" si="1075"/>
        <v>269225.32977777801</v>
      </c>
      <c r="CS627" s="69">
        <f t="shared" si="1075"/>
        <v>267122.00688888913</v>
      </c>
      <c r="CT627" s="69">
        <f t="shared" si="1075"/>
        <v>265018.68400000024</v>
      </c>
      <c r="CU627" s="69">
        <f t="shared" si="1075"/>
        <v>262915.36111111136</v>
      </c>
      <c r="CV627" s="69">
        <f t="shared" si="1075"/>
        <v>260812.03822222247</v>
      </c>
      <c r="CW627" s="69">
        <f t="shared" si="1075"/>
        <v>258708.71533333359</v>
      </c>
      <c r="CX627" s="60">
        <f t="shared" ref="CX627:CX630" si="1095">IF(BJ627&lt;1,0,SUM(CL627:CW627,CH627)/13*$BE$1)</f>
        <v>5969.2303586666731</v>
      </c>
    </row>
    <row r="628" spans="1:102" ht="24" customHeight="1" x14ac:dyDescent="0.2">
      <c r="A628" s="84" t="s">
        <v>925</v>
      </c>
      <c r="B628" s="40">
        <v>1936</v>
      </c>
      <c r="C628" s="40" t="s">
        <v>794</v>
      </c>
      <c r="D628" s="40" t="s">
        <v>851</v>
      </c>
      <c r="E628" s="82">
        <v>44998</v>
      </c>
      <c r="F628" s="40" t="s">
        <v>853</v>
      </c>
      <c r="G628" s="80">
        <v>180</v>
      </c>
      <c r="H628" s="63"/>
      <c r="K628" s="58">
        <v>1</v>
      </c>
      <c r="L628" s="57"/>
      <c r="M628" s="57"/>
      <c r="N628" s="57"/>
      <c r="O628" s="57"/>
      <c r="P628" s="57"/>
      <c r="Q628" s="57"/>
      <c r="R628" s="57"/>
      <c r="S628" s="57"/>
      <c r="T628" s="57"/>
      <c r="U628" s="57"/>
      <c r="V628" s="57"/>
      <c r="W628" s="57"/>
      <c r="X628" s="57"/>
      <c r="Y628" s="57"/>
      <c r="Z628" s="57"/>
      <c r="AA628" s="59"/>
      <c r="AB628" s="89">
        <f>AF628/G628</f>
        <v>3332.8789444444442</v>
      </c>
      <c r="AC628" s="87">
        <f>AB628*9</f>
        <v>29995.910499999998</v>
      </c>
      <c r="AD628" s="57"/>
      <c r="AE628" s="57"/>
      <c r="AF628" s="57">
        <v>599918.21</v>
      </c>
      <c r="AG628" s="69">
        <f>AF628-$AB628</f>
        <v>596585.33105555549</v>
      </c>
      <c r="AH628" s="69">
        <f t="shared" si="1081"/>
        <v>593252.45211111102</v>
      </c>
      <c r="AI628" s="69">
        <f t="shared" si="1081"/>
        <v>589919.57316666655</v>
      </c>
      <c r="AJ628" s="69">
        <f t="shared" si="1081"/>
        <v>586586.69422222208</v>
      </c>
      <c r="AK628" s="69">
        <f t="shared" si="1081"/>
        <v>583253.81527777761</v>
      </c>
      <c r="AL628" s="69">
        <f t="shared" si="1081"/>
        <v>579920.93633333314</v>
      </c>
      <c r="AM628" s="69">
        <f t="shared" si="1081"/>
        <v>576588.05738888867</v>
      </c>
      <c r="AN628" s="69">
        <f t="shared" si="1081"/>
        <v>573255.1784444442</v>
      </c>
      <c r="AO628" s="69">
        <f t="shared" si="1081"/>
        <v>569922.29949999973</v>
      </c>
      <c r="AP628" s="59">
        <f t="shared" si="1082"/>
        <v>9898.650464999997</v>
      </c>
      <c r="AQ628" s="57">
        <v>3332.8789444444442</v>
      </c>
      <c r="AR628" s="57">
        <f t="shared" si="1083"/>
        <v>39994.547333333328</v>
      </c>
      <c r="AS628" s="69">
        <f t="shared" si="1080"/>
        <v>566589.42055555526</v>
      </c>
      <c r="AT628" s="69">
        <f t="shared" si="1076"/>
        <v>563256.54161111079</v>
      </c>
      <c r="AU628" s="69">
        <f t="shared" si="1076"/>
        <v>559923.66266666632</v>
      </c>
      <c r="AV628" s="69">
        <f t="shared" si="1076"/>
        <v>556590.78372222185</v>
      </c>
      <c r="AW628" s="69">
        <f t="shared" si="1076"/>
        <v>553257.90477777738</v>
      </c>
      <c r="AX628" s="69">
        <f t="shared" si="1076"/>
        <v>549925.02583333291</v>
      </c>
      <c r="AY628" s="69">
        <f t="shared" si="1076"/>
        <v>546592.14688888844</v>
      </c>
      <c r="AZ628" s="69">
        <f t="shared" si="1076"/>
        <v>543259.26794444397</v>
      </c>
      <c r="BA628" s="69">
        <f t="shared" si="1076"/>
        <v>539926.3889999995</v>
      </c>
      <c r="BB628" s="69">
        <f t="shared" si="1076"/>
        <v>536593.51005555503</v>
      </c>
      <c r="BC628" s="69">
        <f t="shared" si="1076"/>
        <v>533260.63111111056</v>
      </c>
      <c r="BD628" s="69">
        <f t="shared" si="1076"/>
        <v>529927.75216666609</v>
      </c>
      <c r="BE628" s="60">
        <f t="shared" si="1019"/>
        <v>12098.350568333324</v>
      </c>
      <c r="BF628" s="57">
        <v>3332.8789444444442</v>
      </c>
      <c r="BG628" s="57">
        <f t="shared" si="1090"/>
        <v>39994.547333333328</v>
      </c>
      <c r="BH628" s="57">
        <f t="shared" si="1037"/>
        <v>526594.87322222162</v>
      </c>
      <c r="BI628" s="69">
        <f t="shared" si="1067"/>
        <v>523261.99427777715</v>
      </c>
      <c r="BJ628" s="69">
        <f t="shared" si="1067"/>
        <v>519929.11533333268</v>
      </c>
      <c r="BK628" s="69">
        <f t="shared" si="1066"/>
        <v>516596.23638888821</v>
      </c>
      <c r="BL628" s="69">
        <f t="shared" si="1066"/>
        <v>513263.35744444374</v>
      </c>
      <c r="BM628" s="69">
        <f t="shared" si="1066"/>
        <v>509930.47849999927</v>
      </c>
      <c r="BN628" s="69">
        <f t="shared" si="1066"/>
        <v>506597.5995555548</v>
      </c>
      <c r="BO628" s="69">
        <f t="shared" si="1066"/>
        <v>503264.72061111033</v>
      </c>
      <c r="BP628" s="69">
        <f t="shared" si="1066"/>
        <v>499931.84166666586</v>
      </c>
      <c r="BQ628" s="69">
        <f t="shared" si="1066"/>
        <v>496598.96272222139</v>
      </c>
      <c r="BR628" s="69">
        <f t="shared" si="1066"/>
        <v>493266.08377777692</v>
      </c>
      <c r="BS628" s="69">
        <f t="shared" si="1066"/>
        <v>489933.20483333245</v>
      </c>
      <c r="BT628" s="60">
        <f t="shared" si="1091"/>
        <v>11218.470526999983</v>
      </c>
      <c r="BU628" s="57">
        <v>3332.8789444444442</v>
      </c>
      <c r="BV628" s="57">
        <f t="shared" si="1092"/>
        <v>39994.547333333328</v>
      </c>
      <c r="BW628" s="57">
        <f t="shared" si="1042"/>
        <v>486600.32588888798</v>
      </c>
      <c r="BX628" s="69">
        <f t="shared" si="1070"/>
        <v>483267.44694444351</v>
      </c>
      <c r="BY628" s="69">
        <f t="shared" si="1070"/>
        <v>479934.56799999904</v>
      </c>
      <c r="BZ628" s="69">
        <f t="shared" si="1068"/>
        <v>476601.68905555457</v>
      </c>
      <c r="CA628" s="69">
        <f t="shared" si="1068"/>
        <v>473268.8101111101</v>
      </c>
      <c r="CB628" s="69">
        <f t="shared" si="1068"/>
        <v>469935.93116666563</v>
      </c>
      <c r="CC628" s="69">
        <f t="shared" si="1068"/>
        <v>466603.05222222116</v>
      </c>
      <c r="CD628" s="69">
        <f t="shared" si="1068"/>
        <v>463270.17327777669</v>
      </c>
      <c r="CE628" s="69">
        <f t="shared" si="1068"/>
        <v>459937.29433333222</v>
      </c>
      <c r="CF628" s="69">
        <f t="shared" si="1068"/>
        <v>456604.41538888775</v>
      </c>
      <c r="CG628" s="69">
        <f t="shared" si="1068"/>
        <v>453271.53644444328</v>
      </c>
      <c r="CH628" s="69">
        <f t="shared" si="1068"/>
        <v>449938.65749999881</v>
      </c>
      <c r="CI628" s="60">
        <f t="shared" si="1093"/>
        <v>10338.590485666644</v>
      </c>
      <c r="CJ628" s="57">
        <v>3332.8789444444442</v>
      </c>
      <c r="CK628" s="57">
        <f t="shared" si="1094"/>
        <v>39994.547333333328</v>
      </c>
      <c r="CL628" s="57">
        <f t="shared" si="1050"/>
        <v>446605.77855555434</v>
      </c>
      <c r="CM628" s="69">
        <f t="shared" si="1075"/>
        <v>443272.89961110987</v>
      </c>
      <c r="CN628" s="69">
        <f t="shared" si="1075"/>
        <v>439940.0206666654</v>
      </c>
      <c r="CO628" s="69">
        <f t="shared" si="1075"/>
        <v>436607.14172222093</v>
      </c>
      <c r="CP628" s="69">
        <f t="shared" si="1075"/>
        <v>433274.26277777646</v>
      </c>
      <c r="CQ628" s="69">
        <f t="shared" si="1075"/>
        <v>429941.38383333199</v>
      </c>
      <c r="CR628" s="69">
        <f t="shared" si="1075"/>
        <v>426608.50488888752</v>
      </c>
      <c r="CS628" s="69">
        <f t="shared" si="1075"/>
        <v>423275.62594444305</v>
      </c>
      <c r="CT628" s="69">
        <f t="shared" si="1075"/>
        <v>419942.74699999858</v>
      </c>
      <c r="CU628" s="69">
        <f t="shared" si="1075"/>
        <v>416609.86805555411</v>
      </c>
      <c r="CV628" s="69">
        <f t="shared" si="1075"/>
        <v>413276.98911110964</v>
      </c>
      <c r="CW628" s="69">
        <f t="shared" si="1075"/>
        <v>409944.11016666517</v>
      </c>
      <c r="CX628" s="60">
        <f t="shared" si="1095"/>
        <v>9458.7104443333028</v>
      </c>
    </row>
    <row r="629" spans="1:102" ht="24" customHeight="1" x14ac:dyDescent="0.2">
      <c r="A629" s="84" t="s">
        <v>926</v>
      </c>
      <c r="B629" s="40">
        <v>1937</v>
      </c>
      <c r="C629" s="40" t="s">
        <v>794</v>
      </c>
      <c r="D629" s="40" t="s">
        <v>851</v>
      </c>
      <c r="E629" s="82">
        <v>45016</v>
      </c>
      <c r="F629" s="40" t="s">
        <v>853</v>
      </c>
      <c r="G629" s="80">
        <v>180</v>
      </c>
      <c r="H629" s="63"/>
      <c r="K629" s="58">
        <v>1</v>
      </c>
      <c r="L629" s="57"/>
      <c r="M629" s="57"/>
      <c r="N629" s="57"/>
      <c r="O629" s="57"/>
      <c r="P629" s="57"/>
      <c r="Q629" s="57"/>
      <c r="R629" s="57"/>
      <c r="S629" s="57"/>
      <c r="T629" s="57"/>
      <c r="U629" s="57"/>
      <c r="V629" s="57"/>
      <c r="W629" s="57"/>
      <c r="X629" s="57"/>
      <c r="Y629" s="57"/>
      <c r="Z629" s="57"/>
      <c r="AA629" s="59"/>
      <c r="AB629" s="89">
        <f>AF629/G629</f>
        <v>1440.8608333333334</v>
      </c>
      <c r="AC629" s="87">
        <f>AB629*9</f>
        <v>12967.747500000001</v>
      </c>
      <c r="AD629" s="57"/>
      <c r="AE629" s="57"/>
      <c r="AF629" s="69">
        <v>259354.95</v>
      </c>
      <c r="AG629" s="69">
        <f>AF629-$AB629</f>
        <v>257914.08916666667</v>
      </c>
      <c r="AH629" s="69">
        <f t="shared" si="1081"/>
        <v>256473.22833333333</v>
      </c>
      <c r="AI629" s="69">
        <f t="shared" si="1081"/>
        <v>255032.36749999999</v>
      </c>
      <c r="AJ629" s="69">
        <f t="shared" si="1081"/>
        <v>253591.50666666665</v>
      </c>
      <c r="AK629" s="69">
        <f t="shared" si="1081"/>
        <v>252150.64583333331</v>
      </c>
      <c r="AL629" s="69">
        <f t="shared" si="1081"/>
        <v>250709.78499999997</v>
      </c>
      <c r="AM629" s="69">
        <f t="shared" si="1081"/>
        <v>249268.92416666663</v>
      </c>
      <c r="AN629" s="69">
        <f t="shared" si="1081"/>
        <v>247828.0633333333</v>
      </c>
      <c r="AO629" s="69">
        <f t="shared" si="1081"/>
        <v>246387.20249999996</v>
      </c>
      <c r="AP629" s="59">
        <f t="shared" si="1082"/>
        <v>4279.3566749999991</v>
      </c>
      <c r="AQ629" s="57">
        <v>1440.8608333333334</v>
      </c>
      <c r="AR629" s="57">
        <f t="shared" si="1083"/>
        <v>17290.330000000002</v>
      </c>
      <c r="AS629" s="69">
        <f>AO629-$AQ629</f>
        <v>244946.34166666662</v>
      </c>
      <c r="AT629" s="69">
        <f t="shared" si="1076"/>
        <v>243505.48083333328</v>
      </c>
      <c r="AU629" s="69">
        <f t="shared" si="1076"/>
        <v>242064.61999999994</v>
      </c>
      <c r="AV629" s="69">
        <f t="shared" si="1076"/>
        <v>240623.7591666666</v>
      </c>
      <c r="AW629" s="69">
        <f t="shared" si="1076"/>
        <v>239182.89833333326</v>
      </c>
      <c r="AX629" s="69">
        <f t="shared" si="1076"/>
        <v>237742.03749999992</v>
      </c>
      <c r="AY629" s="69">
        <f t="shared" si="1076"/>
        <v>236301.17666666658</v>
      </c>
      <c r="AZ629" s="69">
        <f t="shared" si="1076"/>
        <v>234860.31583333324</v>
      </c>
      <c r="BA629" s="69">
        <f t="shared" si="1076"/>
        <v>233419.4549999999</v>
      </c>
      <c r="BB629" s="69">
        <f t="shared" si="1076"/>
        <v>231978.59416666656</v>
      </c>
      <c r="BC629" s="69">
        <f t="shared" si="1076"/>
        <v>230537.73333333322</v>
      </c>
      <c r="BD629" s="69">
        <f t="shared" si="1076"/>
        <v>229096.87249999988</v>
      </c>
      <c r="BE629" s="60">
        <f t="shared" si="1019"/>
        <v>5230.3248249999988</v>
      </c>
      <c r="BF629" s="57">
        <v>1440.8608333333334</v>
      </c>
      <c r="BG629" s="57">
        <f t="shared" si="1090"/>
        <v>17290.330000000002</v>
      </c>
      <c r="BH629" s="57">
        <f t="shared" si="1037"/>
        <v>227656.01166666654</v>
      </c>
      <c r="BI629" s="69">
        <f t="shared" si="1067"/>
        <v>226215.1508333332</v>
      </c>
      <c r="BJ629" s="69">
        <f t="shared" si="1067"/>
        <v>224774.28999999986</v>
      </c>
      <c r="BK629" s="69">
        <f t="shared" si="1066"/>
        <v>223333.42916666652</v>
      </c>
      <c r="BL629" s="69">
        <f t="shared" si="1066"/>
        <v>221892.56833333318</v>
      </c>
      <c r="BM629" s="69">
        <f t="shared" si="1066"/>
        <v>220451.70749999984</v>
      </c>
      <c r="BN629" s="69">
        <f t="shared" si="1066"/>
        <v>219010.8466666665</v>
      </c>
      <c r="BO629" s="69">
        <f t="shared" si="1066"/>
        <v>217569.98583333316</v>
      </c>
      <c r="BP629" s="69">
        <f t="shared" si="1066"/>
        <v>216129.12499999983</v>
      </c>
      <c r="BQ629" s="69">
        <f t="shared" si="1066"/>
        <v>214688.26416666649</v>
      </c>
      <c r="BR629" s="69">
        <f t="shared" si="1066"/>
        <v>213247.40333333315</v>
      </c>
      <c r="BS629" s="69">
        <f t="shared" si="1066"/>
        <v>211806.54249999981</v>
      </c>
      <c r="BT629" s="60">
        <f t="shared" si="1091"/>
        <v>4849.9375649999965</v>
      </c>
      <c r="BU629" s="57">
        <v>1440.8608333333334</v>
      </c>
      <c r="BV629" s="57">
        <f t="shared" si="1092"/>
        <v>17290.330000000002</v>
      </c>
      <c r="BW629" s="57">
        <f t="shared" si="1042"/>
        <v>210365.68166666647</v>
      </c>
      <c r="BX629" s="69">
        <f t="shared" si="1070"/>
        <v>208924.82083333313</v>
      </c>
      <c r="BY629" s="69">
        <f t="shared" si="1070"/>
        <v>207483.95999999979</v>
      </c>
      <c r="BZ629" s="69">
        <f t="shared" si="1068"/>
        <v>206043.09916666645</v>
      </c>
      <c r="CA629" s="69">
        <f t="shared" si="1068"/>
        <v>204602.23833333311</v>
      </c>
      <c r="CB629" s="69">
        <f t="shared" si="1068"/>
        <v>203161.37749999977</v>
      </c>
      <c r="CC629" s="69">
        <f t="shared" si="1068"/>
        <v>201720.51666666643</v>
      </c>
      <c r="CD629" s="69">
        <f t="shared" si="1068"/>
        <v>200279.65583333309</v>
      </c>
      <c r="CE629" s="69">
        <f t="shared" si="1068"/>
        <v>198838.79499999975</v>
      </c>
      <c r="CF629" s="69">
        <f t="shared" si="1068"/>
        <v>197397.93416666641</v>
      </c>
      <c r="CG629" s="69">
        <f t="shared" si="1068"/>
        <v>195957.07333333307</v>
      </c>
      <c r="CH629" s="69">
        <f t="shared" si="1068"/>
        <v>194516.21249999973</v>
      </c>
      <c r="CI629" s="60">
        <f t="shared" si="1093"/>
        <v>4469.5503049999943</v>
      </c>
      <c r="CJ629" s="57">
        <v>1440.8608333333334</v>
      </c>
      <c r="CK629" s="57">
        <f t="shared" si="1094"/>
        <v>17290.330000000002</v>
      </c>
      <c r="CL629" s="57">
        <f t="shared" si="1050"/>
        <v>193075.35166666639</v>
      </c>
      <c r="CM629" s="69">
        <f t="shared" si="1075"/>
        <v>191634.49083333305</v>
      </c>
      <c r="CN629" s="69">
        <f t="shared" si="1075"/>
        <v>190193.62999999971</v>
      </c>
      <c r="CO629" s="69">
        <f t="shared" si="1075"/>
        <v>188752.76916666637</v>
      </c>
      <c r="CP629" s="69">
        <f t="shared" si="1075"/>
        <v>187311.90833333303</v>
      </c>
      <c r="CQ629" s="69">
        <f t="shared" si="1075"/>
        <v>185871.04749999969</v>
      </c>
      <c r="CR629" s="69">
        <f t="shared" si="1075"/>
        <v>184430.18666666636</v>
      </c>
      <c r="CS629" s="69">
        <f t="shared" si="1075"/>
        <v>182989.32583333302</v>
      </c>
      <c r="CT629" s="69">
        <f t="shared" si="1075"/>
        <v>181548.46499999968</v>
      </c>
      <c r="CU629" s="69">
        <f t="shared" si="1075"/>
        <v>180107.60416666634</v>
      </c>
      <c r="CV629" s="69">
        <f t="shared" si="1075"/>
        <v>178666.743333333</v>
      </c>
      <c r="CW629" s="69">
        <f t="shared" si="1075"/>
        <v>177225.88249999966</v>
      </c>
      <c r="CX629" s="60">
        <f t="shared" si="1095"/>
        <v>4089.163044999993</v>
      </c>
    </row>
    <row r="630" spans="1:102" ht="24" customHeight="1" x14ac:dyDescent="0.2">
      <c r="A630" s="84" t="s">
        <v>927</v>
      </c>
      <c r="B630" s="40">
        <v>1938</v>
      </c>
      <c r="C630" s="40" t="s">
        <v>793</v>
      </c>
      <c r="D630" s="40" t="s">
        <v>835</v>
      </c>
      <c r="E630" s="82">
        <v>45028</v>
      </c>
      <c r="F630" s="40" t="s">
        <v>848</v>
      </c>
      <c r="G630" s="80">
        <v>24</v>
      </c>
      <c r="H630" s="63"/>
      <c r="K630" s="58">
        <v>0</v>
      </c>
      <c r="L630" s="57"/>
      <c r="M630" s="57"/>
      <c r="N630" s="57"/>
      <c r="O630" s="57"/>
      <c r="P630" s="57"/>
      <c r="Q630" s="57"/>
      <c r="R630" s="57"/>
      <c r="S630" s="57"/>
      <c r="T630" s="57"/>
      <c r="U630" s="57"/>
      <c r="V630" s="57"/>
      <c r="W630" s="57"/>
      <c r="X630" s="57"/>
      <c r="Y630" s="57"/>
      <c r="Z630" s="57"/>
      <c r="AB630" s="89">
        <f>AG630/G630</f>
        <v>1882.9862499999999</v>
      </c>
      <c r="AC630" s="87">
        <f>AB630*8</f>
        <v>15063.89</v>
      </c>
      <c r="AD630" s="57"/>
      <c r="AE630" s="57"/>
      <c r="AF630" s="57"/>
      <c r="AG630" s="40">
        <v>45191.67</v>
      </c>
      <c r="AH630" s="69">
        <f>AG630-$AB630</f>
        <v>43308.683749999997</v>
      </c>
      <c r="AI630" s="69">
        <f t="shared" si="1081"/>
        <v>41425.697499999995</v>
      </c>
      <c r="AJ630" s="69">
        <f t="shared" si="1081"/>
        <v>39542.711249999993</v>
      </c>
      <c r="AK630" s="69">
        <f t="shared" si="1081"/>
        <v>37659.724999999991</v>
      </c>
      <c r="AL630" s="69">
        <f t="shared" si="1081"/>
        <v>35776.73874999999</v>
      </c>
      <c r="AM630" s="69">
        <f t="shared" si="1081"/>
        <v>33893.752499999988</v>
      </c>
      <c r="AN630" s="69">
        <f t="shared" si="1081"/>
        <v>32010.766249999986</v>
      </c>
      <c r="AO630" s="69">
        <f t="shared" si="1081"/>
        <v>30127.779999999984</v>
      </c>
      <c r="AP630" s="59"/>
      <c r="AQ630" s="57">
        <v>1882.9862499999999</v>
      </c>
      <c r="AR630" s="57">
        <f t="shared" si="1083"/>
        <v>22595.834999999999</v>
      </c>
      <c r="AS630" s="69">
        <f t="shared" si="1080"/>
        <v>28244.793749999983</v>
      </c>
      <c r="AT630" s="69">
        <f t="shared" si="1076"/>
        <v>26361.807499999981</v>
      </c>
      <c r="AU630" s="69">
        <f t="shared" si="1076"/>
        <v>24478.821249999979</v>
      </c>
      <c r="AV630" s="69">
        <f t="shared" si="1076"/>
        <v>22595.834999999977</v>
      </c>
      <c r="AW630" s="69">
        <f t="shared" si="1076"/>
        <v>20712.848749999976</v>
      </c>
      <c r="AX630" s="69">
        <f t="shared" si="1076"/>
        <v>18829.862499999974</v>
      </c>
      <c r="AY630" s="69">
        <f t="shared" si="1076"/>
        <v>16946.876249999972</v>
      </c>
      <c r="AZ630" s="69">
        <f t="shared" si="1076"/>
        <v>15063.889999999972</v>
      </c>
      <c r="BA630" s="69">
        <f t="shared" si="1076"/>
        <v>13180.903749999972</v>
      </c>
      <c r="BB630" s="69">
        <f t="shared" si="1076"/>
        <v>11297.917499999972</v>
      </c>
      <c r="BC630" s="69">
        <f t="shared" si="1076"/>
        <v>9414.9312499999724</v>
      </c>
      <c r="BD630" s="69">
        <f t="shared" si="1076"/>
        <v>7531.9449999999724</v>
      </c>
      <c r="BE630" s="60">
        <f t="shared" si="1019"/>
        <v>0</v>
      </c>
      <c r="BF630" s="57">
        <v>1882.9862499999999</v>
      </c>
      <c r="BG630" s="57">
        <v>7531.94</v>
      </c>
      <c r="BH630" s="57">
        <f t="shared" si="1037"/>
        <v>5648.9587499999725</v>
      </c>
      <c r="BI630" s="69">
        <f t="shared" si="1067"/>
        <v>3765.9724999999726</v>
      </c>
      <c r="BJ630" s="69">
        <f t="shared" si="1067"/>
        <v>1882.9862499999726</v>
      </c>
      <c r="BK630" s="69">
        <f t="shared" si="1066"/>
        <v>-2.7284841053187847E-11</v>
      </c>
      <c r="BL630" s="69"/>
      <c r="BM630" s="69"/>
      <c r="BN630" s="69"/>
      <c r="BO630" s="69"/>
      <c r="BP630" s="69"/>
      <c r="BQ630" s="69"/>
      <c r="BR630" s="69"/>
      <c r="BS630" s="69"/>
      <c r="BT630" s="60">
        <f t="shared" si="1091"/>
        <v>0</v>
      </c>
      <c r="BU630" s="57">
        <v>1882.9862499999999</v>
      </c>
      <c r="BV630" s="57"/>
      <c r="BW630" s="57"/>
      <c r="BX630" s="69"/>
      <c r="BY630" s="69"/>
      <c r="BZ630" s="69"/>
      <c r="CA630" s="69"/>
      <c r="CB630" s="69"/>
      <c r="CC630" s="69"/>
      <c r="CD630" s="69"/>
      <c r="CE630" s="69"/>
      <c r="CF630" s="69"/>
      <c r="CG630" s="69"/>
      <c r="CH630" s="69"/>
      <c r="CI630" s="60">
        <f t="shared" si="1093"/>
        <v>0</v>
      </c>
      <c r="CJ630" s="57">
        <v>1882.9862499999999</v>
      </c>
      <c r="CK630" s="57"/>
      <c r="CL630" s="57"/>
      <c r="CM630" s="69"/>
      <c r="CN630" s="69"/>
      <c r="CO630" s="69"/>
      <c r="CP630" s="69"/>
      <c r="CQ630" s="69"/>
      <c r="CR630" s="69"/>
      <c r="CS630" s="69"/>
      <c r="CT630" s="69"/>
      <c r="CU630" s="69"/>
      <c r="CV630" s="69"/>
      <c r="CW630" s="69"/>
      <c r="CX630" s="60">
        <f t="shared" si="1095"/>
        <v>0</v>
      </c>
    </row>
    <row r="631" spans="1:102" ht="24" customHeight="1" x14ac:dyDescent="0.2">
      <c r="A631" s="90" t="s">
        <v>928</v>
      </c>
      <c r="B631" s="40">
        <v>1939</v>
      </c>
      <c r="C631" s="91" t="s">
        <v>834</v>
      </c>
      <c r="D631" s="91" t="s">
        <v>835</v>
      </c>
      <c r="E631" s="92">
        <v>45029</v>
      </c>
      <c r="F631" s="91" t="s">
        <v>831</v>
      </c>
      <c r="G631" s="80">
        <v>36</v>
      </c>
      <c r="H631" s="63"/>
      <c r="K631" s="58">
        <v>0</v>
      </c>
      <c r="L631" s="57"/>
      <c r="M631" s="57"/>
      <c r="N631" s="57"/>
      <c r="O631" s="57"/>
      <c r="P631" s="57"/>
      <c r="Q631" s="57"/>
      <c r="R631" s="57"/>
      <c r="S631" s="57"/>
      <c r="T631" s="57"/>
      <c r="U631" s="57"/>
      <c r="V631" s="57"/>
      <c r="W631" s="57"/>
      <c r="X631" s="57"/>
      <c r="Y631" s="57"/>
      <c r="Z631" s="57"/>
      <c r="AB631" s="89">
        <f>AG631/G631</f>
        <v>1262.4269444444444</v>
      </c>
      <c r="AC631" s="87">
        <f>AB631*8</f>
        <v>10099.415555555555</v>
      </c>
      <c r="AD631" s="57"/>
      <c r="AE631" s="57"/>
      <c r="AF631" s="57"/>
      <c r="AG631" s="57">
        <v>45447.37</v>
      </c>
      <c r="AH631" s="69">
        <f>AG631-$AB631</f>
        <v>44184.943055555559</v>
      </c>
      <c r="AI631" s="69">
        <f t="shared" si="1081"/>
        <v>42922.516111111116</v>
      </c>
      <c r="AJ631" s="69">
        <f t="shared" si="1081"/>
        <v>41660.089166666672</v>
      </c>
      <c r="AK631" s="69">
        <f t="shared" si="1081"/>
        <v>40397.662222222229</v>
      </c>
      <c r="AL631" s="69">
        <f t="shared" si="1081"/>
        <v>39135.235277777785</v>
      </c>
      <c r="AM631" s="69">
        <f t="shared" si="1081"/>
        <v>37872.808333333342</v>
      </c>
      <c r="AN631" s="69">
        <f t="shared" si="1081"/>
        <v>36610.381388888898</v>
      </c>
      <c r="AO631" s="69">
        <f t="shared" si="1081"/>
        <v>35347.954444444455</v>
      </c>
      <c r="AP631" s="59"/>
      <c r="AQ631" s="57">
        <v>1262.4269444444444</v>
      </c>
      <c r="AR631" s="57">
        <f t="shared" si="1083"/>
        <v>15149.123333333333</v>
      </c>
      <c r="AS631" s="69">
        <f t="shared" si="1080"/>
        <v>34085.527500000011</v>
      </c>
      <c r="AT631" s="69">
        <f t="shared" si="1076"/>
        <v>32823.100555555568</v>
      </c>
      <c r="AU631" s="69">
        <f t="shared" si="1076"/>
        <v>31560.673611111124</v>
      </c>
      <c r="AV631" s="69">
        <f t="shared" si="1076"/>
        <v>30298.246666666681</v>
      </c>
      <c r="AW631" s="69">
        <f t="shared" si="1076"/>
        <v>29035.819722222237</v>
      </c>
      <c r="AX631" s="69">
        <f t="shared" si="1076"/>
        <v>27773.392777777794</v>
      </c>
      <c r="AY631" s="69">
        <f t="shared" si="1076"/>
        <v>26510.96583333335</v>
      </c>
      <c r="AZ631" s="69">
        <f t="shared" si="1076"/>
        <v>25248.538888888907</v>
      </c>
      <c r="BA631" s="69">
        <f t="shared" si="1076"/>
        <v>23986.111944444463</v>
      </c>
      <c r="BB631" s="69">
        <f t="shared" si="1076"/>
        <v>22723.685000000019</v>
      </c>
      <c r="BC631" s="69">
        <f t="shared" si="1076"/>
        <v>21461.258055555576</v>
      </c>
      <c r="BD631" s="69">
        <f t="shared" si="1076"/>
        <v>20198.831111111132</v>
      </c>
      <c r="BE631" s="60">
        <f t="shared" si="1019"/>
        <v>0</v>
      </c>
      <c r="BF631" s="57">
        <v>1262.4269444444444</v>
      </c>
      <c r="BG631" s="57">
        <f t="shared" si="1090"/>
        <v>15149.123333333333</v>
      </c>
      <c r="BH631" s="57">
        <f t="shared" si="1037"/>
        <v>18936.404166666689</v>
      </c>
      <c r="BI631" s="69">
        <f t="shared" si="1067"/>
        <v>17673.977222222245</v>
      </c>
      <c r="BJ631" s="69">
        <f t="shared" si="1067"/>
        <v>16411.550277777802</v>
      </c>
      <c r="BK631" s="69">
        <f t="shared" si="1066"/>
        <v>15149.123333333358</v>
      </c>
      <c r="BL631" s="69">
        <f t="shared" si="1066"/>
        <v>13886.696388888915</v>
      </c>
      <c r="BM631" s="69">
        <f t="shared" si="1066"/>
        <v>12624.269444444471</v>
      </c>
      <c r="BN631" s="69">
        <f t="shared" si="1066"/>
        <v>11361.842500000028</v>
      </c>
      <c r="BO631" s="69">
        <f t="shared" si="1066"/>
        <v>10099.415555555584</v>
      </c>
      <c r="BP631" s="69">
        <f t="shared" si="1066"/>
        <v>8836.9886111111409</v>
      </c>
      <c r="BQ631" s="69">
        <f t="shared" si="1066"/>
        <v>7574.5616666666965</v>
      </c>
      <c r="BR631" s="69">
        <f t="shared" si="1066"/>
        <v>6312.1347222222521</v>
      </c>
      <c r="BS631" s="69">
        <f t="shared" si="1066"/>
        <v>5049.7077777778077</v>
      </c>
      <c r="BT631" s="60">
        <f t="shared" si="1091"/>
        <v>0</v>
      </c>
      <c r="BU631" s="57">
        <v>1262.4269444444444</v>
      </c>
      <c r="BV631" s="57">
        <v>5049.71</v>
      </c>
      <c r="BW631" s="57">
        <f t="shared" si="1042"/>
        <v>3787.2808333333633</v>
      </c>
      <c r="BX631" s="69">
        <f t="shared" si="1070"/>
        <v>2524.8538888889188</v>
      </c>
      <c r="BY631" s="69">
        <f t="shared" si="1070"/>
        <v>1262.4269444444744</v>
      </c>
      <c r="BZ631" s="69">
        <f t="shared" si="1068"/>
        <v>3.0013325158506632E-11</v>
      </c>
      <c r="CA631" s="69"/>
      <c r="CB631" s="69"/>
      <c r="CC631" s="69"/>
      <c r="CD631" s="69"/>
      <c r="CE631" s="69"/>
      <c r="CF631" s="69"/>
      <c r="CG631" s="69"/>
      <c r="CH631" s="69"/>
      <c r="CI631" s="60">
        <v>0</v>
      </c>
      <c r="CJ631" s="57">
        <v>1262.4269444444444</v>
      </c>
      <c r="CK631" s="57"/>
      <c r="CL631" s="57"/>
      <c r="CM631" s="69"/>
      <c r="CN631" s="69"/>
      <c r="CO631" s="69"/>
      <c r="CP631" s="69"/>
      <c r="CQ631" s="69"/>
      <c r="CR631" s="69"/>
      <c r="CS631" s="69"/>
      <c r="CT631" s="69"/>
      <c r="CU631" s="69"/>
      <c r="CV631" s="69"/>
      <c r="CW631" s="69"/>
      <c r="CX631" s="60">
        <v>0</v>
      </c>
    </row>
    <row r="632" spans="1:102" ht="24" customHeight="1" x14ac:dyDescent="0.2">
      <c r="A632" s="90" t="s">
        <v>928</v>
      </c>
      <c r="B632" s="40">
        <v>1940</v>
      </c>
      <c r="C632" s="91" t="s">
        <v>834</v>
      </c>
      <c r="D632" s="91" t="s">
        <v>835</v>
      </c>
      <c r="E632" s="92">
        <v>45029</v>
      </c>
      <c r="F632" s="91" t="s">
        <v>831</v>
      </c>
      <c r="G632" s="80">
        <v>36</v>
      </c>
      <c r="H632" s="63"/>
      <c r="K632" s="58">
        <v>0</v>
      </c>
      <c r="L632" s="57"/>
      <c r="M632" s="57"/>
      <c r="N632" s="57"/>
      <c r="O632" s="57"/>
      <c r="P632" s="57"/>
      <c r="Q632" s="57"/>
      <c r="R632" s="57"/>
      <c r="S632" s="57"/>
      <c r="T632" s="57"/>
      <c r="U632" s="57"/>
      <c r="V632" s="57"/>
      <c r="W632" s="57"/>
      <c r="X632" s="57"/>
      <c r="Y632" s="57"/>
      <c r="Z632" s="57"/>
      <c r="AB632" s="89">
        <f>AG632/G632</f>
        <v>1262.4269444444444</v>
      </c>
      <c r="AC632" s="87">
        <f>AB632*8</f>
        <v>10099.415555555555</v>
      </c>
      <c r="AD632" s="57"/>
      <c r="AE632" s="57"/>
      <c r="AF632" s="57"/>
      <c r="AG632" s="57">
        <v>45447.37</v>
      </c>
      <c r="AH632" s="69">
        <f>AG632-$AB632</f>
        <v>44184.943055555559</v>
      </c>
      <c r="AI632" s="69">
        <f t="shared" si="1081"/>
        <v>42922.516111111116</v>
      </c>
      <c r="AJ632" s="69">
        <f t="shared" si="1081"/>
        <v>41660.089166666672</v>
      </c>
      <c r="AK632" s="69">
        <f t="shared" si="1081"/>
        <v>40397.662222222229</v>
      </c>
      <c r="AL632" s="69">
        <f t="shared" si="1081"/>
        <v>39135.235277777785</v>
      </c>
      <c r="AM632" s="69">
        <f t="shared" si="1081"/>
        <v>37872.808333333342</v>
      </c>
      <c r="AN632" s="69">
        <f t="shared" si="1081"/>
        <v>36610.381388888898</v>
      </c>
      <c r="AO632" s="69">
        <f t="shared" si="1081"/>
        <v>35347.954444444455</v>
      </c>
      <c r="AP632" s="59"/>
      <c r="AQ632" s="57">
        <v>1262.4269444444444</v>
      </c>
      <c r="AR632" s="57">
        <f t="shared" si="1083"/>
        <v>15149.123333333333</v>
      </c>
      <c r="AS632" s="69">
        <f t="shared" si="1080"/>
        <v>34085.527500000011</v>
      </c>
      <c r="AT632" s="69">
        <f t="shared" si="1076"/>
        <v>32823.100555555568</v>
      </c>
      <c r="AU632" s="69">
        <f t="shared" si="1076"/>
        <v>31560.673611111124</v>
      </c>
      <c r="AV632" s="69">
        <f t="shared" si="1076"/>
        <v>30298.246666666681</v>
      </c>
      <c r="AW632" s="69">
        <f t="shared" si="1076"/>
        <v>29035.819722222237</v>
      </c>
      <c r="AX632" s="69">
        <f t="shared" si="1076"/>
        <v>27773.392777777794</v>
      </c>
      <c r="AY632" s="69">
        <f t="shared" si="1076"/>
        <v>26510.96583333335</v>
      </c>
      <c r="AZ632" s="69">
        <f t="shared" si="1076"/>
        <v>25248.538888888907</v>
      </c>
      <c r="BA632" s="69">
        <f t="shared" si="1076"/>
        <v>23986.111944444463</v>
      </c>
      <c r="BB632" s="69">
        <f t="shared" si="1076"/>
        <v>22723.685000000019</v>
      </c>
      <c r="BC632" s="69">
        <f t="shared" si="1076"/>
        <v>21461.258055555576</v>
      </c>
      <c r="BD632" s="69">
        <f t="shared" si="1076"/>
        <v>20198.831111111132</v>
      </c>
      <c r="BE632" s="60">
        <f t="shared" si="1019"/>
        <v>0</v>
      </c>
      <c r="BF632" s="57">
        <v>1262.4269444444444</v>
      </c>
      <c r="BG632" s="57">
        <f t="shared" si="1090"/>
        <v>15149.123333333333</v>
      </c>
      <c r="BH632" s="57">
        <f t="shared" si="1037"/>
        <v>18936.404166666689</v>
      </c>
      <c r="BI632" s="69">
        <f t="shared" si="1067"/>
        <v>17673.977222222245</v>
      </c>
      <c r="BJ632" s="69">
        <f t="shared" si="1067"/>
        <v>16411.550277777802</v>
      </c>
      <c r="BK632" s="69">
        <f t="shared" si="1066"/>
        <v>15149.123333333358</v>
      </c>
      <c r="BL632" s="69">
        <f t="shared" si="1066"/>
        <v>13886.696388888915</v>
      </c>
      <c r="BM632" s="69">
        <f t="shared" si="1066"/>
        <v>12624.269444444471</v>
      </c>
      <c r="BN632" s="69">
        <f t="shared" si="1066"/>
        <v>11361.842500000028</v>
      </c>
      <c r="BO632" s="69">
        <f t="shared" si="1066"/>
        <v>10099.415555555584</v>
      </c>
      <c r="BP632" s="69">
        <f t="shared" si="1066"/>
        <v>8836.9886111111409</v>
      </c>
      <c r="BQ632" s="69">
        <f t="shared" si="1066"/>
        <v>7574.5616666666965</v>
      </c>
      <c r="BR632" s="69">
        <f t="shared" si="1066"/>
        <v>6312.1347222222521</v>
      </c>
      <c r="BS632" s="69">
        <f t="shared" si="1066"/>
        <v>5049.7077777778077</v>
      </c>
      <c r="BT632" s="60">
        <f t="shared" si="1091"/>
        <v>0</v>
      </c>
      <c r="BU632" s="57">
        <v>1262.4269444444444</v>
      </c>
      <c r="BV632" s="57">
        <v>5049.71</v>
      </c>
      <c r="BW632" s="57">
        <f t="shared" si="1042"/>
        <v>3787.2808333333633</v>
      </c>
      <c r="BX632" s="69">
        <f t="shared" si="1070"/>
        <v>2524.8538888889188</v>
      </c>
      <c r="BY632" s="69">
        <f t="shared" si="1070"/>
        <v>1262.4269444444744</v>
      </c>
      <c r="BZ632" s="69">
        <f t="shared" si="1068"/>
        <v>3.0013325158506632E-11</v>
      </c>
      <c r="CA632" s="69"/>
      <c r="CB632" s="69"/>
      <c r="CC632" s="69"/>
      <c r="CD632" s="69"/>
      <c r="CE632" s="69"/>
      <c r="CF632" s="69"/>
      <c r="CG632" s="69"/>
      <c r="CH632" s="69"/>
      <c r="CI632" s="60">
        <v>0</v>
      </c>
      <c r="CJ632" s="57">
        <v>1262.4269444444444</v>
      </c>
      <c r="CK632" s="57"/>
      <c r="CL632" s="57"/>
      <c r="CM632" s="69"/>
      <c r="CN632" s="69"/>
      <c r="CO632" s="69"/>
      <c r="CP632" s="69"/>
      <c r="CQ632" s="69"/>
      <c r="CR632" s="69"/>
      <c r="CS632" s="69"/>
      <c r="CT632" s="69"/>
      <c r="CU632" s="69"/>
      <c r="CV632" s="69"/>
      <c r="CW632" s="69"/>
      <c r="CX632" s="60">
        <v>0</v>
      </c>
    </row>
    <row r="633" spans="1:102" ht="24" customHeight="1" x14ac:dyDescent="0.2">
      <c r="A633" s="90" t="s">
        <v>928</v>
      </c>
      <c r="B633" s="40">
        <v>1941</v>
      </c>
      <c r="C633" s="91" t="s">
        <v>834</v>
      </c>
      <c r="D633" s="91" t="s">
        <v>835</v>
      </c>
      <c r="E633" s="92">
        <v>45029</v>
      </c>
      <c r="F633" s="91" t="s">
        <v>831</v>
      </c>
      <c r="G633" s="80">
        <v>36</v>
      </c>
      <c r="H633" s="63"/>
      <c r="K633" s="58">
        <v>0</v>
      </c>
      <c r="L633" s="57"/>
      <c r="M633" s="57"/>
      <c r="N633" s="57"/>
      <c r="O633" s="57"/>
      <c r="P633" s="57"/>
      <c r="Q633" s="57"/>
      <c r="R633" s="57"/>
      <c r="S633" s="57"/>
      <c r="T633" s="57"/>
      <c r="U633" s="57"/>
      <c r="V633" s="57"/>
      <c r="W633" s="57"/>
      <c r="X633" s="57"/>
      <c r="Y633" s="57"/>
      <c r="Z633" s="57"/>
      <c r="AB633" s="89">
        <f>AG633/G633</f>
        <v>1262.4269444444444</v>
      </c>
      <c r="AC633" s="87">
        <f>AB633*8</f>
        <v>10099.415555555555</v>
      </c>
      <c r="AD633" s="57"/>
      <c r="AE633" s="57"/>
      <c r="AF633" s="57"/>
      <c r="AG633" s="57">
        <v>45447.37</v>
      </c>
      <c r="AH633" s="69">
        <f>AG633-$AB633</f>
        <v>44184.943055555559</v>
      </c>
      <c r="AI633" s="69">
        <f t="shared" si="1081"/>
        <v>42922.516111111116</v>
      </c>
      <c r="AJ633" s="69">
        <f t="shared" si="1081"/>
        <v>41660.089166666672</v>
      </c>
      <c r="AK633" s="69">
        <f t="shared" si="1081"/>
        <v>40397.662222222229</v>
      </c>
      <c r="AL633" s="69">
        <f t="shared" si="1081"/>
        <v>39135.235277777785</v>
      </c>
      <c r="AM633" s="69">
        <f t="shared" si="1081"/>
        <v>37872.808333333342</v>
      </c>
      <c r="AN633" s="69">
        <f t="shared" si="1081"/>
        <v>36610.381388888898</v>
      </c>
      <c r="AO633" s="69">
        <f t="shared" si="1081"/>
        <v>35347.954444444455</v>
      </c>
      <c r="AP633" s="59"/>
      <c r="AQ633" s="57">
        <v>1262.4269444444444</v>
      </c>
      <c r="AR633" s="57">
        <f t="shared" si="1083"/>
        <v>15149.123333333333</v>
      </c>
      <c r="AS633" s="69">
        <f t="shared" si="1080"/>
        <v>34085.527500000011</v>
      </c>
      <c r="AT633" s="69">
        <f t="shared" si="1076"/>
        <v>32823.100555555568</v>
      </c>
      <c r="AU633" s="69">
        <f t="shared" si="1076"/>
        <v>31560.673611111124</v>
      </c>
      <c r="AV633" s="69">
        <f t="shared" si="1076"/>
        <v>30298.246666666681</v>
      </c>
      <c r="AW633" s="69">
        <f t="shared" si="1076"/>
        <v>29035.819722222237</v>
      </c>
      <c r="AX633" s="69">
        <f t="shared" si="1076"/>
        <v>27773.392777777794</v>
      </c>
      <c r="AY633" s="69">
        <f t="shared" si="1076"/>
        <v>26510.96583333335</v>
      </c>
      <c r="AZ633" s="69">
        <f t="shared" si="1076"/>
        <v>25248.538888888907</v>
      </c>
      <c r="BA633" s="69">
        <f t="shared" si="1076"/>
        <v>23986.111944444463</v>
      </c>
      <c r="BB633" s="69">
        <f t="shared" si="1076"/>
        <v>22723.685000000019</v>
      </c>
      <c r="BC633" s="69">
        <f t="shared" si="1076"/>
        <v>21461.258055555576</v>
      </c>
      <c r="BD633" s="69">
        <f t="shared" si="1076"/>
        <v>20198.831111111132</v>
      </c>
      <c r="BE633" s="60">
        <f t="shared" si="1019"/>
        <v>0</v>
      </c>
      <c r="BF633" s="57">
        <v>1262.4269444444444</v>
      </c>
      <c r="BG633" s="57">
        <f t="shared" si="1090"/>
        <v>15149.123333333333</v>
      </c>
      <c r="BH633" s="57">
        <f t="shared" si="1037"/>
        <v>18936.404166666689</v>
      </c>
      <c r="BI633" s="69">
        <f t="shared" si="1067"/>
        <v>17673.977222222245</v>
      </c>
      <c r="BJ633" s="69">
        <f t="shared" si="1067"/>
        <v>16411.550277777802</v>
      </c>
      <c r="BK633" s="69">
        <f t="shared" si="1066"/>
        <v>15149.123333333358</v>
      </c>
      <c r="BL633" s="69">
        <f t="shared" si="1066"/>
        <v>13886.696388888915</v>
      </c>
      <c r="BM633" s="69">
        <f t="shared" si="1066"/>
        <v>12624.269444444471</v>
      </c>
      <c r="BN633" s="69">
        <f t="shared" si="1066"/>
        <v>11361.842500000028</v>
      </c>
      <c r="BO633" s="69">
        <f t="shared" si="1066"/>
        <v>10099.415555555584</v>
      </c>
      <c r="BP633" s="69">
        <f t="shared" si="1066"/>
        <v>8836.9886111111409</v>
      </c>
      <c r="BQ633" s="69">
        <f t="shared" si="1066"/>
        <v>7574.5616666666965</v>
      </c>
      <c r="BR633" s="69">
        <f t="shared" si="1066"/>
        <v>6312.1347222222521</v>
      </c>
      <c r="BS633" s="69">
        <f t="shared" si="1066"/>
        <v>5049.7077777778077</v>
      </c>
      <c r="BT633" s="60">
        <f t="shared" si="1091"/>
        <v>0</v>
      </c>
      <c r="BU633" s="57">
        <v>1262.4269444444444</v>
      </c>
      <c r="BV633" s="57">
        <v>5049.71</v>
      </c>
      <c r="BW633" s="57">
        <f t="shared" si="1042"/>
        <v>3787.2808333333633</v>
      </c>
      <c r="BX633" s="69">
        <f t="shared" si="1070"/>
        <v>2524.8538888889188</v>
      </c>
      <c r="BY633" s="69">
        <f t="shared" si="1070"/>
        <v>1262.4269444444744</v>
      </c>
      <c r="BZ633" s="69">
        <f t="shared" si="1068"/>
        <v>3.0013325158506632E-11</v>
      </c>
      <c r="CA633" s="69"/>
      <c r="CB633" s="69"/>
      <c r="CC633" s="69"/>
      <c r="CD633" s="69"/>
      <c r="CE633" s="69"/>
      <c r="CF633" s="69"/>
      <c r="CG633" s="69"/>
      <c r="CH633" s="69"/>
      <c r="CI633" s="60">
        <v>0</v>
      </c>
      <c r="CJ633" s="57">
        <v>1262.4269444444444</v>
      </c>
      <c r="CK633" s="57"/>
      <c r="CL633" s="57"/>
      <c r="CM633" s="69"/>
      <c r="CN633" s="69"/>
      <c r="CO633" s="69"/>
      <c r="CP633" s="69"/>
      <c r="CQ633" s="69"/>
      <c r="CR633" s="69"/>
      <c r="CS633" s="69"/>
      <c r="CT633" s="69"/>
      <c r="CU633" s="69"/>
      <c r="CV633" s="69"/>
      <c r="CW633" s="69"/>
      <c r="CX633" s="60">
        <v>0</v>
      </c>
    </row>
    <row r="634" spans="1:102" ht="24" customHeight="1" x14ac:dyDescent="0.2">
      <c r="A634" s="84" t="s">
        <v>929</v>
      </c>
      <c r="B634" s="40">
        <v>1942</v>
      </c>
      <c r="C634" s="40" t="s">
        <v>794</v>
      </c>
      <c r="D634" s="40" t="s">
        <v>851</v>
      </c>
      <c r="E634" s="82">
        <v>45033</v>
      </c>
      <c r="F634" s="40" t="s">
        <v>853</v>
      </c>
      <c r="G634" s="80">
        <v>180</v>
      </c>
      <c r="H634" s="63"/>
      <c r="K634" s="58">
        <v>1</v>
      </c>
      <c r="L634" s="57"/>
      <c r="M634" s="57"/>
      <c r="N634" s="57"/>
      <c r="O634" s="57"/>
      <c r="P634" s="57"/>
      <c r="Q634" s="57"/>
      <c r="R634" s="57"/>
      <c r="S634" s="57"/>
      <c r="T634" s="57"/>
      <c r="U634" s="57"/>
      <c r="V634" s="57"/>
      <c r="W634" s="57"/>
      <c r="X634" s="57"/>
      <c r="Y634" s="57"/>
      <c r="Z634" s="57"/>
      <c r="AA634" s="59"/>
      <c r="AB634" s="89">
        <f>AG634/G634</f>
        <v>774.21905555555554</v>
      </c>
      <c r="AC634" s="87">
        <f t="shared" ref="AC634:AC636" si="1096">AB634*8</f>
        <v>6193.7524444444443</v>
      </c>
      <c r="AD634" s="57"/>
      <c r="AE634" s="57"/>
      <c r="AF634" s="57"/>
      <c r="AG634" s="57">
        <v>139359.43</v>
      </c>
      <c r="AH634" s="69">
        <f t="shared" ref="AH634:AO637" si="1097">AG634-$AB634</f>
        <v>138585.21094444444</v>
      </c>
      <c r="AI634" s="69">
        <f t="shared" si="1097"/>
        <v>137810.99188888888</v>
      </c>
      <c r="AJ634" s="69">
        <f t="shared" si="1097"/>
        <v>137036.77283333332</v>
      </c>
      <c r="AK634" s="69">
        <f t="shared" si="1097"/>
        <v>136262.55377777776</v>
      </c>
      <c r="AL634" s="69">
        <f t="shared" si="1097"/>
        <v>135488.33472222221</v>
      </c>
      <c r="AM634" s="69">
        <f t="shared" si="1097"/>
        <v>134714.11566666665</v>
      </c>
      <c r="AN634" s="69">
        <f t="shared" si="1097"/>
        <v>133939.89661111109</v>
      </c>
      <c r="AO634" s="69">
        <f>AN634-$AB634</f>
        <v>133165.67755555554</v>
      </c>
      <c r="AP634" s="59">
        <f t="shared" si="1082"/>
        <v>2075.3835113846148</v>
      </c>
      <c r="AQ634" s="57">
        <v>774.21905555555554</v>
      </c>
      <c r="AR634" s="57">
        <f>AQ634*12</f>
        <v>9290.6286666666674</v>
      </c>
      <c r="AS634" s="69">
        <f t="shared" si="1080"/>
        <v>132391.45849999998</v>
      </c>
      <c r="AT634" s="69">
        <f>AS634-$AQ634</f>
        <v>131617.23944444442</v>
      </c>
      <c r="AU634" s="69">
        <f t="shared" ref="AU634:BD634" si="1098">AT634-$AQ634</f>
        <v>130843.02038888886</v>
      </c>
      <c r="AV634" s="69">
        <f t="shared" si="1098"/>
        <v>130068.80133333331</v>
      </c>
      <c r="AW634" s="69">
        <f t="shared" si="1098"/>
        <v>129294.58227777775</v>
      </c>
      <c r="AX634" s="69">
        <f t="shared" si="1098"/>
        <v>128520.36322222219</v>
      </c>
      <c r="AY634" s="69">
        <f t="shared" si="1098"/>
        <v>127746.14416666664</v>
      </c>
      <c r="AZ634" s="69">
        <f t="shared" si="1098"/>
        <v>126971.92511111108</v>
      </c>
      <c r="BA634" s="69">
        <f t="shared" si="1098"/>
        <v>126197.70605555552</v>
      </c>
      <c r="BB634" s="69">
        <f t="shared" si="1098"/>
        <v>125423.48699999996</v>
      </c>
      <c r="BC634" s="69">
        <f t="shared" si="1098"/>
        <v>124649.26794444441</v>
      </c>
      <c r="BD634" s="69">
        <f t="shared" si="1098"/>
        <v>123875.04888888885</v>
      </c>
      <c r="BE634" s="60">
        <f t="shared" si="1019"/>
        <v>2827.4479908888884</v>
      </c>
      <c r="BF634" s="57">
        <v>774.21905555555554</v>
      </c>
      <c r="BG634" s="57">
        <f>BF634*12</f>
        <v>9290.6286666666674</v>
      </c>
      <c r="BH634" s="57">
        <f t="shared" si="1037"/>
        <v>123100.82983333329</v>
      </c>
      <c r="BI634" s="69">
        <f>BH634-$AQ634</f>
        <v>122326.61077777774</v>
      </c>
      <c r="BJ634" s="69">
        <f t="shared" si="1067"/>
        <v>121552.39172222218</v>
      </c>
      <c r="BK634" s="69">
        <f t="shared" si="1066"/>
        <v>120778.17266666662</v>
      </c>
      <c r="BL634" s="69">
        <f t="shared" si="1066"/>
        <v>120003.95361111106</v>
      </c>
      <c r="BM634" s="69">
        <f t="shared" si="1066"/>
        <v>119229.73455555551</v>
      </c>
      <c r="BN634" s="69">
        <f t="shared" si="1066"/>
        <v>118455.51549999995</v>
      </c>
      <c r="BO634" s="69">
        <f t="shared" si="1066"/>
        <v>117681.29644444439</v>
      </c>
      <c r="BP634" s="69">
        <f t="shared" si="1066"/>
        <v>116907.07738888884</v>
      </c>
      <c r="BQ634" s="69">
        <f t="shared" si="1066"/>
        <v>116132.85833333328</v>
      </c>
      <c r="BR634" s="69">
        <f t="shared" si="1066"/>
        <v>115358.63927777772</v>
      </c>
      <c r="BS634" s="69">
        <f t="shared" si="1066"/>
        <v>114584.42022222216</v>
      </c>
      <c r="BT634" s="60">
        <f>IF(AG634&lt;1,0,SUM(BH634:BS634,BD634)/13*$BE$1)</f>
        <v>2623.0541602222211</v>
      </c>
      <c r="BU634" s="57">
        <v>774.21905555555554</v>
      </c>
      <c r="BV634" s="57">
        <f>BU634*12</f>
        <v>9290.6286666666674</v>
      </c>
      <c r="BW634" s="57">
        <f t="shared" si="1042"/>
        <v>113810.20116666661</v>
      </c>
      <c r="BX634" s="69">
        <f>BW634-$AQ634</f>
        <v>113035.98211111105</v>
      </c>
      <c r="BY634" s="69">
        <f t="shared" si="1070"/>
        <v>112261.76305555549</v>
      </c>
      <c r="BZ634" s="69">
        <f t="shared" si="1068"/>
        <v>111487.54399999994</v>
      </c>
      <c r="CA634" s="69">
        <f t="shared" si="1068"/>
        <v>110713.32494444438</v>
      </c>
      <c r="CB634" s="69">
        <f t="shared" si="1068"/>
        <v>109939.10588888882</v>
      </c>
      <c r="CC634" s="69">
        <f t="shared" si="1068"/>
        <v>109164.88683333326</v>
      </c>
      <c r="CD634" s="69">
        <f t="shared" si="1068"/>
        <v>108390.66777777771</v>
      </c>
      <c r="CE634" s="69">
        <f t="shared" si="1068"/>
        <v>107616.44872222215</v>
      </c>
      <c r="CF634" s="69">
        <f t="shared" si="1068"/>
        <v>106842.22966666659</v>
      </c>
      <c r="CG634" s="69">
        <f t="shared" si="1068"/>
        <v>106068.01061111104</v>
      </c>
      <c r="CH634" s="69">
        <f t="shared" si="1068"/>
        <v>105293.79155555548</v>
      </c>
      <c r="CI634" s="60">
        <f>IF(AV634&lt;1,0,SUM(BW634:CH634,BS634)/13*$BE$1)</f>
        <v>2418.6603295555542</v>
      </c>
      <c r="CJ634" s="57">
        <v>774.21905555555554</v>
      </c>
      <c r="CK634" s="57">
        <f>CJ634*12</f>
        <v>9290.6286666666674</v>
      </c>
      <c r="CL634" s="57">
        <f t="shared" ref="CL634:CL675" si="1099">CH634-CJ634</f>
        <v>104519.57249999992</v>
      </c>
      <c r="CM634" s="69">
        <f>CL634-$AQ634</f>
        <v>103745.35344444436</v>
      </c>
      <c r="CN634" s="69">
        <f t="shared" ref="CN634:CW659" si="1100">CM634-$AQ634</f>
        <v>102971.13438888881</v>
      </c>
      <c r="CO634" s="69">
        <f t="shared" si="1100"/>
        <v>102196.91533333325</v>
      </c>
      <c r="CP634" s="69">
        <f t="shared" si="1100"/>
        <v>101422.69627777769</v>
      </c>
      <c r="CQ634" s="69">
        <f t="shared" si="1100"/>
        <v>100648.47722222214</v>
      </c>
      <c r="CR634" s="69">
        <f t="shared" si="1100"/>
        <v>99874.258166666579</v>
      </c>
      <c r="CS634" s="69">
        <f t="shared" si="1100"/>
        <v>99100.039111111022</v>
      </c>
      <c r="CT634" s="69">
        <f t="shared" si="1100"/>
        <v>98325.820055555465</v>
      </c>
      <c r="CU634" s="69">
        <f t="shared" si="1100"/>
        <v>97551.600999999908</v>
      </c>
      <c r="CV634" s="69">
        <f t="shared" si="1100"/>
        <v>96777.381944444351</v>
      </c>
      <c r="CW634" s="69">
        <f t="shared" si="1100"/>
        <v>96003.162888888794</v>
      </c>
      <c r="CX634" s="60">
        <f>IF(BK634&lt;1,0,SUM(CL634:CW634,CH634)/13*$BE$1)</f>
        <v>2214.2664988888869</v>
      </c>
    </row>
    <row r="635" spans="1:102" ht="24" customHeight="1" x14ac:dyDescent="0.2">
      <c r="A635" s="84" t="s">
        <v>930</v>
      </c>
      <c r="B635" s="40">
        <v>1943</v>
      </c>
      <c r="C635" s="40" t="s">
        <v>794</v>
      </c>
      <c r="D635" s="40" t="s">
        <v>851</v>
      </c>
      <c r="E635" s="82">
        <v>45035</v>
      </c>
      <c r="F635" s="40" t="s">
        <v>853</v>
      </c>
      <c r="G635" s="80">
        <v>180</v>
      </c>
      <c r="H635" s="63"/>
      <c r="K635" s="58">
        <v>1</v>
      </c>
      <c r="L635" s="57"/>
      <c r="M635" s="57"/>
      <c r="N635" s="57"/>
      <c r="O635" s="57"/>
      <c r="P635" s="57"/>
      <c r="Q635" s="57"/>
      <c r="R635" s="57"/>
      <c r="S635" s="57"/>
      <c r="T635" s="57"/>
      <c r="U635" s="57"/>
      <c r="V635" s="57"/>
      <c r="W635" s="57"/>
      <c r="X635" s="57"/>
      <c r="Y635" s="57"/>
      <c r="Z635" s="57"/>
      <c r="AA635" s="59"/>
      <c r="AB635" s="89">
        <f t="shared" ref="AB635" si="1101">AG635/G635</f>
        <v>1907.6443888888889</v>
      </c>
      <c r="AC635" s="87">
        <f t="shared" si="1096"/>
        <v>15261.155111111111</v>
      </c>
      <c r="AD635" s="57"/>
      <c r="AE635" s="57"/>
      <c r="AF635" s="57"/>
      <c r="AG635" s="57">
        <v>343375.99</v>
      </c>
      <c r="AH635" s="69">
        <f t="shared" si="1097"/>
        <v>341468.34561111109</v>
      </c>
      <c r="AI635" s="69">
        <f t="shared" si="1097"/>
        <v>339560.70122222218</v>
      </c>
      <c r="AJ635" s="69">
        <f t="shared" si="1097"/>
        <v>337653.05683333328</v>
      </c>
      <c r="AK635" s="69">
        <f t="shared" si="1097"/>
        <v>335745.41244444437</v>
      </c>
      <c r="AL635" s="69">
        <f t="shared" si="1097"/>
        <v>333837.76805555547</v>
      </c>
      <c r="AM635" s="69">
        <f t="shared" si="1097"/>
        <v>331930.12366666656</v>
      </c>
      <c r="AN635" s="69">
        <f t="shared" si="1097"/>
        <v>330022.47927777766</v>
      </c>
      <c r="AO635" s="69">
        <f t="shared" si="1097"/>
        <v>328114.83488888876</v>
      </c>
      <c r="AP635" s="59">
        <f t="shared" si="1082"/>
        <v>5113.6608972307677</v>
      </c>
      <c r="AQ635" s="57">
        <v>1907.6443888888889</v>
      </c>
      <c r="AR635" s="57">
        <f t="shared" si="1083"/>
        <v>22891.732666666667</v>
      </c>
      <c r="AS635" s="69">
        <f t="shared" si="1080"/>
        <v>326207.19049999985</v>
      </c>
      <c r="AT635" s="69">
        <f t="shared" ref="AT635:BD650" si="1102">AS635-$AQ635</f>
        <v>324299.54611111095</v>
      </c>
      <c r="AU635" s="69">
        <f t="shared" si="1102"/>
        <v>322391.90172222204</v>
      </c>
      <c r="AV635" s="69">
        <f t="shared" si="1102"/>
        <v>320484.25733333314</v>
      </c>
      <c r="AW635" s="69">
        <f t="shared" si="1102"/>
        <v>318576.61294444423</v>
      </c>
      <c r="AX635" s="69">
        <f t="shared" si="1102"/>
        <v>316668.96855555533</v>
      </c>
      <c r="AY635" s="69">
        <f t="shared" si="1102"/>
        <v>314761.32416666643</v>
      </c>
      <c r="AZ635" s="69">
        <f t="shared" si="1102"/>
        <v>312853.67977777752</v>
      </c>
      <c r="BA635" s="69">
        <f t="shared" si="1102"/>
        <v>310946.03538888862</v>
      </c>
      <c r="BB635" s="69">
        <f t="shared" si="1102"/>
        <v>309038.39099999971</v>
      </c>
      <c r="BC635" s="69">
        <f t="shared" si="1102"/>
        <v>307130.74661111081</v>
      </c>
      <c r="BD635" s="69">
        <f t="shared" si="1102"/>
        <v>305223.1022222219</v>
      </c>
      <c r="BE635" s="60">
        <f t="shared" si="1019"/>
        <v>6966.7173082222171</v>
      </c>
      <c r="BF635" s="57">
        <v>1907.6443888888889</v>
      </c>
      <c r="BG635" s="57">
        <f t="shared" ref="BG635:BG638" si="1103">BF635*12</f>
        <v>22891.732666666667</v>
      </c>
      <c r="BH635" s="57">
        <f t="shared" si="1037"/>
        <v>303315.457833333</v>
      </c>
      <c r="BI635" s="69">
        <f t="shared" ref="BI635:BI646" si="1104">BH635-$AQ635</f>
        <v>301407.81344444409</v>
      </c>
      <c r="BJ635" s="69">
        <f t="shared" si="1067"/>
        <v>299500.16905555519</v>
      </c>
      <c r="BK635" s="69">
        <f t="shared" si="1066"/>
        <v>297592.52466666629</v>
      </c>
      <c r="BL635" s="69">
        <f t="shared" si="1066"/>
        <v>295684.88027777738</v>
      </c>
      <c r="BM635" s="69">
        <f t="shared" si="1066"/>
        <v>293777.23588888848</v>
      </c>
      <c r="BN635" s="69">
        <f t="shared" si="1066"/>
        <v>291869.59149999957</v>
      </c>
      <c r="BO635" s="69">
        <f t="shared" si="1066"/>
        <v>289961.94711111067</v>
      </c>
      <c r="BP635" s="69">
        <f t="shared" si="1066"/>
        <v>288054.30272222176</v>
      </c>
      <c r="BQ635" s="69">
        <f t="shared" si="1066"/>
        <v>286146.65833333286</v>
      </c>
      <c r="BR635" s="69">
        <f t="shared" si="1066"/>
        <v>284239.01394444396</v>
      </c>
      <c r="BS635" s="69">
        <f t="shared" si="1066"/>
        <v>282331.36955555505</v>
      </c>
      <c r="BT635" s="60">
        <f t="shared" ref="BT635:BT639" si="1105">IF(AG635&lt;1,0,SUM(BH635:BS635,BD635)/13*$BE$1)</f>
        <v>6463.0991895555462</v>
      </c>
      <c r="BU635" s="57">
        <v>1907.6443888888889</v>
      </c>
      <c r="BV635" s="57">
        <f t="shared" ref="BV635:BV637" si="1106">BU635*12</f>
        <v>22891.732666666667</v>
      </c>
      <c r="BW635" s="57">
        <f t="shared" si="1042"/>
        <v>280423.72516666615</v>
      </c>
      <c r="BX635" s="69">
        <f t="shared" ref="BX635:BX646" si="1107">BW635-$AQ635</f>
        <v>278516.08077777724</v>
      </c>
      <c r="BY635" s="69">
        <f t="shared" si="1070"/>
        <v>276608.43638888834</v>
      </c>
      <c r="BZ635" s="69">
        <f t="shared" si="1068"/>
        <v>274700.79199999943</v>
      </c>
      <c r="CA635" s="69">
        <f t="shared" si="1068"/>
        <v>272793.14761111053</v>
      </c>
      <c r="CB635" s="69">
        <f t="shared" si="1068"/>
        <v>270885.50322222163</v>
      </c>
      <c r="CC635" s="69">
        <f t="shared" si="1068"/>
        <v>268977.85883333272</v>
      </c>
      <c r="CD635" s="69">
        <f t="shared" si="1068"/>
        <v>267070.21444444382</v>
      </c>
      <c r="CE635" s="69">
        <f t="shared" si="1068"/>
        <v>265162.57005555491</v>
      </c>
      <c r="CF635" s="69">
        <f t="shared" si="1068"/>
        <v>263254.92566666601</v>
      </c>
      <c r="CG635" s="69">
        <f t="shared" si="1068"/>
        <v>261347.28127777713</v>
      </c>
      <c r="CH635" s="69">
        <f t="shared" si="1068"/>
        <v>259439.63688888826</v>
      </c>
      <c r="CI635" s="60">
        <f t="shared" ref="CI635:CI636" si="1108">IF(AV635&lt;1,0,SUM(BW635:CH635,BS635)/13*$BE$1)</f>
        <v>5959.4810708888754</v>
      </c>
      <c r="CJ635" s="57">
        <v>1907.6443888888889</v>
      </c>
      <c r="CK635" s="57">
        <f t="shared" ref="CK635:CK637" si="1109">CJ635*12</f>
        <v>22891.732666666667</v>
      </c>
      <c r="CL635" s="57">
        <f t="shared" si="1099"/>
        <v>257531.99249999938</v>
      </c>
      <c r="CM635" s="69">
        <f t="shared" ref="CM635:CM646" si="1110">CL635-$AQ635</f>
        <v>255624.34811111051</v>
      </c>
      <c r="CN635" s="69">
        <f t="shared" si="1100"/>
        <v>253716.70372222163</v>
      </c>
      <c r="CO635" s="69">
        <f t="shared" si="1100"/>
        <v>251809.05933333276</v>
      </c>
      <c r="CP635" s="69">
        <f t="shared" si="1100"/>
        <v>249901.41494444388</v>
      </c>
      <c r="CQ635" s="69">
        <f t="shared" si="1100"/>
        <v>247993.77055555501</v>
      </c>
      <c r="CR635" s="69">
        <f t="shared" si="1100"/>
        <v>246086.12616666613</v>
      </c>
      <c r="CS635" s="69">
        <f t="shared" si="1100"/>
        <v>244178.48177777726</v>
      </c>
      <c r="CT635" s="69">
        <f t="shared" si="1100"/>
        <v>242270.83738888838</v>
      </c>
      <c r="CU635" s="69">
        <f t="shared" si="1100"/>
        <v>240363.1929999995</v>
      </c>
      <c r="CV635" s="69">
        <f t="shared" si="1100"/>
        <v>238455.54861111063</v>
      </c>
      <c r="CW635" s="69">
        <f t="shared" si="1100"/>
        <v>236547.90422222175</v>
      </c>
      <c r="CX635" s="60">
        <f t="shared" ref="CX635:CX636" si="1111">IF(BK635&lt;1,0,SUM(CL635:CW635,CH635)/13*$BE$1)</f>
        <v>5455.86295222221</v>
      </c>
    </row>
    <row r="636" spans="1:102" ht="24" customHeight="1" x14ac:dyDescent="0.2">
      <c r="A636" s="84" t="s">
        <v>931</v>
      </c>
      <c r="B636" s="40">
        <v>1944</v>
      </c>
      <c r="C636" s="40" t="s">
        <v>794</v>
      </c>
      <c r="D636" s="40" t="s">
        <v>851</v>
      </c>
      <c r="E636" s="82">
        <v>45042</v>
      </c>
      <c r="F636" s="40" t="s">
        <v>853</v>
      </c>
      <c r="G636" s="80">
        <v>180</v>
      </c>
      <c r="H636" s="63"/>
      <c r="K636" s="58">
        <v>1</v>
      </c>
      <c r="L636" s="57"/>
      <c r="M636" s="57"/>
      <c r="N636" s="57"/>
      <c r="O636" s="57"/>
      <c r="P636" s="57"/>
      <c r="Q636" s="57"/>
      <c r="R636" s="57"/>
      <c r="S636" s="57"/>
      <c r="T636" s="57"/>
      <c r="U636" s="57"/>
      <c r="V636" s="57"/>
      <c r="W636" s="57"/>
      <c r="X636" s="57"/>
      <c r="Y636" s="57"/>
      <c r="Z636" s="57"/>
      <c r="AA636" s="59"/>
      <c r="AB636" s="89">
        <f>AG636/G636</f>
        <v>1156.4163333333333</v>
      </c>
      <c r="AC636" s="87">
        <f t="shared" si="1096"/>
        <v>9251.3306666666667</v>
      </c>
      <c r="AD636" s="57"/>
      <c r="AE636" s="57"/>
      <c r="AF636" s="57"/>
      <c r="AG636" s="57">
        <v>208154.94</v>
      </c>
      <c r="AH636" s="69">
        <f>AG636-$AB636</f>
        <v>206998.52366666668</v>
      </c>
      <c r="AI636" s="69">
        <f t="shared" si="1097"/>
        <v>205842.10733333335</v>
      </c>
      <c r="AJ636" s="69">
        <f t="shared" si="1097"/>
        <v>204685.69100000002</v>
      </c>
      <c r="AK636" s="69">
        <f t="shared" si="1097"/>
        <v>203529.27466666669</v>
      </c>
      <c r="AL636" s="69">
        <f t="shared" si="1097"/>
        <v>202372.85833333337</v>
      </c>
      <c r="AM636" s="69">
        <f t="shared" si="1097"/>
        <v>201216.44200000004</v>
      </c>
      <c r="AN636" s="69">
        <f t="shared" si="1097"/>
        <v>200060.02566666671</v>
      </c>
      <c r="AO636" s="69">
        <f t="shared" si="1097"/>
        <v>198903.60933333338</v>
      </c>
      <c r="AP636" s="59">
        <f t="shared" si="1082"/>
        <v>3099.9074141538463</v>
      </c>
      <c r="AQ636" s="57">
        <v>1156.4163333333333</v>
      </c>
      <c r="AR636" s="57">
        <f t="shared" si="1083"/>
        <v>13876.995999999999</v>
      </c>
      <c r="AS636" s="69">
        <f t="shared" si="1080"/>
        <v>197747.19300000006</v>
      </c>
      <c r="AT636" s="69">
        <f t="shared" si="1102"/>
        <v>196590.77666666673</v>
      </c>
      <c r="AU636" s="69">
        <f t="shared" si="1102"/>
        <v>195434.3603333334</v>
      </c>
      <c r="AV636" s="69">
        <f t="shared" si="1102"/>
        <v>194277.94400000008</v>
      </c>
      <c r="AW636" s="69">
        <f t="shared" si="1102"/>
        <v>193121.52766666675</v>
      </c>
      <c r="AX636" s="69">
        <f t="shared" si="1102"/>
        <v>191965.11133333342</v>
      </c>
      <c r="AY636" s="69">
        <f t="shared" si="1102"/>
        <v>190808.69500000009</v>
      </c>
      <c r="AZ636" s="69">
        <f t="shared" si="1102"/>
        <v>189652.27866666677</v>
      </c>
      <c r="BA636" s="69">
        <f t="shared" si="1102"/>
        <v>188495.86233333344</v>
      </c>
      <c r="BB636" s="69">
        <f t="shared" si="1102"/>
        <v>187339.44600000011</v>
      </c>
      <c r="BC636" s="69">
        <f t="shared" si="1102"/>
        <v>186183.02966666679</v>
      </c>
      <c r="BD636" s="69">
        <f t="shared" si="1102"/>
        <v>185026.61333333346</v>
      </c>
      <c r="BE636" s="60">
        <f t="shared" si="1019"/>
        <v>4223.2324493333354</v>
      </c>
      <c r="BF636" s="57">
        <v>1156.4163333333333</v>
      </c>
      <c r="BG636" s="57">
        <f t="shared" si="1103"/>
        <v>13876.995999999999</v>
      </c>
      <c r="BH636" s="57">
        <f t="shared" si="1037"/>
        <v>183870.19700000013</v>
      </c>
      <c r="BI636" s="69">
        <f t="shared" si="1104"/>
        <v>182713.7806666668</v>
      </c>
      <c r="BJ636" s="69">
        <f t="shared" si="1067"/>
        <v>181557.36433333348</v>
      </c>
      <c r="BK636" s="69">
        <f t="shared" si="1066"/>
        <v>180400.94800000015</v>
      </c>
      <c r="BL636" s="69">
        <f t="shared" si="1066"/>
        <v>179244.53166666682</v>
      </c>
      <c r="BM636" s="69">
        <f t="shared" si="1066"/>
        <v>178088.1153333335</v>
      </c>
      <c r="BN636" s="69">
        <f t="shared" si="1066"/>
        <v>176931.69900000017</v>
      </c>
      <c r="BO636" s="69">
        <f t="shared" si="1066"/>
        <v>175775.28266666684</v>
      </c>
      <c r="BP636" s="69">
        <f t="shared" si="1066"/>
        <v>174618.86633333351</v>
      </c>
      <c r="BQ636" s="69">
        <f t="shared" si="1066"/>
        <v>173462.45000000019</v>
      </c>
      <c r="BR636" s="69">
        <f t="shared" si="1066"/>
        <v>172306.03366666686</v>
      </c>
      <c r="BS636" s="69">
        <f t="shared" si="1066"/>
        <v>171149.61733333353</v>
      </c>
      <c r="BT636" s="60">
        <f t="shared" si="1105"/>
        <v>3917.9385373333366</v>
      </c>
      <c r="BU636" s="57">
        <v>1156.4163333333333</v>
      </c>
      <c r="BV636" s="57">
        <f t="shared" si="1106"/>
        <v>13876.995999999999</v>
      </c>
      <c r="BW636" s="57">
        <f t="shared" si="1042"/>
        <v>169993.2010000002</v>
      </c>
      <c r="BX636" s="69">
        <f t="shared" si="1107"/>
        <v>168836.78466666688</v>
      </c>
      <c r="BY636" s="69">
        <f t="shared" si="1070"/>
        <v>167680.36833333355</v>
      </c>
      <c r="BZ636" s="69">
        <f t="shared" si="1068"/>
        <v>166523.95200000022</v>
      </c>
      <c r="CA636" s="69">
        <f t="shared" si="1068"/>
        <v>165367.5356666669</v>
      </c>
      <c r="CB636" s="69">
        <f t="shared" si="1068"/>
        <v>164211.11933333357</v>
      </c>
      <c r="CC636" s="69">
        <f t="shared" si="1068"/>
        <v>163054.70300000024</v>
      </c>
      <c r="CD636" s="69">
        <f t="shared" si="1068"/>
        <v>161898.28666666691</v>
      </c>
      <c r="CE636" s="69">
        <f t="shared" si="1068"/>
        <v>160741.87033333359</v>
      </c>
      <c r="CF636" s="69">
        <f t="shared" si="1068"/>
        <v>159585.45400000026</v>
      </c>
      <c r="CG636" s="69">
        <f t="shared" si="1068"/>
        <v>158429.03766666693</v>
      </c>
      <c r="CH636" s="69">
        <f t="shared" si="1068"/>
        <v>157272.62133333361</v>
      </c>
      <c r="CI636" s="60">
        <f t="shared" si="1108"/>
        <v>3612.6446253333388</v>
      </c>
      <c r="CJ636" s="57">
        <v>1156.4163333333333</v>
      </c>
      <c r="CK636" s="57">
        <f t="shared" si="1109"/>
        <v>13876.995999999999</v>
      </c>
      <c r="CL636" s="57">
        <f t="shared" si="1099"/>
        <v>156116.20500000028</v>
      </c>
      <c r="CM636" s="69">
        <f t="shared" si="1110"/>
        <v>154959.78866666695</v>
      </c>
      <c r="CN636" s="69">
        <f t="shared" si="1100"/>
        <v>153803.37233333362</v>
      </c>
      <c r="CO636" s="69">
        <f t="shared" si="1100"/>
        <v>152646.9560000003</v>
      </c>
      <c r="CP636" s="69">
        <f t="shared" si="1100"/>
        <v>151490.53966666697</v>
      </c>
      <c r="CQ636" s="69">
        <f t="shared" si="1100"/>
        <v>150334.12333333364</v>
      </c>
      <c r="CR636" s="69">
        <f t="shared" si="1100"/>
        <v>149177.70700000032</v>
      </c>
      <c r="CS636" s="69">
        <f t="shared" si="1100"/>
        <v>148021.29066666699</v>
      </c>
      <c r="CT636" s="69">
        <f t="shared" si="1100"/>
        <v>146864.87433333366</v>
      </c>
      <c r="CU636" s="69">
        <f t="shared" si="1100"/>
        <v>145708.45800000033</v>
      </c>
      <c r="CV636" s="69">
        <f t="shared" si="1100"/>
        <v>144552.04166666701</v>
      </c>
      <c r="CW636" s="69">
        <f t="shared" si="1100"/>
        <v>143395.62533333368</v>
      </c>
      <c r="CX636" s="60">
        <f t="shared" si="1111"/>
        <v>3307.3507133333401</v>
      </c>
    </row>
    <row r="637" spans="1:102" ht="24" customHeight="1" x14ac:dyDescent="0.2">
      <c r="A637" s="84" t="s">
        <v>932</v>
      </c>
      <c r="B637" s="40">
        <v>1946</v>
      </c>
      <c r="C637" s="40" t="s">
        <v>794</v>
      </c>
      <c r="D637" s="40" t="s">
        <v>851</v>
      </c>
      <c r="E637" s="82">
        <v>45049</v>
      </c>
      <c r="F637" s="40" t="s">
        <v>853</v>
      </c>
      <c r="G637" s="80">
        <v>180</v>
      </c>
      <c r="H637" s="63"/>
      <c r="K637" s="58">
        <v>1</v>
      </c>
      <c r="L637" s="57"/>
      <c r="M637" s="57"/>
      <c r="N637" s="57"/>
      <c r="O637" s="57"/>
      <c r="P637" s="57"/>
      <c r="Q637" s="57"/>
      <c r="R637" s="57"/>
      <c r="S637" s="57"/>
      <c r="T637" s="57"/>
      <c r="U637" s="57"/>
      <c r="V637" s="57"/>
      <c r="W637" s="57"/>
      <c r="X637" s="57"/>
      <c r="Y637" s="57"/>
      <c r="Z637" s="57"/>
      <c r="AA637" s="59"/>
      <c r="AB637" s="89">
        <f>AH637/G637</f>
        <v>1323.8125</v>
      </c>
      <c r="AC637" s="87">
        <f>AB637*7</f>
        <v>9266.6875</v>
      </c>
      <c r="AD637" s="57"/>
      <c r="AE637" s="57"/>
      <c r="AF637" s="57"/>
      <c r="AG637" s="57"/>
      <c r="AH637" s="57">
        <v>238286.25</v>
      </c>
      <c r="AI637" s="69">
        <f>AH637-$AB637</f>
        <v>236962.4375</v>
      </c>
      <c r="AJ637" s="69">
        <f>AI637-$AB637</f>
        <v>235638.625</v>
      </c>
      <c r="AK637" s="69">
        <f t="shared" si="1097"/>
        <v>234314.8125</v>
      </c>
      <c r="AL637" s="69">
        <f t="shared" si="1097"/>
        <v>232991</v>
      </c>
      <c r="AM637" s="69">
        <f t="shared" si="1097"/>
        <v>231667.1875</v>
      </c>
      <c r="AN637" s="69">
        <f t="shared" si="1097"/>
        <v>230343.375</v>
      </c>
      <c r="AO637" s="69">
        <f t="shared" si="1097"/>
        <v>229019.5625</v>
      </c>
      <c r="AP637" s="59">
        <f t="shared" si="1082"/>
        <v>3163.3008846153843</v>
      </c>
      <c r="AQ637" s="57">
        <v>1323.8125</v>
      </c>
      <c r="AR637" s="57">
        <f t="shared" si="1083"/>
        <v>15885.75</v>
      </c>
      <c r="AS637" s="69">
        <f t="shared" si="1080"/>
        <v>227695.75</v>
      </c>
      <c r="AT637" s="69">
        <f t="shared" si="1102"/>
        <v>226371.9375</v>
      </c>
      <c r="AU637" s="69">
        <f t="shared" si="1102"/>
        <v>225048.125</v>
      </c>
      <c r="AV637" s="69">
        <f t="shared" si="1102"/>
        <v>223724.3125</v>
      </c>
      <c r="AW637" s="69">
        <f t="shared" si="1102"/>
        <v>222400.5</v>
      </c>
      <c r="AX637" s="69">
        <f t="shared" si="1102"/>
        <v>221076.6875</v>
      </c>
      <c r="AY637" s="69">
        <f t="shared" si="1102"/>
        <v>219752.875</v>
      </c>
      <c r="AZ637" s="69">
        <f t="shared" si="1102"/>
        <v>218429.0625</v>
      </c>
      <c r="BA637" s="69">
        <f t="shared" si="1102"/>
        <v>217105.25</v>
      </c>
      <c r="BB637" s="69">
        <f t="shared" si="1102"/>
        <v>215781.4375</v>
      </c>
      <c r="BC637" s="69">
        <f t="shared" si="1102"/>
        <v>214457.625</v>
      </c>
      <c r="BD637" s="69">
        <f t="shared" si="1102"/>
        <v>213133.8125</v>
      </c>
      <c r="BE637" s="60">
        <f t="shared" si="1019"/>
        <v>4863.6871249999995</v>
      </c>
      <c r="BF637" s="57">
        <v>1323.8125</v>
      </c>
      <c r="BG637" s="57">
        <f t="shared" si="1103"/>
        <v>15885.75</v>
      </c>
      <c r="BH637" s="57">
        <f t="shared" si="1037"/>
        <v>211810</v>
      </c>
      <c r="BI637" s="69">
        <f t="shared" si="1104"/>
        <v>210486.1875</v>
      </c>
      <c r="BJ637" s="69">
        <f t="shared" si="1067"/>
        <v>209162.375</v>
      </c>
      <c r="BK637" s="69">
        <f t="shared" si="1066"/>
        <v>207838.5625</v>
      </c>
      <c r="BL637" s="69">
        <f t="shared" si="1066"/>
        <v>206514.75</v>
      </c>
      <c r="BM637" s="69">
        <f t="shared" si="1066"/>
        <v>205190.9375</v>
      </c>
      <c r="BN637" s="69">
        <f t="shared" si="1066"/>
        <v>203867.125</v>
      </c>
      <c r="BO637" s="69">
        <f t="shared" si="1066"/>
        <v>202543.3125</v>
      </c>
      <c r="BP637" s="69">
        <f t="shared" si="1066"/>
        <v>201219.5</v>
      </c>
      <c r="BQ637" s="69">
        <f t="shared" si="1066"/>
        <v>199895.6875</v>
      </c>
      <c r="BR637" s="69">
        <f t="shared" si="1066"/>
        <v>198571.875</v>
      </c>
      <c r="BS637" s="69">
        <f t="shared" si="1066"/>
        <v>197248.0625</v>
      </c>
      <c r="BT637" s="60">
        <f>IF(AH637&lt;1,0,SUM(BH637:BS637,BD637)/13*$BE$1)</f>
        <v>4514.2006249999995</v>
      </c>
      <c r="BU637" s="57">
        <v>1323.8125</v>
      </c>
      <c r="BV637" s="57">
        <f t="shared" si="1106"/>
        <v>15885.75</v>
      </c>
      <c r="BW637" s="57">
        <f t="shared" si="1042"/>
        <v>195924.25</v>
      </c>
      <c r="BX637" s="69">
        <f t="shared" si="1107"/>
        <v>194600.4375</v>
      </c>
      <c r="BY637" s="69">
        <f t="shared" si="1070"/>
        <v>193276.625</v>
      </c>
      <c r="BZ637" s="69">
        <f t="shared" si="1068"/>
        <v>191952.8125</v>
      </c>
      <c r="CA637" s="69">
        <f t="shared" si="1068"/>
        <v>190629</v>
      </c>
      <c r="CB637" s="69">
        <f t="shared" si="1068"/>
        <v>189305.1875</v>
      </c>
      <c r="CC637" s="69">
        <f t="shared" si="1068"/>
        <v>187981.375</v>
      </c>
      <c r="CD637" s="69">
        <f t="shared" si="1068"/>
        <v>186657.5625</v>
      </c>
      <c r="CE637" s="69">
        <f t="shared" si="1068"/>
        <v>185333.75</v>
      </c>
      <c r="CF637" s="69">
        <f t="shared" si="1068"/>
        <v>184009.9375</v>
      </c>
      <c r="CG637" s="69">
        <f t="shared" si="1068"/>
        <v>182686.125</v>
      </c>
      <c r="CH637" s="69">
        <f t="shared" si="1068"/>
        <v>181362.3125</v>
      </c>
      <c r="CI637" s="60">
        <f>IF(AW637&lt;1,0,SUM(BW637:CH637,BS637)/13*$BE$1)</f>
        <v>4164.7141249999995</v>
      </c>
      <c r="CJ637" s="57">
        <v>1323.8125</v>
      </c>
      <c r="CK637" s="57">
        <f t="shared" si="1109"/>
        <v>15885.75</v>
      </c>
      <c r="CL637" s="57">
        <f t="shared" si="1099"/>
        <v>180038.5</v>
      </c>
      <c r="CM637" s="69">
        <f t="shared" si="1110"/>
        <v>178714.6875</v>
      </c>
      <c r="CN637" s="69">
        <f t="shared" si="1100"/>
        <v>177390.875</v>
      </c>
      <c r="CO637" s="69">
        <f t="shared" si="1100"/>
        <v>176067.0625</v>
      </c>
      <c r="CP637" s="69">
        <f t="shared" si="1100"/>
        <v>174743.25</v>
      </c>
      <c r="CQ637" s="69">
        <f t="shared" si="1100"/>
        <v>173419.4375</v>
      </c>
      <c r="CR637" s="69">
        <f t="shared" si="1100"/>
        <v>172095.625</v>
      </c>
      <c r="CS637" s="69">
        <f t="shared" si="1100"/>
        <v>170771.8125</v>
      </c>
      <c r="CT637" s="69">
        <f t="shared" si="1100"/>
        <v>169448</v>
      </c>
      <c r="CU637" s="69">
        <f t="shared" si="1100"/>
        <v>168124.1875</v>
      </c>
      <c r="CV637" s="69">
        <f t="shared" si="1100"/>
        <v>166800.375</v>
      </c>
      <c r="CW637" s="69">
        <f t="shared" si="1100"/>
        <v>165476.5625</v>
      </c>
      <c r="CX637" s="60">
        <f>IF(BL637&lt;1,0,SUM(CL637:CW637,CH637)/13*$BE$1)</f>
        <v>3815.227625</v>
      </c>
    </row>
    <row r="638" spans="1:102" ht="24" customHeight="1" x14ac:dyDescent="0.2">
      <c r="A638" s="93" t="s">
        <v>928</v>
      </c>
      <c r="B638" s="94" t="s">
        <v>933</v>
      </c>
      <c r="C638" s="91" t="s">
        <v>834</v>
      </c>
      <c r="D638" s="91" t="s">
        <v>835</v>
      </c>
      <c r="E638" s="95">
        <v>45076</v>
      </c>
      <c r="F638" s="91" t="s">
        <v>831</v>
      </c>
      <c r="G638" s="80">
        <v>36</v>
      </c>
      <c r="H638" s="63"/>
      <c r="K638" s="58">
        <v>0</v>
      </c>
      <c r="L638" s="57"/>
      <c r="M638" s="57"/>
      <c r="N638" s="57"/>
      <c r="O638" s="57"/>
      <c r="P638" s="57"/>
      <c r="Q638" s="57"/>
      <c r="R638" s="57"/>
      <c r="S638" s="57"/>
      <c r="T638" s="57"/>
      <c r="U638" s="57"/>
      <c r="V638" s="57"/>
      <c r="W638" s="57"/>
      <c r="X638" s="57"/>
      <c r="Y638" s="57"/>
      <c r="Z638" s="57"/>
      <c r="AA638" s="59"/>
      <c r="AB638" s="89">
        <f>AH638/G638</f>
        <v>1256.8711111111111</v>
      </c>
      <c r="AC638" s="87">
        <f>AB638*7</f>
        <v>8798.0977777777771</v>
      </c>
      <c r="AD638" s="57"/>
      <c r="AE638" s="57"/>
      <c r="AF638" s="57"/>
      <c r="AG638" s="57"/>
      <c r="AH638" s="57">
        <v>45247.360000000001</v>
      </c>
      <c r="AI638" s="69">
        <f>AH638-$AB638</f>
        <v>43990.488888888889</v>
      </c>
      <c r="AJ638" s="69">
        <f t="shared" ref="AJ638:AO645" si="1112">AI638-$AB638</f>
        <v>42733.617777777778</v>
      </c>
      <c r="AK638" s="69">
        <f t="shared" si="1112"/>
        <v>41476.746666666666</v>
      </c>
      <c r="AL638" s="69">
        <f t="shared" si="1112"/>
        <v>40219.875555555554</v>
      </c>
      <c r="AM638" s="69">
        <f t="shared" si="1112"/>
        <v>38963.004444444443</v>
      </c>
      <c r="AN638" s="69">
        <f t="shared" si="1112"/>
        <v>37706.133333333331</v>
      </c>
      <c r="AO638" s="69">
        <f t="shared" si="1112"/>
        <v>36449.26222222222</v>
      </c>
      <c r="AP638" s="59"/>
      <c r="AQ638" s="57">
        <v>1256.8711111111111</v>
      </c>
      <c r="AR638" s="57">
        <f t="shared" si="1083"/>
        <v>15082.453333333333</v>
      </c>
      <c r="AS638" s="69">
        <f t="shared" si="1080"/>
        <v>35192.391111111108</v>
      </c>
      <c r="AT638" s="69">
        <f t="shared" si="1102"/>
        <v>33935.519999999997</v>
      </c>
      <c r="AU638" s="69">
        <f t="shared" si="1102"/>
        <v>32678.648888888885</v>
      </c>
      <c r="AV638" s="69">
        <f t="shared" si="1102"/>
        <v>31421.777777777774</v>
      </c>
      <c r="AW638" s="69">
        <f t="shared" si="1102"/>
        <v>30164.906666666662</v>
      </c>
      <c r="AX638" s="69">
        <f t="shared" si="1102"/>
        <v>28908.035555555551</v>
      </c>
      <c r="AY638" s="69">
        <f t="shared" si="1102"/>
        <v>27651.164444444439</v>
      </c>
      <c r="AZ638" s="69">
        <f t="shared" si="1102"/>
        <v>26394.293333333328</v>
      </c>
      <c r="BA638" s="69">
        <f t="shared" si="1102"/>
        <v>25137.422222222216</v>
      </c>
      <c r="BB638" s="69">
        <f t="shared" si="1102"/>
        <v>23880.551111111105</v>
      </c>
      <c r="BC638" s="69">
        <f t="shared" si="1102"/>
        <v>22623.679999999993</v>
      </c>
      <c r="BD638" s="69">
        <f t="shared" si="1102"/>
        <v>21366.808888888881</v>
      </c>
      <c r="BE638" s="60">
        <f t="shared" si="1019"/>
        <v>0</v>
      </c>
      <c r="BF638" s="57">
        <v>1256.8711111111111</v>
      </c>
      <c r="BG638" s="57">
        <f t="shared" si="1103"/>
        <v>15082.453333333333</v>
      </c>
      <c r="BH638" s="57">
        <f t="shared" si="1037"/>
        <v>20109.93777777777</v>
      </c>
      <c r="BI638" s="69">
        <f t="shared" si="1104"/>
        <v>18853.066666666658</v>
      </c>
      <c r="BJ638" s="69">
        <f t="shared" si="1067"/>
        <v>17596.195555555547</v>
      </c>
      <c r="BK638" s="69">
        <f t="shared" si="1066"/>
        <v>16339.324444444435</v>
      </c>
      <c r="BL638" s="69">
        <f t="shared" si="1066"/>
        <v>15082.453333333324</v>
      </c>
      <c r="BM638" s="69">
        <f t="shared" si="1066"/>
        <v>13825.582222222212</v>
      </c>
      <c r="BN638" s="69">
        <f t="shared" si="1066"/>
        <v>12568.711111111101</v>
      </c>
      <c r="BO638" s="69">
        <f t="shared" si="1066"/>
        <v>11311.839999999989</v>
      </c>
      <c r="BP638" s="69">
        <f t="shared" si="1066"/>
        <v>10054.968888888878</v>
      </c>
      <c r="BQ638" s="69">
        <f t="shared" si="1066"/>
        <v>8798.0977777777662</v>
      </c>
      <c r="BR638" s="69">
        <f t="shared" si="1066"/>
        <v>7541.2266666666546</v>
      </c>
      <c r="BS638" s="69">
        <f t="shared" si="1066"/>
        <v>6284.3555555555431</v>
      </c>
      <c r="BT638" s="60">
        <f t="shared" si="1105"/>
        <v>0</v>
      </c>
      <c r="BU638" s="57">
        <v>1256.8711111111111</v>
      </c>
      <c r="BV638" s="57">
        <v>6284.36</v>
      </c>
      <c r="BW638" s="57">
        <f t="shared" si="1042"/>
        <v>5027.4844444444316</v>
      </c>
      <c r="BX638" s="69">
        <f t="shared" si="1107"/>
        <v>3770.6133333333205</v>
      </c>
      <c r="BY638" s="69">
        <f t="shared" si="1070"/>
        <v>2513.7422222222094</v>
      </c>
      <c r="BZ638" s="69">
        <f t="shared" si="1068"/>
        <v>1256.8711111110983</v>
      </c>
      <c r="CA638" s="69">
        <f t="shared" si="1068"/>
        <v>-1.2732925824820995E-11</v>
      </c>
      <c r="CB638" s="69"/>
      <c r="CC638" s="69"/>
      <c r="CD638" s="69"/>
      <c r="CE638" s="69"/>
      <c r="CF638" s="69"/>
      <c r="CG638" s="69"/>
      <c r="CH638" s="69"/>
      <c r="CI638" s="60">
        <v>0</v>
      </c>
      <c r="CJ638" s="57">
        <v>1256.8711111111111</v>
      </c>
      <c r="CK638" s="57"/>
      <c r="CL638" s="57"/>
      <c r="CM638" s="69"/>
      <c r="CN638" s="69"/>
      <c r="CO638" s="69"/>
      <c r="CP638" s="69"/>
      <c r="CQ638" s="69"/>
      <c r="CR638" s="69"/>
      <c r="CS638" s="69"/>
      <c r="CT638" s="69"/>
      <c r="CU638" s="69"/>
      <c r="CV638" s="69"/>
      <c r="CW638" s="69"/>
      <c r="CX638" s="60">
        <v>0</v>
      </c>
    </row>
    <row r="639" spans="1:102" ht="24" customHeight="1" x14ac:dyDescent="0.2">
      <c r="A639" s="93" t="s">
        <v>928</v>
      </c>
      <c r="B639" s="94" t="s">
        <v>934</v>
      </c>
      <c r="C639" s="91" t="s">
        <v>834</v>
      </c>
      <c r="D639" s="91" t="s">
        <v>835</v>
      </c>
      <c r="E639" s="95">
        <v>45076</v>
      </c>
      <c r="F639" s="91" t="s">
        <v>831</v>
      </c>
      <c r="G639" s="80">
        <v>36</v>
      </c>
      <c r="H639" s="63"/>
      <c r="K639" s="58">
        <v>0</v>
      </c>
      <c r="L639" s="57"/>
      <c r="M639" s="57"/>
      <c r="N639" s="57"/>
      <c r="O639" s="57"/>
      <c r="P639" s="57"/>
      <c r="Q639" s="57"/>
      <c r="R639" s="57"/>
      <c r="S639" s="57"/>
      <c r="T639" s="57"/>
      <c r="U639" s="57"/>
      <c r="V639" s="57"/>
      <c r="W639" s="57"/>
      <c r="X639" s="57"/>
      <c r="Y639" s="57"/>
      <c r="Z639" s="57"/>
      <c r="AA639" s="59"/>
      <c r="AB639" s="89">
        <f>AH639/G639</f>
        <v>1809.8338888888889</v>
      </c>
      <c r="AC639" s="87">
        <f>AB639*7</f>
        <v>12668.837222222222</v>
      </c>
      <c r="AD639" s="57"/>
      <c r="AE639" s="57"/>
      <c r="AF639" s="57"/>
      <c r="AG639" s="57"/>
      <c r="AH639" s="57">
        <v>65154.02</v>
      </c>
      <c r="AI639" s="69">
        <f>AH639-$AB639</f>
        <v>63344.186111111107</v>
      </c>
      <c r="AJ639" s="69">
        <f t="shared" si="1112"/>
        <v>61534.352222222216</v>
      </c>
      <c r="AK639" s="69">
        <f>AJ639-$AB639</f>
        <v>59724.518333333326</v>
      </c>
      <c r="AL639" s="69">
        <f t="shared" si="1112"/>
        <v>57914.684444444436</v>
      </c>
      <c r="AM639" s="69">
        <f t="shared" si="1112"/>
        <v>56104.850555555546</v>
      </c>
      <c r="AN639" s="69">
        <f t="shared" si="1112"/>
        <v>54295.016666666656</v>
      </c>
      <c r="AO639" s="69">
        <f t="shared" si="1112"/>
        <v>52485.182777777765</v>
      </c>
      <c r="AP639" s="59"/>
      <c r="AQ639" s="57">
        <v>1809.8338888888889</v>
      </c>
      <c r="AR639" s="57">
        <f>AQ639*12</f>
        <v>21718.006666666668</v>
      </c>
      <c r="AS639" s="69">
        <f t="shared" si="1080"/>
        <v>50675.348888888875</v>
      </c>
      <c r="AT639" s="69">
        <f t="shared" si="1102"/>
        <v>48865.514999999985</v>
      </c>
      <c r="AU639" s="69">
        <f t="shared" si="1102"/>
        <v>47055.681111111095</v>
      </c>
      <c r="AV639" s="69">
        <f t="shared" si="1102"/>
        <v>45245.847222222204</v>
      </c>
      <c r="AW639" s="69">
        <f t="shared" si="1102"/>
        <v>43436.013333333314</v>
      </c>
      <c r="AX639" s="69">
        <f t="shared" si="1102"/>
        <v>41626.179444444424</v>
      </c>
      <c r="AY639" s="69">
        <f t="shared" si="1102"/>
        <v>39816.345555555534</v>
      </c>
      <c r="AZ639" s="69">
        <f t="shared" si="1102"/>
        <v>38006.511666666644</v>
      </c>
      <c r="BA639" s="69">
        <f t="shared" si="1102"/>
        <v>36196.677777777753</v>
      </c>
      <c r="BB639" s="69">
        <f t="shared" si="1102"/>
        <v>34386.843888888863</v>
      </c>
      <c r="BC639" s="69">
        <f t="shared" si="1102"/>
        <v>32577.009999999973</v>
      </c>
      <c r="BD639" s="69">
        <f t="shared" si="1102"/>
        <v>30767.176111111083</v>
      </c>
      <c r="BE639" s="60">
        <f t="shared" si="1019"/>
        <v>0</v>
      </c>
      <c r="BF639" s="57">
        <v>1809.8338888888889</v>
      </c>
      <c r="BG639" s="57">
        <f>BF639*12</f>
        <v>21718.006666666668</v>
      </c>
      <c r="BH639" s="57">
        <f t="shared" si="1037"/>
        <v>28957.342222222193</v>
      </c>
      <c r="BI639" s="69">
        <f t="shared" si="1104"/>
        <v>27147.508333333302</v>
      </c>
      <c r="BJ639" s="69">
        <f t="shared" si="1067"/>
        <v>25337.674444444412</v>
      </c>
      <c r="BK639" s="69">
        <f t="shared" si="1066"/>
        <v>23527.840555555522</v>
      </c>
      <c r="BL639" s="69">
        <f t="shared" si="1066"/>
        <v>21718.006666666632</v>
      </c>
      <c r="BM639" s="69">
        <f t="shared" si="1066"/>
        <v>19908.172777777741</v>
      </c>
      <c r="BN639" s="69">
        <f t="shared" si="1066"/>
        <v>18098.338888888851</v>
      </c>
      <c r="BO639" s="69">
        <f t="shared" si="1066"/>
        <v>16288.504999999963</v>
      </c>
      <c r="BP639" s="69">
        <f t="shared" si="1066"/>
        <v>14478.671111111074</v>
      </c>
      <c r="BQ639" s="69">
        <f t="shared" si="1066"/>
        <v>12668.837222222186</v>
      </c>
      <c r="BR639" s="69">
        <f t="shared" si="1066"/>
        <v>10859.003333333298</v>
      </c>
      <c r="BS639" s="69">
        <f t="shared" si="1066"/>
        <v>9049.1694444444092</v>
      </c>
      <c r="BT639" s="60">
        <f t="shared" si="1105"/>
        <v>0</v>
      </c>
      <c r="BU639" s="57">
        <v>1809.8338888888889</v>
      </c>
      <c r="BV639" s="57">
        <v>9049.17</v>
      </c>
      <c r="BW639" s="57">
        <f t="shared" si="1042"/>
        <v>7239.3355555555208</v>
      </c>
      <c r="BX639" s="69">
        <f t="shared" si="1107"/>
        <v>5429.5016666666324</v>
      </c>
      <c r="BY639" s="69">
        <f t="shared" si="1070"/>
        <v>3619.6677777777436</v>
      </c>
      <c r="BZ639" s="69">
        <f t="shared" si="1068"/>
        <v>1809.8338888888547</v>
      </c>
      <c r="CA639" s="69">
        <f t="shared" si="1068"/>
        <v>-3.4106051316484809E-11</v>
      </c>
      <c r="CB639" s="69"/>
      <c r="CC639" s="69"/>
      <c r="CD639" s="69"/>
      <c r="CE639" s="69"/>
      <c r="CF639" s="69"/>
      <c r="CG639" s="69"/>
      <c r="CH639" s="69"/>
      <c r="CI639" s="60">
        <v>0</v>
      </c>
      <c r="CJ639" s="57">
        <v>1809.8338888888889</v>
      </c>
      <c r="CK639" s="57"/>
      <c r="CL639" s="57"/>
      <c r="CM639" s="69"/>
      <c r="CN639" s="69"/>
      <c r="CO639" s="69"/>
      <c r="CP639" s="69"/>
      <c r="CQ639" s="69"/>
      <c r="CR639" s="69"/>
      <c r="CS639" s="69"/>
      <c r="CT639" s="69"/>
      <c r="CU639" s="69"/>
      <c r="CV639" s="69"/>
      <c r="CW639" s="69"/>
      <c r="CX639" s="60">
        <v>0</v>
      </c>
    </row>
    <row r="640" spans="1:102" ht="24" customHeight="1" x14ac:dyDescent="0.2">
      <c r="A640" s="93" t="s">
        <v>935</v>
      </c>
      <c r="B640" s="94" t="s">
        <v>936</v>
      </c>
      <c r="C640" s="40" t="s">
        <v>794</v>
      </c>
      <c r="D640" s="91" t="s">
        <v>851</v>
      </c>
      <c r="E640" s="95">
        <v>45076</v>
      </c>
      <c r="F640" s="91" t="s">
        <v>853</v>
      </c>
      <c r="G640" s="80">
        <v>180</v>
      </c>
      <c r="H640" s="63"/>
      <c r="K640" s="58">
        <v>1</v>
      </c>
      <c r="L640" s="57"/>
      <c r="M640" s="57"/>
      <c r="N640" s="57"/>
      <c r="O640" s="57"/>
      <c r="P640" s="57"/>
      <c r="Q640" s="57"/>
      <c r="R640" s="57"/>
      <c r="S640" s="57"/>
      <c r="T640" s="57"/>
      <c r="U640" s="57"/>
      <c r="V640" s="57"/>
      <c r="W640" s="57"/>
      <c r="X640" s="57"/>
      <c r="Y640" s="57"/>
      <c r="Z640" s="57"/>
      <c r="AA640" s="59"/>
      <c r="AB640" s="89">
        <f>AH640/G640</f>
        <v>937.12727777777775</v>
      </c>
      <c r="AC640" s="87">
        <f>AB640*7</f>
        <v>6559.8909444444444</v>
      </c>
      <c r="AD640" s="57"/>
      <c r="AE640" s="57"/>
      <c r="AF640" s="57"/>
      <c r="AG640" s="57"/>
      <c r="AH640" s="57">
        <v>168682.91</v>
      </c>
      <c r="AI640" s="69">
        <f>AH640-$AB640</f>
        <v>167745.78272222221</v>
      </c>
      <c r="AJ640" s="69">
        <f t="shared" si="1112"/>
        <v>166808.65544444442</v>
      </c>
      <c r="AK640" s="69">
        <f t="shared" si="1112"/>
        <v>165871.52816666663</v>
      </c>
      <c r="AL640" s="69">
        <f t="shared" si="1112"/>
        <v>164934.40088888883</v>
      </c>
      <c r="AM640" s="69">
        <f t="shared" si="1112"/>
        <v>163997.27361111104</v>
      </c>
      <c r="AN640" s="69">
        <f t="shared" si="1112"/>
        <v>163060.14633333325</v>
      </c>
      <c r="AO640" s="69">
        <f t="shared" si="1112"/>
        <v>162123.01905555546</v>
      </c>
      <c r="AP640" s="59">
        <f t="shared" si="1082"/>
        <v>2239.3016736068371</v>
      </c>
      <c r="AQ640" s="57">
        <v>937.12727777777775</v>
      </c>
      <c r="AR640" s="57">
        <f t="shared" si="1083"/>
        <v>11245.527333333333</v>
      </c>
      <c r="AS640" s="69">
        <f t="shared" si="1080"/>
        <v>161185.89177777767</v>
      </c>
      <c r="AT640" s="69">
        <f t="shared" si="1102"/>
        <v>160248.76449999987</v>
      </c>
      <c r="AU640" s="69">
        <f t="shared" si="1102"/>
        <v>159311.63722222208</v>
      </c>
      <c r="AV640" s="69">
        <f t="shared" si="1102"/>
        <v>158374.50994444429</v>
      </c>
      <c r="AW640" s="69">
        <f t="shared" si="1102"/>
        <v>157437.3826666665</v>
      </c>
      <c r="AX640" s="69">
        <f t="shared" si="1102"/>
        <v>156500.25538888871</v>
      </c>
      <c r="AY640" s="69">
        <f t="shared" si="1102"/>
        <v>155563.12811111091</v>
      </c>
      <c r="AZ640" s="69">
        <f t="shared" si="1102"/>
        <v>154626.00083333312</v>
      </c>
      <c r="BA640" s="69">
        <f t="shared" si="1102"/>
        <v>153688.87355555533</v>
      </c>
      <c r="BB640" s="69">
        <f t="shared" si="1102"/>
        <v>152751.74627777754</v>
      </c>
      <c r="BC640" s="69">
        <f t="shared" si="1102"/>
        <v>151814.61899999974</v>
      </c>
      <c r="BD640" s="69">
        <f t="shared" si="1102"/>
        <v>150877.49172222195</v>
      </c>
      <c r="BE640" s="60">
        <f t="shared" si="1019"/>
        <v>3443.0056185555513</v>
      </c>
      <c r="BF640" s="57">
        <v>937.12727777777775</v>
      </c>
      <c r="BG640" s="57">
        <f t="shared" ref="BG640:BG644" si="1113">BF640*12</f>
        <v>11245.527333333333</v>
      </c>
      <c r="BH640" s="57">
        <f t="shared" si="1037"/>
        <v>149940.36444444416</v>
      </c>
      <c r="BI640" s="69">
        <f t="shared" si="1104"/>
        <v>149003.23716666637</v>
      </c>
      <c r="BJ640" s="69">
        <f t="shared" si="1067"/>
        <v>148066.10988888858</v>
      </c>
      <c r="BK640" s="69">
        <f t="shared" si="1066"/>
        <v>147128.98261111078</v>
      </c>
      <c r="BL640" s="69">
        <f t="shared" si="1066"/>
        <v>146191.85533333299</v>
      </c>
      <c r="BM640" s="69">
        <f t="shared" ref="BM640:BS676" si="1114">BL640-$AQ640</f>
        <v>145254.7280555552</v>
      </c>
      <c r="BN640" s="69">
        <f t="shared" si="1114"/>
        <v>144317.60077777741</v>
      </c>
      <c r="BO640" s="69">
        <f t="shared" si="1114"/>
        <v>143380.47349999961</v>
      </c>
      <c r="BP640" s="69">
        <f t="shared" si="1114"/>
        <v>142443.34622222182</v>
      </c>
      <c r="BQ640" s="69">
        <f t="shared" si="1114"/>
        <v>141506.21894444403</v>
      </c>
      <c r="BR640" s="69">
        <f t="shared" si="1114"/>
        <v>140569.09166666624</v>
      </c>
      <c r="BS640" s="69">
        <f t="shared" si="1114"/>
        <v>139631.96438888845</v>
      </c>
      <c r="BT640" s="60">
        <f>IF(AH640&lt;1,0,SUM(BH640:BS640,BD640)/13*$BE$1)</f>
        <v>3195.6040172222142</v>
      </c>
      <c r="BU640" s="57">
        <v>937.12727777777775</v>
      </c>
      <c r="BV640" s="57">
        <f t="shared" ref="BV640:BV644" si="1115">BU640*12</f>
        <v>11245.527333333333</v>
      </c>
      <c r="BW640" s="57">
        <f t="shared" si="1042"/>
        <v>138694.83711111065</v>
      </c>
      <c r="BX640" s="69">
        <f t="shared" si="1107"/>
        <v>137757.70983333286</v>
      </c>
      <c r="BY640" s="69">
        <f t="shared" si="1070"/>
        <v>136820.58255555507</v>
      </c>
      <c r="BZ640" s="69">
        <f t="shared" si="1068"/>
        <v>135883.45527777728</v>
      </c>
      <c r="CA640" s="69">
        <f t="shared" si="1068"/>
        <v>134946.32799999948</v>
      </c>
      <c r="CB640" s="69">
        <f t="shared" si="1068"/>
        <v>134009.20072222169</v>
      </c>
      <c r="CC640" s="69">
        <f t="shared" si="1068"/>
        <v>133072.0734444439</v>
      </c>
      <c r="CD640" s="69">
        <f t="shared" si="1068"/>
        <v>132134.94616666611</v>
      </c>
      <c r="CE640" s="69">
        <f t="shared" si="1068"/>
        <v>131197.81888888832</v>
      </c>
      <c r="CF640" s="69">
        <f t="shared" si="1068"/>
        <v>130260.69161111054</v>
      </c>
      <c r="CG640" s="69">
        <f t="shared" si="1068"/>
        <v>129323.56433333276</v>
      </c>
      <c r="CH640" s="69">
        <f t="shared" si="1068"/>
        <v>128386.43705555498</v>
      </c>
      <c r="CI640" s="60">
        <f>IF(AW640&lt;1,0,SUM(BW640:CH640,BS640)/13*$BE$1)</f>
        <v>2948.2024158888771</v>
      </c>
      <c r="CJ640" s="57">
        <v>937.12727777777775</v>
      </c>
      <c r="CK640" s="57">
        <f t="shared" ref="CK640:CK644" si="1116">CJ640*12</f>
        <v>11245.527333333333</v>
      </c>
      <c r="CL640" s="57">
        <f t="shared" si="1099"/>
        <v>127449.30977777721</v>
      </c>
      <c r="CM640" s="69">
        <f t="shared" si="1110"/>
        <v>126512.18249999943</v>
      </c>
      <c r="CN640" s="69">
        <f t="shared" si="1100"/>
        <v>125575.05522222165</v>
      </c>
      <c r="CO640" s="69">
        <f t="shared" si="1100"/>
        <v>124637.92794444387</v>
      </c>
      <c r="CP640" s="69">
        <f t="shared" si="1100"/>
        <v>123700.80066666609</v>
      </c>
      <c r="CQ640" s="69">
        <f t="shared" si="1100"/>
        <v>122763.67338888832</v>
      </c>
      <c r="CR640" s="69">
        <f t="shared" si="1100"/>
        <v>121826.54611111054</v>
      </c>
      <c r="CS640" s="69">
        <f t="shared" si="1100"/>
        <v>120889.41883333276</v>
      </c>
      <c r="CT640" s="69">
        <f t="shared" si="1100"/>
        <v>119952.29155555498</v>
      </c>
      <c r="CU640" s="69">
        <f t="shared" si="1100"/>
        <v>119015.16427777721</v>
      </c>
      <c r="CV640" s="69">
        <f t="shared" si="1100"/>
        <v>118078.03699999943</v>
      </c>
      <c r="CW640" s="69">
        <f t="shared" si="1100"/>
        <v>117140.90972222165</v>
      </c>
      <c r="CX640" s="60">
        <f>IF(BL640&lt;1,0,SUM(CL640:CW640,CH640)/13*$BE$1)</f>
        <v>2700.8008145555432</v>
      </c>
    </row>
    <row r="641" spans="1:102" ht="24" customHeight="1" x14ac:dyDescent="0.2">
      <c r="A641" s="93" t="s">
        <v>937</v>
      </c>
      <c r="B641" s="94" t="s">
        <v>938</v>
      </c>
      <c r="C641" s="40" t="s">
        <v>794</v>
      </c>
      <c r="D641" s="91" t="s">
        <v>851</v>
      </c>
      <c r="E641" s="95">
        <v>45076</v>
      </c>
      <c r="F641" s="91" t="s">
        <v>853</v>
      </c>
      <c r="G641" s="80">
        <v>180</v>
      </c>
      <c r="H641" s="63"/>
      <c r="K641" s="58">
        <v>1</v>
      </c>
      <c r="L641" s="57"/>
      <c r="M641" s="57"/>
      <c r="N641" s="57"/>
      <c r="O641" s="57"/>
      <c r="P641" s="57"/>
      <c r="Q641" s="57"/>
      <c r="R641" s="57"/>
      <c r="S641" s="57"/>
      <c r="T641" s="57"/>
      <c r="U641" s="57"/>
      <c r="V641" s="57"/>
      <c r="W641" s="57"/>
      <c r="X641" s="57"/>
      <c r="Y641" s="57"/>
      <c r="Z641" s="57"/>
      <c r="AA641" s="59"/>
      <c r="AB641" s="89">
        <f>AH641/G641</f>
        <v>1606.982777777778</v>
      </c>
      <c r="AC641" s="87">
        <f>AB641*7</f>
        <v>11248.879444444447</v>
      </c>
      <c r="AD641" s="57"/>
      <c r="AE641" s="57"/>
      <c r="AF641" s="57"/>
      <c r="AG641" s="57"/>
      <c r="AH641" s="57">
        <v>289256.90000000002</v>
      </c>
      <c r="AI641" s="69">
        <f>AH641-$AB641</f>
        <v>287649.91722222226</v>
      </c>
      <c r="AJ641" s="69">
        <f t="shared" si="1112"/>
        <v>286042.93444444449</v>
      </c>
      <c r="AK641" s="69">
        <f t="shared" si="1112"/>
        <v>284435.95166666672</v>
      </c>
      <c r="AL641" s="69">
        <f t="shared" si="1112"/>
        <v>282828.96888888895</v>
      </c>
      <c r="AM641" s="69">
        <f t="shared" si="1112"/>
        <v>281221.98611111118</v>
      </c>
      <c r="AN641" s="69">
        <f t="shared" si="1112"/>
        <v>279615.00333333341</v>
      </c>
      <c r="AO641" s="69">
        <f t="shared" si="1112"/>
        <v>278008.02055555565</v>
      </c>
      <c r="AP641" s="59">
        <f t="shared" si="1082"/>
        <v>3839.9471545299143</v>
      </c>
      <c r="AQ641" s="57">
        <v>1606.982777777778</v>
      </c>
      <c r="AR641" s="57">
        <f t="shared" si="1083"/>
        <v>19283.793333333335</v>
      </c>
      <c r="AS641" s="69">
        <f t="shared" si="1080"/>
        <v>276401.03777777788</v>
      </c>
      <c r="AT641" s="69">
        <f t="shared" si="1102"/>
        <v>274794.05500000011</v>
      </c>
      <c r="AU641" s="69">
        <f t="shared" si="1102"/>
        <v>273187.07222222234</v>
      </c>
      <c r="AV641" s="69">
        <f t="shared" si="1102"/>
        <v>271580.08944444457</v>
      </c>
      <c r="AW641" s="69">
        <f t="shared" si="1102"/>
        <v>269973.1066666668</v>
      </c>
      <c r="AX641" s="69">
        <f t="shared" si="1102"/>
        <v>268366.12388888904</v>
      </c>
      <c r="AY641" s="69">
        <f t="shared" si="1102"/>
        <v>266759.14111111127</v>
      </c>
      <c r="AZ641" s="69">
        <f t="shared" si="1102"/>
        <v>265152.1583333335</v>
      </c>
      <c r="BA641" s="69">
        <f t="shared" si="1102"/>
        <v>263545.17555555573</v>
      </c>
      <c r="BB641" s="69">
        <f t="shared" si="1102"/>
        <v>261938.19277777796</v>
      </c>
      <c r="BC641" s="69">
        <f t="shared" si="1102"/>
        <v>260331.2100000002</v>
      </c>
      <c r="BD641" s="69">
        <f t="shared" si="1102"/>
        <v>258724.22722222243</v>
      </c>
      <c r="BE641" s="60">
        <f t="shared" si="1019"/>
        <v>5904.0547255555575</v>
      </c>
      <c r="BF641" s="57">
        <v>1606.982777777778</v>
      </c>
      <c r="BG641" s="57">
        <f t="shared" si="1113"/>
        <v>19283.793333333335</v>
      </c>
      <c r="BH641" s="57">
        <f t="shared" si="1037"/>
        <v>257117.24444444466</v>
      </c>
      <c r="BI641" s="69">
        <f t="shared" si="1104"/>
        <v>255510.26166666689</v>
      </c>
      <c r="BJ641" s="69">
        <f t="shared" si="1067"/>
        <v>253903.27888888912</v>
      </c>
      <c r="BK641" s="69">
        <f t="shared" si="1067"/>
        <v>252296.29611111135</v>
      </c>
      <c r="BL641" s="69">
        <f t="shared" si="1067"/>
        <v>250689.31333333359</v>
      </c>
      <c r="BM641" s="69">
        <f t="shared" si="1114"/>
        <v>249082.33055555582</v>
      </c>
      <c r="BN641" s="69">
        <f t="shared" si="1114"/>
        <v>247475.34777777805</v>
      </c>
      <c r="BO641" s="69">
        <f t="shared" si="1114"/>
        <v>245868.36500000028</v>
      </c>
      <c r="BP641" s="69">
        <f t="shared" si="1114"/>
        <v>244261.38222222251</v>
      </c>
      <c r="BQ641" s="69">
        <f t="shared" si="1114"/>
        <v>242654.39944444475</v>
      </c>
      <c r="BR641" s="69">
        <f t="shared" si="1114"/>
        <v>241047.41666666698</v>
      </c>
      <c r="BS641" s="69">
        <f t="shared" si="1114"/>
        <v>239440.43388888921</v>
      </c>
      <c r="BT641" s="60">
        <f t="shared" ref="BT641" si="1117">IF(AH641&lt;1,0,SUM(BH641:BS641,BD641)/13*$BE$1)</f>
        <v>5479.8112722222277</v>
      </c>
      <c r="BU641" s="57">
        <v>1606.982777777778</v>
      </c>
      <c r="BV641" s="57">
        <f t="shared" si="1115"/>
        <v>19283.793333333335</v>
      </c>
      <c r="BW641" s="57">
        <f t="shared" si="1042"/>
        <v>237833.45111111144</v>
      </c>
      <c r="BX641" s="69">
        <f t="shared" si="1107"/>
        <v>236226.46833333367</v>
      </c>
      <c r="BY641" s="69">
        <f t="shared" si="1070"/>
        <v>234619.4855555559</v>
      </c>
      <c r="BZ641" s="69">
        <f t="shared" si="1068"/>
        <v>233012.50277777814</v>
      </c>
      <c r="CA641" s="69">
        <f t="shared" si="1068"/>
        <v>231405.52000000037</v>
      </c>
      <c r="CB641" s="69">
        <f t="shared" si="1068"/>
        <v>229798.5372222226</v>
      </c>
      <c r="CC641" s="69">
        <f t="shared" si="1068"/>
        <v>228191.55444444483</v>
      </c>
      <c r="CD641" s="69">
        <f t="shared" si="1068"/>
        <v>226584.57166666706</v>
      </c>
      <c r="CE641" s="69">
        <f t="shared" si="1068"/>
        <v>224977.5888888893</v>
      </c>
      <c r="CF641" s="69">
        <f t="shared" si="1068"/>
        <v>223370.60611111153</v>
      </c>
      <c r="CG641" s="69">
        <f t="shared" si="1068"/>
        <v>221763.62333333376</v>
      </c>
      <c r="CH641" s="69">
        <f t="shared" si="1068"/>
        <v>220156.64055555599</v>
      </c>
      <c r="CI641" s="60">
        <f t="shared" ref="CI641" si="1118">IF(AW641&lt;1,0,SUM(BW641:CH641,BS641)/13*$BE$1)</f>
        <v>5055.5678188888969</v>
      </c>
      <c r="CJ641" s="57">
        <v>1606.982777777778</v>
      </c>
      <c r="CK641" s="57">
        <f t="shared" si="1116"/>
        <v>19283.793333333335</v>
      </c>
      <c r="CL641" s="57">
        <f t="shared" si="1099"/>
        <v>218549.65777777822</v>
      </c>
      <c r="CM641" s="69">
        <f t="shared" si="1110"/>
        <v>216942.67500000045</v>
      </c>
      <c r="CN641" s="69">
        <f t="shared" si="1100"/>
        <v>215335.69222222269</v>
      </c>
      <c r="CO641" s="69">
        <f t="shared" si="1100"/>
        <v>213728.70944444492</v>
      </c>
      <c r="CP641" s="69">
        <f t="shared" si="1100"/>
        <v>212121.72666666715</v>
      </c>
      <c r="CQ641" s="69">
        <f t="shared" si="1100"/>
        <v>210514.74388888938</v>
      </c>
      <c r="CR641" s="69">
        <f t="shared" si="1100"/>
        <v>208907.76111111161</v>
      </c>
      <c r="CS641" s="69">
        <f t="shared" si="1100"/>
        <v>207300.77833333384</v>
      </c>
      <c r="CT641" s="69">
        <f t="shared" si="1100"/>
        <v>205693.79555555608</v>
      </c>
      <c r="CU641" s="69">
        <f t="shared" si="1100"/>
        <v>204086.81277777831</v>
      </c>
      <c r="CV641" s="69">
        <f t="shared" si="1100"/>
        <v>202479.83000000054</v>
      </c>
      <c r="CW641" s="69">
        <f t="shared" si="1100"/>
        <v>200872.84722222277</v>
      </c>
      <c r="CX641" s="60">
        <f t="shared" ref="CX641" si="1119">IF(BL641&lt;1,0,SUM(CL641:CW641,CH641)/13*$BE$1)</f>
        <v>4631.3243655555661</v>
      </c>
    </row>
    <row r="642" spans="1:102" ht="24" customHeight="1" x14ac:dyDescent="0.2">
      <c r="A642" s="93" t="s">
        <v>939</v>
      </c>
      <c r="B642" s="94" t="s">
        <v>940</v>
      </c>
      <c r="C642" s="40" t="s">
        <v>794</v>
      </c>
      <c r="D642" s="91" t="s">
        <v>851</v>
      </c>
      <c r="E642" s="95">
        <v>45082</v>
      </c>
      <c r="F642" s="91" t="s">
        <v>853</v>
      </c>
      <c r="G642" s="80">
        <v>180</v>
      </c>
      <c r="H642" s="63"/>
      <c r="K642" s="58">
        <v>1</v>
      </c>
      <c r="L642" s="57"/>
      <c r="M642" s="57"/>
      <c r="N642" s="57"/>
      <c r="O642" s="57"/>
      <c r="P642" s="57"/>
      <c r="Q642" s="57"/>
      <c r="R642" s="57"/>
      <c r="S642" s="57"/>
      <c r="T642" s="57"/>
      <c r="U642" s="57"/>
      <c r="V642" s="57"/>
      <c r="W642" s="57"/>
      <c r="X642" s="57"/>
      <c r="Y642" s="57"/>
      <c r="Z642" s="57"/>
      <c r="AA642" s="59"/>
      <c r="AB642" s="89">
        <f>AI642/G642</f>
        <v>666.9807222222222</v>
      </c>
      <c r="AC642" s="87">
        <f>AB642*6</f>
        <v>4001.8843333333334</v>
      </c>
      <c r="AD642" s="57"/>
      <c r="AE642" s="57"/>
      <c r="AF642" s="57"/>
      <c r="AG642" s="57"/>
      <c r="AH642" s="57"/>
      <c r="AI642" s="57">
        <v>120056.53</v>
      </c>
      <c r="AJ642" s="69">
        <f t="shared" si="1112"/>
        <v>119389.54927777778</v>
      </c>
      <c r="AK642" s="69">
        <f t="shared" si="1112"/>
        <v>118722.56855555557</v>
      </c>
      <c r="AL642" s="69">
        <f t="shared" si="1112"/>
        <v>118055.58783333335</v>
      </c>
      <c r="AM642" s="69">
        <f t="shared" si="1112"/>
        <v>117388.60711111114</v>
      </c>
      <c r="AN642" s="69">
        <f t="shared" si="1112"/>
        <v>116721.62638888892</v>
      </c>
      <c r="AO642" s="69">
        <f t="shared" si="1112"/>
        <v>116054.64566666671</v>
      </c>
      <c r="AP642" s="59">
        <f t="shared" si="1082"/>
        <v>1398.504655871795</v>
      </c>
      <c r="AQ642" s="57">
        <v>666.9807222222222</v>
      </c>
      <c r="AR642" s="57">
        <f t="shared" si="1083"/>
        <v>8003.7686666666668</v>
      </c>
      <c r="AS642" s="69">
        <f t="shared" si="1080"/>
        <v>115387.66494444449</v>
      </c>
      <c r="AT642" s="69">
        <f t="shared" si="1102"/>
        <v>114720.68422222228</v>
      </c>
      <c r="AU642" s="69">
        <f t="shared" si="1102"/>
        <v>114053.70350000006</v>
      </c>
      <c r="AV642" s="69">
        <f t="shared" si="1102"/>
        <v>113386.72277777785</v>
      </c>
      <c r="AW642" s="69">
        <f t="shared" si="1102"/>
        <v>112719.74205555563</v>
      </c>
      <c r="AX642" s="69">
        <f t="shared" si="1102"/>
        <v>112052.76133333342</v>
      </c>
      <c r="AY642" s="69">
        <f t="shared" si="1102"/>
        <v>111385.7806111112</v>
      </c>
      <c r="AZ642" s="69">
        <f t="shared" si="1102"/>
        <v>110718.79988888899</v>
      </c>
      <c r="BA642" s="69">
        <f t="shared" si="1102"/>
        <v>110051.81916666677</v>
      </c>
      <c r="BB642" s="69">
        <f t="shared" si="1102"/>
        <v>109384.83844444455</v>
      </c>
      <c r="BC642" s="69">
        <f t="shared" si="1102"/>
        <v>108717.85772222234</v>
      </c>
      <c r="BD642" s="69">
        <f t="shared" si="1102"/>
        <v>108050.87700000012</v>
      </c>
      <c r="BE642" s="60">
        <f t="shared" si="1019"/>
        <v>2465.1607493333349</v>
      </c>
      <c r="BF642" s="57">
        <v>666.9807222222222</v>
      </c>
      <c r="BG642" s="57">
        <f t="shared" si="1113"/>
        <v>8003.7686666666668</v>
      </c>
      <c r="BH642" s="57">
        <f t="shared" si="1037"/>
        <v>107383.89627777791</v>
      </c>
      <c r="BI642" s="69">
        <f t="shared" si="1104"/>
        <v>106716.91555555569</v>
      </c>
      <c r="BJ642" s="69">
        <f t="shared" si="1067"/>
        <v>106049.93483333348</v>
      </c>
      <c r="BK642" s="69">
        <f t="shared" si="1067"/>
        <v>105382.95411111126</v>
      </c>
      <c r="BL642" s="69">
        <f t="shared" si="1067"/>
        <v>104715.97338888905</v>
      </c>
      <c r="BM642" s="69">
        <f t="shared" si="1114"/>
        <v>104048.99266666683</v>
      </c>
      <c r="BN642" s="69">
        <f t="shared" si="1114"/>
        <v>103382.01194444462</v>
      </c>
      <c r="BO642" s="69">
        <f t="shared" si="1114"/>
        <v>102715.0312222224</v>
      </c>
      <c r="BP642" s="69">
        <f t="shared" si="1114"/>
        <v>102048.05050000019</v>
      </c>
      <c r="BQ642" s="69">
        <f t="shared" si="1114"/>
        <v>101381.06977777797</v>
      </c>
      <c r="BR642" s="69">
        <f t="shared" si="1114"/>
        <v>100714.08905555576</v>
      </c>
      <c r="BS642" s="69">
        <f t="shared" si="1114"/>
        <v>100047.10833333354</v>
      </c>
      <c r="BT642" s="60">
        <f>IF(AI642&lt;1,0,SUM(BH642:BS642,BD642)/13*$BE$1)</f>
        <v>2289.0778386666702</v>
      </c>
      <c r="BU642" s="57">
        <v>666.9807222222222</v>
      </c>
      <c r="BV642" s="57">
        <f t="shared" si="1115"/>
        <v>8003.7686666666668</v>
      </c>
      <c r="BW642" s="57">
        <f t="shared" si="1042"/>
        <v>99380.127611111326</v>
      </c>
      <c r="BX642" s="69">
        <f t="shared" si="1107"/>
        <v>98713.14688888911</v>
      </c>
      <c r="BY642" s="69">
        <f t="shared" si="1070"/>
        <v>98046.166166666895</v>
      </c>
      <c r="BZ642" s="69">
        <f t="shared" si="1068"/>
        <v>97379.18544444468</v>
      </c>
      <c r="CA642" s="69">
        <f t="shared" si="1068"/>
        <v>96712.204722222465</v>
      </c>
      <c r="CB642" s="69">
        <f t="shared" si="1068"/>
        <v>96045.224000000249</v>
      </c>
      <c r="CC642" s="69">
        <f t="shared" si="1068"/>
        <v>95378.243277778034</v>
      </c>
      <c r="CD642" s="69">
        <f t="shared" si="1068"/>
        <v>94711.262555555819</v>
      </c>
      <c r="CE642" s="69">
        <f t="shared" si="1068"/>
        <v>94044.281833333604</v>
      </c>
      <c r="CF642" s="69">
        <f t="shared" si="1068"/>
        <v>93377.301111111388</v>
      </c>
      <c r="CG642" s="69">
        <f t="shared" si="1068"/>
        <v>92710.320388889173</v>
      </c>
      <c r="CH642" s="69">
        <f t="shared" si="1068"/>
        <v>92043.339666666958</v>
      </c>
      <c r="CI642" s="60">
        <f>IF(AX642&lt;1,0,SUM(BW642:CH642,BS642)/13*$BE$1)</f>
        <v>2112.9949280000055</v>
      </c>
      <c r="CJ642" s="57">
        <v>666.9807222222222</v>
      </c>
      <c r="CK642" s="57">
        <f t="shared" si="1116"/>
        <v>8003.7686666666668</v>
      </c>
      <c r="CL642" s="57">
        <f t="shared" si="1099"/>
        <v>91376.358944444743</v>
      </c>
      <c r="CM642" s="69">
        <f t="shared" si="1110"/>
        <v>90709.378222222527</v>
      </c>
      <c r="CN642" s="69">
        <f t="shared" si="1100"/>
        <v>90042.397500000312</v>
      </c>
      <c r="CO642" s="69">
        <f t="shared" si="1100"/>
        <v>89375.416777778097</v>
      </c>
      <c r="CP642" s="69">
        <f t="shared" si="1100"/>
        <v>88708.436055555881</v>
      </c>
      <c r="CQ642" s="69">
        <f t="shared" si="1100"/>
        <v>88041.455333333666</v>
      </c>
      <c r="CR642" s="69">
        <f t="shared" si="1100"/>
        <v>87374.474611111451</v>
      </c>
      <c r="CS642" s="69">
        <f t="shared" si="1100"/>
        <v>86707.493888889236</v>
      </c>
      <c r="CT642" s="69">
        <f t="shared" si="1100"/>
        <v>86040.51316666702</v>
      </c>
      <c r="CU642" s="69">
        <f t="shared" si="1100"/>
        <v>85373.532444444805</v>
      </c>
      <c r="CV642" s="69">
        <f t="shared" si="1100"/>
        <v>84706.55172222259</v>
      </c>
      <c r="CW642" s="69">
        <f t="shared" si="1100"/>
        <v>84039.571000000375</v>
      </c>
      <c r="CX642" s="60">
        <f>IF(BM642&lt;1,0,SUM(CL642:CW642,CH642)/13*$BE$1)</f>
        <v>1936.9120173333406</v>
      </c>
    </row>
    <row r="643" spans="1:102" ht="24" customHeight="1" x14ac:dyDescent="0.2">
      <c r="A643" s="93" t="s">
        <v>941</v>
      </c>
      <c r="B643" s="94" t="s">
        <v>942</v>
      </c>
      <c r="C643" s="40" t="s">
        <v>794</v>
      </c>
      <c r="D643" s="91" t="s">
        <v>851</v>
      </c>
      <c r="E643" s="95">
        <v>45097</v>
      </c>
      <c r="F643" s="91" t="s">
        <v>853</v>
      </c>
      <c r="G643" s="80">
        <v>180</v>
      </c>
      <c r="H643" s="63"/>
      <c r="K643" s="58">
        <v>1</v>
      </c>
      <c r="L643" s="57"/>
      <c r="M643" s="57"/>
      <c r="N643" s="57"/>
      <c r="O643" s="57"/>
      <c r="P643" s="57"/>
      <c r="Q643" s="57"/>
      <c r="R643" s="57"/>
      <c r="S643" s="57"/>
      <c r="T643" s="57"/>
      <c r="U643" s="57"/>
      <c r="V643" s="57"/>
      <c r="W643" s="57"/>
      <c r="X643" s="57"/>
      <c r="Y643" s="57"/>
      <c r="Z643" s="57"/>
      <c r="AA643" s="59"/>
      <c r="AB643" s="89">
        <f>AI643/G643</f>
        <v>3028.8576111111111</v>
      </c>
      <c r="AC643" s="87">
        <f>AB643*6</f>
        <v>18173.145666666667</v>
      </c>
      <c r="AD643" s="57"/>
      <c r="AE643" s="57"/>
      <c r="AF643" s="57"/>
      <c r="AG643" s="57"/>
      <c r="AH643" s="57"/>
      <c r="AI643" s="57">
        <v>545194.37</v>
      </c>
      <c r="AJ643" s="69">
        <f t="shared" si="1112"/>
        <v>542165.51238888886</v>
      </c>
      <c r="AK643" s="69">
        <f>AJ643-$AB643</f>
        <v>539136.65477777773</v>
      </c>
      <c r="AL643" s="69">
        <f t="shared" si="1112"/>
        <v>536107.7971666666</v>
      </c>
      <c r="AM643" s="69">
        <f t="shared" si="1112"/>
        <v>533078.93955555547</v>
      </c>
      <c r="AN643" s="69">
        <f t="shared" si="1112"/>
        <v>530050.08194444433</v>
      </c>
      <c r="AO643" s="69">
        <f t="shared" si="1112"/>
        <v>527021.2243333332</v>
      </c>
      <c r="AP643" s="59">
        <f t="shared" si="1082"/>
        <v>6350.8154433589725</v>
      </c>
      <c r="AQ643" s="57">
        <v>3028.8576111111111</v>
      </c>
      <c r="AR643" s="57">
        <f t="shared" si="1083"/>
        <v>36346.291333333334</v>
      </c>
      <c r="AS643" s="69">
        <f t="shared" si="1080"/>
        <v>523992.36672222207</v>
      </c>
      <c r="AT643" s="69">
        <f t="shared" si="1102"/>
        <v>520963.50911111094</v>
      </c>
      <c r="AU643" s="69">
        <f t="shared" si="1102"/>
        <v>517934.6514999998</v>
      </c>
      <c r="AV643" s="69">
        <f t="shared" si="1102"/>
        <v>514905.79388888867</v>
      </c>
      <c r="AW643" s="69">
        <f t="shared" si="1102"/>
        <v>511876.93627777754</v>
      </c>
      <c r="AX643" s="69">
        <f t="shared" si="1102"/>
        <v>508848.07866666641</v>
      </c>
      <c r="AY643" s="69">
        <f t="shared" si="1102"/>
        <v>505819.22105555527</v>
      </c>
      <c r="AZ643" s="69">
        <f t="shared" si="1102"/>
        <v>502790.36344444414</v>
      </c>
      <c r="BA643" s="69">
        <f t="shared" si="1102"/>
        <v>499761.50583333301</v>
      </c>
      <c r="BB643" s="69">
        <f t="shared" si="1102"/>
        <v>496732.64822222188</v>
      </c>
      <c r="BC643" s="69">
        <f t="shared" si="1102"/>
        <v>493703.79061111074</v>
      </c>
      <c r="BD643" s="69">
        <f t="shared" si="1102"/>
        <v>490674.93299999961</v>
      </c>
      <c r="BE643" s="60">
        <f t="shared" si="1019"/>
        <v>11194.65773066666</v>
      </c>
      <c r="BF643" s="57">
        <v>3028.8576111111111</v>
      </c>
      <c r="BG643" s="57">
        <f t="shared" si="1113"/>
        <v>36346.291333333334</v>
      </c>
      <c r="BH643" s="57">
        <f t="shared" si="1037"/>
        <v>487646.07538888848</v>
      </c>
      <c r="BI643" s="69">
        <f t="shared" si="1104"/>
        <v>484617.21777777735</v>
      </c>
      <c r="BJ643" s="69">
        <f t="shared" si="1067"/>
        <v>481588.36016666621</v>
      </c>
      <c r="BK643" s="69">
        <f t="shared" si="1067"/>
        <v>478559.50255555508</v>
      </c>
      <c r="BL643" s="69">
        <f t="shared" si="1067"/>
        <v>475530.64494444395</v>
      </c>
      <c r="BM643" s="69">
        <f t="shared" si="1114"/>
        <v>472501.78733333282</v>
      </c>
      <c r="BN643" s="69">
        <f t="shared" si="1114"/>
        <v>469472.92972222168</v>
      </c>
      <c r="BO643" s="69">
        <f t="shared" si="1114"/>
        <v>466444.07211111055</v>
      </c>
      <c r="BP643" s="69">
        <f t="shared" si="1114"/>
        <v>463415.21449999942</v>
      </c>
      <c r="BQ643" s="69">
        <f t="shared" si="1114"/>
        <v>460386.35688888829</v>
      </c>
      <c r="BR643" s="69">
        <f t="shared" si="1114"/>
        <v>457357.49927777715</v>
      </c>
      <c r="BS643" s="69">
        <f t="shared" si="1114"/>
        <v>454328.64166666602</v>
      </c>
      <c r="BT643" s="60">
        <f>IF(AI643&lt;1,0,SUM(BH643:BS643,BD643)/13*$BE$1)</f>
        <v>10395.039321333321</v>
      </c>
      <c r="BU643" s="57">
        <v>3028.8576111111111</v>
      </c>
      <c r="BV643" s="57">
        <f t="shared" si="1115"/>
        <v>36346.291333333334</v>
      </c>
      <c r="BW643" s="57">
        <f t="shared" si="1042"/>
        <v>451299.78405555489</v>
      </c>
      <c r="BX643" s="69">
        <f t="shared" si="1107"/>
        <v>448270.92644444376</v>
      </c>
      <c r="BY643" s="69">
        <f t="shared" si="1070"/>
        <v>445242.06883333263</v>
      </c>
      <c r="BZ643" s="69">
        <f t="shared" si="1068"/>
        <v>442213.21122222149</v>
      </c>
      <c r="CA643" s="69">
        <f t="shared" si="1068"/>
        <v>439184.35361111036</v>
      </c>
      <c r="CB643" s="69">
        <f t="shared" si="1068"/>
        <v>436155.49599999923</v>
      </c>
      <c r="CC643" s="69">
        <f t="shared" si="1068"/>
        <v>433126.6383888881</v>
      </c>
      <c r="CD643" s="69">
        <f t="shared" si="1068"/>
        <v>430097.78077777696</v>
      </c>
      <c r="CE643" s="69">
        <f t="shared" si="1068"/>
        <v>427068.92316666583</v>
      </c>
      <c r="CF643" s="69">
        <f t="shared" si="1068"/>
        <v>424040.0655555547</v>
      </c>
      <c r="CG643" s="69">
        <f t="shared" si="1068"/>
        <v>421011.20794444357</v>
      </c>
      <c r="CH643" s="69">
        <f t="shared" si="1068"/>
        <v>417982.35033333243</v>
      </c>
      <c r="CI643" s="60">
        <f>IF(AX643&lt;1,0,SUM(BW643:CH643,BS643)/13*$BE$1)</f>
        <v>9595.4209119999796</v>
      </c>
      <c r="CJ643" s="57">
        <v>3028.8576111111111</v>
      </c>
      <c r="CK643" s="57">
        <f t="shared" si="1116"/>
        <v>36346.291333333334</v>
      </c>
      <c r="CL643" s="57">
        <f t="shared" si="1099"/>
        <v>414953.4927222213</v>
      </c>
      <c r="CM643" s="69">
        <f t="shared" si="1110"/>
        <v>411924.63511111017</v>
      </c>
      <c r="CN643" s="69">
        <f t="shared" si="1100"/>
        <v>408895.77749999904</v>
      </c>
      <c r="CO643" s="69">
        <f t="shared" si="1100"/>
        <v>405866.9198888879</v>
      </c>
      <c r="CP643" s="69">
        <f t="shared" si="1100"/>
        <v>402838.06227777677</v>
      </c>
      <c r="CQ643" s="69">
        <f t="shared" si="1100"/>
        <v>399809.20466666564</v>
      </c>
      <c r="CR643" s="69">
        <f t="shared" si="1100"/>
        <v>396780.34705555451</v>
      </c>
      <c r="CS643" s="69">
        <f t="shared" si="1100"/>
        <v>393751.48944444337</v>
      </c>
      <c r="CT643" s="69">
        <f t="shared" si="1100"/>
        <v>390722.63183333224</v>
      </c>
      <c r="CU643" s="69">
        <f t="shared" si="1100"/>
        <v>387693.77422222111</v>
      </c>
      <c r="CV643" s="69">
        <f t="shared" si="1100"/>
        <v>384664.91661110998</v>
      </c>
      <c r="CW643" s="69">
        <f t="shared" si="1100"/>
        <v>381636.05899999884</v>
      </c>
      <c r="CX643" s="60">
        <f>IF(BM643&lt;1,0,SUM(CL643:CW643,CH643)/13*$BE$1)</f>
        <v>8795.8025026666437</v>
      </c>
    </row>
    <row r="644" spans="1:102" ht="24" customHeight="1" x14ac:dyDescent="0.2">
      <c r="A644" s="96" t="s">
        <v>943</v>
      </c>
      <c r="B644" s="94" t="s">
        <v>944</v>
      </c>
      <c r="C644" s="40" t="s">
        <v>794</v>
      </c>
      <c r="D644" s="91" t="s">
        <v>835</v>
      </c>
      <c r="E644" s="97">
        <v>45111</v>
      </c>
      <c r="F644" s="91" t="s">
        <v>853</v>
      </c>
      <c r="G644" s="80">
        <v>84</v>
      </c>
      <c r="H644" s="63"/>
      <c r="K644" s="58">
        <v>0</v>
      </c>
      <c r="L644" s="57"/>
      <c r="M644" s="57"/>
      <c r="N644" s="57"/>
      <c r="O644" s="57"/>
      <c r="P644" s="57"/>
      <c r="Q644" s="57"/>
      <c r="R644" s="57"/>
      <c r="S644" s="57"/>
      <c r="T644" s="57"/>
      <c r="U644" s="57"/>
      <c r="V644" s="57"/>
      <c r="W644" s="57"/>
      <c r="X644" s="57"/>
      <c r="Y644" s="57"/>
      <c r="Z644" s="57"/>
      <c r="AA644" s="59"/>
      <c r="AB644" s="89">
        <f>AJ644/G644</f>
        <v>1204.7619047619048</v>
      </c>
      <c r="AC644" s="87">
        <f>AB644*5</f>
        <v>6023.8095238095239</v>
      </c>
      <c r="AD644" s="57"/>
      <c r="AE644" s="57"/>
      <c r="AF644" s="57"/>
      <c r="AG644" s="57"/>
      <c r="AH644" s="57"/>
      <c r="AI644" s="57"/>
      <c r="AJ644" s="69">
        <v>101200</v>
      </c>
      <c r="AK644" s="69">
        <f>AJ644-$AB644</f>
        <v>99995.238095238092</v>
      </c>
      <c r="AL644" s="69">
        <f t="shared" si="1112"/>
        <v>98790.476190476184</v>
      </c>
      <c r="AM644" s="69">
        <f t="shared" si="1112"/>
        <v>97585.714285714275</v>
      </c>
      <c r="AN644" s="69">
        <f t="shared" si="1112"/>
        <v>96380.952380952367</v>
      </c>
      <c r="AO644" s="69">
        <f t="shared" si="1112"/>
        <v>95176.190476190459</v>
      </c>
      <c r="AP644" s="59">
        <f t="shared" si="1082"/>
        <v>0</v>
      </c>
      <c r="AQ644" s="57">
        <v>1204.7619047619048</v>
      </c>
      <c r="AR644" s="57">
        <f t="shared" si="1083"/>
        <v>14457.142857142859</v>
      </c>
      <c r="AS644" s="69">
        <f t="shared" si="1080"/>
        <v>93971.428571428551</v>
      </c>
      <c r="AT644" s="69">
        <f t="shared" si="1102"/>
        <v>92766.666666666642</v>
      </c>
      <c r="AU644" s="69">
        <f t="shared" si="1102"/>
        <v>91561.904761904734</v>
      </c>
      <c r="AV644" s="69">
        <f t="shared" si="1102"/>
        <v>90357.142857142826</v>
      </c>
      <c r="AW644" s="69">
        <f t="shared" si="1102"/>
        <v>89152.380952380918</v>
      </c>
      <c r="AX644" s="69">
        <f t="shared" si="1102"/>
        <v>87947.61904761901</v>
      </c>
      <c r="AY644" s="69">
        <f t="shared" si="1102"/>
        <v>86742.857142857101</v>
      </c>
      <c r="AZ644" s="69">
        <f t="shared" si="1102"/>
        <v>85538.095238095193</v>
      </c>
      <c r="BA644" s="69">
        <f t="shared" si="1102"/>
        <v>84333.333333333285</v>
      </c>
      <c r="BB644" s="69">
        <f t="shared" si="1102"/>
        <v>83128.571428571377</v>
      </c>
      <c r="BC644" s="69">
        <f t="shared" si="1102"/>
        <v>81923.809523809468</v>
      </c>
      <c r="BD644" s="69">
        <f t="shared" si="1102"/>
        <v>80719.04761904756</v>
      </c>
      <c r="BE644" s="60">
        <f t="shared" ref="BE644:BE682" si="1120">IF(K644&lt;1,0,SUM(AS644:BD644,AO644)/13*$BE$1)</f>
        <v>0</v>
      </c>
      <c r="BF644" s="57">
        <v>1204.7619047619048</v>
      </c>
      <c r="BG644" s="57">
        <f t="shared" si="1113"/>
        <v>14457.142857142859</v>
      </c>
      <c r="BH644" s="57">
        <f t="shared" si="1037"/>
        <v>79514.285714285652</v>
      </c>
      <c r="BI644" s="69">
        <f t="shared" si="1104"/>
        <v>78309.523809523744</v>
      </c>
      <c r="BJ644" s="69">
        <f t="shared" si="1067"/>
        <v>77104.761904761835</v>
      </c>
      <c r="BK644" s="69">
        <f t="shared" si="1067"/>
        <v>75899.999999999927</v>
      </c>
      <c r="BL644" s="69">
        <f t="shared" si="1067"/>
        <v>74695.238095238019</v>
      </c>
      <c r="BM644" s="69">
        <f t="shared" si="1114"/>
        <v>73490.476190476111</v>
      </c>
      <c r="BN644" s="69">
        <f t="shared" si="1114"/>
        <v>72285.714285714203</v>
      </c>
      <c r="BO644" s="69">
        <f t="shared" si="1114"/>
        <v>71080.952380952294</v>
      </c>
      <c r="BP644" s="69">
        <f t="shared" si="1114"/>
        <v>69876.190476190386</v>
      </c>
      <c r="BQ644" s="69">
        <f t="shared" si="1114"/>
        <v>68671.428571428478</v>
      </c>
      <c r="BR644" s="69">
        <f t="shared" si="1114"/>
        <v>67466.66666666657</v>
      </c>
      <c r="BS644" s="69">
        <f t="shared" si="1114"/>
        <v>66261.904761904661</v>
      </c>
      <c r="BT644" s="60">
        <f t="shared" ref="BT644" si="1121">IF(AI644&lt;1,0,SUM(BH644:BS644,BD644)/13*$BE$1)</f>
        <v>0</v>
      </c>
      <c r="BU644" s="57">
        <v>1204.7619047619048</v>
      </c>
      <c r="BV644" s="57">
        <f t="shared" si="1115"/>
        <v>14457.142857142859</v>
      </c>
      <c r="BW644" s="57">
        <f t="shared" si="1042"/>
        <v>65057.142857142753</v>
      </c>
      <c r="BX644" s="69">
        <f t="shared" si="1107"/>
        <v>63852.380952380845</v>
      </c>
      <c r="BY644" s="69">
        <f t="shared" si="1070"/>
        <v>62647.619047618937</v>
      </c>
      <c r="BZ644" s="69">
        <f t="shared" si="1068"/>
        <v>61442.857142857029</v>
      </c>
      <c r="CA644" s="69">
        <f t="shared" si="1068"/>
        <v>60238.09523809512</v>
      </c>
      <c r="CB644" s="69">
        <f t="shared" si="1068"/>
        <v>59033.333333333212</v>
      </c>
      <c r="CC644" s="69">
        <f t="shared" si="1068"/>
        <v>57828.571428571304</v>
      </c>
      <c r="CD644" s="69">
        <f t="shared" si="1068"/>
        <v>56623.809523809396</v>
      </c>
      <c r="CE644" s="69">
        <f t="shared" si="1068"/>
        <v>55419.047619047487</v>
      </c>
      <c r="CF644" s="69">
        <f t="shared" si="1068"/>
        <v>54214.285714285579</v>
      </c>
      <c r="CG644" s="69">
        <f t="shared" si="1068"/>
        <v>53009.523809523671</v>
      </c>
      <c r="CH644" s="69">
        <f t="shared" si="1068"/>
        <v>51804.761904761763</v>
      </c>
      <c r="CI644" s="60">
        <v>0</v>
      </c>
      <c r="CJ644" s="57">
        <v>1204.7619047619048</v>
      </c>
      <c r="CK644" s="57">
        <f t="shared" si="1116"/>
        <v>14457.142857142859</v>
      </c>
      <c r="CL644" s="57">
        <f t="shared" si="1099"/>
        <v>50599.999999999854</v>
      </c>
      <c r="CM644" s="69">
        <f t="shared" si="1110"/>
        <v>49395.238095237946</v>
      </c>
      <c r="CN644" s="69">
        <f t="shared" si="1100"/>
        <v>48190.476190476038</v>
      </c>
      <c r="CO644" s="69">
        <f t="shared" si="1100"/>
        <v>46985.71428571413</v>
      </c>
      <c r="CP644" s="69">
        <f t="shared" si="1100"/>
        <v>45780.952380952222</v>
      </c>
      <c r="CQ644" s="69">
        <f t="shared" si="1100"/>
        <v>44576.190476190313</v>
      </c>
      <c r="CR644" s="69">
        <f t="shared" si="1100"/>
        <v>43371.428571428405</v>
      </c>
      <c r="CS644" s="69">
        <f t="shared" si="1100"/>
        <v>42166.666666666497</v>
      </c>
      <c r="CT644" s="69">
        <f t="shared" si="1100"/>
        <v>40961.904761904589</v>
      </c>
      <c r="CU644" s="69">
        <f t="shared" si="1100"/>
        <v>39757.14285714268</v>
      </c>
      <c r="CV644" s="69">
        <f t="shared" si="1100"/>
        <v>38552.380952380772</v>
      </c>
      <c r="CW644" s="69">
        <f t="shared" si="1100"/>
        <v>37347.619047618864</v>
      </c>
      <c r="CX644" s="60">
        <v>0</v>
      </c>
    </row>
    <row r="645" spans="1:102" ht="24" customHeight="1" x14ac:dyDescent="0.2">
      <c r="A645" s="96" t="s">
        <v>945</v>
      </c>
      <c r="B645" s="94" t="s">
        <v>946</v>
      </c>
      <c r="C645" s="40" t="s">
        <v>794</v>
      </c>
      <c r="D645" s="91" t="s">
        <v>851</v>
      </c>
      <c r="E645" s="97">
        <v>45138</v>
      </c>
      <c r="F645" s="91" t="s">
        <v>853</v>
      </c>
      <c r="G645" s="80">
        <v>300</v>
      </c>
      <c r="H645" s="63"/>
      <c r="K645" s="72">
        <v>1</v>
      </c>
      <c r="L645" s="57"/>
      <c r="M645" s="57"/>
      <c r="N645" s="57"/>
      <c r="O645" s="57"/>
      <c r="P645" s="57"/>
      <c r="Q645" s="57"/>
      <c r="R645" s="57"/>
      <c r="S645" s="57"/>
      <c r="T645" s="57"/>
      <c r="U645" s="57"/>
      <c r="V645" s="57"/>
      <c r="W645" s="57"/>
      <c r="X645" s="57"/>
      <c r="Y645" s="57"/>
      <c r="Z645" s="57"/>
      <c r="AA645" s="59"/>
      <c r="AB645" s="89">
        <f>AJ645/G645</f>
        <v>15466.667833333333</v>
      </c>
      <c r="AC645" s="87">
        <f>AB645*5</f>
        <v>77333.339166666672</v>
      </c>
      <c r="AD645" s="57"/>
      <c r="AE645" s="57"/>
      <c r="AF645" s="57"/>
      <c r="AG645" s="57"/>
      <c r="AH645" s="57"/>
      <c r="AI645" s="57"/>
      <c r="AJ645" s="69">
        <v>4640000.3499999996</v>
      </c>
      <c r="AK645" s="69">
        <f>AJ645-$AB645</f>
        <v>4624533.6821666667</v>
      </c>
      <c r="AL645" s="69">
        <f>AK645-$AB645</f>
        <v>4609067.0143333338</v>
      </c>
      <c r="AM645" s="69">
        <f t="shared" si="1112"/>
        <v>4593600.3465000009</v>
      </c>
      <c r="AN645" s="69">
        <f t="shared" si="1112"/>
        <v>4578133.678666668</v>
      </c>
      <c r="AO645" s="69">
        <f t="shared" si="1112"/>
        <v>4562667.0108333351</v>
      </c>
      <c r="AP645" s="59">
        <f t="shared" si="1082"/>
        <v>46721.234293461552</v>
      </c>
      <c r="AQ645" s="57">
        <v>15466.667833333333</v>
      </c>
      <c r="AR645" s="57">
        <f>AQ645*12</f>
        <v>185600.014</v>
      </c>
      <c r="AS645" s="69">
        <f>AO645-$AQ645</f>
        <v>4547200.3430000022</v>
      </c>
      <c r="AT645" s="69">
        <f t="shared" si="1102"/>
        <v>4531733.6751666693</v>
      </c>
      <c r="AU645" s="69">
        <f t="shared" si="1102"/>
        <v>4516267.0073333364</v>
      </c>
      <c r="AV645" s="69">
        <f t="shared" si="1102"/>
        <v>4500800.3395000035</v>
      </c>
      <c r="AW645" s="69">
        <f t="shared" si="1102"/>
        <v>4485333.6716666706</v>
      </c>
      <c r="AX645" s="69">
        <f t="shared" si="1102"/>
        <v>4469867.0038333377</v>
      </c>
      <c r="AY645" s="69">
        <f t="shared" si="1102"/>
        <v>4454400.3360000048</v>
      </c>
      <c r="AZ645" s="69">
        <f t="shared" si="1102"/>
        <v>4438933.6681666719</v>
      </c>
      <c r="BA645" s="69">
        <f t="shared" si="1102"/>
        <v>4423467.000333339</v>
      </c>
      <c r="BB645" s="69">
        <f t="shared" si="1102"/>
        <v>4408000.3325000061</v>
      </c>
      <c r="BC645" s="69">
        <f t="shared" si="1102"/>
        <v>4392533.6646666732</v>
      </c>
      <c r="BD645" s="69">
        <f t="shared" si="1102"/>
        <v>4377066.9968333403</v>
      </c>
      <c r="BE645" s="60">
        <f t="shared" si="1120"/>
        <v>98337.074084333421</v>
      </c>
      <c r="BF645" s="57">
        <v>15466.667833333333</v>
      </c>
      <c r="BG645" s="57">
        <f>BF645*12</f>
        <v>185600.014</v>
      </c>
      <c r="BH645" s="57">
        <f t="shared" si="1037"/>
        <v>4361600.3290000074</v>
      </c>
      <c r="BI645" s="69">
        <f t="shared" si="1104"/>
        <v>4346133.6611666745</v>
      </c>
      <c r="BJ645" s="69">
        <f t="shared" si="1067"/>
        <v>4330666.9933333416</v>
      </c>
      <c r="BK645" s="69">
        <f t="shared" si="1067"/>
        <v>4315200.3255000087</v>
      </c>
      <c r="BL645" s="69">
        <f t="shared" si="1067"/>
        <v>4299733.6576666757</v>
      </c>
      <c r="BM645" s="69">
        <f t="shared" si="1114"/>
        <v>4284266.9898333428</v>
      </c>
      <c r="BN645" s="69">
        <f t="shared" si="1114"/>
        <v>4268800.3220000099</v>
      </c>
      <c r="BO645" s="69">
        <f t="shared" si="1114"/>
        <v>4253333.654166677</v>
      </c>
      <c r="BP645" s="69">
        <f t="shared" si="1114"/>
        <v>4237866.9863333441</v>
      </c>
      <c r="BQ645" s="69">
        <f t="shared" si="1114"/>
        <v>4222400.3185000112</v>
      </c>
      <c r="BR645" s="69">
        <f t="shared" si="1114"/>
        <v>4206933.6506666783</v>
      </c>
      <c r="BS645" s="69">
        <f t="shared" si="1114"/>
        <v>4191466.982833345</v>
      </c>
      <c r="BT645" s="60">
        <f>IF(AJ645&lt;1,0,SUM(BH645:BS645,BD645)/13*$BE$1)</f>
        <v>94253.873776333552</v>
      </c>
      <c r="BU645" s="57">
        <v>15466.667833333333</v>
      </c>
      <c r="BV645" s="57">
        <f>BU645*12</f>
        <v>185600.014</v>
      </c>
      <c r="BW645" s="57">
        <f t="shared" si="1042"/>
        <v>4176000.3150000116</v>
      </c>
      <c r="BX645" s="69">
        <f t="shared" si="1107"/>
        <v>4160533.6471666782</v>
      </c>
      <c r="BY645" s="69">
        <f t="shared" si="1070"/>
        <v>4145066.9793333448</v>
      </c>
      <c r="BZ645" s="69">
        <f t="shared" si="1068"/>
        <v>4129600.3115000115</v>
      </c>
      <c r="CA645" s="69">
        <f t="shared" si="1068"/>
        <v>4114133.6436666781</v>
      </c>
      <c r="CB645" s="69">
        <f t="shared" si="1068"/>
        <v>4098666.9758333447</v>
      </c>
      <c r="CC645" s="69">
        <f t="shared" si="1068"/>
        <v>4083200.3080000114</v>
      </c>
      <c r="CD645" s="69">
        <f t="shared" si="1068"/>
        <v>4067733.640166678</v>
      </c>
      <c r="CE645" s="69">
        <f t="shared" ref="CE645:CH682" si="1122">CD645-$AQ645</f>
        <v>4052266.9723333446</v>
      </c>
      <c r="CF645" s="69">
        <f t="shared" si="1122"/>
        <v>4036800.3045000113</v>
      </c>
      <c r="CG645" s="69">
        <f t="shared" si="1122"/>
        <v>4021333.6366666779</v>
      </c>
      <c r="CH645" s="69">
        <f t="shared" si="1122"/>
        <v>4005866.9688333445</v>
      </c>
      <c r="CI645" s="60">
        <f>IF(AY645&lt;1,0,SUM(BW645:CH645,BS645)/13*$BE$1)</f>
        <v>90170.673468333582</v>
      </c>
      <c r="CJ645" s="57">
        <v>15466.667833333333</v>
      </c>
      <c r="CK645" s="57">
        <f>CJ645*12</f>
        <v>185600.014</v>
      </c>
      <c r="CL645" s="57">
        <f t="shared" si="1099"/>
        <v>3990400.3010000112</v>
      </c>
      <c r="CM645" s="69">
        <f t="shared" si="1110"/>
        <v>3974933.6331666778</v>
      </c>
      <c r="CN645" s="69">
        <f t="shared" si="1100"/>
        <v>3959466.9653333444</v>
      </c>
      <c r="CO645" s="69">
        <f t="shared" si="1100"/>
        <v>3944000.297500011</v>
      </c>
      <c r="CP645" s="69">
        <f t="shared" si="1100"/>
        <v>3928533.6296666777</v>
      </c>
      <c r="CQ645" s="69">
        <f t="shared" si="1100"/>
        <v>3913066.9618333443</v>
      </c>
      <c r="CR645" s="69">
        <f t="shared" si="1100"/>
        <v>3897600.2940000109</v>
      </c>
      <c r="CS645" s="69">
        <f t="shared" si="1100"/>
        <v>3882133.6261666776</v>
      </c>
      <c r="CT645" s="69">
        <f t="shared" si="1100"/>
        <v>3866666.9583333442</v>
      </c>
      <c r="CU645" s="69">
        <f t="shared" si="1100"/>
        <v>3851200.2905000108</v>
      </c>
      <c r="CV645" s="69">
        <f t="shared" si="1100"/>
        <v>3835733.6226666775</v>
      </c>
      <c r="CW645" s="69">
        <f t="shared" si="1100"/>
        <v>3820266.9548333441</v>
      </c>
      <c r="CX645" s="60">
        <f>IF(BN645&lt;1,0,SUM(CL645:CW645,CH645)/13*$BE$1)</f>
        <v>86087.473160333553</v>
      </c>
    </row>
    <row r="646" spans="1:102" ht="24" customHeight="1" x14ac:dyDescent="0.2">
      <c r="A646" s="98" t="s">
        <v>947</v>
      </c>
      <c r="B646" s="94" t="s">
        <v>948</v>
      </c>
      <c r="C646" s="40" t="s">
        <v>794</v>
      </c>
      <c r="D646" s="91" t="s">
        <v>851</v>
      </c>
      <c r="E646" s="97">
        <v>45138</v>
      </c>
      <c r="F646" s="91" t="s">
        <v>853</v>
      </c>
      <c r="G646" s="80">
        <v>180</v>
      </c>
      <c r="H646" s="63"/>
      <c r="K646" s="72">
        <v>1</v>
      </c>
      <c r="L646" s="57"/>
      <c r="M646" s="57"/>
      <c r="N646" s="57"/>
      <c r="O646" s="57"/>
      <c r="P646" s="57"/>
      <c r="Q646" s="57"/>
      <c r="R646" s="57"/>
      <c r="S646" s="57"/>
      <c r="T646" s="57"/>
      <c r="U646" s="57"/>
      <c r="V646" s="57"/>
      <c r="W646" s="57"/>
      <c r="X646" s="57"/>
      <c r="Y646" s="57"/>
      <c r="Z646" s="57"/>
      <c r="AA646" s="59"/>
      <c r="AB646" s="89">
        <f t="shared" ref="AB646:AB652" si="1123">AJ646/G646</f>
        <v>8871.1064999999999</v>
      </c>
      <c r="AC646" s="87">
        <f t="shared" ref="AC646:AC651" si="1124">AB646*5</f>
        <v>44355.532500000001</v>
      </c>
      <c r="AD646" s="57"/>
      <c r="AE646" s="57"/>
      <c r="AF646" s="57"/>
      <c r="AG646" s="57"/>
      <c r="AH646" s="57"/>
      <c r="AI646" s="57"/>
      <c r="AJ646" s="69">
        <v>1596799.17</v>
      </c>
      <c r="AK646" s="69">
        <f t="shared" ref="AK646:AO656" si="1125">AJ646-$AB646</f>
        <v>1587928.0634999999</v>
      </c>
      <c r="AL646" s="69">
        <f t="shared" si="1125"/>
        <v>1579056.9569999999</v>
      </c>
      <c r="AM646" s="69">
        <f t="shared" si="1125"/>
        <v>1570185.8504999999</v>
      </c>
      <c r="AN646" s="69">
        <f t="shared" si="1125"/>
        <v>1561314.7439999999</v>
      </c>
      <c r="AO646" s="69">
        <f t="shared" si="1125"/>
        <v>1552443.6375</v>
      </c>
      <c r="AP646" s="59">
        <f t="shared" si="1082"/>
        <v>15988.463484230766</v>
      </c>
      <c r="AQ646" s="57">
        <v>8871.1064999999999</v>
      </c>
      <c r="AR646" s="57">
        <f t="shared" ref="AR646:AR657" si="1126">AQ646*12</f>
        <v>106453.27799999999</v>
      </c>
      <c r="AS646" s="69">
        <f t="shared" ref="AS646:AS656" si="1127">AO646-$AQ646</f>
        <v>1543572.531</v>
      </c>
      <c r="AT646" s="69">
        <f t="shared" si="1102"/>
        <v>1534701.4245</v>
      </c>
      <c r="AU646" s="69">
        <f t="shared" si="1102"/>
        <v>1525830.318</v>
      </c>
      <c r="AV646" s="69">
        <f t="shared" si="1102"/>
        <v>1516959.2115</v>
      </c>
      <c r="AW646" s="69">
        <f t="shared" si="1102"/>
        <v>1508088.105</v>
      </c>
      <c r="AX646" s="69">
        <f t="shared" si="1102"/>
        <v>1499216.9985</v>
      </c>
      <c r="AY646" s="69">
        <f t="shared" si="1102"/>
        <v>1490345.892</v>
      </c>
      <c r="AZ646" s="69">
        <f t="shared" si="1102"/>
        <v>1481474.7855</v>
      </c>
      <c r="BA646" s="69">
        <f t="shared" si="1102"/>
        <v>1472603.679</v>
      </c>
      <c r="BB646" s="69">
        <f t="shared" si="1102"/>
        <v>1463732.5725</v>
      </c>
      <c r="BC646" s="69">
        <f t="shared" si="1102"/>
        <v>1454861.466</v>
      </c>
      <c r="BD646" s="69">
        <f t="shared" si="1102"/>
        <v>1445990.3595</v>
      </c>
      <c r="BE646" s="60">
        <f t="shared" si="1120"/>
        <v>32982.773966999994</v>
      </c>
      <c r="BF646" s="57">
        <v>8871.1064999999999</v>
      </c>
      <c r="BG646" s="57">
        <f t="shared" ref="BG646:BG657" si="1128">BF646*12</f>
        <v>106453.27799999999</v>
      </c>
      <c r="BH646" s="57">
        <f t="shared" si="1037"/>
        <v>1437119.253</v>
      </c>
      <c r="BI646" s="69">
        <f t="shared" si="1104"/>
        <v>1428248.1465</v>
      </c>
      <c r="BJ646" s="69">
        <f t="shared" si="1067"/>
        <v>1419377.04</v>
      </c>
      <c r="BK646" s="69">
        <f t="shared" si="1067"/>
        <v>1410505.9335</v>
      </c>
      <c r="BL646" s="69">
        <f t="shared" si="1067"/>
        <v>1401634.827</v>
      </c>
      <c r="BM646" s="69">
        <f t="shared" si="1114"/>
        <v>1392763.7205000001</v>
      </c>
      <c r="BN646" s="69">
        <f t="shared" si="1114"/>
        <v>1383892.6140000001</v>
      </c>
      <c r="BO646" s="69">
        <f t="shared" si="1114"/>
        <v>1375021.5075000001</v>
      </c>
      <c r="BP646" s="69">
        <f t="shared" si="1114"/>
        <v>1366150.4010000001</v>
      </c>
      <c r="BQ646" s="69">
        <f t="shared" si="1114"/>
        <v>1357279.2945000001</v>
      </c>
      <c r="BR646" s="69">
        <f t="shared" si="1114"/>
        <v>1348408.1880000001</v>
      </c>
      <c r="BS646" s="69">
        <f t="shared" si="1114"/>
        <v>1339537.0815000001</v>
      </c>
      <c r="BT646" s="60">
        <f t="shared" ref="BT646:BT652" si="1129">IF(AJ646&lt;1,0,SUM(BH646:BS646,BD646)/13*$BE$1)</f>
        <v>30640.801851</v>
      </c>
      <c r="BU646" s="57">
        <v>8871.1064999999999</v>
      </c>
      <c r="BV646" s="57">
        <f t="shared" ref="BV646:BV657" si="1130">BU646*12</f>
        <v>106453.27799999999</v>
      </c>
      <c r="BW646" s="57">
        <f t="shared" si="1042"/>
        <v>1330665.9750000001</v>
      </c>
      <c r="BX646" s="69">
        <f t="shared" si="1107"/>
        <v>1321794.8685000001</v>
      </c>
      <c r="BY646" s="69">
        <f t="shared" si="1070"/>
        <v>1312923.7620000001</v>
      </c>
      <c r="BZ646" s="69">
        <f t="shared" si="1070"/>
        <v>1304052.6555000001</v>
      </c>
      <c r="CA646" s="69">
        <f t="shared" si="1070"/>
        <v>1295181.5490000001</v>
      </c>
      <c r="CB646" s="69">
        <f t="shared" si="1070"/>
        <v>1286310.4425000001</v>
      </c>
      <c r="CC646" s="69">
        <f t="shared" si="1070"/>
        <v>1277439.3360000001</v>
      </c>
      <c r="CD646" s="69">
        <f t="shared" si="1070"/>
        <v>1268568.2295000001</v>
      </c>
      <c r="CE646" s="69">
        <f t="shared" si="1122"/>
        <v>1259697.1230000001</v>
      </c>
      <c r="CF646" s="69">
        <f t="shared" si="1122"/>
        <v>1250826.0165000001</v>
      </c>
      <c r="CG646" s="69">
        <f t="shared" si="1122"/>
        <v>1241954.9100000001</v>
      </c>
      <c r="CH646" s="69">
        <f t="shared" si="1122"/>
        <v>1233083.8035000002</v>
      </c>
      <c r="CI646" s="60">
        <f t="shared" ref="CI646:CI652" si="1131">IF(AY646&lt;1,0,SUM(BW646:CH646,BS646)/13*$BE$1)</f>
        <v>28298.829734999996</v>
      </c>
      <c r="CJ646" s="57">
        <v>8871.1064999999999</v>
      </c>
      <c r="CK646" s="57">
        <f t="shared" ref="CK646:CK657" si="1132">CJ646*12</f>
        <v>106453.27799999999</v>
      </c>
      <c r="CL646" s="57">
        <f t="shared" si="1099"/>
        <v>1224212.6970000002</v>
      </c>
      <c r="CM646" s="69">
        <f t="shared" si="1110"/>
        <v>1215341.5905000002</v>
      </c>
      <c r="CN646" s="69">
        <f t="shared" si="1100"/>
        <v>1206470.4840000002</v>
      </c>
      <c r="CO646" s="69">
        <f t="shared" si="1100"/>
        <v>1197599.3775000002</v>
      </c>
      <c r="CP646" s="69">
        <f t="shared" si="1100"/>
        <v>1188728.2710000002</v>
      </c>
      <c r="CQ646" s="69">
        <f t="shared" si="1100"/>
        <v>1179857.1645000002</v>
      </c>
      <c r="CR646" s="69">
        <f t="shared" si="1100"/>
        <v>1170986.0580000002</v>
      </c>
      <c r="CS646" s="69">
        <f t="shared" si="1100"/>
        <v>1162114.9515000002</v>
      </c>
      <c r="CT646" s="69">
        <f t="shared" si="1100"/>
        <v>1153243.8450000002</v>
      </c>
      <c r="CU646" s="69">
        <f t="shared" si="1100"/>
        <v>1144372.7385000002</v>
      </c>
      <c r="CV646" s="69">
        <f t="shared" si="1100"/>
        <v>1135501.6320000002</v>
      </c>
      <c r="CW646" s="69">
        <f t="shared" si="1100"/>
        <v>1126630.5255000002</v>
      </c>
      <c r="CX646" s="60">
        <f t="shared" ref="CX646:CX652" si="1133">IF(BN646&lt;1,0,SUM(CL646:CW646,CH646)/13*$BE$1)</f>
        <v>25956.857619000009</v>
      </c>
    </row>
    <row r="647" spans="1:102" ht="24" customHeight="1" x14ac:dyDescent="0.2">
      <c r="A647" s="98" t="s">
        <v>949</v>
      </c>
      <c r="B647" s="94" t="s">
        <v>950</v>
      </c>
      <c r="C647" s="40" t="s">
        <v>794</v>
      </c>
      <c r="D647" s="91" t="s">
        <v>851</v>
      </c>
      <c r="E647" s="97">
        <v>45138</v>
      </c>
      <c r="F647" s="91" t="s">
        <v>853</v>
      </c>
      <c r="G647" s="80">
        <v>180</v>
      </c>
      <c r="H647" s="63"/>
      <c r="K647" s="72">
        <v>1</v>
      </c>
      <c r="L647" s="57"/>
      <c r="M647" s="57"/>
      <c r="N647" s="57"/>
      <c r="O647" s="57"/>
      <c r="P647" s="57"/>
      <c r="Q647" s="57"/>
      <c r="R647" s="57"/>
      <c r="S647" s="57"/>
      <c r="T647" s="57"/>
      <c r="U647" s="57"/>
      <c r="V647" s="57"/>
      <c r="W647" s="57"/>
      <c r="X647" s="57"/>
      <c r="Y647" s="57"/>
      <c r="Z647" s="57"/>
      <c r="AA647" s="59"/>
      <c r="AB647" s="89">
        <f t="shared" si="1123"/>
        <v>4687.8396111111115</v>
      </c>
      <c r="AC647" s="87">
        <f t="shared" si="1124"/>
        <v>23439.198055555556</v>
      </c>
      <c r="AD647" s="57"/>
      <c r="AE647" s="57"/>
      <c r="AF647" s="57"/>
      <c r="AG647" s="57"/>
      <c r="AH647" s="57"/>
      <c r="AI647" s="57"/>
      <c r="AJ647" s="69">
        <v>843811.13</v>
      </c>
      <c r="AK647" s="69">
        <f t="shared" si="1125"/>
        <v>839123.29038888891</v>
      </c>
      <c r="AL647" s="69">
        <f t="shared" si="1125"/>
        <v>834435.45077777782</v>
      </c>
      <c r="AM647" s="69">
        <f t="shared" si="1125"/>
        <v>829747.61116666673</v>
      </c>
      <c r="AN647" s="69">
        <f t="shared" si="1125"/>
        <v>825059.77155555564</v>
      </c>
      <c r="AO647" s="69">
        <f t="shared" si="1125"/>
        <v>820371.93194444454</v>
      </c>
      <c r="AP647" s="59">
        <f t="shared" si="1082"/>
        <v>8448.9293914102582</v>
      </c>
      <c r="AQ647" s="57">
        <v>4687.8396111111115</v>
      </c>
      <c r="AR647" s="57">
        <f t="shared" si="1126"/>
        <v>56254.075333333341</v>
      </c>
      <c r="AS647" s="69">
        <f t="shared" si="1127"/>
        <v>815684.09233333345</v>
      </c>
      <c r="AT647" s="69">
        <f>AS647-$AQ647</f>
        <v>810996.25272222236</v>
      </c>
      <c r="AU647" s="69">
        <f t="shared" si="1102"/>
        <v>806308.41311111127</v>
      </c>
      <c r="AV647" s="69">
        <f t="shared" si="1102"/>
        <v>801620.57350000017</v>
      </c>
      <c r="AW647" s="69">
        <f t="shared" si="1102"/>
        <v>796932.73388888908</v>
      </c>
      <c r="AX647" s="69">
        <f t="shared" si="1102"/>
        <v>792244.89427777799</v>
      </c>
      <c r="AY647" s="69">
        <f t="shared" si="1102"/>
        <v>787557.0546666669</v>
      </c>
      <c r="AZ647" s="69">
        <f t="shared" si="1102"/>
        <v>782869.2150555558</v>
      </c>
      <c r="BA647" s="69">
        <f t="shared" si="1102"/>
        <v>778181.37544444471</v>
      </c>
      <c r="BB647" s="69">
        <f t="shared" si="1102"/>
        <v>773493.53583333362</v>
      </c>
      <c r="BC647" s="69">
        <f t="shared" si="1102"/>
        <v>768805.69622222253</v>
      </c>
      <c r="BD647" s="69">
        <f t="shared" si="1102"/>
        <v>764117.85661111143</v>
      </c>
      <c r="BE647" s="60">
        <f t="shared" si="1120"/>
        <v>17429.387674111116</v>
      </c>
      <c r="BF647" s="57">
        <v>4687.8396111111115</v>
      </c>
      <c r="BG647" s="57">
        <f t="shared" si="1128"/>
        <v>56254.075333333341</v>
      </c>
      <c r="BH647" s="57">
        <f t="shared" si="1037"/>
        <v>759430.01700000034</v>
      </c>
      <c r="BI647" s="69">
        <f>BH647-$AQ647</f>
        <v>754742.17738888925</v>
      </c>
      <c r="BJ647" s="69">
        <f t="shared" si="1067"/>
        <v>750054.33777777816</v>
      </c>
      <c r="BK647" s="69">
        <f t="shared" si="1067"/>
        <v>745366.49816666706</v>
      </c>
      <c r="BL647" s="69">
        <f t="shared" si="1067"/>
        <v>740678.65855555597</v>
      </c>
      <c r="BM647" s="69">
        <f t="shared" si="1114"/>
        <v>735990.81894444488</v>
      </c>
      <c r="BN647" s="69">
        <f t="shared" si="1114"/>
        <v>731302.97933333379</v>
      </c>
      <c r="BO647" s="69">
        <f t="shared" si="1114"/>
        <v>726615.1397222227</v>
      </c>
      <c r="BP647" s="69">
        <f t="shared" si="1114"/>
        <v>721927.3001111116</v>
      </c>
      <c r="BQ647" s="69">
        <f t="shared" si="1114"/>
        <v>717239.46050000051</v>
      </c>
      <c r="BR647" s="69">
        <f t="shared" si="1114"/>
        <v>712551.62088888942</v>
      </c>
      <c r="BS647" s="69">
        <f t="shared" si="1114"/>
        <v>707863.78127777833</v>
      </c>
      <c r="BT647" s="60">
        <f t="shared" si="1129"/>
        <v>16191.798016777786</v>
      </c>
      <c r="BU647" s="57">
        <v>4687.8396111111115</v>
      </c>
      <c r="BV647" s="57">
        <f t="shared" si="1130"/>
        <v>56254.075333333341</v>
      </c>
      <c r="BW647" s="57">
        <f t="shared" si="1042"/>
        <v>703175.94166666723</v>
      </c>
      <c r="BX647" s="69">
        <f>BW647-$AQ647</f>
        <v>698488.10205555614</v>
      </c>
      <c r="BY647" s="69">
        <f t="shared" si="1070"/>
        <v>693800.26244444505</v>
      </c>
      <c r="BZ647" s="69">
        <f t="shared" si="1070"/>
        <v>689112.42283333396</v>
      </c>
      <c r="CA647" s="69">
        <f t="shared" si="1070"/>
        <v>684424.58322222286</v>
      </c>
      <c r="CB647" s="69">
        <f t="shared" si="1070"/>
        <v>679736.74361111177</v>
      </c>
      <c r="CC647" s="69">
        <f t="shared" si="1070"/>
        <v>675048.90400000068</v>
      </c>
      <c r="CD647" s="69">
        <f t="shared" si="1070"/>
        <v>670361.06438888959</v>
      </c>
      <c r="CE647" s="69">
        <f t="shared" si="1122"/>
        <v>665673.22477777849</v>
      </c>
      <c r="CF647" s="69">
        <f t="shared" si="1122"/>
        <v>660985.3851666674</v>
      </c>
      <c r="CG647" s="69">
        <f t="shared" si="1122"/>
        <v>656297.54555555631</v>
      </c>
      <c r="CH647" s="69">
        <f t="shared" si="1122"/>
        <v>651609.70594444522</v>
      </c>
      <c r="CI647" s="60">
        <f t="shared" si="1131"/>
        <v>14954.208359444458</v>
      </c>
      <c r="CJ647" s="57">
        <v>4687.8396111111115</v>
      </c>
      <c r="CK647" s="57">
        <f t="shared" si="1132"/>
        <v>56254.075333333341</v>
      </c>
      <c r="CL647" s="57">
        <f t="shared" si="1099"/>
        <v>646921.86633333412</v>
      </c>
      <c r="CM647" s="69">
        <f>CL647-$AQ647</f>
        <v>642234.02672222303</v>
      </c>
      <c r="CN647" s="69">
        <f t="shared" si="1100"/>
        <v>637546.18711111194</v>
      </c>
      <c r="CO647" s="69">
        <f t="shared" si="1100"/>
        <v>632858.34750000085</v>
      </c>
      <c r="CP647" s="69">
        <f t="shared" si="1100"/>
        <v>628170.50788888976</v>
      </c>
      <c r="CQ647" s="69">
        <f t="shared" si="1100"/>
        <v>623482.66827777866</v>
      </c>
      <c r="CR647" s="69">
        <f t="shared" si="1100"/>
        <v>618794.82866666757</v>
      </c>
      <c r="CS647" s="69">
        <f t="shared" si="1100"/>
        <v>614106.98905555648</v>
      </c>
      <c r="CT647" s="69">
        <f t="shared" si="1100"/>
        <v>609419.14944444539</v>
      </c>
      <c r="CU647" s="69">
        <f t="shared" si="1100"/>
        <v>604731.30983333429</v>
      </c>
      <c r="CV647" s="69">
        <f t="shared" si="1100"/>
        <v>600043.4702222232</v>
      </c>
      <c r="CW647" s="69">
        <f t="shared" si="1100"/>
        <v>595355.63061111211</v>
      </c>
      <c r="CX647" s="60">
        <f t="shared" si="1133"/>
        <v>13716.618702111127</v>
      </c>
    </row>
    <row r="648" spans="1:102" ht="24" customHeight="1" x14ac:dyDescent="0.2">
      <c r="A648" s="96" t="s">
        <v>951</v>
      </c>
      <c r="B648" s="94" t="s">
        <v>952</v>
      </c>
      <c r="C648" s="40" t="s">
        <v>794</v>
      </c>
      <c r="D648" s="40" t="s">
        <v>913</v>
      </c>
      <c r="E648" s="97">
        <v>45138</v>
      </c>
      <c r="F648" s="91" t="s">
        <v>853</v>
      </c>
      <c r="G648" s="80">
        <v>300</v>
      </c>
      <c r="H648" s="63"/>
      <c r="K648" s="72">
        <v>1</v>
      </c>
      <c r="L648" s="57"/>
      <c r="M648" s="57"/>
      <c r="N648" s="57"/>
      <c r="O648" s="57"/>
      <c r="P648" s="57"/>
      <c r="Q648" s="57"/>
      <c r="R648" s="57"/>
      <c r="S648" s="57"/>
      <c r="T648" s="57"/>
      <c r="U648" s="57"/>
      <c r="V648" s="57"/>
      <c r="W648" s="57"/>
      <c r="X648" s="57"/>
      <c r="Y648" s="57"/>
      <c r="Z648" s="57"/>
      <c r="AA648" s="59"/>
      <c r="AB648" s="89">
        <f t="shared" si="1123"/>
        <v>20528.817366666666</v>
      </c>
      <c r="AC648" s="87">
        <f t="shared" si="1124"/>
        <v>102644.08683333333</v>
      </c>
      <c r="AD648" s="57"/>
      <c r="AE648" s="57"/>
      <c r="AF648" s="57"/>
      <c r="AG648" s="57"/>
      <c r="AH648" s="57"/>
      <c r="AI648" s="57"/>
      <c r="AJ648" s="69">
        <v>6158645.21</v>
      </c>
      <c r="AK648" s="69">
        <f t="shared" si="1125"/>
        <v>6138116.3926333329</v>
      </c>
      <c r="AL648" s="69">
        <f t="shared" si="1125"/>
        <v>6117587.5752666658</v>
      </c>
      <c r="AM648" s="69">
        <f t="shared" si="1125"/>
        <v>6097058.7578999987</v>
      </c>
      <c r="AN648" s="69">
        <f t="shared" si="1125"/>
        <v>6076529.9405333316</v>
      </c>
      <c r="AO648" s="69">
        <f t="shared" si="1125"/>
        <v>6056001.1231666645</v>
      </c>
      <c r="AP648" s="59">
        <f t="shared" si="1082"/>
        <v>62012.819845307677</v>
      </c>
      <c r="AQ648" s="57">
        <v>20528.817366666666</v>
      </c>
      <c r="AR648" s="57">
        <f t="shared" si="1126"/>
        <v>246345.80839999998</v>
      </c>
      <c r="AS648" s="69">
        <f>AO648-$AQ648</f>
        <v>6035472.3057999974</v>
      </c>
      <c r="AT648" s="69">
        <f t="shared" si="1102"/>
        <v>6014943.4884333303</v>
      </c>
      <c r="AU648" s="69">
        <f t="shared" si="1102"/>
        <v>5994414.6710666632</v>
      </c>
      <c r="AV648" s="69">
        <f t="shared" si="1102"/>
        <v>5973885.8536999961</v>
      </c>
      <c r="AW648" s="69">
        <f t="shared" si="1102"/>
        <v>5953357.036333329</v>
      </c>
      <c r="AX648" s="69">
        <f t="shared" si="1102"/>
        <v>5932828.218966662</v>
      </c>
      <c r="AY648" s="69">
        <f t="shared" si="1102"/>
        <v>5912299.4015999949</v>
      </c>
      <c r="AZ648" s="69">
        <f t="shared" si="1102"/>
        <v>5891770.5842333278</v>
      </c>
      <c r="BA648" s="69">
        <f t="shared" si="1102"/>
        <v>5871241.7668666607</v>
      </c>
      <c r="BB648" s="69">
        <f t="shared" si="1102"/>
        <v>5850712.9494999936</v>
      </c>
      <c r="BC648" s="69">
        <f t="shared" si="1102"/>
        <v>5830184.1321333265</v>
      </c>
      <c r="BD648" s="69">
        <f t="shared" si="1102"/>
        <v>5809655.3147666594</v>
      </c>
      <c r="BE648" s="60">
        <f t="shared" si="1120"/>
        <v>130522.22081726656</v>
      </c>
      <c r="BF648" s="57">
        <v>20528.817366666666</v>
      </c>
      <c r="BG648" s="57">
        <f t="shared" si="1128"/>
        <v>246345.80839999998</v>
      </c>
      <c r="BH648" s="57">
        <f t="shared" si="1037"/>
        <v>5789126.4973999923</v>
      </c>
      <c r="BI648" s="69">
        <f t="shared" ref="BI648:BI656" si="1134">BH648-$AQ648</f>
        <v>5768597.6800333252</v>
      </c>
      <c r="BJ648" s="69">
        <f t="shared" si="1067"/>
        <v>5748068.8626666581</v>
      </c>
      <c r="BK648" s="69">
        <f t="shared" si="1067"/>
        <v>5727540.045299991</v>
      </c>
      <c r="BL648" s="69">
        <f t="shared" si="1067"/>
        <v>5707011.2279333239</v>
      </c>
      <c r="BM648" s="69">
        <f t="shared" si="1114"/>
        <v>5686482.4105666569</v>
      </c>
      <c r="BN648" s="69">
        <f t="shared" si="1114"/>
        <v>5665953.5931999898</v>
      </c>
      <c r="BO648" s="69">
        <f t="shared" si="1114"/>
        <v>5645424.7758333227</v>
      </c>
      <c r="BP648" s="69">
        <f t="shared" si="1114"/>
        <v>5624895.9584666556</v>
      </c>
      <c r="BQ648" s="69">
        <f t="shared" si="1114"/>
        <v>5604367.1410999885</v>
      </c>
      <c r="BR648" s="69">
        <f t="shared" si="1114"/>
        <v>5583838.3237333214</v>
      </c>
      <c r="BS648" s="69">
        <f t="shared" si="1114"/>
        <v>5563309.5063666543</v>
      </c>
      <c r="BT648" s="60">
        <f t="shared" si="1129"/>
        <v>125102.61303246644</v>
      </c>
      <c r="BU648" s="57">
        <v>20528.817366666666</v>
      </c>
      <c r="BV648" s="57">
        <f t="shared" si="1130"/>
        <v>246345.80839999998</v>
      </c>
      <c r="BW648" s="57">
        <f t="shared" si="1042"/>
        <v>5542780.6889999872</v>
      </c>
      <c r="BX648" s="69">
        <f t="shared" ref="BX648:BX656" si="1135">BW648-$AQ648</f>
        <v>5522251.8716333201</v>
      </c>
      <c r="BY648" s="69">
        <f t="shared" si="1070"/>
        <v>5501723.054266653</v>
      </c>
      <c r="BZ648" s="69">
        <f t="shared" si="1070"/>
        <v>5481194.2368999859</v>
      </c>
      <c r="CA648" s="69">
        <f t="shared" si="1070"/>
        <v>5460665.4195333188</v>
      </c>
      <c r="CB648" s="69">
        <f t="shared" si="1070"/>
        <v>5440136.6021666517</v>
      </c>
      <c r="CC648" s="69">
        <f t="shared" si="1070"/>
        <v>5419607.7847999847</v>
      </c>
      <c r="CD648" s="69">
        <f t="shared" si="1070"/>
        <v>5399078.9674333176</v>
      </c>
      <c r="CE648" s="69">
        <f t="shared" si="1122"/>
        <v>5378550.1500666505</v>
      </c>
      <c r="CF648" s="69">
        <f t="shared" si="1122"/>
        <v>5358021.3326999834</v>
      </c>
      <c r="CG648" s="69">
        <f t="shared" si="1122"/>
        <v>5337492.5153333163</v>
      </c>
      <c r="CH648" s="69">
        <f t="shared" si="1122"/>
        <v>5316963.6979666492</v>
      </c>
      <c r="CI648" s="60">
        <f t="shared" si="1131"/>
        <v>119683.00524766633</v>
      </c>
      <c r="CJ648" s="57">
        <v>20528.817366666666</v>
      </c>
      <c r="CK648" s="57">
        <f t="shared" si="1132"/>
        <v>246345.80839999998</v>
      </c>
      <c r="CL648" s="57">
        <f t="shared" si="1099"/>
        <v>5296434.8805999821</v>
      </c>
      <c r="CM648" s="69">
        <f t="shared" ref="CM648:CM656" si="1136">CL648-$AQ648</f>
        <v>5275906.063233315</v>
      </c>
      <c r="CN648" s="69">
        <f t="shared" si="1100"/>
        <v>5255377.2458666479</v>
      </c>
      <c r="CO648" s="69">
        <f t="shared" si="1100"/>
        <v>5234848.4284999808</v>
      </c>
      <c r="CP648" s="69">
        <f t="shared" si="1100"/>
        <v>5214319.6111333137</v>
      </c>
      <c r="CQ648" s="69">
        <f t="shared" si="1100"/>
        <v>5193790.7937666466</v>
      </c>
      <c r="CR648" s="69">
        <f t="shared" si="1100"/>
        <v>5173261.9763999796</v>
      </c>
      <c r="CS648" s="69">
        <f t="shared" si="1100"/>
        <v>5152733.1590333125</v>
      </c>
      <c r="CT648" s="69">
        <f t="shared" si="1100"/>
        <v>5132204.3416666454</v>
      </c>
      <c r="CU648" s="69">
        <f t="shared" si="1100"/>
        <v>5111675.5242999783</v>
      </c>
      <c r="CV648" s="69">
        <f t="shared" si="1100"/>
        <v>5091146.7069333112</v>
      </c>
      <c r="CW648" s="69">
        <f t="shared" si="1100"/>
        <v>5070617.8895666441</v>
      </c>
      <c r="CX648" s="60">
        <f t="shared" si="1133"/>
        <v>114263.39746286623</v>
      </c>
    </row>
    <row r="649" spans="1:102" ht="24" customHeight="1" x14ac:dyDescent="0.2">
      <c r="A649" s="96" t="s">
        <v>953</v>
      </c>
      <c r="B649" s="94" t="s">
        <v>954</v>
      </c>
      <c r="C649" s="40" t="s">
        <v>794</v>
      </c>
      <c r="D649" s="91" t="s">
        <v>851</v>
      </c>
      <c r="E649" s="97">
        <v>45138</v>
      </c>
      <c r="F649" s="91" t="s">
        <v>853</v>
      </c>
      <c r="G649" s="80">
        <v>180</v>
      </c>
      <c r="H649" s="63"/>
      <c r="K649" s="72">
        <v>1</v>
      </c>
      <c r="L649" s="57"/>
      <c r="M649" s="57"/>
      <c r="N649" s="57"/>
      <c r="O649" s="57"/>
      <c r="P649" s="57"/>
      <c r="Q649" s="57"/>
      <c r="R649" s="57"/>
      <c r="S649" s="57"/>
      <c r="T649" s="57"/>
      <c r="U649" s="57"/>
      <c r="V649" s="57"/>
      <c r="W649" s="57"/>
      <c r="X649" s="57"/>
      <c r="Y649" s="57"/>
      <c r="Z649" s="57"/>
      <c r="AA649" s="59"/>
      <c r="AB649" s="89">
        <f t="shared" si="1123"/>
        <v>5908.5527777777779</v>
      </c>
      <c r="AC649" s="87">
        <f t="shared" si="1124"/>
        <v>29542.763888888891</v>
      </c>
      <c r="AD649" s="57"/>
      <c r="AE649" s="57"/>
      <c r="AF649" s="57"/>
      <c r="AG649" s="57"/>
      <c r="AH649" s="57"/>
      <c r="AI649" s="57"/>
      <c r="AJ649" s="69">
        <v>1063539.5</v>
      </c>
      <c r="AK649" s="69">
        <f t="shared" si="1125"/>
        <v>1057630.9472222221</v>
      </c>
      <c r="AL649" s="69">
        <f t="shared" si="1125"/>
        <v>1051722.3944444442</v>
      </c>
      <c r="AM649" s="69">
        <f t="shared" si="1125"/>
        <v>1045813.8416666664</v>
      </c>
      <c r="AN649" s="69">
        <f t="shared" si="1125"/>
        <v>1039905.2888888887</v>
      </c>
      <c r="AO649" s="69">
        <f t="shared" si="1125"/>
        <v>1033996.7361111109</v>
      </c>
      <c r="AP649" s="59">
        <f t="shared" si="1082"/>
        <v>10649.030121794869</v>
      </c>
      <c r="AQ649" s="57">
        <v>5908.5527777777779</v>
      </c>
      <c r="AR649" s="57">
        <f t="shared" si="1126"/>
        <v>70902.633333333331</v>
      </c>
      <c r="AS649" s="69">
        <f t="shared" si="1127"/>
        <v>1028088.1833333331</v>
      </c>
      <c r="AT649" s="69">
        <f t="shared" si="1102"/>
        <v>1022179.6305555553</v>
      </c>
      <c r="AU649" s="69">
        <f t="shared" si="1102"/>
        <v>1016271.0777777776</v>
      </c>
      <c r="AV649" s="69">
        <f t="shared" si="1102"/>
        <v>1010362.5249999998</v>
      </c>
      <c r="AW649" s="69">
        <f t="shared" si="1102"/>
        <v>1004453.972222222</v>
      </c>
      <c r="AX649" s="69">
        <f t="shared" si="1102"/>
        <v>998545.41944444424</v>
      </c>
      <c r="AY649" s="69">
        <f t="shared" si="1102"/>
        <v>992636.86666666646</v>
      </c>
      <c r="AZ649" s="69">
        <f t="shared" si="1102"/>
        <v>986728.31388888869</v>
      </c>
      <c r="BA649" s="69">
        <f t="shared" si="1102"/>
        <v>980819.76111111091</v>
      </c>
      <c r="BB649" s="69">
        <f t="shared" si="1102"/>
        <v>974911.20833333314</v>
      </c>
      <c r="BC649" s="69">
        <f t="shared" si="1102"/>
        <v>969002.65555555536</v>
      </c>
      <c r="BD649" s="69">
        <f t="shared" si="1102"/>
        <v>963094.10277777759</v>
      </c>
      <c r="BE649" s="60">
        <f t="shared" si="1120"/>
        <v>21967.999227777771</v>
      </c>
      <c r="BF649" s="57">
        <v>5908.5527777777779</v>
      </c>
      <c r="BG649" s="57">
        <f t="shared" si="1128"/>
        <v>70902.633333333331</v>
      </c>
      <c r="BH649" s="57">
        <f t="shared" si="1037"/>
        <v>957185.54999999981</v>
      </c>
      <c r="BI649" s="69">
        <f t="shared" si="1134"/>
        <v>951276.99722222204</v>
      </c>
      <c r="BJ649" s="69">
        <f t="shared" si="1067"/>
        <v>945368.44444444426</v>
      </c>
      <c r="BK649" s="69">
        <f t="shared" si="1067"/>
        <v>939459.89166666649</v>
      </c>
      <c r="BL649" s="69">
        <f t="shared" si="1067"/>
        <v>933551.33888888871</v>
      </c>
      <c r="BM649" s="69">
        <f t="shared" si="1114"/>
        <v>927642.78611111094</v>
      </c>
      <c r="BN649" s="69">
        <f t="shared" si="1114"/>
        <v>921734.23333333316</v>
      </c>
      <c r="BO649" s="69">
        <f t="shared" si="1114"/>
        <v>915825.68055555539</v>
      </c>
      <c r="BP649" s="69">
        <f t="shared" si="1114"/>
        <v>909917.12777777761</v>
      </c>
      <c r="BQ649" s="69">
        <f t="shared" si="1114"/>
        <v>904008.57499999984</v>
      </c>
      <c r="BR649" s="69">
        <f t="shared" si="1114"/>
        <v>898100.02222222206</v>
      </c>
      <c r="BS649" s="69">
        <f t="shared" si="1114"/>
        <v>892191.46944444429</v>
      </c>
      <c r="BT649" s="60">
        <f t="shared" si="1129"/>
        <v>20408.141294444438</v>
      </c>
      <c r="BU649" s="57">
        <v>5908.5527777777779</v>
      </c>
      <c r="BV649" s="57">
        <f t="shared" si="1130"/>
        <v>70902.633333333331</v>
      </c>
      <c r="BW649" s="57">
        <f t="shared" si="1042"/>
        <v>886282.91666666651</v>
      </c>
      <c r="BX649" s="69">
        <f t="shared" si="1135"/>
        <v>880374.36388888874</v>
      </c>
      <c r="BY649" s="69">
        <f t="shared" si="1070"/>
        <v>874465.81111111096</v>
      </c>
      <c r="BZ649" s="69">
        <f t="shared" si="1070"/>
        <v>868557.25833333319</v>
      </c>
      <c r="CA649" s="69">
        <f t="shared" si="1070"/>
        <v>862648.70555555541</v>
      </c>
      <c r="CB649" s="69">
        <f t="shared" si="1070"/>
        <v>856740.15277777764</v>
      </c>
      <c r="CC649" s="69">
        <f t="shared" si="1070"/>
        <v>850831.59999999986</v>
      </c>
      <c r="CD649" s="69">
        <f t="shared" si="1070"/>
        <v>844923.04722222209</v>
      </c>
      <c r="CE649" s="69">
        <f t="shared" si="1122"/>
        <v>839014.49444444431</v>
      </c>
      <c r="CF649" s="69">
        <f t="shared" si="1122"/>
        <v>833105.94166666653</v>
      </c>
      <c r="CG649" s="69">
        <f t="shared" si="1122"/>
        <v>827197.38888888876</v>
      </c>
      <c r="CH649" s="69">
        <f t="shared" si="1122"/>
        <v>821288.83611111098</v>
      </c>
      <c r="CI649" s="60">
        <f t="shared" si="1131"/>
        <v>18848.283361111105</v>
      </c>
      <c r="CJ649" s="57">
        <v>5908.5527777777779</v>
      </c>
      <c r="CK649" s="57">
        <f t="shared" si="1132"/>
        <v>70902.633333333331</v>
      </c>
      <c r="CL649" s="57">
        <f t="shared" si="1099"/>
        <v>815380.28333333321</v>
      </c>
      <c r="CM649" s="69">
        <f t="shared" si="1136"/>
        <v>809471.73055555543</v>
      </c>
      <c r="CN649" s="69">
        <f t="shared" si="1100"/>
        <v>803563.17777777766</v>
      </c>
      <c r="CO649" s="69">
        <f t="shared" si="1100"/>
        <v>797654.62499999988</v>
      </c>
      <c r="CP649" s="69">
        <f t="shared" si="1100"/>
        <v>791746.07222222211</v>
      </c>
      <c r="CQ649" s="69">
        <f t="shared" si="1100"/>
        <v>785837.51944444433</v>
      </c>
      <c r="CR649" s="69">
        <f t="shared" si="1100"/>
        <v>779928.96666666656</v>
      </c>
      <c r="CS649" s="69">
        <f t="shared" si="1100"/>
        <v>774020.41388888878</v>
      </c>
      <c r="CT649" s="69">
        <f t="shared" si="1100"/>
        <v>768111.86111111101</v>
      </c>
      <c r="CU649" s="69">
        <f t="shared" si="1100"/>
        <v>762203.30833333323</v>
      </c>
      <c r="CV649" s="69">
        <f t="shared" si="1100"/>
        <v>756294.75555555546</v>
      </c>
      <c r="CW649" s="69">
        <f t="shared" si="1100"/>
        <v>750386.20277777768</v>
      </c>
      <c r="CX649" s="60">
        <f t="shared" si="1133"/>
        <v>17288.425427777776</v>
      </c>
    </row>
    <row r="650" spans="1:102" ht="24" customHeight="1" x14ac:dyDescent="0.2">
      <c r="A650" s="96" t="s">
        <v>955</v>
      </c>
      <c r="B650" s="94" t="s">
        <v>956</v>
      </c>
      <c r="C650" s="40" t="s">
        <v>794</v>
      </c>
      <c r="D650" s="91" t="s">
        <v>851</v>
      </c>
      <c r="E650" s="97">
        <v>45138</v>
      </c>
      <c r="F650" s="91" t="s">
        <v>853</v>
      </c>
      <c r="G650" s="80">
        <v>180</v>
      </c>
      <c r="H650" s="63"/>
      <c r="K650" s="72">
        <v>1</v>
      </c>
      <c r="L650" s="57"/>
      <c r="M650" s="57"/>
      <c r="N650" s="57"/>
      <c r="O650" s="57"/>
      <c r="P650" s="57"/>
      <c r="Q650" s="57"/>
      <c r="R650" s="57"/>
      <c r="S650" s="57"/>
      <c r="T650" s="57"/>
      <c r="U650" s="57"/>
      <c r="V650" s="57"/>
      <c r="W650" s="57"/>
      <c r="X650" s="57"/>
      <c r="Y650" s="57"/>
      <c r="Z650" s="57"/>
      <c r="AA650" s="59"/>
      <c r="AB650" s="89">
        <f t="shared" si="1123"/>
        <v>41914.22111111111</v>
      </c>
      <c r="AC650" s="87">
        <f t="shared" si="1124"/>
        <v>209571.10555555555</v>
      </c>
      <c r="AD650" s="57"/>
      <c r="AE650" s="57"/>
      <c r="AF650" s="57"/>
      <c r="AG650" s="57"/>
      <c r="AH650" s="57"/>
      <c r="AI650" s="57"/>
      <c r="AJ650" s="69">
        <v>7544559.7999999998</v>
      </c>
      <c r="AK650" s="69">
        <f t="shared" si="1125"/>
        <v>7502645.5788888885</v>
      </c>
      <c r="AL650" s="69">
        <f t="shared" si="1125"/>
        <v>7460731.3577777771</v>
      </c>
      <c r="AM650" s="69">
        <f t="shared" si="1125"/>
        <v>7418817.1366666658</v>
      </c>
      <c r="AN650" s="69">
        <f t="shared" si="1125"/>
        <v>7376902.9155555544</v>
      </c>
      <c r="AO650" s="69">
        <f t="shared" si="1125"/>
        <v>7334988.6944444431</v>
      </c>
      <c r="AP650" s="59">
        <f t="shared" si="1082"/>
        <v>75542.323125641007</v>
      </c>
      <c r="AQ650" s="57">
        <v>41914.22111111111</v>
      </c>
      <c r="AR650" s="57">
        <f t="shared" si="1126"/>
        <v>502970.65333333332</v>
      </c>
      <c r="AS650" s="69">
        <f t="shared" si="1127"/>
        <v>7293074.4733333318</v>
      </c>
      <c r="AT650" s="69">
        <f t="shared" si="1102"/>
        <v>7251160.2522222204</v>
      </c>
      <c r="AU650" s="69">
        <f t="shared" si="1102"/>
        <v>7209246.0311111091</v>
      </c>
      <c r="AV650" s="69">
        <f>AU650-$AQ650</f>
        <v>7167331.8099999977</v>
      </c>
      <c r="AW650" s="69">
        <f t="shared" si="1102"/>
        <v>7125417.5888888864</v>
      </c>
      <c r="AX650" s="69">
        <f t="shared" si="1102"/>
        <v>7083503.367777775</v>
      </c>
      <c r="AY650" s="69">
        <f t="shared" si="1102"/>
        <v>7041589.1466666637</v>
      </c>
      <c r="AZ650" s="69">
        <f t="shared" si="1102"/>
        <v>6999674.9255555524</v>
      </c>
      <c r="BA650" s="69">
        <f t="shared" si="1102"/>
        <v>6957760.704444441</v>
      </c>
      <c r="BB650" s="69">
        <f t="shared" si="1102"/>
        <v>6915846.4833333297</v>
      </c>
      <c r="BC650" s="69">
        <f t="shared" si="1102"/>
        <v>6873932.2622222183</v>
      </c>
      <c r="BD650" s="69">
        <f t="shared" si="1102"/>
        <v>6832018.041111107</v>
      </c>
      <c r="BE650" s="60">
        <f t="shared" si="1120"/>
        <v>155837.07409111105</v>
      </c>
      <c r="BF650" s="57">
        <v>41914.22111111111</v>
      </c>
      <c r="BG650" s="57">
        <f t="shared" si="1128"/>
        <v>502970.65333333332</v>
      </c>
      <c r="BH650" s="57">
        <f t="shared" ref="BH650:BH683" si="1137">BD650-BF650</f>
        <v>6790103.8199999956</v>
      </c>
      <c r="BI650" s="69">
        <f t="shared" si="1134"/>
        <v>6748189.5988888843</v>
      </c>
      <c r="BJ650" s="69">
        <f t="shared" si="1067"/>
        <v>6706275.377777773</v>
      </c>
      <c r="BK650" s="69">
        <f>BJ650-$AQ650</f>
        <v>6664361.1566666616</v>
      </c>
      <c r="BL650" s="69">
        <f t="shared" si="1067"/>
        <v>6622446.9355555503</v>
      </c>
      <c r="BM650" s="69">
        <f t="shared" si="1114"/>
        <v>6580532.7144444389</v>
      </c>
      <c r="BN650" s="69">
        <f t="shared" si="1114"/>
        <v>6538618.4933333276</v>
      </c>
      <c r="BO650" s="69">
        <f t="shared" si="1114"/>
        <v>6496704.2722222162</v>
      </c>
      <c r="BP650" s="69">
        <f t="shared" si="1114"/>
        <v>6454790.0511111049</v>
      </c>
      <c r="BQ650" s="69">
        <f t="shared" si="1114"/>
        <v>6412875.8299999936</v>
      </c>
      <c r="BR650" s="69">
        <f t="shared" si="1114"/>
        <v>6370961.6088888822</v>
      </c>
      <c r="BS650" s="69">
        <f t="shared" si="1114"/>
        <v>6329047.3877777709</v>
      </c>
      <c r="BT650" s="60">
        <f t="shared" si="1129"/>
        <v>144771.71971777765</v>
      </c>
      <c r="BU650" s="57">
        <v>41914.22111111111</v>
      </c>
      <c r="BV650" s="57">
        <f t="shared" si="1130"/>
        <v>502970.65333333332</v>
      </c>
      <c r="BW650" s="57">
        <f t="shared" si="1042"/>
        <v>6287133.1666666595</v>
      </c>
      <c r="BX650" s="69">
        <f t="shared" si="1135"/>
        <v>6245218.9455555482</v>
      </c>
      <c r="BY650" s="69">
        <f t="shared" si="1070"/>
        <v>6203304.7244444368</v>
      </c>
      <c r="BZ650" s="69">
        <f>BY650-$AQ650</f>
        <v>6161390.5033333255</v>
      </c>
      <c r="CA650" s="69">
        <f t="shared" si="1070"/>
        <v>6119476.2822222142</v>
      </c>
      <c r="CB650" s="69">
        <f t="shared" si="1070"/>
        <v>6077562.0611111028</v>
      </c>
      <c r="CC650" s="69">
        <f t="shared" si="1070"/>
        <v>6035647.8399999915</v>
      </c>
      <c r="CD650" s="69">
        <f t="shared" si="1070"/>
        <v>5993733.6188888801</v>
      </c>
      <c r="CE650" s="69">
        <f t="shared" si="1122"/>
        <v>5951819.3977777688</v>
      </c>
      <c r="CF650" s="69">
        <f t="shared" si="1122"/>
        <v>5909905.1766666574</v>
      </c>
      <c r="CG650" s="69">
        <f t="shared" si="1122"/>
        <v>5867990.9555555461</v>
      </c>
      <c r="CH650" s="69">
        <f t="shared" si="1122"/>
        <v>5826076.7344444348</v>
      </c>
      <c r="CI650" s="60">
        <f t="shared" si="1131"/>
        <v>133706.36534444423</v>
      </c>
      <c r="CJ650" s="57">
        <v>41914.22111111111</v>
      </c>
      <c r="CK650" s="57">
        <f t="shared" si="1132"/>
        <v>502970.65333333332</v>
      </c>
      <c r="CL650" s="57">
        <f t="shared" si="1099"/>
        <v>5784162.5133333234</v>
      </c>
      <c r="CM650" s="69">
        <f t="shared" si="1136"/>
        <v>5742248.2922222121</v>
      </c>
      <c r="CN650" s="69">
        <f t="shared" si="1100"/>
        <v>5700334.0711111007</v>
      </c>
      <c r="CO650" s="69">
        <f>CN650-$AQ650</f>
        <v>5658419.8499999894</v>
      </c>
      <c r="CP650" s="69">
        <f t="shared" si="1100"/>
        <v>5616505.628888878</v>
      </c>
      <c r="CQ650" s="69">
        <f t="shared" si="1100"/>
        <v>5574591.4077777667</v>
      </c>
      <c r="CR650" s="69">
        <f t="shared" si="1100"/>
        <v>5532677.1866666554</v>
      </c>
      <c r="CS650" s="69">
        <f t="shared" si="1100"/>
        <v>5490762.965555544</v>
      </c>
      <c r="CT650" s="69">
        <f t="shared" si="1100"/>
        <v>5448848.7444444327</v>
      </c>
      <c r="CU650" s="69">
        <f t="shared" si="1100"/>
        <v>5406934.5233333213</v>
      </c>
      <c r="CV650" s="69">
        <f t="shared" si="1100"/>
        <v>5365020.30222221</v>
      </c>
      <c r="CW650" s="69">
        <f t="shared" si="1100"/>
        <v>5323106.0811110986</v>
      </c>
      <c r="CX650" s="60">
        <f t="shared" si="1133"/>
        <v>122641.01097111084</v>
      </c>
    </row>
    <row r="651" spans="1:102" ht="24" customHeight="1" x14ac:dyDescent="0.2">
      <c r="A651" s="96" t="s">
        <v>957</v>
      </c>
      <c r="B651" s="94" t="s">
        <v>958</v>
      </c>
      <c r="C651" s="40" t="s">
        <v>794</v>
      </c>
      <c r="D651" s="91" t="s">
        <v>851</v>
      </c>
      <c r="E651" s="97">
        <v>45138</v>
      </c>
      <c r="F651" s="91" t="s">
        <v>853</v>
      </c>
      <c r="G651" s="80">
        <v>180</v>
      </c>
      <c r="H651" s="63"/>
      <c r="K651" s="72">
        <v>1</v>
      </c>
      <c r="L651" s="57"/>
      <c r="M651" s="57"/>
      <c r="N651" s="57"/>
      <c r="O651" s="57"/>
      <c r="P651" s="57"/>
      <c r="Q651" s="57"/>
      <c r="R651" s="57"/>
      <c r="S651" s="57"/>
      <c r="T651" s="57"/>
      <c r="U651" s="57"/>
      <c r="V651" s="57"/>
      <c r="W651" s="57"/>
      <c r="X651" s="57"/>
      <c r="Y651" s="57"/>
      <c r="Z651" s="57"/>
      <c r="AA651" s="59"/>
      <c r="AB651" s="89">
        <f t="shared" si="1123"/>
        <v>8861.7965000000004</v>
      </c>
      <c r="AC651" s="87">
        <f t="shared" si="1124"/>
        <v>44308.982499999998</v>
      </c>
      <c r="AD651" s="57"/>
      <c r="AE651" s="57"/>
      <c r="AF651" s="57"/>
      <c r="AG651" s="57"/>
      <c r="AH651" s="57"/>
      <c r="AI651" s="57"/>
      <c r="AJ651" s="69">
        <v>1595123.37</v>
      </c>
      <c r="AK651" s="69">
        <f t="shared" si="1125"/>
        <v>1586261.5735000002</v>
      </c>
      <c r="AL651" s="69">
        <f t="shared" si="1125"/>
        <v>1577399.7770000002</v>
      </c>
      <c r="AM651" s="69">
        <f t="shared" si="1125"/>
        <v>1568537.9805000003</v>
      </c>
      <c r="AN651" s="69">
        <f t="shared" si="1125"/>
        <v>1559676.1840000004</v>
      </c>
      <c r="AO651" s="69">
        <f t="shared" si="1125"/>
        <v>1550814.3875000004</v>
      </c>
      <c r="AP651" s="59">
        <f t="shared" si="1082"/>
        <v>15971.683999615385</v>
      </c>
      <c r="AQ651" s="57">
        <v>8861.7965000000004</v>
      </c>
      <c r="AR651" s="57">
        <f t="shared" si="1126"/>
        <v>106341.558</v>
      </c>
      <c r="AS651" s="69">
        <f t="shared" si="1127"/>
        <v>1541952.5910000005</v>
      </c>
      <c r="AT651" s="69">
        <f t="shared" ref="AT651:BD666" si="1138">AS651-$AQ651</f>
        <v>1533090.7945000005</v>
      </c>
      <c r="AU651" s="69">
        <f t="shared" si="1138"/>
        <v>1524228.9980000006</v>
      </c>
      <c r="AV651" s="69">
        <f t="shared" si="1138"/>
        <v>1515367.2015000007</v>
      </c>
      <c r="AW651" s="69">
        <f t="shared" si="1138"/>
        <v>1506505.4050000007</v>
      </c>
      <c r="AX651" s="69">
        <f t="shared" si="1138"/>
        <v>1497643.6085000008</v>
      </c>
      <c r="AY651" s="69">
        <f t="shared" si="1138"/>
        <v>1488781.8120000008</v>
      </c>
      <c r="AZ651" s="69">
        <f t="shared" si="1138"/>
        <v>1479920.0155000009</v>
      </c>
      <c r="BA651" s="69">
        <f t="shared" si="1138"/>
        <v>1471058.219000001</v>
      </c>
      <c r="BB651" s="69">
        <f t="shared" si="1138"/>
        <v>1462196.422500001</v>
      </c>
      <c r="BC651" s="69">
        <f t="shared" si="1138"/>
        <v>1453334.6260000011</v>
      </c>
      <c r="BD651" s="69">
        <f t="shared" si="1138"/>
        <v>1444472.8295000012</v>
      </c>
      <c r="BE651" s="60">
        <f t="shared" si="1120"/>
        <v>32948.159387000007</v>
      </c>
      <c r="BF651" s="57">
        <v>8861.7965000000004</v>
      </c>
      <c r="BG651" s="57">
        <f t="shared" si="1128"/>
        <v>106341.558</v>
      </c>
      <c r="BH651" s="57">
        <f t="shared" si="1137"/>
        <v>1435611.0330000012</v>
      </c>
      <c r="BI651" s="69">
        <f t="shared" si="1134"/>
        <v>1426749.2365000013</v>
      </c>
      <c r="BJ651" s="69">
        <f t="shared" si="1067"/>
        <v>1417887.4400000013</v>
      </c>
      <c r="BK651" s="69">
        <f t="shared" si="1067"/>
        <v>1409025.6435000014</v>
      </c>
      <c r="BL651" s="69">
        <f t="shared" si="1067"/>
        <v>1400163.8470000015</v>
      </c>
      <c r="BM651" s="69">
        <f t="shared" si="1114"/>
        <v>1391302.0505000015</v>
      </c>
      <c r="BN651" s="69">
        <f t="shared" si="1114"/>
        <v>1382440.2540000016</v>
      </c>
      <c r="BO651" s="69">
        <f t="shared" si="1114"/>
        <v>1373578.4575000016</v>
      </c>
      <c r="BP651" s="69">
        <f t="shared" si="1114"/>
        <v>1364716.6610000017</v>
      </c>
      <c r="BQ651" s="69">
        <f t="shared" si="1114"/>
        <v>1355854.8645000018</v>
      </c>
      <c r="BR651" s="69">
        <f t="shared" si="1114"/>
        <v>1346993.0680000018</v>
      </c>
      <c r="BS651" s="69">
        <f t="shared" si="1114"/>
        <v>1338131.2715000019</v>
      </c>
      <c r="BT651" s="60">
        <f t="shared" si="1129"/>
        <v>30608.645111000031</v>
      </c>
      <c r="BU651" s="57">
        <v>8861.7965000000004</v>
      </c>
      <c r="BV651" s="57">
        <f t="shared" si="1130"/>
        <v>106341.558</v>
      </c>
      <c r="BW651" s="57">
        <f t="shared" si="1042"/>
        <v>1329269.475000002</v>
      </c>
      <c r="BX651" s="69">
        <f t="shared" si="1135"/>
        <v>1320407.678500002</v>
      </c>
      <c r="BY651" s="69">
        <f t="shared" si="1070"/>
        <v>1311545.8820000021</v>
      </c>
      <c r="BZ651" s="69">
        <f t="shared" si="1070"/>
        <v>1302684.0855000021</v>
      </c>
      <c r="CA651" s="69">
        <f t="shared" si="1070"/>
        <v>1293822.2890000022</v>
      </c>
      <c r="CB651" s="69">
        <f t="shared" si="1070"/>
        <v>1284960.4925000023</v>
      </c>
      <c r="CC651" s="69">
        <f t="shared" si="1070"/>
        <v>1276098.6960000023</v>
      </c>
      <c r="CD651" s="69">
        <f t="shared" si="1070"/>
        <v>1267236.8995000024</v>
      </c>
      <c r="CE651" s="69">
        <f t="shared" si="1122"/>
        <v>1258375.1030000024</v>
      </c>
      <c r="CF651" s="69">
        <f t="shared" si="1122"/>
        <v>1249513.3065000025</v>
      </c>
      <c r="CG651" s="69">
        <f t="shared" si="1122"/>
        <v>1240651.5100000026</v>
      </c>
      <c r="CH651" s="69">
        <f t="shared" si="1122"/>
        <v>1231789.7135000026</v>
      </c>
      <c r="CI651" s="60">
        <f t="shared" si="1131"/>
        <v>28269.130835000044</v>
      </c>
      <c r="CJ651" s="57">
        <v>8861.7965000000004</v>
      </c>
      <c r="CK651" s="57">
        <f t="shared" si="1132"/>
        <v>106341.558</v>
      </c>
      <c r="CL651" s="57">
        <f t="shared" si="1099"/>
        <v>1222927.9170000027</v>
      </c>
      <c r="CM651" s="69">
        <f t="shared" si="1136"/>
        <v>1214066.1205000028</v>
      </c>
      <c r="CN651" s="69">
        <f t="shared" si="1100"/>
        <v>1205204.3240000028</v>
      </c>
      <c r="CO651" s="69">
        <f t="shared" si="1100"/>
        <v>1196342.5275000029</v>
      </c>
      <c r="CP651" s="69">
        <f t="shared" si="1100"/>
        <v>1187480.7310000029</v>
      </c>
      <c r="CQ651" s="69">
        <f t="shared" si="1100"/>
        <v>1178618.934500003</v>
      </c>
      <c r="CR651" s="69">
        <f t="shared" si="1100"/>
        <v>1169757.1380000031</v>
      </c>
      <c r="CS651" s="69">
        <f t="shared" si="1100"/>
        <v>1160895.3415000031</v>
      </c>
      <c r="CT651" s="69">
        <f t="shared" si="1100"/>
        <v>1152033.5450000032</v>
      </c>
      <c r="CU651" s="69">
        <f t="shared" si="1100"/>
        <v>1143171.7485000032</v>
      </c>
      <c r="CV651" s="69">
        <f t="shared" si="1100"/>
        <v>1134309.9520000033</v>
      </c>
      <c r="CW651" s="69">
        <f t="shared" si="1100"/>
        <v>1125448.1555000034</v>
      </c>
      <c r="CX651" s="60">
        <f t="shared" si="1133"/>
        <v>25929.616559000064</v>
      </c>
    </row>
    <row r="652" spans="1:102" ht="24" customHeight="1" x14ac:dyDescent="0.2">
      <c r="A652" s="96" t="s">
        <v>959</v>
      </c>
      <c r="B652" s="94" t="s">
        <v>960</v>
      </c>
      <c r="C652" s="40" t="s">
        <v>794</v>
      </c>
      <c r="D652" s="91" t="s">
        <v>851</v>
      </c>
      <c r="E652" s="97">
        <v>45138</v>
      </c>
      <c r="F652" s="91" t="s">
        <v>853</v>
      </c>
      <c r="G652" s="80">
        <v>180</v>
      </c>
      <c r="H652" s="63"/>
      <c r="K652" s="72">
        <v>1</v>
      </c>
      <c r="L652" s="57"/>
      <c r="M652" s="57"/>
      <c r="N652" s="57"/>
      <c r="O652" s="57"/>
      <c r="P652" s="57"/>
      <c r="Q652" s="57"/>
      <c r="R652" s="57"/>
      <c r="S652" s="57"/>
      <c r="T652" s="57"/>
      <c r="U652" s="57"/>
      <c r="V652" s="57"/>
      <c r="W652" s="57"/>
      <c r="X652" s="57"/>
      <c r="Y652" s="57"/>
      <c r="Z652" s="57"/>
      <c r="AA652" s="59"/>
      <c r="AB652" s="89">
        <f t="shared" si="1123"/>
        <v>3384.2972222222224</v>
      </c>
      <c r="AC652" s="87">
        <f>AB652*5</f>
        <v>16921.486111111113</v>
      </c>
      <c r="AD652" s="57"/>
      <c r="AE652" s="57"/>
      <c r="AF652" s="57"/>
      <c r="AG652" s="57"/>
      <c r="AH652" s="57"/>
      <c r="AI652" s="57"/>
      <c r="AJ652" s="69">
        <v>609173.5</v>
      </c>
      <c r="AK652" s="69">
        <f t="shared" si="1125"/>
        <v>605789.2027777778</v>
      </c>
      <c r="AL652" s="69">
        <f t="shared" si="1125"/>
        <v>602404.9055555556</v>
      </c>
      <c r="AM652" s="69">
        <f t="shared" si="1125"/>
        <v>599020.6083333334</v>
      </c>
      <c r="AN652" s="69">
        <f t="shared" si="1125"/>
        <v>595636.31111111119</v>
      </c>
      <c r="AO652" s="69">
        <f t="shared" si="1125"/>
        <v>592252.01388888899</v>
      </c>
      <c r="AP652" s="59">
        <f t="shared" si="1082"/>
        <v>6099.5449166666667</v>
      </c>
      <c r="AQ652" s="57">
        <v>3384.2972222222224</v>
      </c>
      <c r="AR652" s="57">
        <f t="shared" si="1126"/>
        <v>40611.566666666666</v>
      </c>
      <c r="AS652" s="69">
        <f t="shared" si="1127"/>
        <v>588867.71666666679</v>
      </c>
      <c r="AT652" s="69">
        <f t="shared" si="1138"/>
        <v>585483.41944444459</v>
      </c>
      <c r="AU652" s="69">
        <f t="shared" si="1138"/>
        <v>582099.12222222239</v>
      </c>
      <c r="AV652" s="69">
        <f t="shared" si="1138"/>
        <v>578714.82500000019</v>
      </c>
      <c r="AW652" s="69">
        <f t="shared" si="1138"/>
        <v>575330.52777777798</v>
      </c>
      <c r="AX652" s="69">
        <f t="shared" si="1138"/>
        <v>571946.23055555578</v>
      </c>
      <c r="AY652" s="69">
        <f t="shared" si="1138"/>
        <v>568561.93333333358</v>
      </c>
      <c r="AZ652" s="69">
        <f t="shared" si="1138"/>
        <v>565177.63611111138</v>
      </c>
      <c r="BA652" s="69">
        <f t="shared" si="1138"/>
        <v>561793.33888888918</v>
      </c>
      <c r="BB652" s="69">
        <f t="shared" si="1138"/>
        <v>558409.04166666698</v>
      </c>
      <c r="BC652" s="69">
        <f t="shared" si="1138"/>
        <v>555024.74444444478</v>
      </c>
      <c r="BD652" s="69">
        <f t="shared" si="1138"/>
        <v>551640.44722222257</v>
      </c>
      <c r="BE652" s="60">
        <f t="shared" si="1120"/>
        <v>12582.817072222226</v>
      </c>
      <c r="BF652" s="57">
        <v>3384.2972222222224</v>
      </c>
      <c r="BG652" s="57">
        <f t="shared" si="1128"/>
        <v>40611.566666666666</v>
      </c>
      <c r="BH652" s="57">
        <f t="shared" si="1137"/>
        <v>548256.15000000037</v>
      </c>
      <c r="BI652" s="69">
        <f t="shared" si="1134"/>
        <v>544871.85277777817</v>
      </c>
      <c r="BJ652" s="69">
        <f t="shared" si="1067"/>
        <v>541487.55555555597</v>
      </c>
      <c r="BK652" s="69">
        <f t="shared" si="1067"/>
        <v>538103.25833333377</v>
      </c>
      <c r="BL652" s="69">
        <f t="shared" si="1067"/>
        <v>534718.96111111157</v>
      </c>
      <c r="BM652" s="69">
        <f t="shared" si="1114"/>
        <v>531334.66388888936</v>
      </c>
      <c r="BN652" s="69">
        <f t="shared" si="1114"/>
        <v>527950.36666666716</v>
      </c>
      <c r="BO652" s="69">
        <f t="shared" si="1114"/>
        <v>524566.06944444496</v>
      </c>
      <c r="BP652" s="69">
        <f t="shared" si="1114"/>
        <v>521181.77222222276</v>
      </c>
      <c r="BQ652" s="69">
        <f t="shared" si="1114"/>
        <v>517797.47500000056</v>
      </c>
      <c r="BR652" s="69">
        <f t="shared" si="1114"/>
        <v>514413.17777777836</v>
      </c>
      <c r="BS652" s="69">
        <f t="shared" si="1114"/>
        <v>511028.88055555616</v>
      </c>
      <c r="BT652" s="60">
        <f t="shared" si="1129"/>
        <v>11689.362605555565</v>
      </c>
      <c r="BU652" s="57">
        <v>3384.2972222222224</v>
      </c>
      <c r="BV652" s="57">
        <f t="shared" si="1130"/>
        <v>40611.566666666666</v>
      </c>
      <c r="BW652" s="57">
        <f t="shared" ref="BW652:BW683" si="1139">BS652-BU652</f>
        <v>507644.58333333395</v>
      </c>
      <c r="BX652" s="69">
        <f t="shared" si="1135"/>
        <v>504260.28611111175</v>
      </c>
      <c r="BY652" s="69">
        <f t="shared" si="1070"/>
        <v>500875.98888888955</v>
      </c>
      <c r="BZ652" s="69">
        <f t="shared" si="1070"/>
        <v>497491.69166666735</v>
      </c>
      <c r="CA652" s="69">
        <f t="shared" si="1070"/>
        <v>494107.39444444515</v>
      </c>
      <c r="CB652" s="69">
        <f t="shared" si="1070"/>
        <v>490723.09722222295</v>
      </c>
      <c r="CC652" s="69">
        <f t="shared" si="1070"/>
        <v>487338.80000000075</v>
      </c>
      <c r="CD652" s="69">
        <f t="shared" si="1070"/>
        <v>483954.50277777854</v>
      </c>
      <c r="CE652" s="69">
        <f t="shared" si="1122"/>
        <v>480570.20555555634</v>
      </c>
      <c r="CF652" s="69">
        <f t="shared" si="1122"/>
        <v>477185.90833333414</v>
      </c>
      <c r="CG652" s="69">
        <f t="shared" si="1122"/>
        <v>473801.61111111194</v>
      </c>
      <c r="CH652" s="69">
        <f t="shared" si="1122"/>
        <v>470417.31388888974</v>
      </c>
      <c r="CI652" s="60">
        <f t="shared" si="1131"/>
        <v>10795.908138888904</v>
      </c>
      <c r="CJ652" s="57">
        <v>3384.2972222222224</v>
      </c>
      <c r="CK652" s="57">
        <f t="shared" si="1132"/>
        <v>40611.566666666666</v>
      </c>
      <c r="CL652" s="57">
        <f t="shared" si="1099"/>
        <v>467033.01666666754</v>
      </c>
      <c r="CM652" s="69">
        <f t="shared" si="1136"/>
        <v>463648.71944444533</v>
      </c>
      <c r="CN652" s="69">
        <f t="shared" si="1100"/>
        <v>460264.42222222313</v>
      </c>
      <c r="CO652" s="69">
        <f t="shared" si="1100"/>
        <v>456880.12500000093</v>
      </c>
      <c r="CP652" s="69">
        <f t="shared" si="1100"/>
        <v>453495.82777777873</v>
      </c>
      <c r="CQ652" s="69">
        <f t="shared" si="1100"/>
        <v>450111.53055555653</v>
      </c>
      <c r="CR652" s="69">
        <f t="shared" si="1100"/>
        <v>446727.23333333433</v>
      </c>
      <c r="CS652" s="69">
        <f t="shared" si="1100"/>
        <v>443342.93611111213</v>
      </c>
      <c r="CT652" s="69">
        <f t="shared" si="1100"/>
        <v>439958.63888888992</v>
      </c>
      <c r="CU652" s="69">
        <f t="shared" si="1100"/>
        <v>436574.34166666772</v>
      </c>
      <c r="CV652" s="69">
        <f t="shared" si="1100"/>
        <v>433190.04444444552</v>
      </c>
      <c r="CW652" s="69">
        <f t="shared" si="1100"/>
        <v>429805.74722222332</v>
      </c>
      <c r="CX652" s="60">
        <f t="shared" si="1133"/>
        <v>9902.4536722222438</v>
      </c>
    </row>
    <row r="653" spans="1:102" ht="24" customHeight="1" x14ac:dyDescent="0.2">
      <c r="A653" s="96" t="s">
        <v>961</v>
      </c>
      <c r="B653" s="94" t="s">
        <v>962</v>
      </c>
      <c r="C653" s="40" t="s">
        <v>794</v>
      </c>
      <c r="D653" s="91" t="s">
        <v>851</v>
      </c>
      <c r="E653" s="95">
        <v>45166</v>
      </c>
      <c r="F653" s="91" t="s">
        <v>853</v>
      </c>
      <c r="G653" s="80">
        <v>180</v>
      </c>
      <c r="H653" s="63"/>
      <c r="K653" s="72">
        <v>1</v>
      </c>
      <c r="L653" s="57"/>
      <c r="M653" s="57"/>
      <c r="N653" s="57"/>
      <c r="O653" s="57"/>
      <c r="P653" s="57"/>
      <c r="Q653" s="57"/>
      <c r="R653" s="57"/>
      <c r="S653" s="57"/>
      <c r="T653" s="57"/>
      <c r="U653" s="57"/>
      <c r="V653" s="57"/>
      <c r="W653" s="57"/>
      <c r="X653" s="57"/>
      <c r="Y653" s="57"/>
      <c r="Z653" s="57"/>
      <c r="AA653" s="59"/>
      <c r="AB653" s="89">
        <f>AK653/G653</f>
        <v>2803.5538888888891</v>
      </c>
      <c r="AC653" s="87">
        <f>AB653*4</f>
        <v>11214.215555555556</v>
      </c>
      <c r="AD653" s="57"/>
      <c r="AE653" s="57"/>
      <c r="AF653" s="57"/>
      <c r="AG653" s="57"/>
      <c r="AH653" s="57"/>
      <c r="AI653" s="57"/>
      <c r="AJ653" s="69"/>
      <c r="AK653" s="69">
        <v>504639.7</v>
      </c>
      <c r="AL653" s="69">
        <f t="shared" si="1125"/>
        <v>501836.1461111111</v>
      </c>
      <c r="AM653" s="69">
        <f t="shared" si="1125"/>
        <v>499032.59222222219</v>
      </c>
      <c r="AN653" s="69">
        <f t="shared" si="1125"/>
        <v>496229.03833333327</v>
      </c>
      <c r="AO653" s="69">
        <f t="shared" si="1125"/>
        <v>493425.48444444436</v>
      </c>
      <c r="AP653" s="59">
        <f t="shared" si="1082"/>
        <v>4222.5834726495723</v>
      </c>
      <c r="AQ653" s="57">
        <v>2803.5538888888891</v>
      </c>
      <c r="AR653" s="57">
        <f t="shared" si="1126"/>
        <v>33642.646666666667</v>
      </c>
      <c r="AS653" s="69">
        <f t="shared" si="1127"/>
        <v>490621.93055555545</v>
      </c>
      <c r="AT653" s="69">
        <f t="shared" si="1138"/>
        <v>487818.37666666653</v>
      </c>
      <c r="AU653" s="69">
        <f t="shared" si="1138"/>
        <v>485014.82277777762</v>
      </c>
      <c r="AV653" s="69">
        <f t="shared" si="1138"/>
        <v>482211.26888888871</v>
      </c>
      <c r="AW653" s="69">
        <f t="shared" si="1138"/>
        <v>479407.71499999979</v>
      </c>
      <c r="AX653" s="69">
        <f t="shared" si="1138"/>
        <v>476604.16111111088</v>
      </c>
      <c r="AY653" s="69">
        <f t="shared" si="1138"/>
        <v>473800.60722222197</v>
      </c>
      <c r="AZ653" s="69">
        <f t="shared" si="1138"/>
        <v>470997.05333333305</v>
      </c>
      <c r="BA653" s="69">
        <f t="shared" si="1138"/>
        <v>468193.49944444414</v>
      </c>
      <c r="BB653" s="69">
        <f t="shared" si="1138"/>
        <v>465389.94555555523</v>
      </c>
      <c r="BC653" s="69">
        <f t="shared" si="1138"/>
        <v>462586.39166666631</v>
      </c>
      <c r="BD653" s="69">
        <f t="shared" si="1138"/>
        <v>459782.8377777774</v>
      </c>
      <c r="BE653" s="60">
        <f t="shared" si="1120"/>
        <v>10485.291544444439</v>
      </c>
      <c r="BF653" s="57">
        <v>2803.5538888888891</v>
      </c>
      <c r="BG653" s="57">
        <f t="shared" si="1128"/>
        <v>33642.646666666667</v>
      </c>
      <c r="BH653" s="57">
        <f t="shared" si="1137"/>
        <v>456979.28388888849</v>
      </c>
      <c r="BI653" s="69">
        <f t="shared" si="1134"/>
        <v>454175.72999999957</v>
      </c>
      <c r="BJ653" s="69">
        <f t="shared" si="1067"/>
        <v>451372.17611111066</v>
      </c>
      <c r="BK653" s="69">
        <f t="shared" si="1067"/>
        <v>448568.62222222175</v>
      </c>
      <c r="BL653" s="69">
        <f t="shared" si="1067"/>
        <v>445765.06833333283</v>
      </c>
      <c r="BM653" s="69">
        <f t="shared" si="1114"/>
        <v>442961.51444444392</v>
      </c>
      <c r="BN653" s="69">
        <f t="shared" si="1114"/>
        <v>440157.96055555501</v>
      </c>
      <c r="BO653" s="69">
        <f t="shared" si="1114"/>
        <v>437354.40666666609</v>
      </c>
      <c r="BP653" s="69">
        <f t="shared" si="1114"/>
        <v>434550.85277777718</v>
      </c>
      <c r="BQ653" s="69">
        <f t="shared" si="1114"/>
        <v>431747.29888888827</v>
      </c>
      <c r="BR653" s="69">
        <f t="shared" si="1114"/>
        <v>428943.74499999936</v>
      </c>
      <c r="BS653" s="69">
        <f t="shared" si="1114"/>
        <v>426140.19111111044</v>
      </c>
      <c r="BT653" s="60">
        <f>IF(AK653&lt;1,0,SUM(BH653:BS653,BD653)/13*$BE$1)</f>
        <v>9745.1533177777656</v>
      </c>
      <c r="BU653" s="57">
        <v>2803.5538888888891</v>
      </c>
      <c r="BV653" s="57">
        <f t="shared" si="1130"/>
        <v>33642.646666666667</v>
      </c>
      <c r="BW653" s="57">
        <f t="shared" si="1139"/>
        <v>423336.63722222153</v>
      </c>
      <c r="BX653" s="69">
        <f t="shared" si="1135"/>
        <v>420533.08333333262</v>
      </c>
      <c r="BY653" s="69">
        <f t="shared" si="1070"/>
        <v>417729.5294444437</v>
      </c>
      <c r="BZ653" s="69">
        <f t="shared" si="1070"/>
        <v>414925.97555555479</v>
      </c>
      <c r="CA653" s="69">
        <f t="shared" si="1070"/>
        <v>412122.42166666588</v>
      </c>
      <c r="CB653" s="69">
        <f t="shared" si="1070"/>
        <v>409318.86777777696</v>
      </c>
      <c r="CC653" s="69">
        <f t="shared" si="1070"/>
        <v>406515.31388888805</v>
      </c>
      <c r="CD653" s="69">
        <f t="shared" si="1070"/>
        <v>403711.75999999914</v>
      </c>
      <c r="CE653" s="69">
        <f t="shared" si="1122"/>
        <v>400908.20611111022</v>
      </c>
      <c r="CF653" s="69">
        <f t="shared" si="1122"/>
        <v>398104.65222222131</v>
      </c>
      <c r="CG653" s="69">
        <f t="shared" si="1122"/>
        <v>395301.0983333324</v>
      </c>
      <c r="CH653" s="69">
        <f t="shared" si="1122"/>
        <v>392497.54444444348</v>
      </c>
      <c r="CI653" s="60">
        <f>IF(AZ653&lt;1,0,SUM(BW653:CH653,BS653)/13*$BE$1)</f>
        <v>9005.0150911110923</v>
      </c>
      <c r="CJ653" s="57">
        <v>2803.5538888888891</v>
      </c>
      <c r="CK653" s="57">
        <f t="shared" si="1132"/>
        <v>33642.646666666667</v>
      </c>
      <c r="CL653" s="57">
        <f t="shared" si="1099"/>
        <v>389693.99055555457</v>
      </c>
      <c r="CM653" s="69">
        <f t="shared" si="1136"/>
        <v>386890.43666666566</v>
      </c>
      <c r="CN653" s="69">
        <f t="shared" si="1100"/>
        <v>384086.88277777674</v>
      </c>
      <c r="CO653" s="69">
        <f t="shared" si="1100"/>
        <v>381283.32888888783</v>
      </c>
      <c r="CP653" s="69">
        <f t="shared" si="1100"/>
        <v>378479.77499999892</v>
      </c>
      <c r="CQ653" s="69">
        <f t="shared" si="1100"/>
        <v>375676.22111111</v>
      </c>
      <c r="CR653" s="69">
        <f t="shared" si="1100"/>
        <v>372872.66722222109</v>
      </c>
      <c r="CS653" s="69">
        <f t="shared" si="1100"/>
        <v>370069.11333333218</v>
      </c>
      <c r="CT653" s="69">
        <f t="shared" si="1100"/>
        <v>367265.55944444326</v>
      </c>
      <c r="CU653" s="69">
        <f t="shared" si="1100"/>
        <v>364462.00555555435</v>
      </c>
      <c r="CV653" s="69">
        <f t="shared" si="1100"/>
        <v>361658.45166666544</v>
      </c>
      <c r="CW653" s="69">
        <f t="shared" si="1100"/>
        <v>358854.89777777652</v>
      </c>
      <c r="CX653" s="60">
        <f>IF(BO653&lt;1,0,SUM(CL653:CW653,CH653)/13*$BE$1)</f>
        <v>8264.876864444419</v>
      </c>
    </row>
    <row r="654" spans="1:102" ht="24" customHeight="1" x14ac:dyDescent="0.2">
      <c r="A654" s="96" t="s">
        <v>963</v>
      </c>
      <c r="B654" s="94" t="s">
        <v>964</v>
      </c>
      <c r="C654" s="40" t="s">
        <v>794</v>
      </c>
      <c r="D654" s="91" t="s">
        <v>851</v>
      </c>
      <c r="E654" s="95">
        <v>45166</v>
      </c>
      <c r="F654" s="91" t="s">
        <v>853</v>
      </c>
      <c r="G654" s="80">
        <v>180</v>
      </c>
      <c r="H654" s="63"/>
      <c r="K654" s="72">
        <v>1</v>
      </c>
      <c r="L654" s="57"/>
      <c r="M654" s="57"/>
      <c r="N654" s="57"/>
      <c r="O654" s="57"/>
      <c r="P654" s="57"/>
      <c r="Q654" s="57"/>
      <c r="R654" s="57"/>
      <c r="S654" s="57"/>
      <c r="T654" s="57"/>
      <c r="U654" s="57"/>
      <c r="V654" s="57"/>
      <c r="W654" s="57"/>
      <c r="X654" s="57"/>
      <c r="Y654" s="57"/>
      <c r="Z654" s="57"/>
      <c r="AA654" s="59"/>
      <c r="AB654" s="89">
        <f t="shared" ref="AB654:AB655" si="1140">AK654/G654</f>
        <v>3883.4003333333335</v>
      </c>
      <c r="AC654" s="87">
        <f t="shared" ref="AC654:AC655" si="1141">AB654*4</f>
        <v>15533.601333333334</v>
      </c>
      <c r="AD654" s="57"/>
      <c r="AE654" s="57"/>
      <c r="AF654" s="57"/>
      <c r="AG654" s="57"/>
      <c r="AH654" s="57"/>
      <c r="AI654" s="57"/>
      <c r="AJ654" s="69"/>
      <c r="AK654" s="69">
        <v>699012.06</v>
      </c>
      <c r="AL654" s="69">
        <f t="shared" si="1125"/>
        <v>695128.65966666676</v>
      </c>
      <c r="AM654" s="69">
        <f t="shared" si="1125"/>
        <v>691245.25933333347</v>
      </c>
      <c r="AN654" s="69">
        <f t="shared" si="1125"/>
        <v>687361.85900000017</v>
      </c>
      <c r="AO654" s="69">
        <f t="shared" si="1125"/>
        <v>683478.45866666688</v>
      </c>
      <c r="AP654" s="59">
        <f t="shared" si="1082"/>
        <v>5848.9983482051284</v>
      </c>
      <c r="AQ654" s="57">
        <v>3883.4003333333335</v>
      </c>
      <c r="AR654" s="57">
        <f t="shared" si="1126"/>
        <v>46600.804000000004</v>
      </c>
      <c r="AS654" s="69">
        <f t="shared" si="1127"/>
        <v>679595.05833333358</v>
      </c>
      <c r="AT654" s="69">
        <f t="shared" si="1138"/>
        <v>675711.65800000029</v>
      </c>
      <c r="AU654" s="69">
        <f t="shared" si="1138"/>
        <v>671828.25766666699</v>
      </c>
      <c r="AV654" s="69">
        <f t="shared" si="1138"/>
        <v>667944.8573333337</v>
      </c>
      <c r="AW654" s="69">
        <f t="shared" si="1138"/>
        <v>664061.4570000004</v>
      </c>
      <c r="AX654" s="69">
        <f t="shared" si="1138"/>
        <v>660178.05666666711</v>
      </c>
      <c r="AY654" s="69">
        <f t="shared" si="1138"/>
        <v>656294.65633333381</v>
      </c>
      <c r="AZ654" s="69">
        <f t="shared" si="1138"/>
        <v>652411.25600000052</v>
      </c>
      <c r="BA654" s="69">
        <f t="shared" si="1138"/>
        <v>648527.85566666722</v>
      </c>
      <c r="BB654" s="69">
        <f t="shared" si="1138"/>
        <v>644644.45533333393</v>
      </c>
      <c r="BC654" s="69">
        <f t="shared" si="1138"/>
        <v>640761.05500000063</v>
      </c>
      <c r="BD654" s="69">
        <f t="shared" si="1138"/>
        <v>636877.65466666734</v>
      </c>
      <c r="BE654" s="60">
        <f t="shared" si="1120"/>
        <v>14523.917246666675</v>
      </c>
      <c r="BF654" s="57">
        <v>3883.4003333333335</v>
      </c>
      <c r="BG654" s="57">
        <f t="shared" si="1128"/>
        <v>46600.804000000004</v>
      </c>
      <c r="BH654" s="57">
        <f t="shared" si="1137"/>
        <v>632994.25433333404</v>
      </c>
      <c r="BI654" s="69">
        <f t="shared" si="1134"/>
        <v>629110.85400000075</v>
      </c>
      <c r="BJ654" s="69">
        <f t="shared" si="1067"/>
        <v>625227.45366666745</v>
      </c>
      <c r="BK654" s="69">
        <f t="shared" si="1067"/>
        <v>621344.05333333416</v>
      </c>
      <c r="BL654" s="69">
        <f t="shared" si="1067"/>
        <v>617460.65300000086</v>
      </c>
      <c r="BM654" s="69">
        <f t="shared" si="1114"/>
        <v>613577.25266666757</v>
      </c>
      <c r="BN654" s="69">
        <f t="shared" si="1114"/>
        <v>609693.85233333427</v>
      </c>
      <c r="BO654" s="69">
        <f t="shared" si="1114"/>
        <v>605810.45200000098</v>
      </c>
      <c r="BP654" s="69">
        <f t="shared" si="1114"/>
        <v>601927.05166666768</v>
      </c>
      <c r="BQ654" s="69">
        <f t="shared" si="1114"/>
        <v>598043.65133333439</v>
      </c>
      <c r="BR654" s="69">
        <f t="shared" si="1114"/>
        <v>594160.2510000011</v>
      </c>
      <c r="BS654" s="69">
        <f t="shared" si="1114"/>
        <v>590276.8506666678</v>
      </c>
      <c r="BT654" s="60">
        <f t="shared" ref="BT654:BT658" si="1142">IF(AK654&lt;1,0,SUM(BH654:BS654,BD654)/13*$BE$1)</f>
        <v>13498.699558666685</v>
      </c>
      <c r="BU654" s="57">
        <v>3883.4003333333335</v>
      </c>
      <c r="BV654" s="57">
        <f t="shared" si="1130"/>
        <v>46600.804000000004</v>
      </c>
      <c r="BW654" s="57">
        <f t="shared" si="1139"/>
        <v>586393.45033333451</v>
      </c>
      <c r="BX654" s="69">
        <f t="shared" si="1135"/>
        <v>582510.05000000121</v>
      </c>
      <c r="BY654" s="69">
        <f t="shared" si="1070"/>
        <v>578626.64966666792</v>
      </c>
      <c r="BZ654" s="69">
        <f t="shared" si="1070"/>
        <v>574743.24933333462</v>
      </c>
      <c r="CA654" s="69">
        <f t="shared" si="1070"/>
        <v>570859.84900000133</v>
      </c>
      <c r="CB654" s="69">
        <f t="shared" si="1070"/>
        <v>566976.44866666803</v>
      </c>
      <c r="CC654" s="69">
        <f t="shared" si="1070"/>
        <v>563093.04833333474</v>
      </c>
      <c r="CD654" s="69">
        <f t="shared" si="1070"/>
        <v>559209.64800000144</v>
      </c>
      <c r="CE654" s="69">
        <f t="shared" si="1122"/>
        <v>555326.24766666815</v>
      </c>
      <c r="CF654" s="69">
        <f t="shared" si="1122"/>
        <v>551442.84733333485</v>
      </c>
      <c r="CG654" s="69">
        <f t="shared" si="1122"/>
        <v>547559.44700000156</v>
      </c>
      <c r="CH654" s="69">
        <f t="shared" si="1122"/>
        <v>543676.04666666826</v>
      </c>
      <c r="CI654" s="60">
        <f t="shared" ref="CI654:CI658" si="1143">IF(AZ654&lt;1,0,SUM(BW654:CH654,BS654)/13*$BE$1)</f>
        <v>12473.481870666696</v>
      </c>
      <c r="CJ654" s="57">
        <v>3883.4003333333335</v>
      </c>
      <c r="CK654" s="57">
        <f t="shared" si="1132"/>
        <v>46600.804000000004</v>
      </c>
      <c r="CL654" s="57">
        <f t="shared" si="1099"/>
        <v>539792.64633333497</v>
      </c>
      <c r="CM654" s="69">
        <f t="shared" si="1136"/>
        <v>535909.24600000167</v>
      </c>
      <c r="CN654" s="69">
        <f t="shared" si="1100"/>
        <v>532025.84566666838</v>
      </c>
      <c r="CO654" s="69">
        <f t="shared" si="1100"/>
        <v>528142.44533333508</v>
      </c>
      <c r="CP654" s="69">
        <f t="shared" si="1100"/>
        <v>524259.04500000173</v>
      </c>
      <c r="CQ654" s="69">
        <f t="shared" si="1100"/>
        <v>520375.64466666838</v>
      </c>
      <c r="CR654" s="69">
        <f t="shared" si="1100"/>
        <v>516492.24433333502</v>
      </c>
      <c r="CS654" s="69">
        <f t="shared" si="1100"/>
        <v>512608.84400000167</v>
      </c>
      <c r="CT654" s="69">
        <f t="shared" si="1100"/>
        <v>508725.44366666832</v>
      </c>
      <c r="CU654" s="69">
        <f t="shared" si="1100"/>
        <v>504842.04333333496</v>
      </c>
      <c r="CV654" s="69">
        <f t="shared" si="1100"/>
        <v>500958.64300000161</v>
      </c>
      <c r="CW654" s="69">
        <f t="shared" si="1100"/>
        <v>497075.24266666826</v>
      </c>
      <c r="CX654" s="60">
        <f t="shared" ref="CX654:CX658" si="1144">IF(BO654&lt;1,0,SUM(CL654:CW654,CH654)/13*$BE$1)</f>
        <v>11448.264182666704</v>
      </c>
    </row>
    <row r="655" spans="1:102" ht="24" customHeight="1" x14ac:dyDescent="0.2">
      <c r="A655" s="96" t="s">
        <v>965</v>
      </c>
      <c r="B655" s="94" t="s">
        <v>966</v>
      </c>
      <c r="C655" s="40" t="s">
        <v>794</v>
      </c>
      <c r="D655" s="91" t="s">
        <v>851</v>
      </c>
      <c r="E655" s="95">
        <v>45166</v>
      </c>
      <c r="F655" s="91" t="s">
        <v>853</v>
      </c>
      <c r="G655" s="80">
        <v>180</v>
      </c>
      <c r="H655" s="63"/>
      <c r="K655" s="72">
        <v>1</v>
      </c>
      <c r="L655" s="57"/>
      <c r="M655" s="57"/>
      <c r="N655" s="57"/>
      <c r="O655" s="57"/>
      <c r="P655" s="57"/>
      <c r="Q655" s="57"/>
      <c r="R655" s="57"/>
      <c r="S655" s="57"/>
      <c r="T655" s="57"/>
      <c r="U655" s="57"/>
      <c r="V655" s="57"/>
      <c r="W655" s="57"/>
      <c r="X655" s="57"/>
      <c r="Y655" s="57"/>
      <c r="Z655" s="57"/>
      <c r="AA655" s="59"/>
      <c r="AB655" s="89">
        <f t="shared" si="1140"/>
        <v>1347.3992222222221</v>
      </c>
      <c r="AC655" s="87">
        <f t="shared" si="1141"/>
        <v>5389.5968888888883</v>
      </c>
      <c r="AD655" s="57"/>
      <c r="AE655" s="57"/>
      <c r="AF655" s="57"/>
      <c r="AG655" s="57"/>
      <c r="AH655" s="57"/>
      <c r="AI655" s="57"/>
      <c r="AJ655" s="69"/>
      <c r="AK655" s="69">
        <v>242531.86</v>
      </c>
      <c r="AL655" s="69">
        <f t="shared" si="1125"/>
        <v>241184.46077777777</v>
      </c>
      <c r="AM655" s="69">
        <f>AL655-$AB655</f>
        <v>239837.06155555556</v>
      </c>
      <c r="AN655" s="69">
        <f t="shared" si="1125"/>
        <v>238489.66233333334</v>
      </c>
      <c r="AO655" s="69">
        <f t="shared" si="1125"/>
        <v>237142.26311111113</v>
      </c>
      <c r="AP655" s="59">
        <f t="shared" si="1082"/>
        <v>2029.3905208547005</v>
      </c>
      <c r="AQ655" s="57">
        <v>1347.3992222222221</v>
      </c>
      <c r="AR655" s="57">
        <f t="shared" si="1126"/>
        <v>16168.790666666664</v>
      </c>
      <c r="AS655" s="69">
        <f t="shared" si="1127"/>
        <v>235794.86388888891</v>
      </c>
      <c r="AT655" s="69">
        <f t="shared" si="1138"/>
        <v>234447.4646666667</v>
      </c>
      <c r="AU655" s="69">
        <f t="shared" si="1138"/>
        <v>233100.06544444448</v>
      </c>
      <c r="AV655" s="69">
        <f t="shared" si="1138"/>
        <v>231752.66622222227</v>
      </c>
      <c r="AW655" s="69">
        <f t="shared" si="1138"/>
        <v>230405.26700000005</v>
      </c>
      <c r="AX655" s="69">
        <f t="shared" si="1138"/>
        <v>229057.86777777784</v>
      </c>
      <c r="AY655" s="69">
        <f t="shared" si="1138"/>
        <v>227710.46855555562</v>
      </c>
      <c r="AZ655" s="69">
        <f t="shared" si="1138"/>
        <v>226363.06933333341</v>
      </c>
      <c r="BA655" s="69">
        <f t="shared" si="1138"/>
        <v>225015.67011111119</v>
      </c>
      <c r="BB655" s="69">
        <f t="shared" si="1138"/>
        <v>223668.27088888898</v>
      </c>
      <c r="BC655" s="69">
        <f t="shared" si="1138"/>
        <v>222320.87166666676</v>
      </c>
      <c r="BD655" s="69">
        <f t="shared" si="1138"/>
        <v>220973.47244444455</v>
      </c>
      <c r="BE655" s="60">
        <f t="shared" si="1120"/>
        <v>5039.2730911111121</v>
      </c>
      <c r="BF655" s="57">
        <v>1347.3992222222221</v>
      </c>
      <c r="BG655" s="57">
        <f t="shared" si="1128"/>
        <v>16168.790666666664</v>
      </c>
      <c r="BH655" s="57">
        <f t="shared" si="1137"/>
        <v>219626.07322222233</v>
      </c>
      <c r="BI655" s="69">
        <f t="shared" si="1134"/>
        <v>218278.67400000012</v>
      </c>
      <c r="BJ655" s="69">
        <f t="shared" si="1067"/>
        <v>216931.2747777779</v>
      </c>
      <c r="BK655" s="69">
        <f t="shared" si="1067"/>
        <v>215583.87555555569</v>
      </c>
      <c r="BL655" s="69">
        <f t="shared" si="1067"/>
        <v>214236.47633333347</v>
      </c>
      <c r="BM655" s="69">
        <f t="shared" si="1114"/>
        <v>212889.07711111126</v>
      </c>
      <c r="BN655" s="69">
        <f t="shared" si="1114"/>
        <v>211541.67788888904</v>
      </c>
      <c r="BO655" s="69">
        <f t="shared" si="1114"/>
        <v>210194.27866666683</v>
      </c>
      <c r="BP655" s="69">
        <f t="shared" si="1114"/>
        <v>208846.87944444461</v>
      </c>
      <c r="BQ655" s="69">
        <f t="shared" si="1114"/>
        <v>207499.4802222224</v>
      </c>
      <c r="BR655" s="69">
        <f t="shared" si="1114"/>
        <v>206152.08100000018</v>
      </c>
      <c r="BS655" s="69">
        <f t="shared" si="1114"/>
        <v>204804.68177777797</v>
      </c>
      <c r="BT655" s="60">
        <f t="shared" si="1142"/>
        <v>4683.5596964444476</v>
      </c>
      <c r="BU655" s="57">
        <v>1347.3992222222221</v>
      </c>
      <c r="BV655" s="57">
        <f t="shared" si="1130"/>
        <v>16168.790666666664</v>
      </c>
      <c r="BW655" s="57">
        <f t="shared" si="1139"/>
        <v>203457.28255555575</v>
      </c>
      <c r="BX655" s="69">
        <f t="shared" si="1135"/>
        <v>202109.88333333354</v>
      </c>
      <c r="BY655" s="69">
        <f t="shared" si="1070"/>
        <v>200762.48411111132</v>
      </c>
      <c r="BZ655" s="69">
        <f t="shared" si="1070"/>
        <v>199415.08488888911</v>
      </c>
      <c r="CA655" s="69">
        <f t="shared" si="1070"/>
        <v>198067.68566666689</v>
      </c>
      <c r="CB655" s="69">
        <f t="shared" si="1070"/>
        <v>196720.28644444467</v>
      </c>
      <c r="CC655" s="69">
        <f t="shared" si="1070"/>
        <v>195372.88722222246</v>
      </c>
      <c r="CD655" s="69">
        <f t="shared" si="1070"/>
        <v>194025.48800000024</v>
      </c>
      <c r="CE655" s="69">
        <f t="shared" si="1122"/>
        <v>192678.08877777803</v>
      </c>
      <c r="CF655" s="69">
        <f t="shared" si="1122"/>
        <v>191330.68955555581</v>
      </c>
      <c r="CG655" s="69">
        <f t="shared" si="1122"/>
        <v>189983.2903333336</v>
      </c>
      <c r="CH655" s="69">
        <f t="shared" si="1122"/>
        <v>188635.89111111138</v>
      </c>
      <c r="CI655" s="60">
        <f t="shared" si="1143"/>
        <v>4327.8463017777822</v>
      </c>
      <c r="CJ655" s="57">
        <v>1347.3992222222221</v>
      </c>
      <c r="CK655" s="57">
        <f t="shared" si="1132"/>
        <v>16168.790666666664</v>
      </c>
      <c r="CL655" s="57">
        <f t="shared" si="1099"/>
        <v>187288.49188888917</v>
      </c>
      <c r="CM655" s="69">
        <f t="shared" si="1136"/>
        <v>185941.09266666695</v>
      </c>
      <c r="CN655" s="69">
        <f t="shared" si="1100"/>
        <v>184593.69344444474</v>
      </c>
      <c r="CO655" s="69">
        <f t="shared" si="1100"/>
        <v>183246.29422222252</v>
      </c>
      <c r="CP655" s="69">
        <f t="shared" si="1100"/>
        <v>181898.89500000031</v>
      </c>
      <c r="CQ655" s="69">
        <f t="shared" si="1100"/>
        <v>180551.49577777809</v>
      </c>
      <c r="CR655" s="69">
        <f t="shared" si="1100"/>
        <v>179204.09655555588</v>
      </c>
      <c r="CS655" s="69">
        <f t="shared" si="1100"/>
        <v>177856.69733333366</v>
      </c>
      <c r="CT655" s="69">
        <f t="shared" si="1100"/>
        <v>176509.29811111145</v>
      </c>
      <c r="CU655" s="69">
        <f t="shared" si="1100"/>
        <v>175161.89888888923</v>
      </c>
      <c r="CV655" s="69">
        <f t="shared" si="1100"/>
        <v>173814.49966666702</v>
      </c>
      <c r="CW655" s="69">
        <f t="shared" si="1100"/>
        <v>172467.1004444448</v>
      </c>
      <c r="CX655" s="60">
        <f t="shared" si="1144"/>
        <v>3972.1329071111186</v>
      </c>
    </row>
    <row r="656" spans="1:102" ht="24" customHeight="1" x14ac:dyDescent="0.2">
      <c r="A656" s="96" t="s">
        <v>967</v>
      </c>
      <c r="B656" s="94" t="s">
        <v>968</v>
      </c>
      <c r="C656" s="40" t="s">
        <v>794</v>
      </c>
      <c r="D656" s="91" t="s">
        <v>835</v>
      </c>
      <c r="E656" s="97">
        <v>45181</v>
      </c>
      <c r="F656" s="91" t="s">
        <v>853</v>
      </c>
      <c r="G656" s="80">
        <v>60</v>
      </c>
      <c r="H656" s="63"/>
      <c r="K656" s="58">
        <v>0</v>
      </c>
      <c r="L656" s="57"/>
      <c r="M656" s="57"/>
      <c r="N656" s="57"/>
      <c r="O656" s="57"/>
      <c r="P656" s="57"/>
      <c r="Q656" s="57"/>
      <c r="R656" s="57"/>
      <c r="S656" s="57"/>
      <c r="T656" s="57"/>
      <c r="U656" s="57"/>
      <c r="V656" s="57"/>
      <c r="W656" s="57"/>
      <c r="X656" s="57"/>
      <c r="Y656" s="57"/>
      <c r="Z656" s="57"/>
      <c r="AA656" s="59"/>
      <c r="AB656" s="89">
        <f>AL656/G656</f>
        <v>1161.4583333333333</v>
      </c>
      <c r="AC656" s="87">
        <f>AB656*3</f>
        <v>3484.375</v>
      </c>
      <c r="AD656" s="57"/>
      <c r="AE656" s="57"/>
      <c r="AF656" s="57"/>
      <c r="AG656" s="57"/>
      <c r="AH656" s="57"/>
      <c r="AI656" s="57"/>
      <c r="AJ656" s="69"/>
      <c r="AK656" s="69"/>
      <c r="AL656" s="69">
        <v>69687.5</v>
      </c>
      <c r="AM656" s="69">
        <f>AL656-$AB656</f>
        <v>68526.041666666672</v>
      </c>
      <c r="AN656" s="69">
        <f t="shared" si="1125"/>
        <v>67364.583333333343</v>
      </c>
      <c r="AO656" s="69">
        <f t="shared" si="1125"/>
        <v>66203.125000000015</v>
      </c>
      <c r="AP656" s="59"/>
      <c r="AQ656" s="57">
        <v>1161.4583333333333</v>
      </c>
      <c r="AR656" s="57">
        <f t="shared" si="1126"/>
        <v>13937.5</v>
      </c>
      <c r="AS656" s="69">
        <f t="shared" si="1127"/>
        <v>65041.666666666679</v>
      </c>
      <c r="AT656" s="69">
        <f t="shared" si="1138"/>
        <v>63880.208333333343</v>
      </c>
      <c r="AU656" s="69">
        <f t="shared" si="1138"/>
        <v>62718.750000000007</v>
      </c>
      <c r="AV656" s="69">
        <f t="shared" si="1138"/>
        <v>61557.291666666672</v>
      </c>
      <c r="AW656" s="69">
        <f t="shared" si="1138"/>
        <v>60395.833333333336</v>
      </c>
      <c r="AX656" s="69">
        <f t="shared" si="1138"/>
        <v>59234.375</v>
      </c>
      <c r="AY656" s="69">
        <f t="shared" si="1138"/>
        <v>58072.916666666664</v>
      </c>
      <c r="AZ656" s="69">
        <f t="shared" si="1138"/>
        <v>56911.458333333328</v>
      </c>
      <c r="BA656" s="69">
        <f t="shared" si="1138"/>
        <v>55749.999999999993</v>
      </c>
      <c r="BB656" s="69">
        <f t="shared" si="1138"/>
        <v>54588.541666666657</v>
      </c>
      <c r="BC656" s="69">
        <f t="shared" si="1138"/>
        <v>53427.083333333321</v>
      </c>
      <c r="BD656" s="69">
        <f t="shared" si="1138"/>
        <v>52265.624999999985</v>
      </c>
      <c r="BE656" s="60">
        <f t="shared" si="1120"/>
        <v>0</v>
      </c>
      <c r="BF656" s="57">
        <v>1161.4583333333333</v>
      </c>
      <c r="BG656" s="57">
        <f t="shared" si="1128"/>
        <v>13937.5</v>
      </c>
      <c r="BH656" s="57">
        <f t="shared" si="1137"/>
        <v>51104.16666666665</v>
      </c>
      <c r="BI656" s="69">
        <f t="shared" si="1134"/>
        <v>49942.708333333314</v>
      </c>
      <c r="BJ656" s="69">
        <f t="shared" si="1067"/>
        <v>48781.249999999978</v>
      </c>
      <c r="BK656" s="69">
        <f t="shared" si="1067"/>
        <v>47619.791666666642</v>
      </c>
      <c r="BL656" s="69">
        <f t="shared" si="1067"/>
        <v>46458.333333333307</v>
      </c>
      <c r="BM656" s="69">
        <f t="shared" si="1114"/>
        <v>45296.874999999971</v>
      </c>
      <c r="BN656" s="69">
        <f t="shared" si="1114"/>
        <v>44135.416666666635</v>
      </c>
      <c r="BO656" s="69">
        <f t="shared" si="1114"/>
        <v>42973.958333333299</v>
      </c>
      <c r="BP656" s="69">
        <f t="shared" si="1114"/>
        <v>41812.499999999964</v>
      </c>
      <c r="BQ656" s="69">
        <f t="shared" si="1114"/>
        <v>40651.041666666628</v>
      </c>
      <c r="BR656" s="69">
        <f t="shared" si="1114"/>
        <v>39489.583333333292</v>
      </c>
      <c r="BS656" s="69">
        <f t="shared" si="1114"/>
        <v>38328.124999999956</v>
      </c>
      <c r="BT656" s="60">
        <f t="shared" si="1142"/>
        <v>0</v>
      </c>
      <c r="BU656" s="57">
        <v>1161.4583333333333</v>
      </c>
      <c r="BV656" s="57">
        <f t="shared" si="1130"/>
        <v>13937.5</v>
      </c>
      <c r="BW656" s="57">
        <f t="shared" si="1139"/>
        <v>37166.666666666621</v>
      </c>
      <c r="BX656" s="69">
        <f t="shared" si="1135"/>
        <v>36005.208333333285</v>
      </c>
      <c r="BY656" s="69">
        <f t="shared" si="1070"/>
        <v>34843.749999999949</v>
      </c>
      <c r="BZ656" s="69">
        <f t="shared" si="1070"/>
        <v>33682.291666666613</v>
      </c>
      <c r="CA656" s="69">
        <f t="shared" si="1070"/>
        <v>32520.833333333281</v>
      </c>
      <c r="CB656" s="69">
        <f t="shared" si="1070"/>
        <v>31359.374999999949</v>
      </c>
      <c r="CC656" s="69">
        <f t="shared" si="1070"/>
        <v>30197.916666666617</v>
      </c>
      <c r="CD656" s="69">
        <f t="shared" si="1070"/>
        <v>29036.458333333285</v>
      </c>
      <c r="CE656" s="69">
        <f t="shared" si="1122"/>
        <v>27874.999999999953</v>
      </c>
      <c r="CF656" s="69">
        <f t="shared" si="1122"/>
        <v>26713.541666666621</v>
      </c>
      <c r="CG656" s="69">
        <f t="shared" si="1122"/>
        <v>25552.083333333288</v>
      </c>
      <c r="CH656" s="69">
        <f t="shared" si="1122"/>
        <v>24390.624999999956</v>
      </c>
      <c r="CI656" s="60">
        <v>0</v>
      </c>
      <c r="CJ656" s="57">
        <v>1161.4583333333333</v>
      </c>
      <c r="CK656" s="57">
        <f t="shared" si="1132"/>
        <v>13937.5</v>
      </c>
      <c r="CL656" s="57">
        <f t="shared" si="1099"/>
        <v>23229.166666666624</v>
      </c>
      <c r="CM656" s="69">
        <f t="shared" si="1136"/>
        <v>22067.708333333292</v>
      </c>
      <c r="CN656" s="69">
        <f t="shared" si="1100"/>
        <v>20906.24999999996</v>
      </c>
      <c r="CO656" s="69">
        <f t="shared" si="1100"/>
        <v>19744.791666666628</v>
      </c>
      <c r="CP656" s="69">
        <f t="shared" si="1100"/>
        <v>18583.333333333296</v>
      </c>
      <c r="CQ656" s="69">
        <f t="shared" si="1100"/>
        <v>17421.874999999964</v>
      </c>
      <c r="CR656" s="69">
        <f t="shared" si="1100"/>
        <v>16260.41666666663</v>
      </c>
      <c r="CS656" s="69">
        <f t="shared" si="1100"/>
        <v>15098.958333333296</v>
      </c>
      <c r="CT656" s="69">
        <f t="shared" si="1100"/>
        <v>13937.499999999962</v>
      </c>
      <c r="CU656" s="69">
        <f t="shared" si="1100"/>
        <v>12776.041666666628</v>
      </c>
      <c r="CV656" s="69">
        <f t="shared" si="1100"/>
        <v>11614.583333333294</v>
      </c>
      <c r="CW656" s="69">
        <f t="shared" si="1100"/>
        <v>10453.12499999996</v>
      </c>
      <c r="CX656" s="60">
        <v>0</v>
      </c>
    </row>
    <row r="657" spans="1:102" ht="24" customHeight="1" x14ac:dyDescent="0.2">
      <c r="A657" s="96" t="s">
        <v>969</v>
      </c>
      <c r="B657" s="94" t="s">
        <v>970</v>
      </c>
      <c r="C657" s="40" t="s">
        <v>794</v>
      </c>
      <c r="D657" s="91" t="s">
        <v>851</v>
      </c>
      <c r="E657" s="97">
        <v>45169</v>
      </c>
      <c r="F657" s="91" t="s">
        <v>853</v>
      </c>
      <c r="G657" s="80">
        <v>300</v>
      </c>
      <c r="H657" s="63"/>
      <c r="K657" s="58">
        <v>1</v>
      </c>
      <c r="L657" s="57"/>
      <c r="M657" s="57"/>
      <c r="N657" s="57"/>
      <c r="O657" s="57"/>
      <c r="P657" s="57"/>
      <c r="Q657" s="57"/>
      <c r="R657" s="57"/>
      <c r="S657" s="57"/>
      <c r="T657" s="57"/>
      <c r="U657" s="57"/>
      <c r="V657" s="57"/>
      <c r="W657" s="57"/>
      <c r="X657" s="57"/>
      <c r="Y657" s="57"/>
      <c r="Z657" s="57"/>
      <c r="AA657" s="59"/>
      <c r="AB657" s="89">
        <f>AK657/G657</f>
        <v>3087.1091666666666</v>
      </c>
      <c r="AC657" s="87">
        <f>AB657*4</f>
        <v>12348.436666666666</v>
      </c>
      <c r="AD657" s="57"/>
      <c r="AE657" s="57"/>
      <c r="AF657" s="57"/>
      <c r="AG657" s="57"/>
      <c r="AH657" s="57"/>
      <c r="AI657" s="57"/>
      <c r="AJ657" s="69"/>
      <c r="AK657" s="69">
        <v>926132.75</v>
      </c>
      <c r="AL657" s="69">
        <f t="shared" ref="AL657:AO672" si="1145">AK657-$AB657</f>
        <v>923045.64083333337</v>
      </c>
      <c r="AM657" s="69">
        <f>AL657-$AB657</f>
        <v>919958.53166666673</v>
      </c>
      <c r="AN657" s="69">
        <f>AM657-$AB657</f>
        <v>916871.4225000001</v>
      </c>
      <c r="AO657" s="69">
        <f>AN657-$AB657</f>
        <v>913784.31333333347</v>
      </c>
      <c r="AP657" s="59">
        <f>IF(K657&lt;1,0,SUM(AD657:AO657,Z657)/13*$BE$1)</f>
        <v>7784.2644987179492</v>
      </c>
      <c r="AQ657" s="57">
        <v>3087.1091666666666</v>
      </c>
      <c r="AR657" s="57">
        <f t="shared" si="1126"/>
        <v>37045.31</v>
      </c>
      <c r="AS657" s="69">
        <f>AO657-$AQ657</f>
        <v>910697.20416666684</v>
      </c>
      <c r="AT657" s="69">
        <f>AS657-$AQ657</f>
        <v>907610.0950000002</v>
      </c>
      <c r="AU657" s="69">
        <f t="shared" si="1138"/>
        <v>904522.98583333357</v>
      </c>
      <c r="AV657" s="69">
        <f t="shared" si="1138"/>
        <v>901435.87666666694</v>
      </c>
      <c r="AW657" s="69">
        <f t="shared" si="1138"/>
        <v>898348.76750000031</v>
      </c>
      <c r="AX657" s="69">
        <f t="shared" si="1138"/>
        <v>895261.65833333367</v>
      </c>
      <c r="AY657" s="69">
        <f t="shared" si="1138"/>
        <v>892174.54916666704</v>
      </c>
      <c r="AZ657" s="69">
        <f t="shared" si="1138"/>
        <v>889087.44000000041</v>
      </c>
      <c r="BA657" s="69">
        <f t="shared" si="1138"/>
        <v>886000.33083333378</v>
      </c>
      <c r="BB657" s="69">
        <f t="shared" si="1138"/>
        <v>882913.22166666714</v>
      </c>
      <c r="BC657" s="69">
        <f t="shared" si="1138"/>
        <v>879826.11250000051</v>
      </c>
      <c r="BD657" s="69">
        <f t="shared" si="1138"/>
        <v>876739.00333333388</v>
      </c>
      <c r="BE657" s="60">
        <f t="shared" si="1120"/>
        <v>19695.756483333338</v>
      </c>
      <c r="BF657" s="57">
        <v>3087.1091666666666</v>
      </c>
      <c r="BG657" s="57">
        <f t="shared" si="1128"/>
        <v>37045.31</v>
      </c>
      <c r="BH657" s="57">
        <f t="shared" si="1137"/>
        <v>873651.89416666725</v>
      </c>
      <c r="BI657" s="69">
        <f>BH657-$AQ657</f>
        <v>870564.78500000061</v>
      </c>
      <c r="BJ657" s="69">
        <f t="shared" si="1067"/>
        <v>867477.67583333398</v>
      </c>
      <c r="BK657" s="69">
        <f t="shared" si="1067"/>
        <v>864390.56666666735</v>
      </c>
      <c r="BL657" s="69">
        <f t="shared" si="1067"/>
        <v>861303.45750000072</v>
      </c>
      <c r="BM657" s="69">
        <f t="shared" si="1114"/>
        <v>858216.34833333408</v>
      </c>
      <c r="BN657" s="69">
        <f t="shared" si="1114"/>
        <v>855129.23916666745</v>
      </c>
      <c r="BO657" s="69">
        <f t="shared" si="1114"/>
        <v>852042.13000000082</v>
      </c>
      <c r="BP657" s="69">
        <f t="shared" si="1114"/>
        <v>848955.02083333419</v>
      </c>
      <c r="BQ657" s="69">
        <f t="shared" si="1114"/>
        <v>845867.91166666755</v>
      </c>
      <c r="BR657" s="69">
        <f t="shared" si="1114"/>
        <v>842780.80250000092</v>
      </c>
      <c r="BS657" s="69">
        <f t="shared" si="1114"/>
        <v>839693.69333333429</v>
      </c>
      <c r="BT657" s="60">
        <f t="shared" si="1142"/>
        <v>18880.759663333349</v>
      </c>
      <c r="BU657" s="57">
        <v>3087.1091666666666</v>
      </c>
      <c r="BV657" s="57">
        <f t="shared" si="1130"/>
        <v>37045.31</v>
      </c>
      <c r="BW657" s="57">
        <f t="shared" si="1139"/>
        <v>836606.58416666766</v>
      </c>
      <c r="BX657" s="69">
        <f>BW657-$AQ657</f>
        <v>833519.47500000102</v>
      </c>
      <c r="BY657" s="69">
        <f t="shared" si="1070"/>
        <v>830432.36583333439</v>
      </c>
      <c r="BZ657" s="69">
        <f t="shared" si="1070"/>
        <v>827345.25666666776</v>
      </c>
      <c r="CA657" s="69">
        <f t="shared" si="1070"/>
        <v>824258.14750000113</v>
      </c>
      <c r="CB657" s="69">
        <f t="shared" si="1070"/>
        <v>821171.03833333449</v>
      </c>
      <c r="CC657" s="69">
        <f t="shared" si="1070"/>
        <v>818083.92916666786</v>
      </c>
      <c r="CD657" s="69">
        <f t="shared" si="1070"/>
        <v>814996.82000000123</v>
      </c>
      <c r="CE657" s="69">
        <f t="shared" si="1122"/>
        <v>811909.7108333346</v>
      </c>
      <c r="CF657" s="69">
        <f t="shared" si="1122"/>
        <v>808822.60166666796</v>
      </c>
      <c r="CG657" s="69">
        <f t="shared" si="1122"/>
        <v>805735.49250000133</v>
      </c>
      <c r="CH657" s="69">
        <f t="shared" si="1122"/>
        <v>802648.3833333347</v>
      </c>
      <c r="CI657" s="60">
        <f t="shared" si="1143"/>
        <v>18065.762843333359</v>
      </c>
      <c r="CJ657" s="57">
        <v>3087.1091666666666</v>
      </c>
      <c r="CK657" s="57">
        <f t="shared" si="1132"/>
        <v>37045.31</v>
      </c>
      <c r="CL657" s="57">
        <f t="shared" si="1099"/>
        <v>799561.27416666807</v>
      </c>
      <c r="CM657" s="69">
        <f>CL657-$AQ657</f>
        <v>796474.16500000143</v>
      </c>
      <c r="CN657" s="69">
        <f t="shared" si="1100"/>
        <v>793387.0558333348</v>
      </c>
      <c r="CO657" s="69">
        <f t="shared" si="1100"/>
        <v>790299.94666666817</v>
      </c>
      <c r="CP657" s="69">
        <f t="shared" si="1100"/>
        <v>787212.83750000154</v>
      </c>
      <c r="CQ657" s="69">
        <f t="shared" si="1100"/>
        <v>784125.7283333349</v>
      </c>
      <c r="CR657" s="69">
        <f t="shared" si="1100"/>
        <v>781038.61916666827</v>
      </c>
      <c r="CS657" s="69">
        <f t="shared" si="1100"/>
        <v>777951.51000000164</v>
      </c>
      <c r="CT657" s="69">
        <f t="shared" si="1100"/>
        <v>774864.40083333501</v>
      </c>
      <c r="CU657" s="69">
        <f t="shared" si="1100"/>
        <v>771777.29166666837</v>
      </c>
      <c r="CV657" s="69">
        <f t="shared" si="1100"/>
        <v>768690.18250000174</v>
      </c>
      <c r="CW657" s="69">
        <f t="shared" si="1100"/>
        <v>765603.07333333511</v>
      </c>
      <c r="CX657" s="60">
        <f t="shared" si="1144"/>
        <v>17250.766023333366</v>
      </c>
    </row>
    <row r="658" spans="1:102" ht="24" customHeight="1" x14ac:dyDescent="0.2">
      <c r="A658" s="96" t="s">
        <v>971</v>
      </c>
      <c r="B658" s="94" t="s">
        <v>972</v>
      </c>
      <c r="C658" s="40" t="s">
        <v>794</v>
      </c>
      <c r="D658" s="91" t="s">
        <v>851</v>
      </c>
      <c r="E658" s="97">
        <v>45169</v>
      </c>
      <c r="F658" s="91" t="s">
        <v>853</v>
      </c>
      <c r="G658" s="80">
        <v>180</v>
      </c>
      <c r="H658" s="63"/>
      <c r="K658" s="58">
        <v>1</v>
      </c>
      <c r="L658" s="57"/>
      <c r="M658" s="57"/>
      <c r="N658" s="57"/>
      <c r="O658" s="57"/>
      <c r="P658" s="57"/>
      <c r="Q658" s="57"/>
      <c r="R658" s="57"/>
      <c r="S658" s="57"/>
      <c r="T658" s="57"/>
      <c r="U658" s="57"/>
      <c r="V658" s="57"/>
      <c r="W658" s="57"/>
      <c r="X658" s="57"/>
      <c r="Y658" s="57"/>
      <c r="Z658" s="57"/>
      <c r="AA658" s="59"/>
      <c r="AB658" s="89">
        <f>AK658/G658</f>
        <v>4942.5841666666665</v>
      </c>
      <c r="AC658" s="87">
        <f>AB658*4</f>
        <v>19770.336666666666</v>
      </c>
      <c r="AD658" s="57"/>
      <c r="AE658" s="57"/>
      <c r="AF658" s="57"/>
      <c r="AG658" s="57"/>
      <c r="AH658" s="57"/>
      <c r="AI658" s="57"/>
      <c r="AJ658" s="69"/>
      <c r="AK658" s="69">
        <v>889665.15</v>
      </c>
      <c r="AL658" s="69">
        <f t="shared" si="1145"/>
        <v>884722.56583333341</v>
      </c>
      <c r="AM658" s="69">
        <f t="shared" si="1145"/>
        <v>879779.9816666668</v>
      </c>
      <c r="AN658" s="69">
        <f t="shared" si="1145"/>
        <v>874837.3975000002</v>
      </c>
      <c r="AO658" s="69">
        <f>AN658-$AB658</f>
        <v>869894.81333333359</v>
      </c>
      <c r="AP658" s="59">
        <f>IF(K658&lt;1,0,SUM(AD658:AO658,Z658)/13*$BE$1)</f>
        <v>7444.2921525641032</v>
      </c>
      <c r="AQ658" s="57">
        <v>4942.5841666666665</v>
      </c>
      <c r="AR658" s="57">
        <f>AQ658*12</f>
        <v>59311.009999999995</v>
      </c>
      <c r="AS658" s="69">
        <f>AO658-$AQ658</f>
        <v>864952.22916666698</v>
      </c>
      <c r="AT658" s="69">
        <f>AS658-$AQ658</f>
        <v>860009.64500000037</v>
      </c>
      <c r="AU658" s="69">
        <f t="shared" si="1138"/>
        <v>855067.06083333376</v>
      </c>
      <c r="AV658" s="69">
        <f t="shared" si="1138"/>
        <v>850124.47666666715</v>
      </c>
      <c r="AW658" s="69">
        <f t="shared" si="1138"/>
        <v>845181.89250000054</v>
      </c>
      <c r="AX658" s="69">
        <f t="shared" si="1138"/>
        <v>840239.30833333393</v>
      </c>
      <c r="AY658" s="69">
        <f t="shared" si="1138"/>
        <v>835296.72416666732</v>
      </c>
      <c r="AZ658" s="69">
        <f t="shared" si="1138"/>
        <v>830354.14000000071</v>
      </c>
      <c r="BA658" s="69">
        <f t="shared" si="1138"/>
        <v>825411.5558333341</v>
      </c>
      <c r="BB658" s="69">
        <f t="shared" si="1138"/>
        <v>820468.97166666749</v>
      </c>
      <c r="BC658" s="69">
        <f t="shared" si="1138"/>
        <v>815526.38750000088</v>
      </c>
      <c r="BD658" s="69">
        <f t="shared" si="1138"/>
        <v>810583.80333333428</v>
      </c>
      <c r="BE658" s="60">
        <f t="shared" si="1120"/>
        <v>18485.264783333347</v>
      </c>
      <c r="BF658" s="57">
        <v>4942.5841666666665</v>
      </c>
      <c r="BG658" s="57">
        <f>BF658*12</f>
        <v>59311.009999999995</v>
      </c>
      <c r="BH658" s="57">
        <f t="shared" si="1137"/>
        <v>805641.21916666767</v>
      </c>
      <c r="BI658" s="69">
        <f>BH658-$AQ658</f>
        <v>800698.63500000106</v>
      </c>
      <c r="BJ658" s="69">
        <f t="shared" si="1067"/>
        <v>795756.05083333445</v>
      </c>
      <c r="BK658" s="69">
        <f t="shared" si="1067"/>
        <v>790813.46666666784</v>
      </c>
      <c r="BL658" s="69">
        <f t="shared" si="1067"/>
        <v>785870.88250000123</v>
      </c>
      <c r="BM658" s="69">
        <f t="shared" si="1114"/>
        <v>780928.29833333462</v>
      </c>
      <c r="BN658" s="69">
        <f t="shared" si="1114"/>
        <v>775985.71416666801</v>
      </c>
      <c r="BO658" s="69">
        <f t="shared" si="1114"/>
        <v>771043.1300000014</v>
      </c>
      <c r="BP658" s="69">
        <f t="shared" si="1114"/>
        <v>766100.54583333479</v>
      </c>
      <c r="BQ658" s="69">
        <f t="shared" si="1114"/>
        <v>761157.96166666818</v>
      </c>
      <c r="BR658" s="69">
        <f t="shared" si="1114"/>
        <v>756215.37750000157</v>
      </c>
      <c r="BS658" s="69">
        <f t="shared" si="1114"/>
        <v>751272.79333333496</v>
      </c>
      <c r="BT658" s="60">
        <f t="shared" si="1142"/>
        <v>17180.422563333359</v>
      </c>
      <c r="BU658" s="57">
        <v>4942.5841666666665</v>
      </c>
      <c r="BV658" s="57">
        <f>BU658*12</f>
        <v>59311.009999999995</v>
      </c>
      <c r="BW658" s="57">
        <f t="shared" si="1139"/>
        <v>746330.20916666836</v>
      </c>
      <c r="BX658" s="69">
        <f>BW658-$AQ658</f>
        <v>741387.62500000175</v>
      </c>
      <c r="BY658" s="69">
        <f t="shared" si="1070"/>
        <v>736445.04083333514</v>
      </c>
      <c r="BZ658" s="69">
        <f t="shared" si="1070"/>
        <v>731502.45666666853</v>
      </c>
      <c r="CA658" s="69">
        <f t="shared" si="1070"/>
        <v>726559.87250000192</v>
      </c>
      <c r="CB658" s="69">
        <f t="shared" si="1070"/>
        <v>721617.28833333531</v>
      </c>
      <c r="CC658" s="69">
        <f t="shared" si="1070"/>
        <v>716674.7041666687</v>
      </c>
      <c r="CD658" s="69">
        <f t="shared" si="1070"/>
        <v>711732.12000000209</v>
      </c>
      <c r="CE658" s="69">
        <f t="shared" si="1122"/>
        <v>706789.53583333548</v>
      </c>
      <c r="CF658" s="69">
        <f t="shared" si="1122"/>
        <v>701846.95166666887</v>
      </c>
      <c r="CG658" s="69">
        <f t="shared" si="1122"/>
        <v>696904.36750000226</v>
      </c>
      <c r="CH658" s="69">
        <f t="shared" si="1122"/>
        <v>691961.78333333565</v>
      </c>
      <c r="CI658" s="60">
        <f t="shared" si="1143"/>
        <v>15875.580343333377</v>
      </c>
      <c r="CJ658" s="57">
        <v>4942.5841666666665</v>
      </c>
      <c r="CK658" s="57">
        <f>CJ658*12</f>
        <v>59311.009999999995</v>
      </c>
      <c r="CL658" s="57">
        <f t="shared" si="1099"/>
        <v>687019.19916666904</v>
      </c>
      <c r="CM658" s="69">
        <f>CL658-$AQ658</f>
        <v>682076.61500000244</v>
      </c>
      <c r="CN658" s="69">
        <f t="shared" si="1100"/>
        <v>677134.03083333583</v>
      </c>
      <c r="CO658" s="69">
        <f t="shared" si="1100"/>
        <v>672191.44666666922</v>
      </c>
      <c r="CP658" s="69">
        <f t="shared" si="1100"/>
        <v>667248.86250000261</v>
      </c>
      <c r="CQ658" s="69">
        <f t="shared" si="1100"/>
        <v>662306.278333336</v>
      </c>
      <c r="CR658" s="69">
        <f t="shared" si="1100"/>
        <v>657363.69416666939</v>
      </c>
      <c r="CS658" s="69">
        <f t="shared" si="1100"/>
        <v>652421.11000000278</v>
      </c>
      <c r="CT658" s="69">
        <f t="shared" si="1100"/>
        <v>647478.52583333617</v>
      </c>
      <c r="CU658" s="69">
        <f t="shared" si="1100"/>
        <v>642535.94166666956</v>
      </c>
      <c r="CV658" s="69">
        <f t="shared" si="1100"/>
        <v>637593.35750000295</v>
      </c>
      <c r="CW658" s="69">
        <f t="shared" si="1100"/>
        <v>632650.77333333634</v>
      </c>
      <c r="CX658" s="60">
        <f t="shared" si="1144"/>
        <v>14570.738123333391</v>
      </c>
    </row>
    <row r="659" spans="1:102" ht="24" customHeight="1" x14ac:dyDescent="0.2">
      <c r="A659" s="96" t="s">
        <v>973</v>
      </c>
      <c r="B659" s="94" t="s">
        <v>974</v>
      </c>
      <c r="C659" s="40" t="s">
        <v>794</v>
      </c>
      <c r="D659" s="91" t="s">
        <v>851</v>
      </c>
      <c r="E659" s="97">
        <v>45184</v>
      </c>
      <c r="F659" s="91" t="s">
        <v>853</v>
      </c>
      <c r="G659" s="80">
        <v>180</v>
      </c>
      <c r="H659" s="63"/>
      <c r="K659" s="58">
        <v>1</v>
      </c>
      <c r="L659" s="57"/>
      <c r="M659" s="57"/>
      <c r="N659" s="57"/>
      <c r="O659" s="57"/>
      <c r="P659" s="57"/>
      <c r="Q659" s="57"/>
      <c r="R659" s="57"/>
      <c r="S659" s="57"/>
      <c r="T659" s="57"/>
      <c r="U659" s="57"/>
      <c r="V659" s="57"/>
      <c r="W659" s="57"/>
      <c r="X659" s="57"/>
      <c r="Y659" s="57"/>
      <c r="Z659" s="57"/>
      <c r="AA659" s="59"/>
      <c r="AB659" s="89">
        <f>AL659/G659</f>
        <v>6965.9933888888891</v>
      </c>
      <c r="AC659" s="87">
        <f>AB659*3</f>
        <v>20897.980166666668</v>
      </c>
      <c r="AD659" s="57"/>
      <c r="AE659" s="57"/>
      <c r="AF659" s="57"/>
      <c r="AG659" s="57"/>
      <c r="AH659" s="57"/>
      <c r="AI659" s="57"/>
      <c r="AJ659" s="69"/>
      <c r="AK659" s="69"/>
      <c r="AL659" s="69">
        <v>1253878.81</v>
      </c>
      <c r="AM659" s="69">
        <f t="shared" si="1145"/>
        <v>1246912.8166111112</v>
      </c>
      <c r="AN659" s="69">
        <f t="shared" si="1145"/>
        <v>1239946.8232222223</v>
      </c>
      <c r="AO659" s="69">
        <f t="shared" si="1145"/>
        <v>1232980.8298333334</v>
      </c>
      <c r="AP659" s="59">
        <f t="shared" ref="AP659:AP677" si="1146">IF(K659&lt;1,0,SUM(AD659:AO659,Z659)/13*$BE$1)</f>
        <v>8417.0633963589735</v>
      </c>
      <c r="AQ659" s="57">
        <v>6965.9933888888891</v>
      </c>
      <c r="AR659" s="57">
        <f>AQ659*12</f>
        <v>83591.920666666672</v>
      </c>
      <c r="AS659" s="69">
        <f>AO659-$AQ659</f>
        <v>1226014.8364444445</v>
      </c>
      <c r="AT659" s="69">
        <f>AS659-$AQ659</f>
        <v>1219048.8430555556</v>
      </c>
      <c r="AU659" s="69">
        <f t="shared" si="1138"/>
        <v>1212082.8496666667</v>
      </c>
      <c r="AV659" s="69">
        <f t="shared" si="1138"/>
        <v>1205116.8562777778</v>
      </c>
      <c r="AW659" s="69">
        <f t="shared" si="1138"/>
        <v>1198150.8628888889</v>
      </c>
      <c r="AX659" s="69">
        <f t="shared" si="1138"/>
        <v>1191184.8695</v>
      </c>
      <c r="AY659" s="69">
        <f t="shared" si="1138"/>
        <v>1184218.8761111111</v>
      </c>
      <c r="AZ659" s="69">
        <f t="shared" si="1138"/>
        <v>1177252.8827222222</v>
      </c>
      <c r="BA659" s="69">
        <f t="shared" si="1138"/>
        <v>1170286.8893333334</v>
      </c>
      <c r="BB659" s="69">
        <f t="shared" si="1138"/>
        <v>1163320.8959444445</v>
      </c>
      <c r="BC659" s="69">
        <f t="shared" si="1138"/>
        <v>1156354.9025555556</v>
      </c>
      <c r="BD659" s="69">
        <f t="shared" si="1138"/>
        <v>1149388.9091666667</v>
      </c>
      <c r="BE659" s="60">
        <f t="shared" si="1120"/>
        <v>26206.067128999995</v>
      </c>
      <c r="BF659" s="57">
        <v>6965.9933888888891</v>
      </c>
      <c r="BG659" s="57">
        <f>BF659*12</f>
        <v>83591.920666666672</v>
      </c>
      <c r="BH659" s="57">
        <f t="shared" si="1137"/>
        <v>1142422.9157777778</v>
      </c>
      <c r="BI659" s="69">
        <f>BH659-$AQ659</f>
        <v>1135456.9223888889</v>
      </c>
      <c r="BJ659" s="69">
        <f t="shared" si="1067"/>
        <v>1128490.929</v>
      </c>
      <c r="BK659" s="69">
        <f t="shared" si="1067"/>
        <v>1121524.9356111111</v>
      </c>
      <c r="BL659" s="69">
        <f t="shared" si="1067"/>
        <v>1114558.9422222222</v>
      </c>
      <c r="BM659" s="69">
        <f t="shared" si="1114"/>
        <v>1107592.9488333333</v>
      </c>
      <c r="BN659" s="69">
        <f t="shared" si="1114"/>
        <v>1100626.9554444444</v>
      </c>
      <c r="BO659" s="69">
        <f t="shared" si="1114"/>
        <v>1093660.9620555555</v>
      </c>
      <c r="BP659" s="69">
        <f t="shared" si="1114"/>
        <v>1086694.9686666667</v>
      </c>
      <c r="BQ659" s="69">
        <f t="shared" si="1114"/>
        <v>1079728.9752777778</v>
      </c>
      <c r="BR659" s="69">
        <f t="shared" si="1114"/>
        <v>1072762.9818888889</v>
      </c>
      <c r="BS659" s="69">
        <f t="shared" si="1114"/>
        <v>1065796.9885</v>
      </c>
      <c r="BT659" s="60">
        <f>IF(AL659&lt;1,0,SUM(BH659:BS659,BD659)/13*$BE$1)</f>
        <v>24367.044874333325</v>
      </c>
      <c r="BU659" s="57">
        <v>6965.9933888888891</v>
      </c>
      <c r="BV659" s="57">
        <f>BU659*12</f>
        <v>83591.920666666672</v>
      </c>
      <c r="BW659" s="57">
        <f t="shared" si="1139"/>
        <v>1058830.9951111111</v>
      </c>
      <c r="BX659" s="69">
        <f>BW659-$AQ659</f>
        <v>1051865.0017222222</v>
      </c>
      <c r="BY659" s="69">
        <f t="shared" ref="BY659:CH683" si="1147">BX659-$AQ659</f>
        <v>1044899.0083333333</v>
      </c>
      <c r="BZ659" s="69">
        <f t="shared" si="1147"/>
        <v>1037933.0149444444</v>
      </c>
      <c r="CA659" s="69">
        <f t="shared" si="1147"/>
        <v>1030967.0215555555</v>
      </c>
      <c r="CB659" s="69">
        <f t="shared" si="1147"/>
        <v>1024001.0281666666</v>
      </c>
      <c r="CC659" s="69">
        <f t="shared" si="1147"/>
        <v>1017035.0347777777</v>
      </c>
      <c r="CD659" s="69">
        <f t="shared" si="1147"/>
        <v>1010069.0413888888</v>
      </c>
      <c r="CE659" s="69">
        <f t="shared" si="1122"/>
        <v>1003103.048</v>
      </c>
      <c r="CF659" s="69">
        <f t="shared" si="1122"/>
        <v>996137.05461111106</v>
      </c>
      <c r="CG659" s="69">
        <f t="shared" si="1122"/>
        <v>989171.06122222217</v>
      </c>
      <c r="CH659" s="69">
        <f t="shared" si="1122"/>
        <v>982205.06783333328</v>
      </c>
      <c r="CI659" s="60">
        <f>IF(BA659&lt;1,0,SUM(BW659:CH659,BS659)/13*$BE$1)</f>
        <v>22528.022619666659</v>
      </c>
      <c r="CJ659" s="57">
        <v>6965.9933888888891</v>
      </c>
      <c r="CK659" s="57">
        <f>CJ659*12</f>
        <v>83591.920666666672</v>
      </c>
      <c r="CL659" s="57">
        <f t="shared" si="1099"/>
        <v>975239.07444444438</v>
      </c>
      <c r="CM659" s="69">
        <f>CL659-$AQ659</f>
        <v>968273.08105555549</v>
      </c>
      <c r="CN659" s="69">
        <f t="shared" si="1100"/>
        <v>961307.0876666666</v>
      </c>
      <c r="CO659" s="69">
        <f t="shared" si="1100"/>
        <v>954341.09427777771</v>
      </c>
      <c r="CP659" s="69">
        <f t="shared" si="1100"/>
        <v>947375.10088888882</v>
      </c>
      <c r="CQ659" s="69">
        <f t="shared" si="1100"/>
        <v>940409.10749999993</v>
      </c>
      <c r="CR659" s="69">
        <f t="shared" si="1100"/>
        <v>933443.11411111103</v>
      </c>
      <c r="CS659" s="69">
        <f t="shared" si="1100"/>
        <v>926477.12072222214</v>
      </c>
      <c r="CT659" s="69">
        <f t="shared" si="1100"/>
        <v>919511.12733333325</v>
      </c>
      <c r="CU659" s="69">
        <f t="shared" si="1100"/>
        <v>912545.13394444436</v>
      </c>
      <c r="CV659" s="69">
        <f t="shared" si="1100"/>
        <v>905579.14055555547</v>
      </c>
      <c r="CW659" s="69">
        <f t="shared" si="1100"/>
        <v>898613.14716666657</v>
      </c>
      <c r="CX659" s="60">
        <f>IF(BP659&lt;1,0,SUM(CL659:CW659,CH659)/13*$BE$1)</f>
        <v>20689.000364999996</v>
      </c>
    </row>
    <row r="660" spans="1:102" ht="24" customHeight="1" x14ac:dyDescent="0.2">
      <c r="A660" s="96" t="s">
        <v>975</v>
      </c>
      <c r="B660" s="94" t="s">
        <v>976</v>
      </c>
      <c r="C660" s="40" t="s">
        <v>794</v>
      </c>
      <c r="D660" s="91" t="s">
        <v>851</v>
      </c>
      <c r="E660" s="97">
        <v>45197</v>
      </c>
      <c r="F660" s="91" t="s">
        <v>853</v>
      </c>
      <c r="G660" s="80">
        <v>180</v>
      </c>
      <c r="H660" s="63"/>
      <c r="K660" s="58">
        <v>1</v>
      </c>
      <c r="L660" s="57"/>
      <c r="M660" s="57"/>
      <c r="N660" s="57"/>
      <c r="O660" s="57"/>
      <c r="P660" s="57"/>
      <c r="Q660" s="57"/>
      <c r="R660" s="57"/>
      <c r="S660" s="57"/>
      <c r="T660" s="57"/>
      <c r="U660" s="57"/>
      <c r="V660" s="57"/>
      <c r="W660" s="57"/>
      <c r="X660" s="57"/>
      <c r="Y660" s="57"/>
      <c r="Z660" s="57"/>
      <c r="AA660" s="59"/>
      <c r="AB660" s="89">
        <f>AL660/G660</f>
        <v>1759.1336111111111</v>
      </c>
      <c r="AC660" s="87">
        <f>AB660*3</f>
        <v>5277.4008333333331</v>
      </c>
      <c r="AD660" s="57"/>
      <c r="AE660" s="57"/>
      <c r="AF660" s="57"/>
      <c r="AG660" s="57"/>
      <c r="AH660" s="57"/>
      <c r="AI660" s="57"/>
      <c r="AJ660" s="69"/>
      <c r="AK660" s="69"/>
      <c r="AL660" s="69">
        <v>316644.05</v>
      </c>
      <c r="AM660" s="69">
        <f t="shared" si="1145"/>
        <v>314884.9163888889</v>
      </c>
      <c r="AN660" s="69">
        <f t="shared" si="1145"/>
        <v>313125.78277777781</v>
      </c>
      <c r="AO660" s="69">
        <f t="shared" si="1145"/>
        <v>311366.64916666673</v>
      </c>
      <c r="AP660" s="59">
        <f t="shared" si="1146"/>
        <v>2125.5746741025641</v>
      </c>
      <c r="AQ660" s="57">
        <v>1759.1336111111111</v>
      </c>
      <c r="AR660" s="57">
        <f>AQ660*12</f>
        <v>21109.603333333333</v>
      </c>
      <c r="AS660" s="69">
        <f>AO660-$AQ660</f>
        <v>309607.51555555564</v>
      </c>
      <c r="AT660" s="69">
        <f t="shared" ref="AT660:BD675" si="1148">AS660-$AQ660</f>
        <v>307848.38194444455</v>
      </c>
      <c r="AU660" s="69">
        <f>AT660-$AQ660</f>
        <v>306089.24833333347</v>
      </c>
      <c r="AV660" s="69">
        <f t="shared" si="1138"/>
        <v>304330.11472222238</v>
      </c>
      <c r="AW660" s="69">
        <f t="shared" si="1138"/>
        <v>302570.98111111129</v>
      </c>
      <c r="AX660" s="69">
        <f t="shared" si="1138"/>
        <v>300811.84750000021</v>
      </c>
      <c r="AY660" s="69">
        <f t="shared" si="1138"/>
        <v>299052.71388888912</v>
      </c>
      <c r="AZ660" s="69">
        <f t="shared" si="1138"/>
        <v>297293.58027777803</v>
      </c>
      <c r="BA660" s="69">
        <f t="shared" si="1138"/>
        <v>295534.44666666695</v>
      </c>
      <c r="BB660" s="69">
        <f t="shared" si="1138"/>
        <v>293775.31305555586</v>
      </c>
      <c r="BC660" s="69">
        <f t="shared" si="1138"/>
        <v>292016.17944444477</v>
      </c>
      <c r="BD660" s="69">
        <f t="shared" si="1138"/>
        <v>290257.04583333369</v>
      </c>
      <c r="BE660" s="60">
        <f t="shared" si="1120"/>
        <v>6617.8606450000043</v>
      </c>
      <c r="BF660" s="57">
        <v>1759.1336111111111</v>
      </c>
      <c r="BG660" s="57">
        <f>BF660*12</f>
        <v>21109.603333333333</v>
      </c>
      <c r="BH660" s="57">
        <f t="shared" si="1137"/>
        <v>288497.9122222226</v>
      </c>
      <c r="BI660" s="69">
        <f t="shared" ref="BI660:BJ675" si="1149">BH660-$AQ660</f>
        <v>286738.77861111151</v>
      </c>
      <c r="BJ660" s="69">
        <f>BI660-$AQ660</f>
        <v>284979.64500000043</v>
      </c>
      <c r="BK660" s="69">
        <f t="shared" ref="BK660:BO680" si="1150">BJ660-$AQ660</f>
        <v>283220.51138888934</v>
      </c>
      <c r="BL660" s="69">
        <f t="shared" si="1150"/>
        <v>281461.37777777825</v>
      </c>
      <c r="BM660" s="69">
        <f t="shared" si="1114"/>
        <v>279702.24416666717</v>
      </c>
      <c r="BN660" s="69">
        <f t="shared" si="1114"/>
        <v>277943.11055555608</v>
      </c>
      <c r="BO660" s="69">
        <f t="shared" si="1114"/>
        <v>276183.97694444499</v>
      </c>
      <c r="BP660" s="69">
        <f t="shared" si="1114"/>
        <v>274424.84333333391</v>
      </c>
      <c r="BQ660" s="69">
        <f t="shared" si="1114"/>
        <v>272665.70972222282</v>
      </c>
      <c r="BR660" s="69">
        <f t="shared" si="1114"/>
        <v>270906.57611111173</v>
      </c>
      <c r="BS660" s="69">
        <f t="shared" si="1114"/>
        <v>269147.44250000064</v>
      </c>
      <c r="BT660" s="60">
        <f>IF(AL660&lt;1,0,SUM(BH660:BS660,BD660)/13*$BE$1)</f>
        <v>6153.4493716666775</v>
      </c>
      <c r="BU660" s="57">
        <v>1759.1336111111111</v>
      </c>
      <c r="BV660" s="57">
        <f>BU660*12</f>
        <v>21109.603333333333</v>
      </c>
      <c r="BW660" s="57">
        <f t="shared" si="1139"/>
        <v>267388.30888888956</v>
      </c>
      <c r="BX660" s="69">
        <f t="shared" ref="BX660:BY675" si="1151">BW660-$AQ660</f>
        <v>265629.17527777847</v>
      </c>
      <c r="BY660" s="69">
        <f>BX660-$AQ660</f>
        <v>263870.04166666738</v>
      </c>
      <c r="BZ660" s="69">
        <f t="shared" si="1147"/>
        <v>262110.90805555627</v>
      </c>
      <c r="CA660" s="69">
        <f t="shared" si="1147"/>
        <v>260351.77444444515</v>
      </c>
      <c r="CB660" s="69">
        <f t="shared" si="1147"/>
        <v>258592.64083333404</v>
      </c>
      <c r="CC660" s="69">
        <f t="shared" si="1147"/>
        <v>256833.50722222292</v>
      </c>
      <c r="CD660" s="69">
        <f t="shared" si="1147"/>
        <v>255074.37361111181</v>
      </c>
      <c r="CE660" s="69">
        <f t="shared" si="1122"/>
        <v>253315.24000000069</v>
      </c>
      <c r="CF660" s="69">
        <f t="shared" si="1122"/>
        <v>251556.10638888957</v>
      </c>
      <c r="CG660" s="69">
        <f t="shared" si="1122"/>
        <v>249796.97277777846</v>
      </c>
      <c r="CH660" s="69">
        <f t="shared" si="1122"/>
        <v>248037.83916666734</v>
      </c>
      <c r="CI660" s="60">
        <f>IF(BA660&lt;1,0,SUM(BW660:CH660,BS660)/13*$BE$1)</f>
        <v>5689.0380983333489</v>
      </c>
      <c r="CJ660" s="57">
        <v>1759.1336111111111</v>
      </c>
      <c r="CK660" s="57">
        <f>CJ660*12</f>
        <v>21109.603333333333</v>
      </c>
      <c r="CL660" s="57">
        <f t="shared" si="1099"/>
        <v>246278.70555555623</v>
      </c>
      <c r="CM660" s="69">
        <f t="shared" ref="CM660:CN675" si="1152">CL660-$AQ660</f>
        <v>244519.57194444511</v>
      </c>
      <c r="CN660" s="69">
        <f>CM660-$AQ660</f>
        <v>242760.43833333399</v>
      </c>
      <c r="CO660" s="69">
        <f t="shared" ref="CO660:CW680" si="1153">CN660-$AQ660</f>
        <v>241001.30472222288</v>
      </c>
      <c r="CP660" s="69">
        <f t="shared" si="1153"/>
        <v>239242.17111111176</v>
      </c>
      <c r="CQ660" s="69">
        <f t="shared" si="1153"/>
        <v>237483.03750000065</v>
      </c>
      <c r="CR660" s="69">
        <f t="shared" si="1153"/>
        <v>235723.90388888953</v>
      </c>
      <c r="CS660" s="69">
        <f t="shared" si="1153"/>
        <v>233964.77027777841</v>
      </c>
      <c r="CT660" s="69">
        <f t="shared" si="1153"/>
        <v>232205.6366666673</v>
      </c>
      <c r="CU660" s="69">
        <f t="shared" si="1153"/>
        <v>230446.50305555618</v>
      </c>
      <c r="CV660" s="69">
        <f t="shared" si="1153"/>
        <v>228687.36944444507</v>
      </c>
      <c r="CW660" s="69">
        <f t="shared" si="1153"/>
        <v>226928.23583333395</v>
      </c>
      <c r="CX660" s="60">
        <f>IF(BP660&lt;1,0,SUM(CL660:CW660,CH660)/13*$BE$1)</f>
        <v>5224.6268250000148</v>
      </c>
    </row>
    <row r="661" spans="1:102" s="71" customFormat="1" ht="24" customHeight="1" x14ac:dyDescent="0.2">
      <c r="A661" s="96" t="s">
        <v>977</v>
      </c>
      <c r="B661" s="94" t="s">
        <v>978</v>
      </c>
      <c r="C661" s="71" t="s">
        <v>794</v>
      </c>
      <c r="D661" s="91" t="s">
        <v>851</v>
      </c>
      <c r="E661" s="97">
        <v>45205</v>
      </c>
      <c r="F661" s="91" t="s">
        <v>853</v>
      </c>
      <c r="G661" s="80">
        <v>180</v>
      </c>
      <c r="H661" s="69"/>
      <c r="K661" s="72">
        <v>1</v>
      </c>
      <c r="L661" s="69"/>
      <c r="M661" s="69"/>
      <c r="N661" s="69"/>
      <c r="O661" s="69"/>
      <c r="P661" s="69"/>
      <c r="Q661" s="69"/>
      <c r="R661" s="69"/>
      <c r="S661" s="69"/>
      <c r="T661" s="69"/>
      <c r="U661" s="69"/>
      <c r="V661" s="69"/>
      <c r="W661" s="69"/>
      <c r="X661" s="69"/>
      <c r="Y661" s="69"/>
      <c r="Z661" s="69"/>
      <c r="AA661" s="60"/>
      <c r="AB661" s="99">
        <f>AM661/G661</f>
        <v>665.52283333333332</v>
      </c>
      <c r="AC661" s="87">
        <f>AB661*2</f>
        <v>1331.0456666666666</v>
      </c>
      <c r="AD661" s="69"/>
      <c r="AE661" s="69"/>
      <c r="AF661" s="69"/>
      <c r="AG661" s="69"/>
      <c r="AH661" s="69"/>
      <c r="AI661" s="69"/>
      <c r="AJ661" s="69"/>
      <c r="AK661" s="69"/>
      <c r="AL661" s="69"/>
      <c r="AM661" s="69">
        <v>119794.11</v>
      </c>
      <c r="AN661" s="69">
        <f>AM661-$AB661</f>
        <v>119128.58716666666</v>
      </c>
      <c r="AO661" s="69">
        <f t="shared" si="1145"/>
        <v>118463.06433333333</v>
      </c>
      <c r="AP661" s="60">
        <f t="shared" si="1146"/>
        <v>604.80667330769234</v>
      </c>
      <c r="AQ661" s="69">
        <v>665.52283333333332</v>
      </c>
      <c r="AR661" s="69">
        <f t="shared" ref="AR661" si="1154">AQ661*12</f>
        <v>7986.2739999999994</v>
      </c>
      <c r="AS661" s="69">
        <f t="shared" ref="AS661:AS664" si="1155">AO661-$AQ661</f>
        <v>117797.54149999999</v>
      </c>
      <c r="AT661" s="69">
        <f t="shared" si="1148"/>
        <v>117132.01866666666</v>
      </c>
      <c r="AU661" s="69">
        <f t="shared" si="1148"/>
        <v>116466.49583333332</v>
      </c>
      <c r="AV661" s="69">
        <f t="shared" si="1138"/>
        <v>115800.97299999998</v>
      </c>
      <c r="AW661" s="69">
        <f t="shared" si="1138"/>
        <v>115135.45016666665</v>
      </c>
      <c r="AX661" s="69">
        <f t="shared" si="1138"/>
        <v>114469.92733333331</v>
      </c>
      <c r="AY661" s="69">
        <f t="shared" si="1138"/>
        <v>113804.40449999998</v>
      </c>
      <c r="AZ661" s="69">
        <f t="shared" si="1138"/>
        <v>113138.88166666664</v>
      </c>
      <c r="BA661" s="69">
        <f t="shared" si="1138"/>
        <v>112473.3588333333</v>
      </c>
      <c r="BB661" s="69">
        <f t="shared" si="1138"/>
        <v>111807.83599999997</v>
      </c>
      <c r="BC661" s="69">
        <f t="shared" si="1138"/>
        <v>111142.31316666663</v>
      </c>
      <c r="BD661" s="69">
        <f t="shared" si="1138"/>
        <v>110476.79033333329</v>
      </c>
      <c r="BE661" s="60">
        <f t="shared" si="1120"/>
        <v>2518.3384013333325</v>
      </c>
      <c r="BF661" s="69">
        <v>665.52283333333332</v>
      </c>
      <c r="BG661" s="69">
        <f t="shared" ref="BG661" si="1156">BF661*12</f>
        <v>7986.2739999999994</v>
      </c>
      <c r="BH661" s="57">
        <f t="shared" si="1137"/>
        <v>109811.26749999996</v>
      </c>
      <c r="BI661" s="69">
        <f t="shared" si="1149"/>
        <v>109145.74466666662</v>
      </c>
      <c r="BJ661" s="69">
        <f t="shared" si="1149"/>
        <v>108480.22183333329</v>
      </c>
      <c r="BK661" s="69">
        <f t="shared" si="1150"/>
        <v>107814.69899999995</v>
      </c>
      <c r="BL661" s="69">
        <f t="shared" si="1150"/>
        <v>107149.17616666661</v>
      </c>
      <c r="BM661" s="69">
        <f t="shared" si="1114"/>
        <v>106483.65333333328</v>
      </c>
      <c r="BN661" s="69">
        <f t="shared" si="1114"/>
        <v>105818.13049999994</v>
      </c>
      <c r="BO661" s="69">
        <f t="shared" si="1114"/>
        <v>105152.6076666666</v>
      </c>
      <c r="BP661" s="69">
        <f t="shared" si="1114"/>
        <v>104487.08483333327</v>
      </c>
      <c r="BQ661" s="69">
        <f t="shared" si="1114"/>
        <v>103821.56199999993</v>
      </c>
      <c r="BR661" s="69">
        <f t="shared" si="1114"/>
        <v>103156.0391666666</v>
      </c>
      <c r="BS661" s="69">
        <f t="shared" si="1114"/>
        <v>102490.51633333326</v>
      </c>
      <c r="BT661" s="60">
        <f>IF(AM661&lt;1,0,SUM(BH661:BS661,BD661)/13*$BE$1)</f>
        <v>2342.6403733333318</v>
      </c>
      <c r="BU661" s="69">
        <v>665.52283333333332</v>
      </c>
      <c r="BV661" s="69">
        <f t="shared" ref="BV661" si="1157">BU661*12</f>
        <v>7986.2739999999994</v>
      </c>
      <c r="BW661" s="57">
        <f t="shared" si="1139"/>
        <v>101824.99349999992</v>
      </c>
      <c r="BX661" s="69">
        <f t="shared" si="1151"/>
        <v>101159.47066666659</v>
      </c>
      <c r="BY661" s="69">
        <f t="shared" si="1151"/>
        <v>100493.94783333325</v>
      </c>
      <c r="BZ661" s="69">
        <f t="shared" si="1147"/>
        <v>99828.424999999916</v>
      </c>
      <c r="CA661" s="69">
        <f t="shared" si="1147"/>
        <v>99162.902166666579</v>
      </c>
      <c r="CB661" s="69">
        <f t="shared" si="1147"/>
        <v>98497.379333333243</v>
      </c>
      <c r="CC661" s="69">
        <f t="shared" si="1147"/>
        <v>97831.856499999907</v>
      </c>
      <c r="CD661" s="69">
        <f t="shared" si="1147"/>
        <v>97166.333666666571</v>
      </c>
      <c r="CE661" s="69">
        <f t="shared" si="1122"/>
        <v>96500.810833333235</v>
      </c>
      <c r="CF661" s="69">
        <f t="shared" si="1122"/>
        <v>95835.287999999899</v>
      </c>
      <c r="CG661" s="69">
        <f t="shared" si="1122"/>
        <v>95169.765166666562</v>
      </c>
      <c r="CH661" s="69">
        <f t="shared" si="1122"/>
        <v>94504.242333333226</v>
      </c>
      <c r="CI661" s="60">
        <f>IF(BB661&lt;1,0,SUM(BW661:CH661,BS661)/13*$BE$1)</f>
        <v>2166.9423453333311</v>
      </c>
      <c r="CJ661" s="69">
        <v>665.52283333333332</v>
      </c>
      <c r="CK661" s="69">
        <f t="shared" ref="CK661" si="1158">CJ661*12</f>
        <v>7986.2739999999994</v>
      </c>
      <c r="CL661" s="57">
        <f t="shared" si="1099"/>
        <v>93838.71949999989</v>
      </c>
      <c r="CM661" s="69">
        <f t="shared" si="1152"/>
        <v>93173.196666666554</v>
      </c>
      <c r="CN661" s="69">
        <f t="shared" si="1152"/>
        <v>92507.673833333218</v>
      </c>
      <c r="CO661" s="69">
        <f t="shared" si="1153"/>
        <v>91842.150999999882</v>
      </c>
      <c r="CP661" s="69">
        <f t="shared" si="1153"/>
        <v>91176.628166666545</v>
      </c>
      <c r="CQ661" s="69">
        <f t="shared" si="1153"/>
        <v>90511.105333333209</v>
      </c>
      <c r="CR661" s="69">
        <f t="shared" si="1153"/>
        <v>89845.582499999873</v>
      </c>
      <c r="CS661" s="69">
        <f t="shared" si="1153"/>
        <v>89180.059666666537</v>
      </c>
      <c r="CT661" s="69">
        <f t="shared" si="1153"/>
        <v>88514.536833333201</v>
      </c>
      <c r="CU661" s="69">
        <f t="shared" si="1153"/>
        <v>87849.013999999865</v>
      </c>
      <c r="CV661" s="69">
        <f t="shared" si="1153"/>
        <v>87183.491166666528</v>
      </c>
      <c r="CW661" s="69">
        <f t="shared" si="1153"/>
        <v>86517.968333333192</v>
      </c>
      <c r="CX661" s="60">
        <f>IF(BQ661&lt;1,0,SUM(CL661:CW661,CH661)/13*$BE$1)</f>
        <v>1991.2443173333304</v>
      </c>
    </row>
    <row r="662" spans="1:102" s="71" customFormat="1" ht="24" customHeight="1" x14ac:dyDescent="0.2">
      <c r="A662" s="93" t="s">
        <v>979</v>
      </c>
      <c r="B662" s="94" t="s">
        <v>980</v>
      </c>
      <c r="C662" s="71" t="s">
        <v>796</v>
      </c>
      <c r="D662" s="91" t="s">
        <v>835</v>
      </c>
      <c r="E662" s="95">
        <v>45212</v>
      </c>
      <c r="F662" s="91" t="s">
        <v>841</v>
      </c>
      <c r="G662" s="80">
        <v>180</v>
      </c>
      <c r="H662" s="69"/>
      <c r="K662" s="72">
        <v>0</v>
      </c>
      <c r="L662" s="69"/>
      <c r="M662" s="69"/>
      <c r="N662" s="69"/>
      <c r="O662" s="69"/>
      <c r="P662" s="69"/>
      <c r="Q662" s="69"/>
      <c r="R662" s="69"/>
      <c r="S662" s="69"/>
      <c r="T662" s="69"/>
      <c r="U662" s="69"/>
      <c r="V662" s="69"/>
      <c r="W662" s="69"/>
      <c r="X662" s="69"/>
      <c r="Y662" s="69"/>
      <c r="Z662" s="69"/>
      <c r="AA662" s="60"/>
      <c r="AB662" s="99">
        <f>AM662/G662</f>
        <v>598.87288888888884</v>
      </c>
      <c r="AC662" s="87">
        <f>AB662*2</f>
        <v>1197.7457777777777</v>
      </c>
      <c r="AD662" s="69"/>
      <c r="AE662" s="69"/>
      <c r="AF662" s="69"/>
      <c r="AG662" s="69"/>
      <c r="AH662" s="69"/>
      <c r="AI662" s="69"/>
      <c r="AJ662" s="69"/>
      <c r="AK662" s="69"/>
      <c r="AL662" s="69"/>
      <c r="AM662" s="69">
        <v>107797.12</v>
      </c>
      <c r="AN662" s="69">
        <f t="shared" ref="AN662:AN663" si="1159">AM662-$AB662</f>
        <v>107198.24711111111</v>
      </c>
      <c r="AO662" s="69">
        <f t="shared" si="1145"/>
        <v>106599.37422222222</v>
      </c>
      <c r="AP662" s="60">
        <f t="shared" si="1146"/>
        <v>0</v>
      </c>
      <c r="AQ662" s="69">
        <v>598.87288888888884</v>
      </c>
      <c r="AR662" s="69">
        <f>AQ662*12</f>
        <v>7186.4746666666661</v>
      </c>
      <c r="AS662" s="69">
        <f t="shared" si="1155"/>
        <v>106000.50133333333</v>
      </c>
      <c r="AT662" s="69">
        <f t="shared" si="1148"/>
        <v>105401.62844444445</v>
      </c>
      <c r="AU662" s="69">
        <f t="shared" si="1148"/>
        <v>104802.75555555556</v>
      </c>
      <c r="AV662" s="69">
        <f t="shared" si="1138"/>
        <v>104203.88266666667</v>
      </c>
      <c r="AW662" s="69">
        <f t="shared" si="1138"/>
        <v>103605.00977777778</v>
      </c>
      <c r="AX662" s="69">
        <f t="shared" si="1138"/>
        <v>103006.1368888889</v>
      </c>
      <c r="AY662" s="69">
        <f t="shared" si="1138"/>
        <v>102407.26400000001</v>
      </c>
      <c r="AZ662" s="69">
        <f t="shared" si="1138"/>
        <v>101808.39111111112</v>
      </c>
      <c r="BA662" s="69">
        <f t="shared" si="1138"/>
        <v>101209.51822222224</v>
      </c>
      <c r="BB662" s="69">
        <f t="shared" si="1138"/>
        <v>100610.64533333335</v>
      </c>
      <c r="BC662" s="69">
        <f t="shared" si="1138"/>
        <v>100011.77244444446</v>
      </c>
      <c r="BD662" s="69">
        <f t="shared" si="1138"/>
        <v>99412.899555555574</v>
      </c>
      <c r="BE662" s="60">
        <f t="shared" si="1120"/>
        <v>0</v>
      </c>
      <c r="BF662" s="69">
        <v>598.87288888888884</v>
      </c>
      <c r="BG662" s="69">
        <f>BF662*12</f>
        <v>7186.4746666666661</v>
      </c>
      <c r="BH662" s="57">
        <f t="shared" si="1137"/>
        <v>98814.026666666687</v>
      </c>
      <c r="BI662" s="69">
        <f t="shared" si="1149"/>
        <v>98215.153777777799</v>
      </c>
      <c r="BJ662" s="69">
        <f t="shared" si="1149"/>
        <v>97616.280888888912</v>
      </c>
      <c r="BK662" s="69">
        <f t="shared" si="1150"/>
        <v>97017.408000000025</v>
      </c>
      <c r="BL662" s="69">
        <f t="shared" si="1150"/>
        <v>96418.535111111138</v>
      </c>
      <c r="BM662" s="69">
        <f t="shared" si="1114"/>
        <v>95819.66222222225</v>
      </c>
      <c r="BN662" s="69">
        <f t="shared" si="1114"/>
        <v>95220.789333333363</v>
      </c>
      <c r="BO662" s="69">
        <f t="shared" si="1114"/>
        <v>94621.916444444476</v>
      </c>
      <c r="BP662" s="69">
        <f t="shared" si="1114"/>
        <v>94023.043555555589</v>
      </c>
      <c r="BQ662" s="69">
        <f t="shared" si="1114"/>
        <v>93424.170666666701</v>
      </c>
      <c r="BR662" s="69">
        <f t="shared" si="1114"/>
        <v>92825.297777777814</v>
      </c>
      <c r="BS662" s="69">
        <f t="shared" si="1114"/>
        <v>92226.424888888927</v>
      </c>
      <c r="BT662" s="60">
        <f t="shared" ref="BT662:BT669" si="1160">IF(AM662&lt;1,0,SUM(BH662:BS662,BD662)/13*$BE$1)</f>
        <v>2108.0325688888893</v>
      </c>
      <c r="BU662" s="69">
        <v>598.87288888888884</v>
      </c>
      <c r="BV662" s="69">
        <f>BU662*12</f>
        <v>7186.4746666666661</v>
      </c>
      <c r="BW662" s="57">
        <f t="shared" si="1139"/>
        <v>91627.55200000004</v>
      </c>
      <c r="BX662" s="69">
        <f t="shared" si="1151"/>
        <v>91028.679111111152</v>
      </c>
      <c r="BY662" s="69">
        <f t="shared" si="1151"/>
        <v>90429.806222222265</v>
      </c>
      <c r="BZ662" s="69">
        <f t="shared" si="1147"/>
        <v>89830.933333333378</v>
      </c>
      <c r="CA662" s="69">
        <f t="shared" si="1147"/>
        <v>89232.060444444491</v>
      </c>
      <c r="CB662" s="69">
        <f t="shared" si="1147"/>
        <v>88633.187555555603</v>
      </c>
      <c r="CC662" s="69">
        <f t="shared" si="1147"/>
        <v>88034.314666666716</v>
      </c>
      <c r="CD662" s="69">
        <f t="shared" si="1147"/>
        <v>87435.441777777829</v>
      </c>
      <c r="CE662" s="69">
        <f t="shared" si="1122"/>
        <v>86836.568888888942</v>
      </c>
      <c r="CF662" s="69">
        <f t="shared" si="1122"/>
        <v>86237.696000000054</v>
      </c>
      <c r="CG662" s="69">
        <f t="shared" si="1122"/>
        <v>85638.823111111167</v>
      </c>
      <c r="CH662" s="69">
        <f t="shared" si="1122"/>
        <v>85039.95022222228</v>
      </c>
      <c r="CI662" s="60">
        <f t="shared" ref="CI662:CI668" si="1161">IF(BB662&lt;1,0,SUM(BW662:CH662,BS662)/13*$BE$1)</f>
        <v>1949.930126222223</v>
      </c>
      <c r="CJ662" s="69">
        <v>598.87288888888884</v>
      </c>
      <c r="CK662" s="69">
        <f>CJ662*12</f>
        <v>7186.4746666666661</v>
      </c>
      <c r="CL662" s="57">
        <f t="shared" si="1099"/>
        <v>84441.077333333393</v>
      </c>
      <c r="CM662" s="69">
        <f t="shared" si="1152"/>
        <v>83842.204444444505</v>
      </c>
      <c r="CN662" s="69">
        <f t="shared" si="1152"/>
        <v>83243.331555555618</v>
      </c>
      <c r="CO662" s="69">
        <f t="shared" si="1153"/>
        <v>82644.458666666731</v>
      </c>
      <c r="CP662" s="69">
        <f t="shared" si="1153"/>
        <v>82045.585777777844</v>
      </c>
      <c r="CQ662" s="69">
        <f t="shared" si="1153"/>
        <v>81446.712888888957</v>
      </c>
      <c r="CR662" s="69">
        <f t="shared" si="1153"/>
        <v>80847.840000000069</v>
      </c>
      <c r="CS662" s="69">
        <f t="shared" si="1153"/>
        <v>80248.967111111182</v>
      </c>
      <c r="CT662" s="69">
        <f t="shared" si="1153"/>
        <v>79650.094222222295</v>
      </c>
      <c r="CU662" s="69">
        <f t="shared" si="1153"/>
        <v>79051.221333333408</v>
      </c>
      <c r="CV662" s="69">
        <f t="shared" si="1153"/>
        <v>78452.34844444452</v>
      </c>
      <c r="CW662" s="69">
        <f t="shared" si="1153"/>
        <v>77853.475555555633</v>
      </c>
      <c r="CX662" s="60">
        <f t="shared" ref="CX662:CX668" si="1162">IF(BQ662&lt;1,0,SUM(CL662:CW662,CH662)/13*$BE$1)</f>
        <v>1791.8276835555569</v>
      </c>
    </row>
    <row r="663" spans="1:102" s="71" customFormat="1" ht="24" customHeight="1" x14ac:dyDescent="0.2">
      <c r="A663" s="93" t="s">
        <v>981</v>
      </c>
      <c r="B663" s="94" t="s">
        <v>982</v>
      </c>
      <c r="C663" s="40" t="s">
        <v>794</v>
      </c>
      <c r="D663" s="91" t="s">
        <v>851</v>
      </c>
      <c r="E663" s="97">
        <v>45222</v>
      </c>
      <c r="F663" s="91" t="s">
        <v>853</v>
      </c>
      <c r="G663" s="80">
        <v>180</v>
      </c>
      <c r="H663" s="69"/>
      <c r="K663" s="72">
        <v>1</v>
      </c>
      <c r="L663" s="69"/>
      <c r="M663" s="69"/>
      <c r="N663" s="69"/>
      <c r="O663" s="69"/>
      <c r="P663" s="69"/>
      <c r="Q663" s="69"/>
      <c r="R663" s="69"/>
      <c r="S663" s="69"/>
      <c r="T663" s="69"/>
      <c r="U663" s="69"/>
      <c r="V663" s="69"/>
      <c r="W663" s="69"/>
      <c r="X663" s="69"/>
      <c r="Y663" s="69"/>
      <c r="Z663" s="69"/>
      <c r="AA663" s="60"/>
      <c r="AB663" s="99">
        <f>AM663/G663</f>
        <v>1102.5322222222221</v>
      </c>
      <c r="AC663" s="87">
        <f>AB663*2</f>
        <v>2205.0644444444442</v>
      </c>
      <c r="AD663" s="69"/>
      <c r="AE663" s="69"/>
      <c r="AF663" s="69"/>
      <c r="AG663" s="69"/>
      <c r="AH663" s="69"/>
      <c r="AI663" s="69"/>
      <c r="AJ663" s="69"/>
      <c r="AK663" s="69"/>
      <c r="AL663" s="69"/>
      <c r="AM663" s="69">
        <v>198455.8</v>
      </c>
      <c r="AN663" s="69">
        <f t="shared" si="1159"/>
        <v>197353.26777777777</v>
      </c>
      <c r="AO663" s="69">
        <f t="shared" si="1145"/>
        <v>196250.73555555556</v>
      </c>
      <c r="AP663" s="60">
        <f t="shared" si="1146"/>
        <v>1001.9473594871795</v>
      </c>
      <c r="AQ663" s="69">
        <v>1102.5322222222221</v>
      </c>
      <c r="AR663" s="69">
        <f t="shared" ref="AR663:AR664" si="1163">AQ663*12</f>
        <v>13230.386666666665</v>
      </c>
      <c r="AS663" s="69">
        <f t="shared" si="1155"/>
        <v>195148.20333333334</v>
      </c>
      <c r="AT663" s="69">
        <f t="shared" si="1148"/>
        <v>194045.67111111112</v>
      </c>
      <c r="AU663" s="69">
        <f t="shared" si="1148"/>
        <v>192943.13888888891</v>
      </c>
      <c r="AV663" s="69">
        <f t="shared" si="1138"/>
        <v>191840.60666666669</v>
      </c>
      <c r="AW663" s="69">
        <f t="shared" si="1138"/>
        <v>190738.07444444447</v>
      </c>
      <c r="AX663" s="69">
        <f t="shared" si="1138"/>
        <v>189635.54222222226</v>
      </c>
      <c r="AY663" s="69">
        <f t="shared" si="1138"/>
        <v>188533.01000000004</v>
      </c>
      <c r="AZ663" s="69">
        <f t="shared" si="1138"/>
        <v>187430.47777777782</v>
      </c>
      <c r="BA663" s="69">
        <f t="shared" si="1138"/>
        <v>186327.94555555561</v>
      </c>
      <c r="BB663" s="69">
        <f t="shared" si="1138"/>
        <v>185225.41333333339</v>
      </c>
      <c r="BC663" s="69">
        <f t="shared" si="1138"/>
        <v>184122.88111111117</v>
      </c>
      <c r="BD663" s="69">
        <f t="shared" si="1138"/>
        <v>183020.34888888896</v>
      </c>
      <c r="BE663" s="60">
        <f t="shared" si="1120"/>
        <v>4171.9819288888903</v>
      </c>
      <c r="BF663" s="69">
        <v>1102.5322222222221</v>
      </c>
      <c r="BG663" s="69">
        <f t="shared" ref="BG663:BG664" si="1164">BF663*12</f>
        <v>13230.386666666665</v>
      </c>
      <c r="BH663" s="57">
        <f t="shared" si="1137"/>
        <v>181917.81666666674</v>
      </c>
      <c r="BI663" s="69">
        <f t="shared" si="1149"/>
        <v>180815.28444444452</v>
      </c>
      <c r="BJ663" s="69">
        <f t="shared" si="1149"/>
        <v>179712.75222222231</v>
      </c>
      <c r="BK663" s="69">
        <f t="shared" si="1150"/>
        <v>178610.22000000009</v>
      </c>
      <c r="BL663" s="69">
        <f t="shared" si="1150"/>
        <v>177507.68777777787</v>
      </c>
      <c r="BM663" s="69">
        <f t="shared" si="1114"/>
        <v>176405.15555555566</v>
      </c>
      <c r="BN663" s="69">
        <f t="shared" si="1114"/>
        <v>175302.62333333344</v>
      </c>
      <c r="BO663" s="69">
        <f t="shared" si="1114"/>
        <v>174200.09111111122</v>
      </c>
      <c r="BP663" s="69">
        <f t="shared" si="1114"/>
        <v>173097.55888888901</v>
      </c>
      <c r="BQ663" s="69">
        <f t="shared" si="1114"/>
        <v>171995.02666666679</v>
      </c>
      <c r="BR663" s="69">
        <f t="shared" si="1114"/>
        <v>170892.49444444457</v>
      </c>
      <c r="BS663" s="69">
        <f t="shared" si="1114"/>
        <v>169789.96222222236</v>
      </c>
      <c r="BT663" s="60">
        <f t="shared" si="1160"/>
        <v>3880.9134222222242</v>
      </c>
      <c r="BU663" s="69">
        <v>1102.5322222222221</v>
      </c>
      <c r="BV663" s="69">
        <f t="shared" ref="BV663:BV664" si="1165">BU663*12</f>
        <v>13230.386666666665</v>
      </c>
      <c r="BW663" s="57">
        <f t="shared" si="1139"/>
        <v>168687.43000000014</v>
      </c>
      <c r="BX663" s="69">
        <f t="shared" si="1151"/>
        <v>167584.89777777792</v>
      </c>
      <c r="BY663" s="69">
        <f t="shared" si="1151"/>
        <v>166482.36555555571</v>
      </c>
      <c r="BZ663" s="69">
        <f t="shared" si="1147"/>
        <v>165379.83333333349</v>
      </c>
      <c r="CA663" s="69">
        <f t="shared" si="1147"/>
        <v>164277.30111111127</v>
      </c>
      <c r="CB663" s="69">
        <f t="shared" si="1147"/>
        <v>163174.76888888906</v>
      </c>
      <c r="CC663" s="69">
        <f t="shared" si="1147"/>
        <v>162072.23666666684</v>
      </c>
      <c r="CD663" s="69">
        <f t="shared" si="1147"/>
        <v>160969.70444444462</v>
      </c>
      <c r="CE663" s="69">
        <f t="shared" si="1122"/>
        <v>159867.17222222241</v>
      </c>
      <c r="CF663" s="69">
        <f t="shared" si="1122"/>
        <v>158764.64000000019</v>
      </c>
      <c r="CG663" s="69">
        <f t="shared" si="1122"/>
        <v>157662.10777777797</v>
      </c>
      <c r="CH663" s="69">
        <f t="shared" si="1122"/>
        <v>156559.57555555576</v>
      </c>
      <c r="CI663" s="60">
        <f t="shared" si="1161"/>
        <v>3589.8449155555591</v>
      </c>
      <c r="CJ663" s="69">
        <v>1102.5322222222221</v>
      </c>
      <c r="CK663" s="69">
        <f t="shared" ref="CK663:CK664" si="1166">CJ663*12</f>
        <v>13230.386666666665</v>
      </c>
      <c r="CL663" s="57">
        <f t="shared" si="1099"/>
        <v>155457.04333333354</v>
      </c>
      <c r="CM663" s="69">
        <f t="shared" si="1152"/>
        <v>154354.51111111132</v>
      </c>
      <c r="CN663" s="69">
        <f t="shared" si="1152"/>
        <v>153251.97888888911</v>
      </c>
      <c r="CO663" s="69">
        <f t="shared" si="1153"/>
        <v>152149.44666666689</v>
      </c>
      <c r="CP663" s="69">
        <f t="shared" si="1153"/>
        <v>151046.91444444467</v>
      </c>
      <c r="CQ663" s="69">
        <f t="shared" si="1153"/>
        <v>149944.38222222246</v>
      </c>
      <c r="CR663" s="69">
        <f t="shared" si="1153"/>
        <v>148841.85000000024</v>
      </c>
      <c r="CS663" s="69">
        <f t="shared" si="1153"/>
        <v>147739.31777777802</v>
      </c>
      <c r="CT663" s="69">
        <f t="shared" si="1153"/>
        <v>146636.78555555581</v>
      </c>
      <c r="CU663" s="69">
        <f t="shared" si="1153"/>
        <v>145534.25333333359</v>
      </c>
      <c r="CV663" s="69">
        <f t="shared" si="1153"/>
        <v>144431.72111111137</v>
      </c>
      <c r="CW663" s="69">
        <f t="shared" si="1153"/>
        <v>143329.18888888916</v>
      </c>
      <c r="CX663" s="60">
        <f t="shared" si="1162"/>
        <v>3298.7764088888939</v>
      </c>
    </row>
    <row r="664" spans="1:102" s="71" customFormat="1" ht="24" customHeight="1" x14ac:dyDescent="0.2">
      <c r="A664" s="93" t="s">
        <v>983</v>
      </c>
      <c r="B664" s="94" t="s">
        <v>984</v>
      </c>
      <c r="C664" s="40" t="s">
        <v>794</v>
      </c>
      <c r="D664" s="91" t="s">
        <v>851</v>
      </c>
      <c r="E664" s="97">
        <v>45222</v>
      </c>
      <c r="F664" s="91" t="s">
        <v>853</v>
      </c>
      <c r="G664" s="100">
        <v>180</v>
      </c>
      <c r="H664" s="69"/>
      <c r="K664" s="72">
        <v>1</v>
      </c>
      <c r="L664" s="69"/>
      <c r="M664" s="69"/>
      <c r="N664" s="69"/>
      <c r="O664" s="69"/>
      <c r="P664" s="69"/>
      <c r="Q664" s="69"/>
      <c r="R664" s="69"/>
      <c r="S664" s="69"/>
      <c r="T664" s="69"/>
      <c r="U664" s="69"/>
      <c r="V664" s="69"/>
      <c r="W664" s="69"/>
      <c r="X664" s="69"/>
      <c r="Y664" s="69"/>
      <c r="Z664" s="69"/>
      <c r="AA664" s="60"/>
      <c r="AB664" s="99">
        <f t="shared" ref="AB664" si="1167">AM664/G664</f>
        <v>2041.1072222222222</v>
      </c>
      <c r="AC664" s="87">
        <f>AB664*2</f>
        <v>4082.2144444444443</v>
      </c>
      <c r="AD664" s="69"/>
      <c r="AE664" s="69"/>
      <c r="AF664" s="69"/>
      <c r="AG664" s="69"/>
      <c r="AH664" s="69"/>
      <c r="AI664" s="69"/>
      <c r="AJ664" s="69"/>
      <c r="AK664" s="69"/>
      <c r="AL664" s="69"/>
      <c r="AM664" s="69">
        <v>367399.3</v>
      </c>
      <c r="AN664" s="69">
        <f>AM664-$AB664</f>
        <v>365358.19277777779</v>
      </c>
      <c r="AO664" s="69">
        <f t="shared" si="1145"/>
        <v>363317.08555555559</v>
      </c>
      <c r="AP664" s="60">
        <f t="shared" si="1146"/>
        <v>1854.89544025641</v>
      </c>
      <c r="AQ664" s="69">
        <v>2041.1072222222222</v>
      </c>
      <c r="AR664" s="69">
        <f t="shared" si="1163"/>
        <v>24493.286666666667</v>
      </c>
      <c r="AS664" s="69">
        <f t="shared" si="1155"/>
        <v>361275.97833333339</v>
      </c>
      <c r="AT664" s="69">
        <f t="shared" si="1148"/>
        <v>359234.87111111119</v>
      </c>
      <c r="AU664" s="69">
        <f t="shared" si="1148"/>
        <v>357193.76388888899</v>
      </c>
      <c r="AV664" s="69">
        <f t="shared" si="1138"/>
        <v>355152.65666666679</v>
      </c>
      <c r="AW664" s="69">
        <f t="shared" si="1138"/>
        <v>353111.54944444459</v>
      </c>
      <c r="AX664" s="69">
        <f t="shared" si="1138"/>
        <v>351070.44222222239</v>
      </c>
      <c r="AY664" s="69">
        <f t="shared" si="1138"/>
        <v>349029.3350000002</v>
      </c>
      <c r="AZ664" s="69">
        <f t="shared" si="1138"/>
        <v>346988.227777778</v>
      </c>
      <c r="BA664" s="69">
        <f t="shared" si="1138"/>
        <v>344947.1205555558</v>
      </c>
      <c r="BB664" s="69">
        <f t="shared" si="1138"/>
        <v>342906.0133333336</v>
      </c>
      <c r="BC664" s="69">
        <f t="shared" si="1138"/>
        <v>340864.9061111114</v>
      </c>
      <c r="BD664" s="69">
        <f t="shared" si="1138"/>
        <v>338823.7988888892</v>
      </c>
      <c r="BE664" s="60">
        <f t="shared" si="1120"/>
        <v>7723.5497288888919</v>
      </c>
      <c r="BF664" s="69">
        <v>2041.1072222222222</v>
      </c>
      <c r="BG664" s="69">
        <f t="shared" si="1164"/>
        <v>24493.286666666667</v>
      </c>
      <c r="BH664" s="57">
        <f t="shared" si="1137"/>
        <v>336782.691666667</v>
      </c>
      <c r="BI664" s="69">
        <f t="shared" si="1149"/>
        <v>334741.5844444448</v>
      </c>
      <c r="BJ664" s="69">
        <f t="shared" si="1149"/>
        <v>332700.4772222226</v>
      </c>
      <c r="BK664" s="69">
        <f t="shared" si="1150"/>
        <v>330659.3700000004</v>
      </c>
      <c r="BL664" s="69">
        <f t="shared" si="1150"/>
        <v>328618.2627777782</v>
      </c>
      <c r="BM664" s="69">
        <f t="shared" si="1114"/>
        <v>326577.155555556</v>
      </c>
      <c r="BN664" s="69">
        <f t="shared" si="1114"/>
        <v>324536.04833333381</v>
      </c>
      <c r="BO664" s="69">
        <f t="shared" si="1114"/>
        <v>322494.94111111161</v>
      </c>
      <c r="BP664" s="69">
        <f t="shared" si="1114"/>
        <v>320453.83388888941</v>
      </c>
      <c r="BQ664" s="69">
        <f t="shared" si="1114"/>
        <v>318412.72666666721</v>
      </c>
      <c r="BR664" s="69">
        <f t="shared" si="1114"/>
        <v>316371.61944444501</v>
      </c>
      <c r="BS664" s="69">
        <f t="shared" si="1114"/>
        <v>314330.51222222281</v>
      </c>
      <c r="BT664" s="60">
        <f t="shared" si="1160"/>
        <v>7184.6974222222307</v>
      </c>
      <c r="BU664" s="69">
        <v>2041.1072222222222</v>
      </c>
      <c r="BV664" s="69">
        <f t="shared" si="1165"/>
        <v>24493.286666666667</v>
      </c>
      <c r="BW664" s="57">
        <f t="shared" si="1139"/>
        <v>312289.40500000061</v>
      </c>
      <c r="BX664" s="69">
        <f t="shared" si="1151"/>
        <v>310248.29777777841</v>
      </c>
      <c r="BY664" s="69">
        <f t="shared" si="1151"/>
        <v>308207.19055555621</v>
      </c>
      <c r="BZ664" s="69">
        <f t="shared" si="1147"/>
        <v>306166.08333333401</v>
      </c>
      <c r="CA664" s="69">
        <f t="shared" si="1147"/>
        <v>304124.97611111181</v>
      </c>
      <c r="CB664" s="69">
        <f t="shared" si="1147"/>
        <v>302083.86888888961</v>
      </c>
      <c r="CC664" s="69">
        <f t="shared" si="1147"/>
        <v>300042.76166666741</v>
      </c>
      <c r="CD664" s="69">
        <f t="shared" si="1147"/>
        <v>298001.65444444522</v>
      </c>
      <c r="CE664" s="69">
        <f t="shared" si="1122"/>
        <v>295960.54722222302</v>
      </c>
      <c r="CF664" s="69">
        <f t="shared" si="1122"/>
        <v>293919.44000000082</v>
      </c>
      <c r="CG664" s="69">
        <f t="shared" si="1122"/>
        <v>291878.33277777862</v>
      </c>
      <c r="CH664" s="69">
        <f t="shared" si="1122"/>
        <v>289837.22555555642</v>
      </c>
      <c r="CI664" s="60">
        <f t="shared" si="1161"/>
        <v>6645.8451155555722</v>
      </c>
      <c r="CJ664" s="69">
        <v>2041.1072222222222</v>
      </c>
      <c r="CK664" s="69">
        <f t="shared" si="1166"/>
        <v>24493.286666666667</v>
      </c>
      <c r="CL664" s="57">
        <f t="shared" si="1099"/>
        <v>287796.11833333422</v>
      </c>
      <c r="CM664" s="69">
        <f t="shared" si="1152"/>
        <v>285755.01111111202</v>
      </c>
      <c r="CN664" s="69">
        <f t="shared" si="1152"/>
        <v>283713.90388888982</v>
      </c>
      <c r="CO664" s="69">
        <f t="shared" si="1153"/>
        <v>281672.79666666762</v>
      </c>
      <c r="CP664" s="69">
        <f t="shared" si="1153"/>
        <v>279631.68944444542</v>
      </c>
      <c r="CQ664" s="69">
        <f t="shared" si="1153"/>
        <v>277590.58222222322</v>
      </c>
      <c r="CR664" s="69">
        <f t="shared" si="1153"/>
        <v>275549.47500000102</v>
      </c>
      <c r="CS664" s="69">
        <f t="shared" si="1153"/>
        <v>273508.36777777883</v>
      </c>
      <c r="CT664" s="69">
        <f t="shared" si="1153"/>
        <v>271467.26055555663</v>
      </c>
      <c r="CU664" s="69">
        <f t="shared" si="1153"/>
        <v>269426.15333333443</v>
      </c>
      <c r="CV664" s="69">
        <f t="shared" si="1153"/>
        <v>267385.04611111223</v>
      </c>
      <c r="CW664" s="69">
        <f t="shared" si="1153"/>
        <v>265343.93888889003</v>
      </c>
      <c r="CX664" s="60">
        <f t="shared" si="1162"/>
        <v>6106.992808888911</v>
      </c>
    </row>
    <row r="665" spans="1:102" ht="24" customHeight="1" x14ac:dyDescent="0.2">
      <c r="A665" s="93" t="s">
        <v>985</v>
      </c>
      <c r="B665" s="94" t="s">
        <v>986</v>
      </c>
      <c r="C665" s="40" t="s">
        <v>796</v>
      </c>
      <c r="D665" s="91" t="s">
        <v>835</v>
      </c>
      <c r="E665" s="95">
        <v>45233</v>
      </c>
      <c r="F665" s="91" t="s">
        <v>841</v>
      </c>
      <c r="G665" s="80">
        <v>84</v>
      </c>
      <c r="H665" s="63"/>
      <c r="K665" s="58">
        <v>0</v>
      </c>
      <c r="L665" s="57"/>
      <c r="M665" s="57"/>
      <c r="N665" s="57"/>
      <c r="O665" s="57"/>
      <c r="P665" s="57"/>
      <c r="Q665" s="57"/>
      <c r="R665" s="57"/>
      <c r="S665" s="57"/>
      <c r="T665" s="57"/>
      <c r="U665" s="57"/>
      <c r="V665" s="57"/>
      <c r="W665" s="57"/>
      <c r="X665" s="57"/>
      <c r="Y665" s="57"/>
      <c r="Z665" s="57"/>
      <c r="AA665" s="59"/>
      <c r="AB665" s="57">
        <f>158298004.79/G665</f>
        <v>1884500.0570238095</v>
      </c>
      <c r="AC665" s="87">
        <f>AB665</f>
        <v>1884500.0570238095</v>
      </c>
      <c r="AD665" s="57"/>
      <c r="AE665" s="57"/>
      <c r="AF665" s="57"/>
      <c r="AG665" s="57"/>
      <c r="AH665" s="57"/>
      <c r="AI665" s="57"/>
      <c r="AJ665" s="69"/>
      <c r="AK665" s="69"/>
      <c r="AL665" s="69"/>
      <c r="AM665" s="69"/>
      <c r="AN665" s="69">
        <v>137568504.13</v>
      </c>
      <c r="AO665" s="69">
        <f t="shared" si="1145"/>
        <v>135684004.07297617</v>
      </c>
      <c r="AP665" s="60">
        <f t="shared" si="1146"/>
        <v>0</v>
      </c>
      <c r="AQ665" s="57">
        <v>1884500.0570238095</v>
      </c>
      <c r="AR665" s="57">
        <f>AQ665*12</f>
        <v>22614000.684285715</v>
      </c>
      <c r="AS665" s="69">
        <f>AO665-$AQ665</f>
        <v>133799504.01595236</v>
      </c>
      <c r="AT665" s="69">
        <f t="shared" si="1148"/>
        <v>131915003.95892856</v>
      </c>
      <c r="AU665" s="69">
        <f>AT665-$AQ665</f>
        <v>130030503.90190475</v>
      </c>
      <c r="AV665" s="69">
        <f t="shared" si="1138"/>
        <v>128146003.84488094</v>
      </c>
      <c r="AW665" s="69">
        <f t="shared" si="1138"/>
        <v>126261503.78785713</v>
      </c>
      <c r="AX665" s="69">
        <f t="shared" si="1138"/>
        <v>124377003.73083332</v>
      </c>
      <c r="AY665" s="69">
        <f t="shared" si="1138"/>
        <v>122492503.67380951</v>
      </c>
      <c r="AZ665" s="69">
        <f t="shared" si="1138"/>
        <v>120608003.61678571</v>
      </c>
      <c r="BA665" s="69">
        <f t="shared" si="1138"/>
        <v>118723503.5597619</v>
      </c>
      <c r="BB665" s="69">
        <f t="shared" si="1138"/>
        <v>116839003.50273809</v>
      </c>
      <c r="BC665" s="69">
        <f t="shared" si="1138"/>
        <v>114954503.44571428</v>
      </c>
      <c r="BD665" s="69">
        <f t="shared" si="1138"/>
        <v>113070003.38869047</v>
      </c>
      <c r="BE665" s="60">
        <f t="shared" si="1120"/>
        <v>0</v>
      </c>
      <c r="BF665" s="57">
        <v>1884500.0570238095</v>
      </c>
      <c r="BG665" s="57">
        <f>BF665*12</f>
        <v>22614000.684285715</v>
      </c>
      <c r="BH665" s="57">
        <f t="shared" si="1137"/>
        <v>111185503.33166666</v>
      </c>
      <c r="BI665" s="69">
        <f t="shared" si="1149"/>
        <v>109301003.27464285</v>
      </c>
      <c r="BJ665" s="69">
        <f>BI665-$AQ665</f>
        <v>107416503.21761905</v>
      </c>
      <c r="BK665" s="69">
        <f t="shared" si="1150"/>
        <v>105532003.16059524</v>
      </c>
      <c r="BL665" s="69">
        <f t="shared" si="1150"/>
        <v>103647503.10357143</v>
      </c>
      <c r="BM665" s="69">
        <f t="shared" si="1114"/>
        <v>101763003.04654762</v>
      </c>
      <c r="BN665" s="69">
        <f t="shared" si="1114"/>
        <v>99878502.989523813</v>
      </c>
      <c r="BO665" s="69">
        <f t="shared" si="1114"/>
        <v>97994002.932500005</v>
      </c>
      <c r="BP665" s="69">
        <f t="shared" si="1114"/>
        <v>96109502.875476196</v>
      </c>
      <c r="BQ665" s="69">
        <f t="shared" si="1114"/>
        <v>94225002.818452388</v>
      </c>
      <c r="BR665" s="69">
        <f t="shared" si="1114"/>
        <v>92340502.76142858</v>
      </c>
      <c r="BS665" s="69">
        <f t="shared" si="1114"/>
        <v>90456002.704404771</v>
      </c>
      <c r="BT665" s="60">
        <f t="shared" si="1160"/>
        <v>0</v>
      </c>
      <c r="BU665" s="57">
        <v>1884500.0570238095</v>
      </c>
      <c r="BV665" s="57">
        <f>BU665*12</f>
        <v>22614000.684285715</v>
      </c>
      <c r="BW665" s="57">
        <f t="shared" si="1139"/>
        <v>88571502.647380963</v>
      </c>
      <c r="BX665" s="69">
        <f t="shared" si="1151"/>
        <v>86687002.590357155</v>
      </c>
      <c r="BY665" s="69">
        <f>BX665-$AQ665</f>
        <v>84802502.533333346</v>
      </c>
      <c r="BZ665" s="69">
        <f t="shared" si="1147"/>
        <v>82918002.476309538</v>
      </c>
      <c r="CA665" s="69">
        <f t="shared" si="1147"/>
        <v>81033502.41928573</v>
      </c>
      <c r="CB665" s="69">
        <f t="shared" si="1147"/>
        <v>79149002.362261921</v>
      </c>
      <c r="CC665" s="69">
        <f t="shared" si="1147"/>
        <v>77264502.305238113</v>
      </c>
      <c r="CD665" s="69">
        <f t="shared" si="1147"/>
        <v>75380002.248214304</v>
      </c>
      <c r="CE665" s="69">
        <f t="shared" si="1122"/>
        <v>73495502.191190496</v>
      </c>
      <c r="CF665" s="69">
        <f t="shared" si="1122"/>
        <v>71611002.134166688</v>
      </c>
      <c r="CG665" s="69">
        <f t="shared" si="1122"/>
        <v>69726502.077142879</v>
      </c>
      <c r="CH665" s="69">
        <f t="shared" si="1122"/>
        <v>67842002.020119071</v>
      </c>
      <c r="CI665" s="60">
        <v>0</v>
      </c>
      <c r="CJ665" s="57">
        <v>1884500.0570238095</v>
      </c>
      <c r="CK665" s="57">
        <f>CJ665*12</f>
        <v>22614000.684285715</v>
      </c>
      <c r="CL665" s="57">
        <f t="shared" si="1099"/>
        <v>65957501.963095263</v>
      </c>
      <c r="CM665" s="69">
        <f t="shared" si="1152"/>
        <v>64073001.906071454</v>
      </c>
      <c r="CN665" s="69">
        <f>CM665-$AQ665</f>
        <v>62188501.849047646</v>
      </c>
      <c r="CO665" s="69">
        <f t="shared" si="1153"/>
        <v>60304001.792023838</v>
      </c>
      <c r="CP665" s="69">
        <f t="shared" si="1153"/>
        <v>58419501.735000029</v>
      </c>
      <c r="CQ665" s="69">
        <f t="shared" si="1153"/>
        <v>56535001.677976221</v>
      </c>
      <c r="CR665" s="69">
        <f t="shared" si="1153"/>
        <v>54650501.620952412</v>
      </c>
      <c r="CS665" s="69">
        <f t="shared" si="1153"/>
        <v>52766001.563928604</v>
      </c>
      <c r="CT665" s="69">
        <f t="shared" si="1153"/>
        <v>50881501.506904796</v>
      </c>
      <c r="CU665" s="69">
        <f t="shared" si="1153"/>
        <v>48997001.449880987</v>
      </c>
      <c r="CV665" s="69">
        <f t="shared" si="1153"/>
        <v>47112501.392857179</v>
      </c>
      <c r="CW665" s="69">
        <f t="shared" si="1153"/>
        <v>45228001.335833371</v>
      </c>
      <c r="CX665" s="60">
        <v>0</v>
      </c>
    </row>
    <row r="666" spans="1:102" ht="24" customHeight="1" x14ac:dyDescent="0.2">
      <c r="A666" s="93" t="s">
        <v>987</v>
      </c>
      <c r="B666" s="94" t="s">
        <v>988</v>
      </c>
      <c r="C666" s="40" t="s">
        <v>794</v>
      </c>
      <c r="D666" s="91" t="s">
        <v>851</v>
      </c>
      <c r="E666" s="95">
        <v>45225</v>
      </c>
      <c r="F666" s="91" t="s">
        <v>853</v>
      </c>
      <c r="G666" s="80">
        <v>180</v>
      </c>
      <c r="H666" s="63"/>
      <c r="K666" s="58">
        <v>1</v>
      </c>
      <c r="L666" s="57"/>
      <c r="M666" s="57"/>
      <c r="N666" s="57"/>
      <c r="O666" s="57"/>
      <c r="P666" s="57"/>
      <c r="Q666" s="57"/>
      <c r="R666" s="57"/>
      <c r="S666" s="57"/>
      <c r="T666" s="57"/>
      <c r="U666" s="57"/>
      <c r="V666" s="57"/>
      <c r="W666" s="57"/>
      <c r="X666" s="57"/>
      <c r="Y666" s="57"/>
      <c r="Z666" s="57"/>
      <c r="AA666" s="59"/>
      <c r="AB666" s="99">
        <f>AM666/G666</f>
        <v>3167.3056666666666</v>
      </c>
      <c r="AC666" s="87">
        <f>AB666*2</f>
        <v>6334.6113333333333</v>
      </c>
      <c r="AD666" s="57"/>
      <c r="AE666" s="57"/>
      <c r="AF666" s="57"/>
      <c r="AG666" s="57"/>
      <c r="AH666" s="57"/>
      <c r="AI666" s="57"/>
      <c r="AJ666" s="69"/>
      <c r="AK666" s="69"/>
      <c r="AL666" s="69"/>
      <c r="AM666" s="69">
        <v>570115.02</v>
      </c>
      <c r="AN666" s="69">
        <f>AM666-$AB666</f>
        <v>566947.71433333331</v>
      </c>
      <c r="AO666" s="69">
        <f t="shared" si="1145"/>
        <v>563780.4086666666</v>
      </c>
      <c r="AP666" s="60">
        <f t="shared" si="1146"/>
        <v>2878.3499343076919</v>
      </c>
      <c r="AQ666" s="57">
        <v>3167.3056666666666</v>
      </c>
      <c r="AR666" s="57">
        <f t="shared" ref="AR666:AR677" si="1168">AQ666*12</f>
        <v>38007.667999999998</v>
      </c>
      <c r="AS666" s="69">
        <f t="shared" ref="AS666:AS677" si="1169">AO666-$AQ666</f>
        <v>560613.10299999989</v>
      </c>
      <c r="AT666" s="69">
        <f t="shared" si="1148"/>
        <v>557445.79733333318</v>
      </c>
      <c r="AU666" s="69">
        <f t="shared" si="1148"/>
        <v>554278.49166666646</v>
      </c>
      <c r="AV666" s="69">
        <f t="shared" si="1138"/>
        <v>551111.18599999975</v>
      </c>
      <c r="AW666" s="69">
        <f t="shared" si="1138"/>
        <v>547943.88033333304</v>
      </c>
      <c r="AX666" s="69">
        <f t="shared" si="1138"/>
        <v>544776.57466666633</v>
      </c>
      <c r="AY666" s="69">
        <f t="shared" si="1138"/>
        <v>541609.26899999962</v>
      </c>
      <c r="AZ666" s="69">
        <f t="shared" si="1138"/>
        <v>538441.96333333291</v>
      </c>
      <c r="BA666" s="69">
        <f t="shared" si="1138"/>
        <v>535274.6576666662</v>
      </c>
      <c r="BB666" s="69">
        <f t="shared" si="1138"/>
        <v>532107.35199999949</v>
      </c>
      <c r="BC666" s="69">
        <f t="shared" si="1138"/>
        <v>528940.04633333278</v>
      </c>
      <c r="BD666" s="69">
        <f t="shared" si="1138"/>
        <v>525772.74066666607</v>
      </c>
      <c r="BE666" s="60">
        <f t="shared" si="1120"/>
        <v>11985.084642666659</v>
      </c>
      <c r="BF666" s="57">
        <v>3167.3056666666666</v>
      </c>
      <c r="BG666" s="57">
        <f t="shared" ref="BG666:BG683" si="1170">BF666*12</f>
        <v>38007.667999999998</v>
      </c>
      <c r="BH666" s="57">
        <f t="shared" si="1137"/>
        <v>522605.43499999942</v>
      </c>
      <c r="BI666" s="69">
        <f t="shared" si="1149"/>
        <v>519438.12933333276</v>
      </c>
      <c r="BJ666" s="69">
        <f t="shared" si="1149"/>
        <v>516270.82366666611</v>
      </c>
      <c r="BK666" s="69">
        <f t="shared" si="1150"/>
        <v>513103.51799999946</v>
      </c>
      <c r="BL666" s="69">
        <f t="shared" si="1150"/>
        <v>509936.21233333281</v>
      </c>
      <c r="BM666" s="69">
        <f t="shared" si="1114"/>
        <v>506768.90666666615</v>
      </c>
      <c r="BN666" s="69">
        <f t="shared" si="1114"/>
        <v>503601.6009999995</v>
      </c>
      <c r="BO666" s="69">
        <f t="shared" si="1114"/>
        <v>500434.29533333285</v>
      </c>
      <c r="BP666" s="69">
        <f t="shared" si="1114"/>
        <v>497266.9896666662</v>
      </c>
      <c r="BQ666" s="69">
        <f t="shared" si="1114"/>
        <v>494099.68399999954</v>
      </c>
      <c r="BR666" s="69">
        <f t="shared" si="1114"/>
        <v>490932.37833333289</v>
      </c>
      <c r="BS666" s="69">
        <f t="shared" si="1114"/>
        <v>487765.07266666624</v>
      </c>
      <c r="BT666" s="60">
        <f t="shared" si="1160"/>
        <v>11148.915946666655</v>
      </c>
      <c r="BU666" s="57">
        <v>3167.3056666666666</v>
      </c>
      <c r="BV666" s="57">
        <f t="shared" ref="BV666:BV683" si="1171">BU666*12</f>
        <v>38007.667999999998</v>
      </c>
      <c r="BW666" s="57">
        <f t="shared" si="1139"/>
        <v>484597.76699999959</v>
      </c>
      <c r="BX666" s="69">
        <f t="shared" si="1151"/>
        <v>481430.46133333293</v>
      </c>
      <c r="BY666" s="69">
        <f t="shared" si="1151"/>
        <v>478263.15566666628</v>
      </c>
      <c r="BZ666" s="69">
        <f t="shared" si="1147"/>
        <v>475095.84999999963</v>
      </c>
      <c r="CA666" s="69">
        <f t="shared" si="1147"/>
        <v>471928.54433333297</v>
      </c>
      <c r="CB666" s="69">
        <f t="shared" si="1147"/>
        <v>468761.23866666632</v>
      </c>
      <c r="CC666" s="69">
        <f t="shared" si="1147"/>
        <v>465593.93299999967</v>
      </c>
      <c r="CD666" s="69">
        <f t="shared" si="1147"/>
        <v>462426.62733333302</v>
      </c>
      <c r="CE666" s="69">
        <f t="shared" si="1122"/>
        <v>459259.32166666636</v>
      </c>
      <c r="CF666" s="69">
        <f t="shared" si="1122"/>
        <v>456092.01599999971</v>
      </c>
      <c r="CG666" s="69">
        <f t="shared" si="1122"/>
        <v>452924.71033333306</v>
      </c>
      <c r="CH666" s="69">
        <f t="shared" si="1122"/>
        <v>449757.40466666641</v>
      </c>
      <c r="CI666" s="60">
        <f t="shared" si="1161"/>
        <v>10312.747250666658</v>
      </c>
      <c r="CJ666" s="57">
        <v>3167.3056666666666</v>
      </c>
      <c r="CK666" s="57">
        <f t="shared" ref="CK666:CK675" si="1172">CJ666*12</f>
        <v>38007.667999999998</v>
      </c>
      <c r="CL666" s="57">
        <f t="shared" si="1099"/>
        <v>446590.09899999975</v>
      </c>
      <c r="CM666" s="69">
        <f t="shared" si="1152"/>
        <v>443422.7933333331</v>
      </c>
      <c r="CN666" s="69">
        <f t="shared" si="1152"/>
        <v>440255.48766666645</v>
      </c>
      <c r="CO666" s="69">
        <f t="shared" si="1153"/>
        <v>437088.1819999998</v>
      </c>
      <c r="CP666" s="69">
        <f t="shared" si="1153"/>
        <v>433920.87633333314</v>
      </c>
      <c r="CQ666" s="69">
        <f t="shared" si="1153"/>
        <v>430753.57066666649</v>
      </c>
      <c r="CR666" s="69">
        <f t="shared" si="1153"/>
        <v>427586.26499999984</v>
      </c>
      <c r="CS666" s="69">
        <f t="shared" si="1153"/>
        <v>424418.95933333319</v>
      </c>
      <c r="CT666" s="69">
        <f t="shared" si="1153"/>
        <v>421251.65366666653</v>
      </c>
      <c r="CU666" s="69">
        <f t="shared" si="1153"/>
        <v>418084.34799999988</v>
      </c>
      <c r="CV666" s="69">
        <f t="shared" si="1153"/>
        <v>414917.04233333323</v>
      </c>
      <c r="CW666" s="69">
        <f t="shared" si="1153"/>
        <v>411749.73666666658</v>
      </c>
      <c r="CX666" s="60">
        <f t="shared" si="1162"/>
        <v>9476.578554666663</v>
      </c>
    </row>
    <row r="667" spans="1:102" ht="24" customHeight="1" x14ac:dyDescent="0.2">
      <c r="A667" s="93" t="s">
        <v>989</v>
      </c>
      <c r="B667" s="94" t="s">
        <v>990</v>
      </c>
      <c r="C667" s="40" t="s">
        <v>794</v>
      </c>
      <c r="D667" s="91" t="s">
        <v>851</v>
      </c>
      <c r="E667" s="95">
        <v>45229</v>
      </c>
      <c r="F667" s="91" t="s">
        <v>853</v>
      </c>
      <c r="G667" s="80">
        <v>180</v>
      </c>
      <c r="H667" s="63"/>
      <c r="K667" s="58">
        <v>1</v>
      </c>
      <c r="L667" s="57"/>
      <c r="M667" s="57"/>
      <c r="N667" s="57"/>
      <c r="O667" s="57"/>
      <c r="P667" s="57"/>
      <c r="Q667" s="57"/>
      <c r="R667" s="57"/>
      <c r="S667" s="57"/>
      <c r="T667" s="57"/>
      <c r="U667" s="57"/>
      <c r="V667" s="57"/>
      <c r="W667" s="57"/>
      <c r="X667" s="57"/>
      <c r="Y667" s="57"/>
      <c r="Z667" s="57"/>
      <c r="AA667" s="59"/>
      <c r="AB667" s="57">
        <f>AM667/G667</f>
        <v>2215.4293888888888</v>
      </c>
      <c r="AC667" s="87">
        <f>AB667*2</f>
        <v>4430.8587777777775</v>
      </c>
      <c r="AD667" s="57"/>
      <c r="AE667" s="57"/>
      <c r="AF667" s="57"/>
      <c r="AG667" s="57"/>
      <c r="AH667" s="57"/>
      <c r="AI667" s="57"/>
      <c r="AJ667" s="69"/>
      <c r="AK667" s="69"/>
      <c r="AL667" s="69"/>
      <c r="AM667" s="69">
        <v>398777.29</v>
      </c>
      <c r="AN667" s="69">
        <f>AM667-$AB667</f>
        <v>396561.8606111111</v>
      </c>
      <c r="AO667" s="69">
        <f t="shared" si="1145"/>
        <v>394346.43122222222</v>
      </c>
      <c r="AP667" s="60">
        <f t="shared" si="1146"/>
        <v>2013.3140615641023</v>
      </c>
      <c r="AQ667" s="57">
        <v>2215.4293888888888</v>
      </c>
      <c r="AR667" s="57">
        <f t="shared" si="1168"/>
        <v>26585.152666666665</v>
      </c>
      <c r="AS667" s="69">
        <f t="shared" si="1169"/>
        <v>392131.00183333334</v>
      </c>
      <c r="AT667" s="69">
        <f t="shared" si="1148"/>
        <v>389915.57244444446</v>
      </c>
      <c r="AU667" s="69">
        <f t="shared" si="1148"/>
        <v>387700.14305555559</v>
      </c>
      <c r="AV667" s="69">
        <f t="shared" si="1148"/>
        <v>385484.71366666671</v>
      </c>
      <c r="AW667" s="69">
        <f t="shared" si="1148"/>
        <v>383269.28427777783</v>
      </c>
      <c r="AX667" s="69">
        <f t="shared" si="1148"/>
        <v>381053.85488888895</v>
      </c>
      <c r="AY667" s="69">
        <f t="shared" si="1148"/>
        <v>378838.42550000007</v>
      </c>
      <c r="AZ667" s="69">
        <f t="shared" si="1148"/>
        <v>376622.99611111119</v>
      </c>
      <c r="BA667" s="69">
        <f t="shared" si="1148"/>
        <v>374407.56672222231</v>
      </c>
      <c r="BB667" s="69">
        <f t="shared" si="1148"/>
        <v>372192.13733333343</v>
      </c>
      <c r="BC667" s="69">
        <f t="shared" si="1148"/>
        <v>369976.70794444456</v>
      </c>
      <c r="BD667" s="69">
        <f t="shared" si="1148"/>
        <v>367761.27855555568</v>
      </c>
      <c r="BE667" s="60">
        <f t="shared" si="1120"/>
        <v>8383.1848075555554</v>
      </c>
      <c r="BF667" s="57">
        <v>2215.4293888888888</v>
      </c>
      <c r="BG667" s="57">
        <f t="shared" si="1170"/>
        <v>26585.152666666665</v>
      </c>
      <c r="BH667" s="57">
        <f t="shared" si="1137"/>
        <v>365545.8491666668</v>
      </c>
      <c r="BI667" s="69">
        <f t="shared" si="1149"/>
        <v>363330.41977777792</v>
      </c>
      <c r="BJ667" s="69">
        <f t="shared" si="1149"/>
        <v>361114.99038888904</v>
      </c>
      <c r="BK667" s="69">
        <f t="shared" si="1150"/>
        <v>358899.56100000016</v>
      </c>
      <c r="BL667" s="69">
        <f t="shared" si="1150"/>
        <v>356684.13161111128</v>
      </c>
      <c r="BM667" s="69">
        <f t="shared" si="1114"/>
        <v>354468.7022222224</v>
      </c>
      <c r="BN667" s="69">
        <f t="shared" si="1114"/>
        <v>352253.27283333353</v>
      </c>
      <c r="BO667" s="69">
        <f t="shared" si="1114"/>
        <v>350037.84344444465</v>
      </c>
      <c r="BP667" s="69">
        <f t="shared" si="1114"/>
        <v>347822.41405555577</v>
      </c>
      <c r="BQ667" s="69">
        <f t="shared" si="1114"/>
        <v>345606.98466666689</v>
      </c>
      <c r="BR667" s="69">
        <f t="shared" si="1114"/>
        <v>343391.55527777801</v>
      </c>
      <c r="BS667" s="69">
        <f t="shared" si="1114"/>
        <v>341176.12588888913</v>
      </c>
      <c r="BT667" s="60">
        <f t="shared" si="1160"/>
        <v>7798.3114488888914</v>
      </c>
      <c r="BU667" s="57">
        <v>2215.4293888888888</v>
      </c>
      <c r="BV667" s="57">
        <f t="shared" si="1171"/>
        <v>26585.152666666665</v>
      </c>
      <c r="BW667" s="57">
        <f t="shared" si="1139"/>
        <v>338960.69650000025</v>
      </c>
      <c r="BX667" s="69">
        <f t="shared" si="1151"/>
        <v>336745.26711111137</v>
      </c>
      <c r="BY667" s="69">
        <f t="shared" si="1151"/>
        <v>334529.8377222225</v>
      </c>
      <c r="BZ667" s="69">
        <f t="shared" si="1147"/>
        <v>332314.40833333362</v>
      </c>
      <c r="CA667" s="69">
        <f t="shared" si="1147"/>
        <v>330098.97894444474</v>
      </c>
      <c r="CB667" s="69">
        <f t="shared" si="1147"/>
        <v>327883.54955555586</v>
      </c>
      <c r="CC667" s="69">
        <f t="shared" si="1147"/>
        <v>325668.12016666698</v>
      </c>
      <c r="CD667" s="69">
        <f t="shared" si="1147"/>
        <v>323452.6907777781</v>
      </c>
      <c r="CE667" s="69">
        <f t="shared" si="1122"/>
        <v>321237.26138888922</v>
      </c>
      <c r="CF667" s="69">
        <f t="shared" si="1122"/>
        <v>319021.83200000034</v>
      </c>
      <c r="CG667" s="69">
        <f t="shared" si="1122"/>
        <v>316806.40261111147</v>
      </c>
      <c r="CH667" s="69">
        <f t="shared" si="1122"/>
        <v>314590.97322222259</v>
      </c>
      <c r="CI667" s="60">
        <f t="shared" si="1161"/>
        <v>7213.4380902222283</v>
      </c>
      <c r="CJ667" s="57">
        <v>2215.4293888888888</v>
      </c>
      <c r="CK667" s="57">
        <f t="shared" si="1172"/>
        <v>26585.152666666665</v>
      </c>
      <c r="CL667" s="57">
        <f t="shared" si="1099"/>
        <v>312375.54383333371</v>
      </c>
      <c r="CM667" s="69">
        <f t="shared" si="1152"/>
        <v>310160.11444444483</v>
      </c>
      <c r="CN667" s="69">
        <f t="shared" si="1152"/>
        <v>307944.68505555595</v>
      </c>
      <c r="CO667" s="69">
        <f t="shared" si="1153"/>
        <v>305729.25566666707</v>
      </c>
      <c r="CP667" s="69">
        <f t="shared" si="1153"/>
        <v>303513.82627777819</v>
      </c>
      <c r="CQ667" s="69">
        <f t="shared" si="1153"/>
        <v>301298.39688888931</v>
      </c>
      <c r="CR667" s="69">
        <f t="shared" si="1153"/>
        <v>299082.96750000044</v>
      </c>
      <c r="CS667" s="69">
        <f t="shared" si="1153"/>
        <v>296867.53811111156</v>
      </c>
      <c r="CT667" s="69">
        <f t="shared" si="1153"/>
        <v>294652.10872222268</v>
      </c>
      <c r="CU667" s="69">
        <f t="shared" si="1153"/>
        <v>292436.6793333338</v>
      </c>
      <c r="CV667" s="69">
        <f t="shared" si="1153"/>
        <v>290221.24994444492</v>
      </c>
      <c r="CW667" s="69">
        <f t="shared" si="1153"/>
        <v>288005.82055555604</v>
      </c>
      <c r="CX667" s="60">
        <f t="shared" si="1162"/>
        <v>6628.5647315555643</v>
      </c>
    </row>
    <row r="668" spans="1:102" ht="24" customHeight="1" x14ac:dyDescent="0.2">
      <c r="A668" s="93" t="s">
        <v>991</v>
      </c>
      <c r="B668" s="94" t="s">
        <v>992</v>
      </c>
      <c r="C668" s="40" t="s">
        <v>794</v>
      </c>
      <c r="D668" s="91" t="s">
        <v>851</v>
      </c>
      <c r="E668" s="95">
        <v>45229</v>
      </c>
      <c r="F668" s="91" t="s">
        <v>853</v>
      </c>
      <c r="G668" s="80">
        <v>180</v>
      </c>
      <c r="H668" s="63"/>
      <c r="K668" s="58">
        <v>1</v>
      </c>
      <c r="L668" s="57"/>
      <c r="M668" s="57"/>
      <c r="N668" s="57"/>
      <c r="O668" s="57"/>
      <c r="P668" s="57"/>
      <c r="Q668" s="57"/>
      <c r="R668" s="57"/>
      <c r="S668" s="57"/>
      <c r="T668" s="57"/>
      <c r="U668" s="57"/>
      <c r="V668" s="57"/>
      <c r="W668" s="57"/>
      <c r="X668" s="57"/>
      <c r="Y668" s="57"/>
      <c r="Z668" s="57"/>
      <c r="AA668" s="59"/>
      <c r="AB668" s="57">
        <f>AM668/G668</f>
        <v>3239.2984999999999</v>
      </c>
      <c r="AC668" s="87">
        <f>AB668*2</f>
        <v>6478.5969999999998</v>
      </c>
      <c r="AD668" s="57"/>
      <c r="AE668" s="57"/>
      <c r="AF668" s="57"/>
      <c r="AG668" s="57"/>
      <c r="AH668" s="57"/>
      <c r="AI668" s="57"/>
      <c r="AJ668" s="69"/>
      <c r="AK668" s="69"/>
      <c r="AL668" s="69"/>
      <c r="AM668" s="69">
        <v>583073.73</v>
      </c>
      <c r="AN668" s="69">
        <f>AM668-$AB668</f>
        <v>579834.43149999995</v>
      </c>
      <c r="AO668" s="69">
        <f t="shared" si="1145"/>
        <v>576595.13299999991</v>
      </c>
      <c r="AP668" s="60">
        <f t="shared" si="1146"/>
        <v>2943.7748060769227</v>
      </c>
      <c r="AQ668" s="57">
        <v>3239.2984999999999</v>
      </c>
      <c r="AR668" s="57">
        <f t="shared" si="1168"/>
        <v>38871.581999999995</v>
      </c>
      <c r="AS668" s="69">
        <f t="shared" si="1169"/>
        <v>573355.83449999988</v>
      </c>
      <c r="AT668" s="69">
        <f t="shared" si="1148"/>
        <v>570116.53599999985</v>
      </c>
      <c r="AU668" s="69">
        <f t="shared" si="1148"/>
        <v>566877.23749999981</v>
      </c>
      <c r="AV668" s="69">
        <f t="shared" si="1148"/>
        <v>563637.93899999978</v>
      </c>
      <c r="AW668" s="69">
        <f t="shared" si="1148"/>
        <v>560398.64049999975</v>
      </c>
      <c r="AX668" s="69">
        <f t="shared" si="1148"/>
        <v>557159.34199999971</v>
      </c>
      <c r="AY668" s="69">
        <f t="shared" si="1148"/>
        <v>553920.04349999968</v>
      </c>
      <c r="AZ668" s="69">
        <f t="shared" si="1148"/>
        <v>550680.74499999965</v>
      </c>
      <c r="BA668" s="69">
        <f t="shared" si="1148"/>
        <v>547441.44649999961</v>
      </c>
      <c r="BB668" s="69">
        <f t="shared" si="1148"/>
        <v>544202.14799999958</v>
      </c>
      <c r="BC668" s="69">
        <f t="shared" si="1148"/>
        <v>540962.84949999955</v>
      </c>
      <c r="BD668" s="69">
        <f t="shared" si="1148"/>
        <v>537723.55099999951</v>
      </c>
      <c r="BE668" s="60">
        <f t="shared" si="1120"/>
        <v>12257.505523999993</v>
      </c>
      <c r="BF668" s="57">
        <v>3239.2984999999999</v>
      </c>
      <c r="BG668" s="57">
        <f t="shared" si="1170"/>
        <v>38871.581999999995</v>
      </c>
      <c r="BH668" s="57">
        <f t="shared" si="1137"/>
        <v>534484.25249999948</v>
      </c>
      <c r="BI668" s="69">
        <f t="shared" si="1149"/>
        <v>531244.95399999944</v>
      </c>
      <c r="BJ668" s="69">
        <f t="shared" si="1149"/>
        <v>528005.65549999941</v>
      </c>
      <c r="BK668" s="69">
        <f t="shared" si="1150"/>
        <v>524766.35699999938</v>
      </c>
      <c r="BL668" s="69">
        <f t="shared" si="1150"/>
        <v>521527.0584999994</v>
      </c>
      <c r="BM668" s="69">
        <f t="shared" si="1114"/>
        <v>518287.75999999943</v>
      </c>
      <c r="BN668" s="69">
        <f t="shared" si="1114"/>
        <v>515048.46149999945</v>
      </c>
      <c r="BO668" s="69">
        <f t="shared" si="1114"/>
        <v>511809.16299999948</v>
      </c>
      <c r="BP668" s="69">
        <f t="shared" si="1114"/>
        <v>508569.8644999995</v>
      </c>
      <c r="BQ668" s="69">
        <f t="shared" si="1114"/>
        <v>505330.56599999953</v>
      </c>
      <c r="BR668" s="69">
        <f t="shared" si="1114"/>
        <v>502091.26749999955</v>
      </c>
      <c r="BS668" s="69">
        <f t="shared" si="1114"/>
        <v>498851.96899999958</v>
      </c>
      <c r="BT668" s="60">
        <f t="shared" si="1160"/>
        <v>11402.330719999985</v>
      </c>
      <c r="BU668" s="57">
        <v>3239.2984999999999</v>
      </c>
      <c r="BV668" s="57">
        <f t="shared" si="1171"/>
        <v>38871.581999999995</v>
      </c>
      <c r="BW668" s="57">
        <f t="shared" si="1139"/>
        <v>495612.6704999996</v>
      </c>
      <c r="BX668" s="69">
        <f t="shared" si="1151"/>
        <v>492373.37199999962</v>
      </c>
      <c r="BY668" s="69">
        <f t="shared" si="1151"/>
        <v>489134.07349999965</v>
      </c>
      <c r="BZ668" s="69">
        <f t="shared" si="1147"/>
        <v>485894.77499999967</v>
      </c>
      <c r="CA668" s="69">
        <f t="shared" si="1147"/>
        <v>482655.4764999997</v>
      </c>
      <c r="CB668" s="69">
        <f t="shared" si="1147"/>
        <v>479416.17799999972</v>
      </c>
      <c r="CC668" s="69">
        <f t="shared" si="1147"/>
        <v>476176.87949999975</v>
      </c>
      <c r="CD668" s="69">
        <f t="shared" si="1147"/>
        <v>472937.58099999977</v>
      </c>
      <c r="CE668" s="69">
        <f t="shared" si="1122"/>
        <v>469698.2824999998</v>
      </c>
      <c r="CF668" s="69">
        <f t="shared" si="1122"/>
        <v>466458.98399999982</v>
      </c>
      <c r="CG668" s="69">
        <f t="shared" si="1122"/>
        <v>463219.68549999985</v>
      </c>
      <c r="CH668" s="69">
        <f t="shared" si="1122"/>
        <v>459980.38699999987</v>
      </c>
      <c r="CI668" s="60">
        <f t="shared" si="1161"/>
        <v>10547.155915999994</v>
      </c>
      <c r="CJ668" s="57">
        <v>3239.2984999999999</v>
      </c>
      <c r="CK668" s="57">
        <f t="shared" si="1172"/>
        <v>38871.581999999995</v>
      </c>
      <c r="CL668" s="57">
        <f t="shared" si="1099"/>
        <v>456741.0884999999</v>
      </c>
      <c r="CM668" s="69">
        <f t="shared" si="1152"/>
        <v>453501.78999999992</v>
      </c>
      <c r="CN668" s="69">
        <f t="shared" si="1152"/>
        <v>450262.49149999995</v>
      </c>
      <c r="CO668" s="69">
        <f t="shared" si="1153"/>
        <v>447023.19299999997</v>
      </c>
      <c r="CP668" s="69">
        <f t="shared" si="1153"/>
        <v>443783.89449999999</v>
      </c>
      <c r="CQ668" s="69">
        <f t="shared" si="1153"/>
        <v>440544.59600000002</v>
      </c>
      <c r="CR668" s="69">
        <f t="shared" si="1153"/>
        <v>437305.29750000004</v>
      </c>
      <c r="CS668" s="69">
        <f t="shared" si="1153"/>
        <v>434065.99900000007</v>
      </c>
      <c r="CT668" s="69">
        <f t="shared" si="1153"/>
        <v>430826.70050000009</v>
      </c>
      <c r="CU668" s="69">
        <f t="shared" si="1153"/>
        <v>427587.40200000012</v>
      </c>
      <c r="CV668" s="69">
        <f t="shared" si="1153"/>
        <v>424348.10350000014</v>
      </c>
      <c r="CW668" s="69">
        <f t="shared" si="1153"/>
        <v>421108.80500000017</v>
      </c>
      <c r="CX668" s="60">
        <f t="shared" si="1162"/>
        <v>9691.9811119999995</v>
      </c>
    </row>
    <row r="669" spans="1:102" s="71" customFormat="1" ht="24" customHeight="1" x14ac:dyDescent="0.2">
      <c r="A669" s="101" t="s">
        <v>993</v>
      </c>
      <c r="B669" s="94" t="s">
        <v>994</v>
      </c>
      <c r="C669" s="71" t="s">
        <v>796</v>
      </c>
      <c r="D669" s="91" t="s">
        <v>835</v>
      </c>
      <c r="E669" s="95">
        <v>45236</v>
      </c>
      <c r="F669" s="91" t="s">
        <v>841</v>
      </c>
      <c r="G669" s="100">
        <v>180</v>
      </c>
      <c r="H669" s="69"/>
      <c r="K669" s="72">
        <v>0</v>
      </c>
      <c r="L669" s="69"/>
      <c r="M669" s="69"/>
      <c r="N669" s="69"/>
      <c r="O669" s="69"/>
      <c r="P669" s="69"/>
      <c r="Q669" s="69"/>
      <c r="R669" s="69"/>
      <c r="S669" s="69"/>
      <c r="T669" s="69"/>
      <c r="U669" s="69"/>
      <c r="V669" s="69"/>
      <c r="W669" s="69"/>
      <c r="X669" s="69"/>
      <c r="Y669" s="69"/>
      <c r="Z669" s="69"/>
      <c r="AA669" s="60"/>
      <c r="AB669" s="57">
        <f t="shared" ref="AB669:AB677" si="1173">AN669/G669</f>
        <v>311.3796111111111</v>
      </c>
      <c r="AC669" s="87">
        <f t="shared" ref="AC669:AC677" si="1174">AB669</f>
        <v>311.3796111111111</v>
      </c>
      <c r="AD669" s="69"/>
      <c r="AE669" s="69"/>
      <c r="AF669" s="69"/>
      <c r="AG669" s="69"/>
      <c r="AH669" s="69"/>
      <c r="AI669" s="69"/>
      <c r="AJ669" s="69"/>
      <c r="AK669" s="69"/>
      <c r="AL669" s="69"/>
      <c r="AM669" s="69"/>
      <c r="AN669" s="71">
        <v>56048.33</v>
      </c>
      <c r="AO669" s="69">
        <f t="shared" si="1145"/>
        <v>55736.950388888894</v>
      </c>
      <c r="AP669" s="60">
        <f t="shared" si="1146"/>
        <v>0</v>
      </c>
      <c r="AQ669" s="57">
        <v>311.3796111111111</v>
      </c>
      <c r="AR669" s="57">
        <f t="shared" si="1168"/>
        <v>3736.5553333333332</v>
      </c>
      <c r="AS669" s="69">
        <f t="shared" si="1169"/>
        <v>55425.570777777786</v>
      </c>
      <c r="AT669" s="69">
        <f t="shared" si="1148"/>
        <v>55114.191166666678</v>
      </c>
      <c r="AU669" s="69">
        <f t="shared" si="1148"/>
        <v>54802.811555555571</v>
      </c>
      <c r="AV669" s="69">
        <f t="shared" si="1148"/>
        <v>54491.431944444463</v>
      </c>
      <c r="AW669" s="69">
        <f t="shared" si="1148"/>
        <v>54180.052333333355</v>
      </c>
      <c r="AX669" s="69">
        <f t="shared" si="1148"/>
        <v>53868.672722222247</v>
      </c>
      <c r="AY669" s="69">
        <f t="shared" si="1148"/>
        <v>53557.293111111139</v>
      </c>
      <c r="AZ669" s="69">
        <f t="shared" si="1148"/>
        <v>53245.913500000031</v>
      </c>
      <c r="BA669" s="69">
        <f t="shared" si="1148"/>
        <v>52934.533888888924</v>
      </c>
      <c r="BB669" s="69">
        <f t="shared" si="1148"/>
        <v>52623.154277777816</v>
      </c>
      <c r="BC669" s="69">
        <f t="shared" si="1148"/>
        <v>52311.774666666708</v>
      </c>
      <c r="BD669" s="69">
        <f t="shared" si="1148"/>
        <v>52000.3950555556</v>
      </c>
      <c r="BE669" s="60">
        <f t="shared" si="1120"/>
        <v>0</v>
      </c>
      <c r="BF669" s="57">
        <v>311.3796111111111</v>
      </c>
      <c r="BG669" s="57">
        <f t="shared" si="1170"/>
        <v>3736.5553333333332</v>
      </c>
      <c r="BH669" s="57">
        <f t="shared" si="1137"/>
        <v>51689.015444444492</v>
      </c>
      <c r="BI669" s="69">
        <f t="shared" si="1149"/>
        <v>51377.635833333385</v>
      </c>
      <c r="BJ669" s="69">
        <f t="shared" si="1149"/>
        <v>51066.256222222277</v>
      </c>
      <c r="BK669" s="69">
        <f t="shared" si="1150"/>
        <v>50754.876611111169</v>
      </c>
      <c r="BL669" s="69">
        <f t="shared" si="1150"/>
        <v>50443.497000000061</v>
      </c>
      <c r="BM669" s="69">
        <f t="shared" si="1114"/>
        <v>50132.117388888953</v>
      </c>
      <c r="BN669" s="69">
        <f t="shared" si="1114"/>
        <v>49820.737777777846</v>
      </c>
      <c r="BO669" s="69">
        <f t="shared" si="1114"/>
        <v>49509.358166666738</v>
      </c>
      <c r="BP669" s="69">
        <f t="shared" si="1114"/>
        <v>49197.97855555563</v>
      </c>
      <c r="BQ669" s="69">
        <f t="shared" si="1114"/>
        <v>48886.598944444522</v>
      </c>
      <c r="BR669" s="69">
        <f t="shared" si="1114"/>
        <v>48575.219333333414</v>
      </c>
      <c r="BS669" s="69">
        <f t="shared" si="1114"/>
        <v>48263.839722222307</v>
      </c>
      <c r="BT669" s="60">
        <f t="shared" si="1160"/>
        <v>0</v>
      </c>
      <c r="BU669" s="57">
        <v>311.3796111111111</v>
      </c>
      <c r="BV669" s="57">
        <f t="shared" si="1171"/>
        <v>3736.5553333333332</v>
      </c>
      <c r="BW669" s="57">
        <f t="shared" si="1139"/>
        <v>47952.460111111199</v>
      </c>
      <c r="BX669" s="69">
        <f t="shared" si="1151"/>
        <v>47641.080500000091</v>
      </c>
      <c r="BY669" s="69">
        <f t="shared" si="1151"/>
        <v>47329.700888888983</v>
      </c>
      <c r="BZ669" s="69">
        <f t="shared" si="1147"/>
        <v>47018.321277777875</v>
      </c>
      <c r="CA669" s="69">
        <f t="shared" si="1147"/>
        <v>46706.941666666768</v>
      </c>
      <c r="CB669" s="69">
        <f t="shared" si="1147"/>
        <v>46395.56205555566</v>
      </c>
      <c r="CC669" s="69">
        <f t="shared" si="1147"/>
        <v>46084.182444444552</v>
      </c>
      <c r="CD669" s="69">
        <f t="shared" si="1147"/>
        <v>45772.802833333444</v>
      </c>
      <c r="CE669" s="69">
        <f t="shared" si="1122"/>
        <v>45461.423222222336</v>
      </c>
      <c r="CF669" s="69">
        <f t="shared" si="1122"/>
        <v>45150.043611111229</v>
      </c>
      <c r="CG669" s="69">
        <f t="shared" si="1122"/>
        <v>44838.664000000121</v>
      </c>
      <c r="CH669" s="69">
        <f t="shared" si="1122"/>
        <v>44527.284388889013</v>
      </c>
      <c r="CI669" s="60">
        <v>0</v>
      </c>
      <c r="CJ669" s="57">
        <v>311.3796111111111</v>
      </c>
      <c r="CK669" s="57">
        <f t="shared" si="1172"/>
        <v>3736.5553333333332</v>
      </c>
      <c r="CL669" s="57">
        <f t="shared" si="1099"/>
        <v>44215.904777777905</v>
      </c>
      <c r="CM669" s="69">
        <f t="shared" si="1152"/>
        <v>43904.525166666797</v>
      </c>
      <c r="CN669" s="69">
        <f t="shared" si="1152"/>
        <v>43593.145555555689</v>
      </c>
      <c r="CO669" s="69">
        <f t="shared" si="1153"/>
        <v>43281.765944444582</v>
      </c>
      <c r="CP669" s="69">
        <f t="shared" si="1153"/>
        <v>42970.386333333474</v>
      </c>
      <c r="CQ669" s="69">
        <f t="shared" si="1153"/>
        <v>42659.006722222366</v>
      </c>
      <c r="CR669" s="69">
        <f t="shared" si="1153"/>
        <v>42347.627111111258</v>
      </c>
      <c r="CS669" s="69">
        <f t="shared" si="1153"/>
        <v>42036.24750000015</v>
      </c>
      <c r="CT669" s="69">
        <f t="shared" si="1153"/>
        <v>41724.867888889043</v>
      </c>
      <c r="CU669" s="69">
        <f t="shared" si="1153"/>
        <v>41413.488277777935</v>
      </c>
      <c r="CV669" s="69">
        <f t="shared" si="1153"/>
        <v>41102.108666666827</v>
      </c>
      <c r="CW669" s="69">
        <f t="shared" si="1153"/>
        <v>40790.729055555719</v>
      </c>
      <c r="CX669" s="60">
        <v>0</v>
      </c>
    </row>
    <row r="670" spans="1:102" ht="24" customHeight="1" x14ac:dyDescent="0.2">
      <c r="A670" s="93" t="s">
        <v>995</v>
      </c>
      <c r="B670" s="94" t="s">
        <v>996</v>
      </c>
      <c r="C670" s="40" t="s">
        <v>794</v>
      </c>
      <c r="D670" s="91" t="s">
        <v>851</v>
      </c>
      <c r="E670" s="95">
        <v>45246</v>
      </c>
      <c r="F670" s="91" t="s">
        <v>853</v>
      </c>
      <c r="G670" s="80">
        <v>180</v>
      </c>
      <c r="H670" s="63"/>
      <c r="K670" s="58">
        <v>1</v>
      </c>
      <c r="L670" s="57"/>
      <c r="M670" s="57"/>
      <c r="N670" s="57"/>
      <c r="O670" s="57"/>
      <c r="P670" s="57"/>
      <c r="Q670" s="57"/>
      <c r="R670" s="57"/>
      <c r="S670" s="57"/>
      <c r="T670" s="57"/>
      <c r="U670" s="57"/>
      <c r="V670" s="57"/>
      <c r="W670" s="57"/>
      <c r="X670" s="57"/>
      <c r="Y670" s="57"/>
      <c r="Z670" s="57"/>
      <c r="AA670" s="59"/>
      <c r="AB670" s="57">
        <f t="shared" si="1173"/>
        <v>1451.9053333333334</v>
      </c>
      <c r="AC670" s="87">
        <f t="shared" si="1174"/>
        <v>1451.9053333333334</v>
      </c>
      <c r="AD670" s="57"/>
      <c r="AE670" s="57"/>
      <c r="AF670" s="57"/>
      <c r="AG670" s="57"/>
      <c r="AH670" s="57"/>
      <c r="AI670" s="57"/>
      <c r="AJ670" s="69"/>
      <c r="AK670" s="69"/>
      <c r="AL670" s="69"/>
      <c r="AM670" s="69"/>
      <c r="AN670" s="69">
        <v>261342.96</v>
      </c>
      <c r="AO670" s="69">
        <f t="shared" si="1145"/>
        <v>259891.05466666666</v>
      </c>
      <c r="AP670" s="60">
        <f t="shared" si="1146"/>
        <v>882.08833251282044</v>
      </c>
      <c r="AQ670" s="57">
        <v>1451.9053333333334</v>
      </c>
      <c r="AR670" s="57">
        <f t="shared" si="1168"/>
        <v>17422.864000000001</v>
      </c>
      <c r="AS670" s="69">
        <f t="shared" si="1169"/>
        <v>258439.14933333333</v>
      </c>
      <c r="AT670" s="69">
        <f t="shared" si="1148"/>
        <v>256987.24400000001</v>
      </c>
      <c r="AU670" s="69">
        <f t="shared" si="1148"/>
        <v>255535.33866666668</v>
      </c>
      <c r="AV670" s="69">
        <f t="shared" si="1148"/>
        <v>254083.43333333335</v>
      </c>
      <c r="AW670" s="69">
        <f t="shared" si="1148"/>
        <v>252631.52800000002</v>
      </c>
      <c r="AX670" s="69">
        <f t="shared" si="1148"/>
        <v>251179.62266666669</v>
      </c>
      <c r="AY670" s="69">
        <f t="shared" si="1148"/>
        <v>249727.71733333336</v>
      </c>
      <c r="AZ670" s="69">
        <f t="shared" si="1148"/>
        <v>248275.81200000003</v>
      </c>
      <c r="BA670" s="69">
        <f t="shared" si="1148"/>
        <v>246823.90666666671</v>
      </c>
      <c r="BB670" s="69">
        <f t="shared" si="1148"/>
        <v>245372.00133333338</v>
      </c>
      <c r="BC670" s="69">
        <f t="shared" si="1148"/>
        <v>243920.09600000005</v>
      </c>
      <c r="BD670" s="69">
        <f t="shared" si="1148"/>
        <v>242468.19066666672</v>
      </c>
      <c r="BE670" s="60">
        <f t="shared" si="1120"/>
        <v>5525.9516986666677</v>
      </c>
      <c r="BF670" s="57">
        <v>1451.9053333333334</v>
      </c>
      <c r="BG670" s="57">
        <f t="shared" si="1170"/>
        <v>17422.864000000001</v>
      </c>
      <c r="BH670" s="57">
        <f t="shared" si="1137"/>
        <v>241016.28533333339</v>
      </c>
      <c r="BI670" s="69">
        <f t="shared" si="1149"/>
        <v>239564.38000000006</v>
      </c>
      <c r="BJ670" s="69">
        <f t="shared" si="1149"/>
        <v>238112.47466666673</v>
      </c>
      <c r="BK670" s="69">
        <f t="shared" si="1150"/>
        <v>236660.56933333341</v>
      </c>
      <c r="BL670" s="69">
        <f t="shared" si="1150"/>
        <v>235208.66400000008</v>
      </c>
      <c r="BM670" s="69">
        <f t="shared" si="1114"/>
        <v>233756.75866666675</v>
      </c>
      <c r="BN670" s="69">
        <f t="shared" si="1114"/>
        <v>232304.85333333342</v>
      </c>
      <c r="BO670" s="69">
        <f t="shared" si="1114"/>
        <v>230852.94800000009</v>
      </c>
      <c r="BP670" s="69">
        <f t="shared" si="1114"/>
        <v>229401.04266666676</v>
      </c>
      <c r="BQ670" s="69">
        <f t="shared" si="1114"/>
        <v>227949.13733333343</v>
      </c>
      <c r="BR670" s="69">
        <f t="shared" si="1114"/>
        <v>226497.23200000011</v>
      </c>
      <c r="BS670" s="69">
        <f t="shared" si="1114"/>
        <v>225045.32666666678</v>
      </c>
      <c r="BT670" s="60">
        <f t="shared" ref="BT670:BT675" si="1175">IF(AN670&lt;1,0,SUM(BH670:BS670,BD670)/13*$BE$1)</f>
        <v>5142.6486906666678</v>
      </c>
      <c r="BU670" s="57">
        <v>1451.9053333333334</v>
      </c>
      <c r="BV670" s="57">
        <f t="shared" si="1171"/>
        <v>17422.864000000001</v>
      </c>
      <c r="BW670" s="57">
        <f t="shared" si="1139"/>
        <v>223593.42133333345</v>
      </c>
      <c r="BX670" s="69">
        <f t="shared" si="1151"/>
        <v>222141.51600000012</v>
      </c>
      <c r="BY670" s="69">
        <f t="shared" si="1151"/>
        <v>220689.61066666679</v>
      </c>
      <c r="BZ670" s="69">
        <f t="shared" si="1147"/>
        <v>219237.70533333346</v>
      </c>
      <c r="CA670" s="69">
        <f t="shared" si="1147"/>
        <v>217785.80000000013</v>
      </c>
      <c r="CB670" s="69">
        <f t="shared" si="1147"/>
        <v>216333.89466666681</v>
      </c>
      <c r="CC670" s="69">
        <f t="shared" si="1147"/>
        <v>214881.98933333348</v>
      </c>
      <c r="CD670" s="69">
        <f t="shared" si="1147"/>
        <v>213430.08400000015</v>
      </c>
      <c r="CE670" s="69">
        <f t="shared" si="1122"/>
        <v>211978.17866666682</v>
      </c>
      <c r="CF670" s="69">
        <f t="shared" si="1122"/>
        <v>210526.27333333349</v>
      </c>
      <c r="CG670" s="69">
        <f t="shared" si="1122"/>
        <v>209074.36800000016</v>
      </c>
      <c r="CH670" s="69">
        <f t="shared" si="1122"/>
        <v>207622.46266666683</v>
      </c>
      <c r="CI670" s="60">
        <f t="shared" ref="CI670:CI675" si="1176">IF(BC670&lt;1,0,SUM(BW670:CH670,BS670)/13*$BE$1)</f>
        <v>4759.3456826666697</v>
      </c>
      <c r="CJ670" s="57">
        <v>1451.9053333333334</v>
      </c>
      <c r="CK670" s="57">
        <f t="shared" si="1172"/>
        <v>17422.864000000001</v>
      </c>
      <c r="CL670" s="57">
        <f t="shared" si="1099"/>
        <v>206170.55733333351</v>
      </c>
      <c r="CM670" s="69">
        <f t="shared" si="1152"/>
        <v>204718.65200000018</v>
      </c>
      <c r="CN670" s="69">
        <f t="shared" si="1152"/>
        <v>203266.74666666685</v>
      </c>
      <c r="CO670" s="69">
        <f t="shared" si="1153"/>
        <v>201814.84133333352</v>
      </c>
      <c r="CP670" s="69">
        <f t="shared" si="1153"/>
        <v>200362.93600000019</v>
      </c>
      <c r="CQ670" s="69">
        <f t="shared" si="1153"/>
        <v>198911.03066666686</v>
      </c>
      <c r="CR670" s="69">
        <f t="shared" si="1153"/>
        <v>197459.12533333353</v>
      </c>
      <c r="CS670" s="69">
        <f t="shared" si="1153"/>
        <v>196007.2200000002</v>
      </c>
      <c r="CT670" s="69">
        <f t="shared" si="1153"/>
        <v>194555.31466666688</v>
      </c>
      <c r="CU670" s="69">
        <f t="shared" si="1153"/>
        <v>193103.40933333355</v>
      </c>
      <c r="CV670" s="69">
        <f t="shared" si="1153"/>
        <v>191651.50400000022</v>
      </c>
      <c r="CW670" s="69">
        <f t="shared" si="1153"/>
        <v>190199.59866666689</v>
      </c>
      <c r="CX670" s="60">
        <f t="shared" ref="CX670:CX675" si="1177">IF(BR670&lt;1,0,SUM(CL670:CW670,CH670)/13*$BE$1)</f>
        <v>4376.0426746666717</v>
      </c>
    </row>
    <row r="671" spans="1:102" ht="24" customHeight="1" x14ac:dyDescent="0.2">
      <c r="A671" s="93" t="s">
        <v>997</v>
      </c>
      <c r="B671" s="94" t="s">
        <v>998</v>
      </c>
      <c r="C671" s="40" t="s">
        <v>794</v>
      </c>
      <c r="D671" s="91" t="s">
        <v>851</v>
      </c>
      <c r="E671" s="95">
        <v>45246</v>
      </c>
      <c r="F671" s="91" t="s">
        <v>853</v>
      </c>
      <c r="G671" s="80">
        <v>180</v>
      </c>
      <c r="H671" s="63"/>
      <c r="K671" s="58">
        <v>1</v>
      </c>
      <c r="L671" s="57"/>
      <c r="M671" s="57"/>
      <c r="N671" s="57"/>
      <c r="O671" s="57"/>
      <c r="P671" s="57"/>
      <c r="Q671" s="57"/>
      <c r="R671" s="57"/>
      <c r="S671" s="57"/>
      <c r="T671" s="57"/>
      <c r="U671" s="57"/>
      <c r="V671" s="57"/>
      <c r="W671" s="57"/>
      <c r="X671" s="57"/>
      <c r="Y671" s="57"/>
      <c r="Z671" s="57"/>
      <c r="AA671" s="59"/>
      <c r="AB671" s="57">
        <f t="shared" si="1173"/>
        <v>2430.6796111111112</v>
      </c>
      <c r="AC671" s="87">
        <f t="shared" si="1174"/>
        <v>2430.6796111111112</v>
      </c>
      <c r="AD671" s="57"/>
      <c r="AE671" s="57"/>
      <c r="AF671" s="57"/>
      <c r="AG671" s="57"/>
      <c r="AH671" s="57"/>
      <c r="AI671" s="57"/>
      <c r="AJ671" s="69"/>
      <c r="AK671" s="69"/>
      <c r="AL671" s="69"/>
      <c r="AM671" s="69"/>
      <c r="AN671" s="69">
        <v>437522.33</v>
      </c>
      <c r="AO671" s="69">
        <f t="shared" si="1145"/>
        <v>435091.6503888889</v>
      </c>
      <c r="AP671" s="60">
        <f t="shared" si="1146"/>
        <v>1476.7313514273503</v>
      </c>
      <c r="AQ671" s="57">
        <v>2430.6796111111112</v>
      </c>
      <c r="AR671" s="57">
        <f t="shared" si="1168"/>
        <v>29168.155333333336</v>
      </c>
      <c r="AS671" s="69">
        <f t="shared" si="1169"/>
        <v>432660.97077777778</v>
      </c>
      <c r="AT671" s="69">
        <f t="shared" si="1148"/>
        <v>430230.29116666666</v>
      </c>
      <c r="AU671" s="69">
        <f t="shared" si="1148"/>
        <v>427799.61155555554</v>
      </c>
      <c r="AV671" s="69">
        <f t="shared" si="1148"/>
        <v>425368.93194444443</v>
      </c>
      <c r="AW671" s="69">
        <f t="shared" si="1148"/>
        <v>422938.25233333331</v>
      </c>
      <c r="AX671" s="69">
        <f t="shared" si="1148"/>
        <v>420507.57272222219</v>
      </c>
      <c r="AY671" s="69">
        <f t="shared" si="1148"/>
        <v>418076.89311111107</v>
      </c>
      <c r="AZ671" s="69">
        <f t="shared" si="1148"/>
        <v>415646.21349999995</v>
      </c>
      <c r="BA671" s="69">
        <f t="shared" si="1148"/>
        <v>413215.53388888884</v>
      </c>
      <c r="BB671" s="69">
        <f t="shared" si="1148"/>
        <v>410784.85427777772</v>
      </c>
      <c r="BC671" s="69">
        <f t="shared" si="1148"/>
        <v>408354.1746666666</v>
      </c>
      <c r="BD671" s="69">
        <f t="shared" si="1148"/>
        <v>405923.49505555548</v>
      </c>
      <c r="BE671" s="60">
        <f t="shared" si="1120"/>
        <v>9251.1665998888893</v>
      </c>
      <c r="BF671" s="57">
        <v>2430.6796111111112</v>
      </c>
      <c r="BG671" s="57">
        <f t="shared" si="1170"/>
        <v>29168.155333333336</v>
      </c>
      <c r="BH671" s="57">
        <f t="shared" si="1137"/>
        <v>403492.81544444436</v>
      </c>
      <c r="BI671" s="69">
        <f t="shared" si="1149"/>
        <v>401062.13583333325</v>
      </c>
      <c r="BJ671" s="69">
        <f t="shared" si="1149"/>
        <v>398631.45622222213</v>
      </c>
      <c r="BK671" s="69">
        <f t="shared" si="1150"/>
        <v>396200.77661111101</v>
      </c>
      <c r="BL671" s="69">
        <f t="shared" si="1150"/>
        <v>393770.09699999989</v>
      </c>
      <c r="BM671" s="69">
        <f t="shared" si="1114"/>
        <v>391339.41738888877</v>
      </c>
      <c r="BN671" s="69">
        <f t="shared" si="1114"/>
        <v>388908.73777777766</v>
      </c>
      <c r="BO671" s="69">
        <f t="shared" si="1114"/>
        <v>386478.05816666654</v>
      </c>
      <c r="BP671" s="69">
        <f t="shared" si="1114"/>
        <v>384047.37855555542</v>
      </c>
      <c r="BQ671" s="69">
        <f t="shared" si="1114"/>
        <v>381616.6989444443</v>
      </c>
      <c r="BR671" s="69">
        <f t="shared" si="1114"/>
        <v>379186.01933333318</v>
      </c>
      <c r="BS671" s="69">
        <f t="shared" si="1114"/>
        <v>376755.33972222207</v>
      </c>
      <c r="BT671" s="60">
        <f t="shared" si="1175"/>
        <v>8609.4671825555506</v>
      </c>
      <c r="BU671" s="57">
        <v>2430.6796111111112</v>
      </c>
      <c r="BV671" s="57">
        <f t="shared" si="1171"/>
        <v>29168.155333333336</v>
      </c>
      <c r="BW671" s="57">
        <f t="shared" si="1139"/>
        <v>374324.66011111095</v>
      </c>
      <c r="BX671" s="69">
        <f t="shared" si="1151"/>
        <v>371893.98049999983</v>
      </c>
      <c r="BY671" s="69">
        <f t="shared" si="1151"/>
        <v>369463.30088888871</v>
      </c>
      <c r="BZ671" s="69">
        <f t="shared" si="1147"/>
        <v>367032.62127777759</v>
      </c>
      <c r="CA671" s="69">
        <f t="shared" si="1147"/>
        <v>364601.94166666648</v>
      </c>
      <c r="CB671" s="69">
        <f t="shared" si="1147"/>
        <v>362171.26205555536</v>
      </c>
      <c r="CC671" s="69">
        <f t="shared" si="1147"/>
        <v>359740.58244444424</v>
      </c>
      <c r="CD671" s="69">
        <f t="shared" si="1147"/>
        <v>357309.90283333312</v>
      </c>
      <c r="CE671" s="69">
        <f t="shared" si="1122"/>
        <v>354879.223222222</v>
      </c>
      <c r="CF671" s="69">
        <f t="shared" si="1122"/>
        <v>352448.54361111089</v>
      </c>
      <c r="CG671" s="69">
        <f t="shared" si="1122"/>
        <v>350017.86399999977</v>
      </c>
      <c r="CH671" s="69">
        <f t="shared" si="1122"/>
        <v>347587.18438888865</v>
      </c>
      <c r="CI671" s="60">
        <f t="shared" si="1176"/>
        <v>7967.7677652222173</v>
      </c>
      <c r="CJ671" s="57">
        <v>2430.6796111111112</v>
      </c>
      <c r="CK671" s="57">
        <f t="shared" si="1172"/>
        <v>29168.155333333336</v>
      </c>
      <c r="CL671" s="57">
        <f t="shared" si="1099"/>
        <v>345156.50477777753</v>
      </c>
      <c r="CM671" s="69">
        <f t="shared" si="1152"/>
        <v>342725.82516666641</v>
      </c>
      <c r="CN671" s="69">
        <f t="shared" si="1152"/>
        <v>340295.1455555553</v>
      </c>
      <c r="CO671" s="69">
        <f t="shared" si="1153"/>
        <v>337864.46594444418</v>
      </c>
      <c r="CP671" s="69">
        <f t="shared" si="1153"/>
        <v>335433.78633333306</v>
      </c>
      <c r="CQ671" s="69">
        <f t="shared" si="1153"/>
        <v>333003.10672222194</v>
      </c>
      <c r="CR671" s="69">
        <f t="shared" si="1153"/>
        <v>330572.42711111082</v>
      </c>
      <c r="CS671" s="69">
        <f t="shared" si="1153"/>
        <v>328141.74749999971</v>
      </c>
      <c r="CT671" s="69">
        <f t="shared" si="1153"/>
        <v>325711.06788888859</v>
      </c>
      <c r="CU671" s="69">
        <f t="shared" si="1153"/>
        <v>323280.38827777747</v>
      </c>
      <c r="CV671" s="69">
        <f t="shared" si="1153"/>
        <v>320849.70866666635</v>
      </c>
      <c r="CW671" s="69">
        <f t="shared" si="1153"/>
        <v>318419.02905555523</v>
      </c>
      <c r="CX671" s="60">
        <f t="shared" si="1177"/>
        <v>7326.0683478888823</v>
      </c>
    </row>
    <row r="672" spans="1:102" ht="24" customHeight="1" x14ac:dyDescent="0.2">
      <c r="A672" s="93" t="s">
        <v>999</v>
      </c>
      <c r="B672" s="94" t="s">
        <v>1000</v>
      </c>
      <c r="C672" s="40" t="s">
        <v>794</v>
      </c>
      <c r="D672" s="91" t="s">
        <v>851</v>
      </c>
      <c r="E672" s="95">
        <v>45252</v>
      </c>
      <c r="F672" s="91" t="s">
        <v>853</v>
      </c>
      <c r="G672" s="80">
        <v>180</v>
      </c>
      <c r="H672" s="63"/>
      <c r="K672" s="58">
        <v>1</v>
      </c>
      <c r="L672" s="57"/>
      <c r="M672" s="57"/>
      <c r="N672" s="57"/>
      <c r="O672" s="57"/>
      <c r="P672" s="57"/>
      <c r="Q672" s="57"/>
      <c r="R672" s="57"/>
      <c r="S672" s="57"/>
      <c r="T672" s="57"/>
      <c r="U672" s="57"/>
      <c r="V672" s="57"/>
      <c r="W672" s="57"/>
      <c r="X672" s="57"/>
      <c r="Y672" s="57"/>
      <c r="Z672" s="57"/>
      <c r="AA672" s="59"/>
      <c r="AB672" s="57">
        <f t="shared" si="1173"/>
        <v>736.49861111111113</v>
      </c>
      <c r="AC672" s="87">
        <f t="shared" si="1174"/>
        <v>736.49861111111113</v>
      </c>
      <c r="AD672" s="57"/>
      <c r="AE672" s="57"/>
      <c r="AF672" s="57"/>
      <c r="AG672" s="57"/>
      <c r="AH672" s="57"/>
      <c r="AI672" s="57"/>
      <c r="AJ672" s="69"/>
      <c r="AK672" s="69"/>
      <c r="AL672" s="69"/>
      <c r="AM672" s="69"/>
      <c r="AN672" s="69">
        <v>132569.75</v>
      </c>
      <c r="AO672" s="69">
        <f t="shared" si="1145"/>
        <v>131833.25138888889</v>
      </c>
      <c r="AP672" s="60">
        <f t="shared" si="1146"/>
        <v>447.45123311965813</v>
      </c>
      <c r="AQ672" s="57">
        <f>AB672</f>
        <v>736.49861111111113</v>
      </c>
      <c r="AR672" s="57">
        <f t="shared" si="1168"/>
        <v>8837.9833333333336</v>
      </c>
      <c r="AS672" s="69">
        <f t="shared" si="1169"/>
        <v>131096.75277777779</v>
      </c>
      <c r="AT672" s="69">
        <f t="shared" si="1148"/>
        <v>130360.25416666668</v>
      </c>
      <c r="AU672" s="69">
        <f t="shared" si="1148"/>
        <v>129623.75555555557</v>
      </c>
      <c r="AV672" s="69">
        <f t="shared" si="1148"/>
        <v>128887.25694444447</v>
      </c>
      <c r="AW672" s="69">
        <f t="shared" si="1148"/>
        <v>128150.75833333336</v>
      </c>
      <c r="AX672" s="69">
        <f t="shared" si="1148"/>
        <v>127414.25972222225</v>
      </c>
      <c r="AY672" s="69">
        <f t="shared" si="1148"/>
        <v>126677.76111111115</v>
      </c>
      <c r="AZ672" s="69">
        <f t="shared" si="1148"/>
        <v>125941.26250000004</v>
      </c>
      <c r="BA672" s="69">
        <f t="shared" si="1148"/>
        <v>125204.76388888893</v>
      </c>
      <c r="BB672" s="69">
        <f t="shared" si="1148"/>
        <v>124468.26527777783</v>
      </c>
      <c r="BC672" s="69">
        <f t="shared" si="1148"/>
        <v>123731.76666666672</v>
      </c>
      <c r="BD672" s="69">
        <f t="shared" si="1148"/>
        <v>122995.26805555561</v>
      </c>
      <c r="BE672" s="60">
        <f t="shared" si="1120"/>
        <v>2803.1137138888898</v>
      </c>
      <c r="BF672" s="57">
        <f>AQ672</f>
        <v>736.49861111111113</v>
      </c>
      <c r="BG672" s="57">
        <f t="shared" si="1170"/>
        <v>8837.9833333333336</v>
      </c>
      <c r="BH672" s="57">
        <f t="shared" si="1137"/>
        <v>122258.76944444451</v>
      </c>
      <c r="BI672" s="69">
        <f t="shared" si="1149"/>
        <v>121522.2708333334</v>
      </c>
      <c r="BJ672" s="69">
        <f t="shared" si="1149"/>
        <v>120785.77222222229</v>
      </c>
      <c r="BK672" s="69">
        <f t="shared" si="1150"/>
        <v>120049.27361111119</v>
      </c>
      <c r="BL672" s="69">
        <f t="shared" si="1150"/>
        <v>119312.77500000008</v>
      </c>
      <c r="BM672" s="69">
        <f t="shared" si="1114"/>
        <v>118576.27638888897</v>
      </c>
      <c r="BN672" s="69">
        <f t="shared" si="1114"/>
        <v>117839.77777777787</v>
      </c>
      <c r="BO672" s="69">
        <f t="shared" si="1114"/>
        <v>117103.27916666676</v>
      </c>
      <c r="BP672" s="69">
        <f t="shared" si="1114"/>
        <v>116366.78055555566</v>
      </c>
      <c r="BQ672" s="69">
        <f t="shared" si="1114"/>
        <v>115630.28194444455</v>
      </c>
      <c r="BR672" s="69">
        <f t="shared" si="1114"/>
        <v>114893.78333333344</v>
      </c>
      <c r="BS672" s="69">
        <f t="shared" si="1114"/>
        <v>114157.28472222234</v>
      </c>
      <c r="BT672" s="60">
        <f t="shared" si="1175"/>
        <v>2608.6780805555572</v>
      </c>
      <c r="BU672" s="57">
        <f>BF672</f>
        <v>736.49861111111113</v>
      </c>
      <c r="BV672" s="57">
        <f t="shared" si="1171"/>
        <v>8837.9833333333336</v>
      </c>
      <c r="BW672" s="57">
        <f t="shared" si="1139"/>
        <v>113420.78611111123</v>
      </c>
      <c r="BX672" s="69">
        <f t="shared" si="1151"/>
        <v>112684.28750000012</v>
      </c>
      <c r="BY672" s="69">
        <f t="shared" si="1151"/>
        <v>111947.78888888902</v>
      </c>
      <c r="BZ672" s="69">
        <f t="shared" si="1147"/>
        <v>111211.29027777791</v>
      </c>
      <c r="CA672" s="69">
        <f t="shared" si="1147"/>
        <v>110474.7916666668</v>
      </c>
      <c r="CB672" s="69">
        <f t="shared" si="1147"/>
        <v>109738.2930555557</v>
      </c>
      <c r="CC672" s="69">
        <f t="shared" si="1147"/>
        <v>109001.79444444459</v>
      </c>
      <c r="CD672" s="69">
        <f t="shared" si="1147"/>
        <v>108265.29583333348</v>
      </c>
      <c r="CE672" s="69">
        <f t="shared" si="1122"/>
        <v>107528.79722222238</v>
      </c>
      <c r="CF672" s="69">
        <f t="shared" si="1122"/>
        <v>106792.29861111127</v>
      </c>
      <c r="CG672" s="69">
        <f t="shared" si="1122"/>
        <v>106055.80000000016</v>
      </c>
      <c r="CH672" s="69">
        <f t="shared" si="1122"/>
        <v>105319.30138888906</v>
      </c>
      <c r="CI672" s="60">
        <f t="shared" si="1176"/>
        <v>2414.2424472222251</v>
      </c>
      <c r="CJ672" s="57">
        <f>BU672</f>
        <v>736.49861111111113</v>
      </c>
      <c r="CK672" s="57">
        <f t="shared" si="1172"/>
        <v>8837.9833333333336</v>
      </c>
      <c r="CL672" s="57">
        <f t="shared" si="1099"/>
        <v>104582.80277777795</v>
      </c>
      <c r="CM672" s="69">
        <f t="shared" si="1152"/>
        <v>103846.30416666684</v>
      </c>
      <c r="CN672" s="69">
        <f t="shared" si="1152"/>
        <v>103109.80555555574</v>
      </c>
      <c r="CO672" s="69">
        <f t="shared" si="1153"/>
        <v>102373.30694444463</v>
      </c>
      <c r="CP672" s="69">
        <f t="shared" si="1153"/>
        <v>101636.80833333352</v>
      </c>
      <c r="CQ672" s="69">
        <f t="shared" si="1153"/>
        <v>100900.30972222242</v>
      </c>
      <c r="CR672" s="69">
        <f t="shared" si="1153"/>
        <v>100163.81111111131</v>
      </c>
      <c r="CS672" s="69">
        <f t="shared" si="1153"/>
        <v>99427.312500000204</v>
      </c>
      <c r="CT672" s="69">
        <f t="shared" si="1153"/>
        <v>98690.813888889097</v>
      </c>
      <c r="CU672" s="69">
        <f t="shared" si="1153"/>
        <v>97954.315277777991</v>
      </c>
      <c r="CV672" s="69">
        <f t="shared" si="1153"/>
        <v>97217.816666666884</v>
      </c>
      <c r="CW672" s="69">
        <f t="shared" si="1153"/>
        <v>96481.318055555777</v>
      </c>
      <c r="CX672" s="60">
        <f t="shared" si="1177"/>
        <v>2219.806813888893</v>
      </c>
    </row>
    <row r="673" spans="1:102" ht="24" customHeight="1" x14ac:dyDescent="0.2">
      <c r="A673" s="93" t="s">
        <v>1001</v>
      </c>
      <c r="B673" s="94" t="s">
        <v>1002</v>
      </c>
      <c r="C673" s="40" t="s">
        <v>794</v>
      </c>
      <c r="D673" s="91" t="s">
        <v>851</v>
      </c>
      <c r="E673" s="95">
        <v>45252</v>
      </c>
      <c r="F673" s="91" t="s">
        <v>853</v>
      </c>
      <c r="G673" s="80">
        <v>180</v>
      </c>
      <c r="H673" s="63"/>
      <c r="K673" s="58">
        <v>1</v>
      </c>
      <c r="L673" s="57"/>
      <c r="M673" s="57"/>
      <c r="N673" s="57"/>
      <c r="O673" s="57"/>
      <c r="P673" s="57"/>
      <c r="Q673" s="57"/>
      <c r="R673" s="57"/>
      <c r="S673" s="57"/>
      <c r="T673" s="57"/>
      <c r="U673" s="57"/>
      <c r="V673" s="57"/>
      <c r="W673" s="57"/>
      <c r="X673" s="57"/>
      <c r="Y673" s="57"/>
      <c r="Z673" s="57"/>
      <c r="AA673" s="59"/>
      <c r="AB673" s="57">
        <f t="shared" si="1173"/>
        <v>2942.4278888888889</v>
      </c>
      <c r="AC673" s="87">
        <f t="shared" si="1174"/>
        <v>2942.4278888888889</v>
      </c>
      <c r="AD673" s="57"/>
      <c r="AE673" s="57"/>
      <c r="AF673" s="57"/>
      <c r="AG673" s="57"/>
      <c r="AH673" s="57"/>
      <c r="AI673" s="57"/>
      <c r="AJ673" s="69"/>
      <c r="AK673" s="69"/>
      <c r="AL673" s="69"/>
      <c r="AM673" s="69"/>
      <c r="AN673" s="69">
        <v>529637.02</v>
      </c>
      <c r="AO673" s="69">
        <f t="shared" ref="AO673:AO677" si="1178">AN673-$AB673</f>
        <v>526694.59211111115</v>
      </c>
      <c r="AP673" s="60">
        <f t="shared" si="1146"/>
        <v>1787.6381128034188</v>
      </c>
      <c r="AQ673" s="57">
        <f t="shared" ref="AQ673:AQ677" si="1179">AB673</f>
        <v>2942.4278888888889</v>
      </c>
      <c r="AR673" s="57">
        <f t="shared" si="1168"/>
        <v>35309.134666666665</v>
      </c>
      <c r="AS673" s="69">
        <f t="shared" si="1169"/>
        <v>523752.16422222229</v>
      </c>
      <c r="AT673" s="69">
        <f t="shared" si="1148"/>
        <v>520809.73633333342</v>
      </c>
      <c r="AU673" s="69">
        <f t="shared" si="1148"/>
        <v>517867.30844444456</v>
      </c>
      <c r="AV673" s="69">
        <f t="shared" si="1148"/>
        <v>514924.88055555569</v>
      </c>
      <c r="AW673" s="69">
        <f t="shared" si="1148"/>
        <v>511982.45266666682</v>
      </c>
      <c r="AX673" s="69">
        <f t="shared" si="1148"/>
        <v>509040.02477777796</v>
      </c>
      <c r="AY673" s="69">
        <f t="shared" si="1148"/>
        <v>506097.59688888909</v>
      </c>
      <c r="AZ673" s="69">
        <f t="shared" si="1148"/>
        <v>503155.16900000023</v>
      </c>
      <c r="BA673" s="69">
        <f t="shared" si="1148"/>
        <v>500212.74111111136</v>
      </c>
      <c r="BB673" s="69">
        <f t="shared" si="1148"/>
        <v>497270.3132222225</v>
      </c>
      <c r="BC673" s="69">
        <f t="shared" si="1148"/>
        <v>494327.88533333363</v>
      </c>
      <c r="BD673" s="69">
        <f t="shared" si="1148"/>
        <v>491385.45744444476</v>
      </c>
      <c r="BE673" s="60">
        <f t="shared" si="1120"/>
        <v>11198.880545111111</v>
      </c>
      <c r="BF673" s="57">
        <f t="shared" ref="BF673:BF683" si="1180">AQ673</f>
        <v>2942.4278888888889</v>
      </c>
      <c r="BG673" s="57">
        <f t="shared" si="1170"/>
        <v>35309.134666666665</v>
      </c>
      <c r="BH673" s="57">
        <f t="shared" si="1137"/>
        <v>488443.0295555559</v>
      </c>
      <c r="BI673" s="69">
        <f t="shared" si="1149"/>
        <v>485500.60166666703</v>
      </c>
      <c r="BJ673" s="69">
        <f t="shared" si="1149"/>
        <v>482558.17377777817</v>
      </c>
      <c r="BK673" s="69">
        <f t="shared" si="1150"/>
        <v>479615.7458888893</v>
      </c>
      <c r="BL673" s="69">
        <f t="shared" si="1150"/>
        <v>476673.31800000044</v>
      </c>
      <c r="BM673" s="69">
        <f t="shared" si="1114"/>
        <v>473730.89011111157</v>
      </c>
      <c r="BN673" s="69">
        <f t="shared" si="1114"/>
        <v>470788.4622222227</v>
      </c>
      <c r="BO673" s="69">
        <f t="shared" si="1114"/>
        <v>467846.03433333384</v>
      </c>
      <c r="BP673" s="69">
        <f t="shared" si="1114"/>
        <v>464903.60644444497</v>
      </c>
      <c r="BQ673" s="69">
        <f t="shared" si="1114"/>
        <v>461961.17855555611</v>
      </c>
      <c r="BR673" s="69">
        <f t="shared" si="1114"/>
        <v>459018.75066666724</v>
      </c>
      <c r="BS673" s="69">
        <f t="shared" si="1114"/>
        <v>456076.32277777838</v>
      </c>
      <c r="BT673" s="60">
        <f>IF(AN673&lt;1,0,SUM(BH673:BS673,BD673)/13*$BE$1)</f>
        <v>10422.07958244445</v>
      </c>
      <c r="BU673" s="57">
        <f t="shared" ref="BU673:BU683" si="1181">BF673</f>
        <v>2942.4278888888889</v>
      </c>
      <c r="BV673" s="57">
        <f t="shared" si="1171"/>
        <v>35309.134666666665</v>
      </c>
      <c r="BW673" s="57">
        <f t="shared" si="1139"/>
        <v>453133.89488888951</v>
      </c>
      <c r="BX673" s="69">
        <f t="shared" si="1151"/>
        <v>450191.46700000064</v>
      </c>
      <c r="BY673" s="69">
        <f t="shared" si="1151"/>
        <v>447249.03911111178</v>
      </c>
      <c r="BZ673" s="69">
        <f t="shared" si="1147"/>
        <v>444306.61122222291</v>
      </c>
      <c r="CA673" s="69">
        <f t="shared" si="1147"/>
        <v>441364.18333333405</v>
      </c>
      <c r="CB673" s="69">
        <f t="shared" si="1147"/>
        <v>438421.75544444518</v>
      </c>
      <c r="CC673" s="69">
        <f t="shared" si="1147"/>
        <v>435479.32755555632</v>
      </c>
      <c r="CD673" s="69">
        <f t="shared" si="1147"/>
        <v>432536.89966666745</v>
      </c>
      <c r="CE673" s="69">
        <f t="shared" si="1122"/>
        <v>429594.47177777858</v>
      </c>
      <c r="CF673" s="69">
        <f t="shared" si="1122"/>
        <v>426652.04388888972</v>
      </c>
      <c r="CG673" s="69">
        <f t="shared" si="1122"/>
        <v>423709.61600000085</v>
      </c>
      <c r="CH673" s="69">
        <f t="shared" si="1122"/>
        <v>420767.18811111199</v>
      </c>
      <c r="CI673" s="60">
        <f t="shared" si="1176"/>
        <v>9645.2786197777914</v>
      </c>
      <c r="CJ673" s="57">
        <f t="shared" ref="CJ673:CJ675" si="1182">BU673</f>
        <v>2942.4278888888889</v>
      </c>
      <c r="CK673" s="57">
        <f t="shared" si="1172"/>
        <v>35309.134666666665</v>
      </c>
      <c r="CL673" s="57">
        <f t="shared" si="1099"/>
        <v>417824.76022222312</v>
      </c>
      <c r="CM673" s="69">
        <f t="shared" si="1152"/>
        <v>414882.33233333426</v>
      </c>
      <c r="CN673" s="69">
        <f t="shared" si="1152"/>
        <v>411939.90444444539</v>
      </c>
      <c r="CO673" s="69">
        <f t="shared" si="1153"/>
        <v>408997.47655555652</v>
      </c>
      <c r="CP673" s="69">
        <f t="shared" si="1153"/>
        <v>406055.04866666766</v>
      </c>
      <c r="CQ673" s="69">
        <f t="shared" si="1153"/>
        <v>403112.62077777879</v>
      </c>
      <c r="CR673" s="69">
        <f t="shared" si="1153"/>
        <v>400170.19288888993</v>
      </c>
      <c r="CS673" s="69">
        <f t="shared" si="1153"/>
        <v>397227.76500000106</v>
      </c>
      <c r="CT673" s="69">
        <f t="shared" si="1153"/>
        <v>394285.3371111122</v>
      </c>
      <c r="CU673" s="69">
        <f t="shared" si="1153"/>
        <v>391342.90922222333</v>
      </c>
      <c r="CV673" s="69">
        <f t="shared" si="1153"/>
        <v>388400.48133333446</v>
      </c>
      <c r="CW673" s="69">
        <f t="shared" si="1153"/>
        <v>385458.0534444456</v>
      </c>
      <c r="CX673" s="60">
        <f t="shared" si="1177"/>
        <v>8868.4776571111324</v>
      </c>
    </row>
    <row r="674" spans="1:102" ht="24" customHeight="1" x14ac:dyDescent="0.2">
      <c r="A674" s="93" t="s">
        <v>1003</v>
      </c>
      <c r="B674" s="94" t="s">
        <v>1004</v>
      </c>
      <c r="C674" s="40" t="s">
        <v>794</v>
      </c>
      <c r="D674" s="91" t="s">
        <v>851</v>
      </c>
      <c r="E674" s="95">
        <v>45257</v>
      </c>
      <c r="F674" s="91" t="s">
        <v>853</v>
      </c>
      <c r="G674" s="80">
        <v>180</v>
      </c>
      <c r="H674" s="63"/>
      <c r="K674" s="58">
        <v>1</v>
      </c>
      <c r="L674" s="57"/>
      <c r="M674" s="57"/>
      <c r="N674" s="57"/>
      <c r="O674" s="57"/>
      <c r="P674" s="57"/>
      <c r="Q674" s="57"/>
      <c r="R674" s="57"/>
      <c r="S674" s="57"/>
      <c r="T674" s="57"/>
      <c r="U674" s="57"/>
      <c r="V674" s="57"/>
      <c r="W674" s="57"/>
      <c r="X674" s="57"/>
      <c r="Y674" s="57"/>
      <c r="Z674" s="57"/>
      <c r="AA674" s="59"/>
      <c r="AB674" s="57">
        <f t="shared" si="1173"/>
        <v>2509.701222222222</v>
      </c>
      <c r="AC674" s="87">
        <f t="shared" si="1174"/>
        <v>2509.701222222222</v>
      </c>
      <c r="AD674" s="57"/>
      <c r="AE674" s="57"/>
      <c r="AF674" s="57"/>
      <c r="AG674" s="57"/>
      <c r="AH674" s="57"/>
      <c r="AI674" s="57"/>
      <c r="AJ674" s="69"/>
      <c r="AK674" s="69"/>
      <c r="AL674" s="69"/>
      <c r="AM674" s="69"/>
      <c r="AN674" s="69">
        <v>451746.22</v>
      </c>
      <c r="AO674" s="69">
        <f t="shared" si="1178"/>
        <v>449236.51877777773</v>
      </c>
      <c r="AP674" s="60">
        <f t="shared" si="1146"/>
        <v>1524.7400194700849</v>
      </c>
      <c r="AQ674" s="57">
        <f t="shared" si="1179"/>
        <v>2509.701222222222</v>
      </c>
      <c r="AR674" s="57">
        <f t="shared" si="1168"/>
        <v>30116.414666666664</v>
      </c>
      <c r="AS674" s="69">
        <f t="shared" si="1169"/>
        <v>446726.81755555549</v>
      </c>
      <c r="AT674" s="69">
        <f t="shared" si="1148"/>
        <v>444217.11633333325</v>
      </c>
      <c r="AU674" s="69">
        <f t="shared" si="1148"/>
        <v>441707.41511111101</v>
      </c>
      <c r="AV674" s="69">
        <f t="shared" si="1148"/>
        <v>439197.71388888877</v>
      </c>
      <c r="AW674" s="69">
        <f t="shared" si="1148"/>
        <v>436688.01266666653</v>
      </c>
      <c r="AX674" s="69">
        <f t="shared" si="1148"/>
        <v>434178.31144444429</v>
      </c>
      <c r="AY674" s="69">
        <f t="shared" si="1148"/>
        <v>431668.61022222205</v>
      </c>
      <c r="AZ674" s="69">
        <f t="shared" si="1148"/>
        <v>429158.90899999981</v>
      </c>
      <c r="BA674" s="69">
        <f t="shared" si="1148"/>
        <v>426649.20777777757</v>
      </c>
      <c r="BB674" s="69">
        <f t="shared" si="1148"/>
        <v>424139.50655555533</v>
      </c>
      <c r="BC674" s="69">
        <f t="shared" si="1148"/>
        <v>421629.80533333309</v>
      </c>
      <c r="BD674" s="69">
        <f t="shared" si="1148"/>
        <v>419120.10411111085</v>
      </c>
      <c r="BE674" s="60">
        <f t="shared" si="1120"/>
        <v>9551.9228517777738</v>
      </c>
      <c r="BF674" s="57">
        <f t="shared" si="1180"/>
        <v>2509.701222222222</v>
      </c>
      <c r="BG674" s="57">
        <f t="shared" si="1170"/>
        <v>30116.414666666664</v>
      </c>
      <c r="BH674" s="57">
        <f t="shared" si="1137"/>
        <v>416610.40288888861</v>
      </c>
      <c r="BI674" s="69">
        <f t="shared" si="1149"/>
        <v>414100.70166666637</v>
      </c>
      <c r="BJ674" s="69">
        <f t="shared" si="1149"/>
        <v>411591.00044444413</v>
      </c>
      <c r="BK674" s="69">
        <f t="shared" si="1150"/>
        <v>409081.29922222189</v>
      </c>
      <c r="BL674" s="69">
        <f t="shared" si="1150"/>
        <v>406571.59799999965</v>
      </c>
      <c r="BM674" s="69">
        <f t="shared" si="1114"/>
        <v>404061.89677777741</v>
      </c>
      <c r="BN674" s="69">
        <f t="shared" si="1114"/>
        <v>401552.19555555517</v>
      </c>
      <c r="BO674" s="69">
        <f t="shared" si="1114"/>
        <v>399042.49433333293</v>
      </c>
      <c r="BP674" s="69">
        <f t="shared" si="1114"/>
        <v>396532.79311111069</v>
      </c>
      <c r="BQ674" s="69">
        <f t="shared" si="1114"/>
        <v>394023.09188888845</v>
      </c>
      <c r="BR674" s="69">
        <f t="shared" si="1114"/>
        <v>391513.39066666621</v>
      </c>
      <c r="BS674" s="69">
        <f t="shared" si="1114"/>
        <v>389003.68944444397</v>
      </c>
      <c r="BT674" s="60">
        <f t="shared" si="1175"/>
        <v>8889.3617291111004</v>
      </c>
      <c r="BU674" s="57">
        <f t="shared" si="1181"/>
        <v>2509.701222222222</v>
      </c>
      <c r="BV674" s="57">
        <f t="shared" si="1171"/>
        <v>30116.414666666664</v>
      </c>
      <c r="BW674" s="57">
        <f t="shared" si="1139"/>
        <v>386493.98822222173</v>
      </c>
      <c r="BX674" s="69">
        <f t="shared" si="1151"/>
        <v>383984.28699999949</v>
      </c>
      <c r="BY674" s="69">
        <f t="shared" si="1151"/>
        <v>381474.58577777725</v>
      </c>
      <c r="BZ674" s="69">
        <f t="shared" si="1147"/>
        <v>378964.88455555501</v>
      </c>
      <c r="CA674" s="69">
        <f t="shared" si="1147"/>
        <v>376455.18333333277</v>
      </c>
      <c r="CB674" s="69">
        <f t="shared" si="1147"/>
        <v>373945.48211111053</v>
      </c>
      <c r="CC674" s="69">
        <f t="shared" si="1147"/>
        <v>371435.78088888829</v>
      </c>
      <c r="CD674" s="69">
        <f t="shared" si="1147"/>
        <v>368926.07966666605</v>
      </c>
      <c r="CE674" s="69">
        <f t="shared" si="1122"/>
        <v>366416.37844444381</v>
      </c>
      <c r="CF674" s="69">
        <f t="shared" si="1122"/>
        <v>363906.67722222157</v>
      </c>
      <c r="CG674" s="69">
        <f t="shared" si="1122"/>
        <v>361396.97599999933</v>
      </c>
      <c r="CH674" s="69">
        <f t="shared" si="1122"/>
        <v>358887.27477777709</v>
      </c>
      <c r="CI674" s="60">
        <f t="shared" si="1176"/>
        <v>8226.8006064444326</v>
      </c>
      <c r="CJ674" s="57">
        <f t="shared" si="1182"/>
        <v>2509.701222222222</v>
      </c>
      <c r="CK674" s="57">
        <f t="shared" si="1172"/>
        <v>30116.414666666664</v>
      </c>
      <c r="CL674" s="57">
        <f t="shared" si="1099"/>
        <v>356377.57355555485</v>
      </c>
      <c r="CM674" s="69">
        <f t="shared" si="1152"/>
        <v>353867.87233333261</v>
      </c>
      <c r="CN674" s="69">
        <f t="shared" si="1152"/>
        <v>351358.17111111037</v>
      </c>
      <c r="CO674" s="69">
        <f t="shared" si="1153"/>
        <v>348848.46988888812</v>
      </c>
      <c r="CP674" s="69">
        <f t="shared" si="1153"/>
        <v>346338.76866666588</v>
      </c>
      <c r="CQ674" s="69">
        <f t="shared" si="1153"/>
        <v>343829.06744444364</v>
      </c>
      <c r="CR674" s="69">
        <f t="shared" si="1153"/>
        <v>341319.3662222214</v>
      </c>
      <c r="CS674" s="69">
        <f t="shared" si="1153"/>
        <v>338809.66499999916</v>
      </c>
      <c r="CT674" s="69">
        <f t="shared" si="1153"/>
        <v>336299.96377777692</v>
      </c>
      <c r="CU674" s="69">
        <f t="shared" si="1153"/>
        <v>333790.26255555468</v>
      </c>
      <c r="CV674" s="69">
        <f t="shared" si="1153"/>
        <v>331280.56133333244</v>
      </c>
      <c r="CW674" s="69">
        <f t="shared" si="1153"/>
        <v>328770.8601111102</v>
      </c>
      <c r="CX674" s="60">
        <f t="shared" si="1177"/>
        <v>7564.2394837777601</v>
      </c>
    </row>
    <row r="675" spans="1:102" ht="24" customHeight="1" x14ac:dyDescent="0.2">
      <c r="A675" s="93" t="s">
        <v>1005</v>
      </c>
      <c r="B675" s="94" t="s">
        <v>1006</v>
      </c>
      <c r="C675" s="40" t="s">
        <v>794</v>
      </c>
      <c r="D675" s="91" t="s">
        <v>851</v>
      </c>
      <c r="E675" s="95">
        <v>45257</v>
      </c>
      <c r="F675" s="91" t="s">
        <v>853</v>
      </c>
      <c r="G675" s="80">
        <v>180</v>
      </c>
      <c r="H675" s="63"/>
      <c r="K675" s="58">
        <v>1</v>
      </c>
      <c r="L675" s="57"/>
      <c r="M675" s="57"/>
      <c r="N675" s="57"/>
      <c r="O675" s="57"/>
      <c r="P675" s="57"/>
      <c r="Q675" s="57"/>
      <c r="R675" s="57"/>
      <c r="S675" s="57"/>
      <c r="T675" s="57"/>
      <c r="U675" s="57"/>
      <c r="V675" s="57"/>
      <c r="W675" s="57"/>
      <c r="X675" s="57"/>
      <c r="Y675" s="57"/>
      <c r="Z675" s="57"/>
      <c r="AA675" s="59"/>
      <c r="AB675" s="57">
        <f t="shared" si="1173"/>
        <v>796.64272222222223</v>
      </c>
      <c r="AC675" s="87">
        <f t="shared" si="1174"/>
        <v>796.64272222222223</v>
      </c>
      <c r="AD675" s="57"/>
      <c r="AE675" s="57"/>
      <c r="AF675" s="57"/>
      <c r="AG675" s="57"/>
      <c r="AH675" s="57"/>
      <c r="AI675" s="57"/>
      <c r="AJ675" s="69"/>
      <c r="AK675" s="69"/>
      <c r="AL675" s="69"/>
      <c r="AM675" s="69"/>
      <c r="AN675" s="69">
        <v>143395.69</v>
      </c>
      <c r="AO675" s="69">
        <f t="shared" si="1178"/>
        <v>142599.04727777778</v>
      </c>
      <c r="AP675" s="60">
        <f t="shared" si="1146"/>
        <v>483.99109385470075</v>
      </c>
      <c r="AQ675" s="57">
        <f t="shared" si="1179"/>
        <v>796.64272222222223</v>
      </c>
      <c r="AR675" s="57">
        <f t="shared" si="1168"/>
        <v>9559.7126666666663</v>
      </c>
      <c r="AS675" s="69">
        <f t="shared" si="1169"/>
        <v>141802.40455555555</v>
      </c>
      <c r="AT675" s="69">
        <f t="shared" si="1148"/>
        <v>141005.76183333332</v>
      </c>
      <c r="AU675" s="69">
        <f t="shared" si="1148"/>
        <v>140209.1191111111</v>
      </c>
      <c r="AV675" s="69">
        <f t="shared" si="1148"/>
        <v>139412.47638888887</v>
      </c>
      <c r="AW675" s="69">
        <f t="shared" si="1148"/>
        <v>138615.83366666664</v>
      </c>
      <c r="AX675" s="69">
        <f t="shared" si="1148"/>
        <v>137819.19094444442</v>
      </c>
      <c r="AY675" s="69">
        <f t="shared" si="1148"/>
        <v>137022.54822222219</v>
      </c>
      <c r="AZ675" s="69">
        <f t="shared" si="1148"/>
        <v>136225.90549999996</v>
      </c>
      <c r="BA675" s="69">
        <f t="shared" si="1148"/>
        <v>135429.26277777774</v>
      </c>
      <c r="BB675" s="69">
        <f t="shared" si="1148"/>
        <v>134632.62005555551</v>
      </c>
      <c r="BC675" s="69">
        <f t="shared" si="1148"/>
        <v>133835.97733333329</v>
      </c>
      <c r="BD675" s="69">
        <f t="shared" si="1148"/>
        <v>133039.33461111106</v>
      </c>
      <c r="BE675" s="60">
        <f t="shared" si="1120"/>
        <v>3032.022200777777</v>
      </c>
      <c r="BF675" s="57">
        <f t="shared" si="1180"/>
        <v>796.64272222222223</v>
      </c>
      <c r="BG675" s="57">
        <f t="shared" si="1170"/>
        <v>9559.7126666666663</v>
      </c>
      <c r="BH675" s="57">
        <f t="shared" si="1137"/>
        <v>132242.69188888883</v>
      </c>
      <c r="BI675" s="69">
        <f t="shared" si="1149"/>
        <v>131446.04916666661</v>
      </c>
      <c r="BJ675" s="69">
        <f t="shared" si="1149"/>
        <v>130649.40644444438</v>
      </c>
      <c r="BK675" s="69">
        <f t="shared" si="1150"/>
        <v>129852.76372222215</v>
      </c>
      <c r="BL675" s="69">
        <f t="shared" si="1150"/>
        <v>129056.12099999993</v>
      </c>
      <c r="BM675" s="69">
        <f t="shared" si="1114"/>
        <v>128259.4782777777</v>
      </c>
      <c r="BN675" s="69">
        <f t="shared" si="1114"/>
        <v>127462.83555555547</v>
      </c>
      <c r="BO675" s="69">
        <f t="shared" si="1114"/>
        <v>126666.19283333325</v>
      </c>
      <c r="BP675" s="69">
        <f t="shared" si="1114"/>
        <v>125869.55011111102</v>
      </c>
      <c r="BQ675" s="69">
        <f t="shared" si="1114"/>
        <v>125072.90738888879</v>
      </c>
      <c r="BR675" s="69">
        <f t="shared" si="1114"/>
        <v>124276.26466666657</v>
      </c>
      <c r="BS675" s="69">
        <f t="shared" si="1114"/>
        <v>123479.62194444434</v>
      </c>
      <c r="BT675" s="60">
        <f t="shared" si="1175"/>
        <v>2821.7085221111088</v>
      </c>
      <c r="BU675" s="57">
        <f t="shared" si="1181"/>
        <v>796.64272222222223</v>
      </c>
      <c r="BV675" s="57">
        <f t="shared" si="1171"/>
        <v>9559.7126666666663</v>
      </c>
      <c r="BW675" s="57">
        <f t="shared" si="1139"/>
        <v>122682.97922222211</v>
      </c>
      <c r="BX675" s="69">
        <f t="shared" si="1151"/>
        <v>121886.33649999989</v>
      </c>
      <c r="BY675" s="69">
        <f t="shared" si="1151"/>
        <v>121089.69377777766</v>
      </c>
      <c r="BZ675" s="69">
        <f t="shared" si="1147"/>
        <v>120293.05105555544</v>
      </c>
      <c r="CA675" s="69">
        <f t="shared" si="1147"/>
        <v>119496.40833333321</v>
      </c>
      <c r="CB675" s="69">
        <f t="shared" si="1147"/>
        <v>118699.76561111098</v>
      </c>
      <c r="CC675" s="69">
        <f t="shared" si="1147"/>
        <v>117903.12288888876</v>
      </c>
      <c r="CD675" s="69">
        <f t="shared" si="1147"/>
        <v>117106.48016666653</v>
      </c>
      <c r="CE675" s="69">
        <f t="shared" si="1122"/>
        <v>116309.8374444443</v>
      </c>
      <c r="CF675" s="69">
        <f t="shared" si="1122"/>
        <v>115513.19472222208</v>
      </c>
      <c r="CG675" s="69">
        <f t="shared" si="1122"/>
        <v>114716.55199999985</v>
      </c>
      <c r="CH675" s="69">
        <f t="shared" si="1122"/>
        <v>113919.90927777762</v>
      </c>
      <c r="CI675" s="60">
        <f t="shared" si="1176"/>
        <v>2611.3948434444414</v>
      </c>
      <c r="CJ675" s="57">
        <f t="shared" si="1182"/>
        <v>796.64272222222223</v>
      </c>
      <c r="CK675" s="57">
        <f t="shared" si="1172"/>
        <v>9559.7126666666663</v>
      </c>
      <c r="CL675" s="57">
        <f t="shared" si="1099"/>
        <v>113123.2665555554</v>
      </c>
      <c r="CM675" s="69">
        <f t="shared" si="1152"/>
        <v>112326.62383333317</v>
      </c>
      <c r="CN675" s="69">
        <f t="shared" si="1152"/>
        <v>111529.98111111094</v>
      </c>
      <c r="CO675" s="69">
        <f t="shared" si="1153"/>
        <v>110733.33838888872</v>
      </c>
      <c r="CP675" s="69">
        <f t="shared" si="1153"/>
        <v>109936.69566666649</v>
      </c>
      <c r="CQ675" s="69">
        <f t="shared" si="1153"/>
        <v>109140.05294444427</v>
      </c>
      <c r="CR675" s="69">
        <f t="shared" si="1153"/>
        <v>108343.41022222204</v>
      </c>
      <c r="CS675" s="69">
        <f t="shared" si="1153"/>
        <v>107546.76749999981</v>
      </c>
      <c r="CT675" s="69">
        <f t="shared" si="1153"/>
        <v>106750.12477777759</v>
      </c>
      <c r="CU675" s="69">
        <f t="shared" si="1153"/>
        <v>105953.48205555536</v>
      </c>
      <c r="CV675" s="69">
        <f t="shared" si="1153"/>
        <v>105156.83933333313</v>
      </c>
      <c r="CW675" s="69">
        <f t="shared" si="1153"/>
        <v>104360.19661111091</v>
      </c>
      <c r="CX675" s="60">
        <f t="shared" si="1177"/>
        <v>2401.0811647777737</v>
      </c>
    </row>
    <row r="676" spans="1:102" ht="24" customHeight="1" x14ac:dyDescent="0.2">
      <c r="A676" s="93" t="s">
        <v>1007</v>
      </c>
      <c r="B676" s="94" t="s">
        <v>1008</v>
      </c>
      <c r="C676" s="71" t="s">
        <v>796</v>
      </c>
      <c r="D676" s="91" t="s">
        <v>835</v>
      </c>
      <c r="E676" s="95">
        <v>45259</v>
      </c>
      <c r="F676" s="91" t="s">
        <v>841</v>
      </c>
      <c r="G676" s="100">
        <v>180</v>
      </c>
      <c r="H676" s="63"/>
      <c r="K676" s="58">
        <v>0</v>
      </c>
      <c r="L676" s="57"/>
      <c r="M676" s="57"/>
      <c r="N676" s="57"/>
      <c r="O676" s="57"/>
      <c r="P676" s="57"/>
      <c r="Q676" s="57"/>
      <c r="R676" s="57"/>
      <c r="S676" s="57"/>
      <c r="T676" s="57"/>
      <c r="U676" s="57"/>
      <c r="V676" s="57"/>
      <c r="W676" s="57"/>
      <c r="X676" s="57"/>
      <c r="Y676" s="57"/>
      <c r="Z676" s="57"/>
      <c r="AA676" s="59"/>
      <c r="AB676" s="57">
        <f t="shared" si="1173"/>
        <v>797.78027777777788</v>
      </c>
      <c r="AC676" s="87">
        <f t="shared" si="1174"/>
        <v>797.78027777777788</v>
      </c>
      <c r="AD676" s="57"/>
      <c r="AE676" s="57"/>
      <c r="AF676" s="57"/>
      <c r="AG676" s="57"/>
      <c r="AH676" s="57"/>
      <c r="AI676" s="57"/>
      <c r="AJ676" s="69"/>
      <c r="AK676" s="69"/>
      <c r="AL676" s="69"/>
      <c r="AM676" s="69"/>
      <c r="AN676" s="69">
        <v>143600.45000000001</v>
      </c>
      <c r="AO676" s="69">
        <f t="shared" si="1178"/>
        <v>142802.66972222223</v>
      </c>
      <c r="AP676" s="60">
        <f t="shared" si="1146"/>
        <v>0</v>
      </c>
      <c r="AQ676" s="57">
        <f t="shared" si="1179"/>
        <v>797.78027777777788</v>
      </c>
      <c r="AR676" s="57">
        <f t="shared" si="1168"/>
        <v>9573.3633333333346</v>
      </c>
      <c r="AS676" s="69">
        <f t="shared" si="1169"/>
        <v>142004.88944444444</v>
      </c>
      <c r="AT676" s="69">
        <f t="shared" ref="AT676:BD683" si="1183">AS676-$AQ676</f>
        <v>141207.10916666666</v>
      </c>
      <c r="AU676" s="69">
        <f t="shared" si="1183"/>
        <v>140409.32888888888</v>
      </c>
      <c r="AV676" s="69">
        <f t="shared" si="1183"/>
        <v>139611.54861111109</v>
      </c>
      <c r="AW676" s="69">
        <f t="shared" si="1183"/>
        <v>138813.76833333331</v>
      </c>
      <c r="AX676" s="69">
        <f t="shared" si="1183"/>
        <v>138015.98805555553</v>
      </c>
      <c r="AY676" s="69">
        <f t="shared" si="1183"/>
        <v>137218.20777777774</v>
      </c>
      <c r="AZ676" s="69">
        <f t="shared" si="1183"/>
        <v>136420.42749999996</v>
      </c>
      <c r="BA676" s="69">
        <f t="shared" si="1183"/>
        <v>135622.64722222218</v>
      </c>
      <c r="BB676" s="69">
        <f t="shared" si="1183"/>
        <v>134824.86694444439</v>
      </c>
      <c r="BC676" s="69">
        <f t="shared" si="1183"/>
        <v>134027.08666666661</v>
      </c>
      <c r="BD676" s="69">
        <f t="shared" si="1183"/>
        <v>133229.30638888883</v>
      </c>
      <c r="BE676" s="60">
        <f t="shared" si="1120"/>
        <v>0</v>
      </c>
      <c r="BF676" s="57">
        <f t="shared" si="1180"/>
        <v>797.78027777777788</v>
      </c>
      <c r="BG676" s="57">
        <f t="shared" si="1170"/>
        <v>9573.3633333333346</v>
      </c>
      <c r="BH676" s="57">
        <f t="shared" si="1137"/>
        <v>132431.52611111104</v>
      </c>
      <c r="BI676" s="69">
        <f t="shared" ref="BI676:BO683" si="1184">BH676-$AQ676</f>
        <v>131633.74583333326</v>
      </c>
      <c r="BJ676" s="69">
        <f t="shared" si="1184"/>
        <v>130835.96555555548</v>
      </c>
      <c r="BK676" s="69">
        <f t="shared" si="1150"/>
        <v>130038.18527777769</v>
      </c>
      <c r="BL676" s="69">
        <f t="shared" si="1150"/>
        <v>129240.40499999991</v>
      </c>
      <c r="BM676" s="69">
        <f t="shared" si="1114"/>
        <v>128442.62472222213</v>
      </c>
      <c r="BN676" s="69">
        <f t="shared" si="1114"/>
        <v>127644.84444444434</v>
      </c>
      <c r="BO676" s="69">
        <f t="shared" si="1114"/>
        <v>126847.06416666656</v>
      </c>
      <c r="BP676" s="69">
        <f t="shared" ref="BP676:BS683" si="1185">BO676-$AQ676</f>
        <v>126049.28388888878</v>
      </c>
      <c r="BQ676" s="69">
        <f t="shared" si="1185"/>
        <v>125251.50361111099</v>
      </c>
      <c r="BR676" s="69">
        <f t="shared" si="1185"/>
        <v>124453.72333333321</v>
      </c>
      <c r="BS676" s="69">
        <f t="shared" si="1185"/>
        <v>123655.94305555543</v>
      </c>
      <c r="BT676" s="60">
        <v>0</v>
      </c>
      <c r="BU676" s="57">
        <f t="shared" si="1181"/>
        <v>797.78027777777788</v>
      </c>
      <c r="BV676" s="57">
        <f t="shared" si="1171"/>
        <v>9573.3633333333346</v>
      </c>
      <c r="BW676" s="57">
        <f t="shared" si="1139"/>
        <v>122858.16277777764</v>
      </c>
      <c r="BX676" s="69">
        <f t="shared" ref="BX676:BY683" si="1186">BW676-$AQ676</f>
        <v>122060.38249999986</v>
      </c>
      <c r="BY676" s="69">
        <f t="shared" si="1186"/>
        <v>121262.60222222208</v>
      </c>
      <c r="BZ676" s="69">
        <f t="shared" si="1147"/>
        <v>120464.82194444429</v>
      </c>
      <c r="CA676" s="69">
        <f t="shared" si="1147"/>
        <v>119667.04166666651</v>
      </c>
      <c r="CB676" s="69">
        <f t="shared" si="1147"/>
        <v>118869.26138888873</v>
      </c>
      <c r="CC676" s="69">
        <f t="shared" si="1147"/>
        <v>118071.48111111094</v>
      </c>
      <c r="CD676" s="69">
        <f t="shared" si="1147"/>
        <v>117273.70083333316</v>
      </c>
      <c r="CE676" s="69">
        <f t="shared" si="1122"/>
        <v>116475.92055555538</v>
      </c>
      <c r="CF676" s="69">
        <f t="shared" si="1122"/>
        <v>115678.14027777759</v>
      </c>
      <c r="CG676" s="69">
        <f t="shared" si="1122"/>
        <v>114880.35999999981</v>
      </c>
      <c r="CH676" s="69">
        <f t="shared" si="1122"/>
        <v>114082.57972222203</v>
      </c>
      <c r="CI676" s="60">
        <v>0</v>
      </c>
      <c r="CJ676" s="57">
        <f>BU676</f>
        <v>797.78027777777788</v>
      </c>
      <c r="CK676" s="57">
        <f>CJ676*12</f>
        <v>9573.3633333333346</v>
      </c>
      <c r="CL676" s="57">
        <f>CH676-CJ676</f>
        <v>113284.79944444424</v>
      </c>
      <c r="CM676" s="69">
        <f t="shared" ref="CM676:CW683" si="1187">CL676-$AQ676</f>
        <v>112487.01916666646</v>
      </c>
      <c r="CN676" s="69">
        <f t="shared" si="1187"/>
        <v>111689.23888888868</v>
      </c>
      <c r="CO676" s="69">
        <f t="shared" si="1153"/>
        <v>110891.45861111089</v>
      </c>
      <c r="CP676" s="69">
        <f t="shared" si="1153"/>
        <v>110093.67833333311</v>
      </c>
      <c r="CQ676" s="69">
        <f t="shared" si="1153"/>
        <v>109295.89805555533</v>
      </c>
      <c r="CR676" s="69">
        <f t="shared" si="1153"/>
        <v>108498.11777777754</v>
      </c>
      <c r="CS676" s="69">
        <f t="shared" si="1153"/>
        <v>107700.33749999976</v>
      </c>
      <c r="CT676" s="69">
        <f t="shared" si="1153"/>
        <v>106902.55722222198</v>
      </c>
      <c r="CU676" s="69">
        <f t="shared" si="1153"/>
        <v>106104.77694444419</v>
      </c>
      <c r="CV676" s="69">
        <f t="shared" si="1153"/>
        <v>105306.99666666641</v>
      </c>
      <c r="CW676" s="69">
        <f t="shared" si="1153"/>
        <v>104509.21638888863</v>
      </c>
      <c r="CX676" s="60">
        <v>0</v>
      </c>
    </row>
    <row r="677" spans="1:102" ht="24" customHeight="1" x14ac:dyDescent="0.2">
      <c r="A677" s="93" t="s">
        <v>1009</v>
      </c>
      <c r="B677" s="94" t="s">
        <v>1010</v>
      </c>
      <c r="C677" s="40" t="s">
        <v>834</v>
      </c>
      <c r="D677" s="91" t="s">
        <v>835</v>
      </c>
      <c r="E677" s="95">
        <v>45260</v>
      </c>
      <c r="F677" s="91" t="s">
        <v>831</v>
      </c>
      <c r="G677" s="100">
        <v>60</v>
      </c>
      <c r="H677" s="63"/>
      <c r="K677" s="58">
        <v>0</v>
      </c>
      <c r="L677" s="57"/>
      <c r="M677" s="57"/>
      <c r="N677" s="57"/>
      <c r="O677" s="57"/>
      <c r="P677" s="57"/>
      <c r="Q677" s="57"/>
      <c r="R677" s="57"/>
      <c r="S677" s="57"/>
      <c r="T677" s="57"/>
      <c r="U677" s="57"/>
      <c r="V677" s="57"/>
      <c r="W677" s="57"/>
      <c r="X677" s="57"/>
      <c r="Y677" s="57"/>
      <c r="Z677" s="57"/>
      <c r="AA677" s="59"/>
      <c r="AB677" s="57">
        <f t="shared" si="1173"/>
        <v>3833.3333333333335</v>
      </c>
      <c r="AC677" s="87">
        <f t="shared" si="1174"/>
        <v>3833.3333333333335</v>
      </c>
      <c r="AD677" s="57"/>
      <c r="AE677" s="57"/>
      <c r="AF677" s="57"/>
      <c r="AG677" s="57"/>
      <c r="AH677" s="57"/>
      <c r="AI677" s="57"/>
      <c r="AJ677" s="69"/>
      <c r="AK677" s="69"/>
      <c r="AL677" s="69"/>
      <c r="AM677" s="69"/>
      <c r="AN677" s="69">
        <v>230000</v>
      </c>
      <c r="AO677" s="69">
        <f t="shared" si="1178"/>
        <v>226166.66666666666</v>
      </c>
      <c r="AP677" s="60">
        <f t="shared" si="1146"/>
        <v>0</v>
      </c>
      <c r="AQ677" s="57">
        <f t="shared" si="1179"/>
        <v>3833.3333333333335</v>
      </c>
      <c r="AR677" s="57">
        <f t="shared" si="1168"/>
        <v>46000</v>
      </c>
      <c r="AS677" s="69">
        <f t="shared" si="1169"/>
        <v>222333.33333333331</v>
      </c>
      <c r="AT677" s="69">
        <f t="shared" si="1183"/>
        <v>218499.99999999997</v>
      </c>
      <c r="AU677" s="69">
        <f t="shared" si="1183"/>
        <v>214666.66666666663</v>
      </c>
      <c r="AV677" s="69">
        <f t="shared" si="1183"/>
        <v>210833.33333333328</v>
      </c>
      <c r="AW677" s="69">
        <f t="shared" si="1183"/>
        <v>206999.99999999994</v>
      </c>
      <c r="AX677" s="69">
        <f t="shared" si="1183"/>
        <v>203166.6666666666</v>
      </c>
      <c r="AY677" s="69">
        <f t="shared" si="1183"/>
        <v>199333.33333333326</v>
      </c>
      <c r="AZ677" s="69">
        <f t="shared" si="1183"/>
        <v>195499.99999999991</v>
      </c>
      <c r="BA677" s="69">
        <f t="shared" si="1183"/>
        <v>191666.66666666657</v>
      </c>
      <c r="BB677" s="69">
        <f t="shared" si="1183"/>
        <v>187833.33333333323</v>
      </c>
      <c r="BC677" s="69">
        <f t="shared" si="1183"/>
        <v>183999.99999999988</v>
      </c>
      <c r="BD677" s="69">
        <f t="shared" si="1183"/>
        <v>180166.66666666654</v>
      </c>
      <c r="BE677" s="60">
        <f t="shared" si="1120"/>
        <v>0</v>
      </c>
      <c r="BF677" s="57">
        <f t="shared" si="1180"/>
        <v>3833.3333333333335</v>
      </c>
      <c r="BG677" s="57">
        <f t="shared" si="1170"/>
        <v>46000</v>
      </c>
      <c r="BH677" s="57">
        <f t="shared" si="1137"/>
        <v>176333.3333333332</v>
      </c>
      <c r="BI677" s="69">
        <f t="shared" si="1184"/>
        <v>172499.99999999985</v>
      </c>
      <c r="BJ677" s="69">
        <f t="shared" si="1184"/>
        <v>168666.66666666651</v>
      </c>
      <c r="BK677" s="69">
        <f t="shared" si="1150"/>
        <v>164833.33333333317</v>
      </c>
      <c r="BL677" s="69">
        <f t="shared" si="1150"/>
        <v>160999.99999999983</v>
      </c>
      <c r="BM677" s="69">
        <f t="shared" si="1150"/>
        <v>157166.66666666648</v>
      </c>
      <c r="BN677" s="69">
        <f t="shared" si="1150"/>
        <v>153333.33333333314</v>
      </c>
      <c r="BO677" s="69">
        <f t="shared" si="1150"/>
        <v>149499.9999999998</v>
      </c>
      <c r="BP677" s="69">
        <f t="shared" si="1185"/>
        <v>145666.66666666645</v>
      </c>
      <c r="BQ677" s="69">
        <f t="shared" si="1185"/>
        <v>141833.33333333311</v>
      </c>
      <c r="BR677" s="69">
        <f t="shared" si="1185"/>
        <v>137999.99999999977</v>
      </c>
      <c r="BS677" s="69">
        <f t="shared" si="1185"/>
        <v>134166.66666666642</v>
      </c>
      <c r="BT677" s="60">
        <v>0</v>
      </c>
      <c r="BU677" s="57">
        <f t="shared" si="1181"/>
        <v>3833.3333333333335</v>
      </c>
      <c r="BV677" s="57">
        <f t="shared" si="1171"/>
        <v>46000</v>
      </c>
      <c r="BW677" s="57">
        <f t="shared" si="1139"/>
        <v>130333.3333333331</v>
      </c>
      <c r="BX677" s="69">
        <f t="shared" si="1186"/>
        <v>126499.99999999977</v>
      </c>
      <c r="BY677" s="69">
        <f t="shared" si="1186"/>
        <v>122666.66666666644</v>
      </c>
      <c r="BZ677" s="69">
        <f t="shared" si="1147"/>
        <v>118833.33333333311</v>
      </c>
      <c r="CA677" s="69">
        <f t="shared" si="1147"/>
        <v>114999.99999999978</v>
      </c>
      <c r="CB677" s="69">
        <f t="shared" si="1147"/>
        <v>111166.66666666645</v>
      </c>
      <c r="CC677" s="69">
        <f t="shared" si="1147"/>
        <v>107333.33333333312</v>
      </c>
      <c r="CD677" s="69">
        <f t="shared" si="1147"/>
        <v>103499.9999999998</v>
      </c>
      <c r="CE677" s="69">
        <f t="shared" si="1122"/>
        <v>99666.666666666468</v>
      </c>
      <c r="CF677" s="69">
        <f t="shared" si="1122"/>
        <v>95833.333333333139</v>
      </c>
      <c r="CG677" s="69">
        <f t="shared" si="1122"/>
        <v>91999.999999999811</v>
      </c>
      <c r="CH677" s="69">
        <f t="shared" si="1122"/>
        <v>88166.666666666482</v>
      </c>
      <c r="CI677" s="60">
        <v>0</v>
      </c>
      <c r="CJ677" s="57">
        <f>BU677</f>
        <v>3833.3333333333335</v>
      </c>
      <c r="CK677" s="57">
        <f>CJ677*12</f>
        <v>46000</v>
      </c>
      <c r="CL677" s="57">
        <f>CH677-CJ677</f>
        <v>84333.333333333154</v>
      </c>
      <c r="CM677" s="69">
        <f t="shared" si="1187"/>
        <v>80499.999999999825</v>
      </c>
      <c r="CN677" s="69">
        <f t="shared" si="1187"/>
        <v>76666.666666666497</v>
      </c>
      <c r="CO677" s="69">
        <f t="shared" si="1153"/>
        <v>72833.333333333168</v>
      </c>
      <c r="CP677" s="69">
        <f t="shared" si="1153"/>
        <v>68999.99999999984</v>
      </c>
      <c r="CQ677" s="69">
        <f t="shared" si="1153"/>
        <v>65166.666666666504</v>
      </c>
      <c r="CR677" s="69">
        <f t="shared" si="1153"/>
        <v>61333.333333333168</v>
      </c>
      <c r="CS677" s="69">
        <f t="shared" si="1153"/>
        <v>57499.999999999833</v>
      </c>
      <c r="CT677" s="69">
        <f t="shared" si="1153"/>
        <v>53666.666666666497</v>
      </c>
      <c r="CU677" s="69">
        <f t="shared" si="1153"/>
        <v>49833.333333333161</v>
      </c>
      <c r="CV677" s="69">
        <f t="shared" si="1153"/>
        <v>45999.999999999825</v>
      </c>
      <c r="CW677" s="69">
        <f t="shared" si="1153"/>
        <v>42166.66666666649</v>
      </c>
      <c r="CX677" s="60">
        <v>0</v>
      </c>
    </row>
    <row r="678" spans="1:102" ht="24" customHeight="1" x14ac:dyDescent="0.2">
      <c r="A678" s="93" t="s">
        <v>1011</v>
      </c>
      <c r="B678" s="94" t="s">
        <v>1012</v>
      </c>
      <c r="C678" s="66" t="s">
        <v>794</v>
      </c>
      <c r="D678" s="66" t="s">
        <v>828</v>
      </c>
      <c r="E678" s="102">
        <v>45382</v>
      </c>
      <c r="F678" s="66" t="s">
        <v>795</v>
      </c>
      <c r="G678" s="100">
        <v>84</v>
      </c>
      <c r="H678" s="63"/>
      <c r="K678" s="58">
        <v>0</v>
      </c>
      <c r="L678" s="57"/>
      <c r="M678" s="57"/>
      <c r="N678" s="57"/>
      <c r="O678" s="57"/>
      <c r="P678" s="57"/>
      <c r="Q678" s="57"/>
      <c r="R678" s="57"/>
      <c r="S678" s="57"/>
      <c r="T678" s="57"/>
      <c r="U678" s="57"/>
      <c r="V678" s="57"/>
      <c r="W678" s="57"/>
      <c r="X678" s="57"/>
      <c r="Y678" s="57"/>
      <c r="Z678" s="57"/>
      <c r="AA678" s="59"/>
      <c r="AB678" s="57"/>
      <c r="AC678" s="87"/>
      <c r="AD678" s="57"/>
      <c r="AE678" s="57"/>
      <c r="AF678" s="57"/>
      <c r="AG678" s="57"/>
      <c r="AH678" s="57"/>
      <c r="AI678" s="57"/>
      <c r="AJ678" s="69"/>
      <c r="AK678" s="69"/>
      <c r="AL678" s="69"/>
      <c r="AM678" s="69"/>
      <c r="AN678" s="69"/>
      <c r="AO678" s="69"/>
      <c r="AP678" s="60"/>
      <c r="AQ678" s="57">
        <f>AU678/G678</f>
        <v>138888.88892857142</v>
      </c>
      <c r="AR678" s="57">
        <f>AQ678*10</f>
        <v>1388888.8892857144</v>
      </c>
      <c r="AS678" s="69"/>
      <c r="AT678" s="69"/>
      <c r="AU678" s="69">
        <v>11666666.67</v>
      </c>
      <c r="AV678" s="69">
        <f t="shared" si="1183"/>
        <v>11527777.781071428</v>
      </c>
      <c r="AW678" s="69">
        <f t="shared" si="1183"/>
        <v>11388888.892142856</v>
      </c>
      <c r="AX678" s="69">
        <f t="shared" si="1183"/>
        <v>11250000.003214285</v>
      </c>
      <c r="AY678" s="69">
        <f t="shared" si="1183"/>
        <v>11111111.114285713</v>
      </c>
      <c r="AZ678" s="69">
        <f t="shared" si="1183"/>
        <v>10972222.225357141</v>
      </c>
      <c r="BA678" s="69">
        <f t="shared" si="1183"/>
        <v>10833333.33642857</v>
      </c>
      <c r="BB678" s="69">
        <f t="shared" si="1183"/>
        <v>10694444.447499998</v>
      </c>
      <c r="BC678" s="69">
        <f t="shared" si="1183"/>
        <v>10555555.558571426</v>
      </c>
      <c r="BD678" s="69">
        <f t="shared" si="1183"/>
        <v>10416666.669642854</v>
      </c>
      <c r="BE678" s="60">
        <f t="shared" si="1120"/>
        <v>0</v>
      </c>
      <c r="BF678" s="57">
        <f t="shared" si="1180"/>
        <v>138888.88892857142</v>
      </c>
      <c r="BG678" s="57">
        <f t="shared" si="1170"/>
        <v>1666666.6671428571</v>
      </c>
      <c r="BH678" s="57">
        <f t="shared" si="1137"/>
        <v>10277777.780714283</v>
      </c>
      <c r="BI678" s="69">
        <f t="shared" si="1184"/>
        <v>10138888.891785711</v>
      </c>
      <c r="BJ678" s="69">
        <f t="shared" si="1184"/>
        <v>10000000.002857139</v>
      </c>
      <c r="BK678" s="69">
        <f t="shared" si="1150"/>
        <v>9861111.1139285676</v>
      </c>
      <c r="BL678" s="69">
        <f t="shared" si="1150"/>
        <v>9722222.2249999959</v>
      </c>
      <c r="BM678" s="69">
        <f t="shared" si="1150"/>
        <v>9583333.3360714242</v>
      </c>
      <c r="BN678" s="69">
        <f t="shared" si="1150"/>
        <v>9444444.4471428525</v>
      </c>
      <c r="BO678" s="69">
        <f t="shared" si="1150"/>
        <v>9305555.5582142808</v>
      </c>
      <c r="BP678" s="69">
        <f t="shared" si="1185"/>
        <v>9166666.669285709</v>
      </c>
      <c r="BQ678" s="69">
        <f t="shared" si="1185"/>
        <v>9027777.7803571373</v>
      </c>
      <c r="BR678" s="69">
        <f t="shared" si="1185"/>
        <v>8888888.8914285656</v>
      </c>
      <c r="BS678" s="69">
        <f t="shared" si="1185"/>
        <v>8750000.0024999939</v>
      </c>
      <c r="BT678" s="60">
        <v>0</v>
      </c>
      <c r="BU678" s="57">
        <f t="shared" si="1181"/>
        <v>138888.88892857142</v>
      </c>
      <c r="BV678" s="57">
        <f t="shared" si="1171"/>
        <v>1666666.6671428571</v>
      </c>
      <c r="BW678" s="57">
        <f t="shared" si="1139"/>
        <v>8611111.1135714222</v>
      </c>
      <c r="BX678" s="69">
        <f t="shared" si="1186"/>
        <v>8472222.2246428505</v>
      </c>
      <c r="BY678" s="69">
        <f t="shared" si="1186"/>
        <v>8333333.3357142787</v>
      </c>
      <c r="BZ678" s="69">
        <f t="shared" si="1147"/>
        <v>8194444.446785707</v>
      </c>
      <c r="CA678" s="69">
        <f t="shared" si="1147"/>
        <v>8055555.5578571353</v>
      </c>
      <c r="CB678" s="69">
        <f t="shared" si="1147"/>
        <v>7916666.6689285636</v>
      </c>
      <c r="CC678" s="69">
        <f t="shared" si="1147"/>
        <v>7777777.7799999919</v>
      </c>
      <c r="CD678" s="69">
        <f t="shared" si="1147"/>
        <v>7638888.8910714202</v>
      </c>
      <c r="CE678" s="69">
        <f t="shared" si="1122"/>
        <v>7500000.0021428484</v>
      </c>
      <c r="CF678" s="69">
        <f t="shared" si="1122"/>
        <v>7361111.1132142767</v>
      </c>
      <c r="CG678" s="69">
        <f t="shared" si="1122"/>
        <v>7222222.224285705</v>
      </c>
      <c r="CH678" s="69">
        <f t="shared" si="1122"/>
        <v>7083333.3353571333</v>
      </c>
      <c r="CI678" s="60">
        <v>0</v>
      </c>
      <c r="CJ678" s="57">
        <f>BU678</f>
        <v>138888.88892857142</v>
      </c>
      <c r="CK678" s="57">
        <f>CJ678*12</f>
        <v>1666666.6671428571</v>
      </c>
      <c r="CL678" s="57">
        <f t="shared" ref="CL678:CL683" si="1188">CH678-CJ678</f>
        <v>6944444.4464285616</v>
      </c>
      <c r="CM678" s="69">
        <f t="shared" si="1187"/>
        <v>6805555.5574999899</v>
      </c>
      <c r="CN678" s="69">
        <f t="shared" si="1187"/>
        <v>6666666.6685714182</v>
      </c>
      <c r="CO678" s="69">
        <f t="shared" si="1153"/>
        <v>6527777.7796428464</v>
      </c>
      <c r="CP678" s="69">
        <f t="shared" si="1153"/>
        <v>6388888.8907142747</v>
      </c>
      <c r="CQ678" s="69">
        <f t="shared" si="1153"/>
        <v>6250000.001785703</v>
      </c>
      <c r="CR678" s="69">
        <f t="shared" si="1153"/>
        <v>6111111.1128571313</v>
      </c>
      <c r="CS678" s="69">
        <f t="shared" si="1153"/>
        <v>5972222.2239285596</v>
      </c>
      <c r="CT678" s="69">
        <f t="shared" si="1153"/>
        <v>5833333.3349999879</v>
      </c>
      <c r="CU678" s="69">
        <f t="shared" si="1153"/>
        <v>5694444.4460714161</v>
      </c>
      <c r="CV678" s="69">
        <f t="shared" si="1153"/>
        <v>5555555.5571428444</v>
      </c>
      <c r="CW678" s="69">
        <f t="shared" si="1153"/>
        <v>5416666.6682142727</v>
      </c>
      <c r="CX678" s="60">
        <v>0</v>
      </c>
    </row>
    <row r="679" spans="1:102" ht="24" customHeight="1" x14ac:dyDescent="0.2">
      <c r="A679" s="93" t="s">
        <v>1013</v>
      </c>
      <c r="B679" s="94" t="s">
        <v>1012</v>
      </c>
      <c r="C679" s="66" t="s">
        <v>794</v>
      </c>
      <c r="D679" s="66" t="s">
        <v>828</v>
      </c>
      <c r="E679" s="102">
        <v>45382</v>
      </c>
      <c r="F679" s="66" t="s">
        <v>795</v>
      </c>
      <c r="G679" s="100">
        <v>84</v>
      </c>
      <c r="H679" s="63"/>
      <c r="K679" s="58">
        <v>0</v>
      </c>
      <c r="L679" s="57"/>
      <c r="M679" s="57"/>
      <c r="N679" s="57"/>
      <c r="O679" s="57"/>
      <c r="P679" s="57"/>
      <c r="Q679" s="57"/>
      <c r="R679" s="57"/>
      <c r="S679" s="57"/>
      <c r="T679" s="57"/>
      <c r="U679" s="57"/>
      <c r="V679" s="57"/>
      <c r="W679" s="57"/>
      <c r="X679" s="57"/>
      <c r="Y679" s="57"/>
      <c r="Z679" s="57"/>
      <c r="AA679" s="59"/>
      <c r="AB679" s="57"/>
      <c r="AC679" s="87"/>
      <c r="AD679" s="57"/>
      <c r="AE679" s="57"/>
      <c r="AF679" s="57"/>
      <c r="AG679" s="57"/>
      <c r="AH679" s="57"/>
      <c r="AI679" s="57"/>
      <c r="AJ679" s="69"/>
      <c r="AK679" s="69"/>
      <c r="AL679" s="69"/>
      <c r="AM679" s="69"/>
      <c r="AN679" s="69"/>
      <c r="AO679" s="69"/>
      <c r="AP679" s="60"/>
      <c r="AQ679" s="57">
        <f>AU679/G679</f>
        <v>29761.904761904763</v>
      </c>
      <c r="AR679" s="57">
        <f>AQ679*10</f>
        <v>297619.04761904763</v>
      </c>
      <c r="AS679" s="69"/>
      <c r="AT679" s="69"/>
      <c r="AU679" s="69">
        <v>2500000</v>
      </c>
      <c r="AV679" s="69">
        <f t="shared" si="1183"/>
        <v>2470238.0952380951</v>
      </c>
      <c r="AW679" s="69">
        <f t="shared" si="1183"/>
        <v>2440476.1904761903</v>
      </c>
      <c r="AX679" s="69">
        <f t="shared" si="1183"/>
        <v>2410714.2857142854</v>
      </c>
      <c r="AY679" s="69">
        <f t="shared" si="1183"/>
        <v>2380952.3809523806</v>
      </c>
      <c r="AZ679" s="69">
        <f t="shared" si="1183"/>
        <v>2351190.4761904757</v>
      </c>
      <c r="BA679" s="69">
        <f t="shared" si="1183"/>
        <v>2321428.5714285709</v>
      </c>
      <c r="BB679" s="69">
        <f t="shared" si="1183"/>
        <v>2291666.666666666</v>
      </c>
      <c r="BC679" s="69">
        <f t="shared" si="1183"/>
        <v>2261904.7619047612</v>
      </c>
      <c r="BD679" s="69">
        <f t="shared" si="1183"/>
        <v>2232142.8571428563</v>
      </c>
      <c r="BE679" s="60">
        <f t="shared" si="1120"/>
        <v>0</v>
      </c>
      <c r="BF679" s="57">
        <f t="shared" si="1180"/>
        <v>29761.904761904763</v>
      </c>
      <c r="BG679" s="57">
        <f t="shared" si="1170"/>
        <v>357142.85714285716</v>
      </c>
      <c r="BH679" s="57">
        <f t="shared" si="1137"/>
        <v>2202380.9523809515</v>
      </c>
      <c r="BI679" s="69">
        <f t="shared" si="1184"/>
        <v>2172619.0476190466</v>
      </c>
      <c r="BJ679" s="69">
        <f t="shared" si="1184"/>
        <v>2142857.1428571418</v>
      </c>
      <c r="BK679" s="69">
        <f t="shared" si="1150"/>
        <v>2113095.2380952369</v>
      </c>
      <c r="BL679" s="69">
        <f t="shared" si="1150"/>
        <v>2083333.3333333321</v>
      </c>
      <c r="BM679" s="69">
        <f t="shared" si="1150"/>
        <v>2053571.4285714272</v>
      </c>
      <c r="BN679" s="69">
        <f t="shared" si="1150"/>
        <v>2023809.5238095224</v>
      </c>
      <c r="BO679" s="69">
        <f t="shared" si="1150"/>
        <v>1994047.6190476175</v>
      </c>
      <c r="BP679" s="69">
        <f t="shared" si="1185"/>
        <v>1964285.7142857127</v>
      </c>
      <c r="BQ679" s="69">
        <f t="shared" si="1185"/>
        <v>1934523.8095238078</v>
      </c>
      <c r="BR679" s="69">
        <f t="shared" si="1185"/>
        <v>1904761.904761903</v>
      </c>
      <c r="BS679" s="69">
        <f t="shared" si="1185"/>
        <v>1874999.9999999981</v>
      </c>
      <c r="BT679" s="60">
        <v>0</v>
      </c>
      <c r="BU679" s="57">
        <f t="shared" si="1181"/>
        <v>29761.904761904763</v>
      </c>
      <c r="BV679" s="57">
        <f t="shared" si="1171"/>
        <v>357142.85714285716</v>
      </c>
      <c r="BW679" s="57">
        <f t="shared" si="1139"/>
        <v>1845238.0952380933</v>
      </c>
      <c r="BX679" s="69">
        <f t="shared" si="1186"/>
        <v>1815476.1904761884</v>
      </c>
      <c r="BY679" s="69">
        <f t="shared" si="1186"/>
        <v>1785714.2857142836</v>
      </c>
      <c r="BZ679" s="69">
        <f t="shared" si="1147"/>
        <v>1755952.3809523787</v>
      </c>
      <c r="CA679" s="69">
        <f t="shared" si="1147"/>
        <v>1726190.4761904739</v>
      </c>
      <c r="CB679" s="69">
        <f t="shared" si="1147"/>
        <v>1696428.571428569</v>
      </c>
      <c r="CC679" s="69">
        <f t="shared" si="1147"/>
        <v>1666666.6666666642</v>
      </c>
      <c r="CD679" s="69">
        <f t="shared" si="1147"/>
        <v>1636904.7619047593</v>
      </c>
      <c r="CE679" s="69">
        <f t="shared" si="1122"/>
        <v>1607142.8571428545</v>
      </c>
      <c r="CF679" s="69">
        <f t="shared" si="1122"/>
        <v>1577380.9523809496</v>
      </c>
      <c r="CG679" s="69">
        <f t="shared" si="1122"/>
        <v>1547619.0476190448</v>
      </c>
      <c r="CH679" s="69">
        <f t="shared" si="1122"/>
        <v>1517857.1428571399</v>
      </c>
      <c r="CI679" s="60">
        <v>0</v>
      </c>
      <c r="CJ679" s="57">
        <f>BU679</f>
        <v>29761.904761904763</v>
      </c>
      <c r="CK679" s="57">
        <f>CJ679*12</f>
        <v>357142.85714285716</v>
      </c>
      <c r="CL679" s="57">
        <f t="shared" si="1188"/>
        <v>1488095.2380952351</v>
      </c>
      <c r="CM679" s="69">
        <f t="shared" si="1187"/>
        <v>1458333.3333333302</v>
      </c>
      <c r="CN679" s="69">
        <f t="shared" si="1187"/>
        <v>1428571.4285714254</v>
      </c>
      <c r="CO679" s="69">
        <f t="shared" si="1153"/>
        <v>1398809.5238095205</v>
      </c>
      <c r="CP679" s="69">
        <f t="shared" si="1153"/>
        <v>1369047.6190476157</v>
      </c>
      <c r="CQ679" s="69">
        <f t="shared" si="1153"/>
        <v>1339285.7142857108</v>
      </c>
      <c r="CR679" s="69">
        <f t="shared" si="1153"/>
        <v>1309523.809523806</v>
      </c>
      <c r="CS679" s="69">
        <f t="shared" si="1153"/>
        <v>1279761.9047619011</v>
      </c>
      <c r="CT679" s="69">
        <f t="shared" si="1153"/>
        <v>1249999.9999999963</v>
      </c>
      <c r="CU679" s="69">
        <f t="shared" si="1153"/>
        <v>1220238.0952380914</v>
      </c>
      <c r="CV679" s="69">
        <f t="shared" si="1153"/>
        <v>1190476.1904761866</v>
      </c>
      <c r="CW679" s="69">
        <f t="shared" si="1153"/>
        <v>1160714.2857142817</v>
      </c>
      <c r="CX679" s="60">
        <v>0</v>
      </c>
    </row>
    <row r="680" spans="1:102" ht="24" customHeight="1" x14ac:dyDescent="0.2">
      <c r="A680" s="93" t="s">
        <v>1014</v>
      </c>
      <c r="B680" s="94" t="s">
        <v>1015</v>
      </c>
      <c r="C680" s="40" t="s">
        <v>794</v>
      </c>
      <c r="D680" s="40" t="s">
        <v>851</v>
      </c>
      <c r="E680" s="102">
        <v>45626</v>
      </c>
      <c r="F680" s="40" t="s">
        <v>853</v>
      </c>
      <c r="G680" s="100">
        <v>180</v>
      </c>
      <c r="H680" s="63"/>
      <c r="K680" s="58">
        <v>1</v>
      </c>
      <c r="L680" s="57"/>
      <c r="M680" s="57"/>
      <c r="N680" s="57"/>
      <c r="O680" s="57"/>
      <c r="P680" s="57"/>
      <c r="Q680" s="57"/>
      <c r="R680" s="57"/>
      <c r="S680" s="57"/>
      <c r="T680" s="57"/>
      <c r="U680" s="57"/>
      <c r="V680" s="57"/>
      <c r="W680" s="57"/>
      <c r="X680" s="57"/>
      <c r="Y680" s="57"/>
      <c r="Z680" s="57"/>
      <c r="AA680" s="59"/>
      <c r="AB680" s="57"/>
      <c r="AC680" s="87"/>
      <c r="AD680" s="57"/>
      <c r="AE680" s="57"/>
      <c r="AF680" s="57"/>
      <c r="AG680" s="57"/>
      <c r="AH680" s="57"/>
      <c r="AI680" s="57"/>
      <c r="AJ680" s="69"/>
      <c r="AK680" s="69"/>
      <c r="AL680" s="69"/>
      <c r="AM680" s="69"/>
      <c r="AN680" s="69"/>
      <c r="AO680" s="69"/>
      <c r="AP680" s="60"/>
      <c r="AQ680" s="57">
        <f>BC680/G680</f>
        <v>131694.44444444444</v>
      </c>
      <c r="AR680" s="57">
        <f>AQ680*1</f>
        <v>131694.44444444444</v>
      </c>
      <c r="AS680" s="69"/>
      <c r="AT680" s="69"/>
      <c r="AU680" s="69"/>
      <c r="AV680" s="69"/>
      <c r="AW680" s="69"/>
      <c r="AX680" s="69"/>
      <c r="AY680" s="69"/>
      <c r="AZ680" s="69"/>
      <c r="BA680" s="69"/>
      <c r="BB680" s="69"/>
      <c r="BC680" s="69">
        <v>23705000</v>
      </c>
      <c r="BD680" s="69">
        <f t="shared" si="1183"/>
        <v>23573305.555555556</v>
      </c>
      <c r="BE680" s="60">
        <f>IF(K680&lt;1,0,SUM(AS680:BD680,AO680)/13*$BE$1)</f>
        <v>80009.440170940172</v>
      </c>
      <c r="BF680" s="57">
        <f t="shared" si="1180"/>
        <v>131694.44444444444</v>
      </c>
      <c r="BG680" s="57">
        <f t="shared" si="1170"/>
        <v>1580333.3333333333</v>
      </c>
      <c r="BH680" s="57">
        <f t="shared" si="1137"/>
        <v>23441611.111111112</v>
      </c>
      <c r="BI680" s="69">
        <f t="shared" si="1184"/>
        <v>23309916.666666668</v>
      </c>
      <c r="BJ680" s="69">
        <f t="shared" si="1184"/>
        <v>23178222.222222224</v>
      </c>
      <c r="BK680" s="69">
        <f t="shared" si="1150"/>
        <v>23046527.77777778</v>
      </c>
      <c r="BL680" s="69">
        <f t="shared" si="1150"/>
        <v>22914833.333333336</v>
      </c>
      <c r="BM680" s="69">
        <f t="shared" si="1150"/>
        <v>22783138.888888892</v>
      </c>
      <c r="BN680" s="69">
        <f t="shared" si="1150"/>
        <v>22651444.444444448</v>
      </c>
      <c r="BO680" s="69">
        <f t="shared" si="1150"/>
        <v>22519750.000000004</v>
      </c>
      <c r="BP680" s="69">
        <f t="shared" si="1185"/>
        <v>22388055.55555556</v>
      </c>
      <c r="BQ680" s="69">
        <f t="shared" si="1185"/>
        <v>22256361.111111116</v>
      </c>
      <c r="BR680" s="69">
        <f t="shared" si="1185"/>
        <v>22124666.666666672</v>
      </c>
      <c r="BS680" s="69">
        <f t="shared" si="1185"/>
        <v>21992972.222222228</v>
      </c>
      <c r="BT680" s="60">
        <f>(BD680+BH680+BI680+BJ680+BK680+BL680+BM680+BN680+BO680+BP680+BQ680+BR680+BS680)/13*BT1</f>
        <v>501229.05555555556</v>
      </c>
      <c r="BU680" s="57">
        <f t="shared" si="1181"/>
        <v>131694.44444444444</v>
      </c>
      <c r="BV680" s="57">
        <f t="shared" si="1171"/>
        <v>1580333.3333333333</v>
      </c>
      <c r="BW680" s="57">
        <f t="shared" si="1139"/>
        <v>21861277.777777784</v>
      </c>
      <c r="BX680" s="69">
        <f t="shared" si="1186"/>
        <v>21729583.33333334</v>
      </c>
      <c r="BY680" s="69">
        <f t="shared" si="1186"/>
        <v>21597888.888888896</v>
      </c>
      <c r="BZ680" s="69">
        <f t="shared" si="1147"/>
        <v>21466194.444444451</v>
      </c>
      <c r="CA680" s="69">
        <f t="shared" si="1147"/>
        <v>21334500.000000007</v>
      </c>
      <c r="CB680" s="69">
        <f t="shared" si="1147"/>
        <v>21202805.555555563</v>
      </c>
      <c r="CC680" s="69">
        <f t="shared" si="1147"/>
        <v>21071111.111111119</v>
      </c>
      <c r="CD680" s="69">
        <f t="shared" si="1147"/>
        <v>20939416.666666675</v>
      </c>
      <c r="CE680" s="69">
        <f t="shared" si="1122"/>
        <v>20807722.222222231</v>
      </c>
      <c r="CF680" s="69">
        <f t="shared" si="1122"/>
        <v>20676027.777777787</v>
      </c>
      <c r="CG680" s="69">
        <f t="shared" si="1122"/>
        <v>20544333.333333343</v>
      </c>
      <c r="CH680" s="69">
        <f t="shared" si="1122"/>
        <v>20412638.888888899</v>
      </c>
      <c r="CI680" s="60">
        <f>IF(BC680&lt;1,0,SUM(BW680:CH680,BS680)/13*$BE$1)</f>
        <v>466461.72222222236</v>
      </c>
      <c r="CJ680" s="57">
        <f t="shared" ref="CJ680:CJ683" si="1189">BU680</f>
        <v>131694.44444444444</v>
      </c>
      <c r="CK680" s="57">
        <f t="shared" ref="CK680:CK683" si="1190">CJ680*12</f>
        <v>1580333.3333333333</v>
      </c>
      <c r="CL680" s="57">
        <f t="shared" si="1188"/>
        <v>20280944.444444455</v>
      </c>
      <c r="CM680" s="69">
        <f t="shared" si="1187"/>
        <v>20149250.000000011</v>
      </c>
      <c r="CN680" s="69">
        <f t="shared" si="1187"/>
        <v>20017555.555555567</v>
      </c>
      <c r="CO680" s="69">
        <f t="shared" si="1153"/>
        <v>19885861.111111123</v>
      </c>
      <c r="CP680" s="69">
        <f t="shared" si="1153"/>
        <v>19754166.666666679</v>
      </c>
      <c r="CQ680" s="69">
        <f t="shared" si="1153"/>
        <v>19622472.222222235</v>
      </c>
      <c r="CR680" s="69">
        <f t="shared" si="1153"/>
        <v>19490777.777777791</v>
      </c>
      <c r="CS680" s="69">
        <f t="shared" si="1153"/>
        <v>19359083.333333347</v>
      </c>
      <c r="CT680" s="69">
        <f t="shared" si="1153"/>
        <v>19227388.888888903</v>
      </c>
      <c r="CU680" s="69">
        <f t="shared" si="1153"/>
        <v>19095694.444444459</v>
      </c>
      <c r="CV680" s="69">
        <f t="shared" si="1153"/>
        <v>18964000.000000015</v>
      </c>
      <c r="CW680" s="69">
        <f t="shared" si="1153"/>
        <v>18832305.555555571</v>
      </c>
      <c r="CX680" s="60">
        <f t="shared" ref="CX680:CX683" si="1191">IF(BR680&lt;1,0,SUM(CL680:CW680,CH680)/13*$BE$1)</f>
        <v>431694.38888888905</v>
      </c>
    </row>
    <row r="681" spans="1:102" ht="24" customHeight="1" x14ac:dyDescent="0.2">
      <c r="A681" s="93" t="s">
        <v>1016</v>
      </c>
      <c r="B681" s="94" t="s">
        <v>1015</v>
      </c>
      <c r="C681" s="40" t="s">
        <v>794</v>
      </c>
      <c r="D681" s="40" t="s">
        <v>851</v>
      </c>
      <c r="E681" s="102">
        <v>45626</v>
      </c>
      <c r="F681" s="40" t="s">
        <v>853</v>
      </c>
      <c r="G681" s="100">
        <v>180</v>
      </c>
      <c r="H681" s="63"/>
      <c r="K681" s="58">
        <v>1</v>
      </c>
      <c r="L681" s="57"/>
      <c r="M681" s="57"/>
      <c r="N681" s="57"/>
      <c r="O681" s="57"/>
      <c r="P681" s="57"/>
      <c r="Q681" s="57"/>
      <c r="R681" s="57"/>
      <c r="S681" s="57"/>
      <c r="T681" s="57"/>
      <c r="U681" s="57"/>
      <c r="V681" s="57"/>
      <c r="W681" s="57"/>
      <c r="X681" s="57"/>
      <c r="Y681" s="57"/>
      <c r="Z681" s="57"/>
      <c r="AA681" s="59"/>
      <c r="AB681" s="57"/>
      <c r="AC681" s="87"/>
      <c r="AD681" s="57"/>
      <c r="AE681" s="57"/>
      <c r="AF681" s="57"/>
      <c r="AG681" s="57"/>
      <c r="AH681" s="57"/>
      <c r="AI681" s="57"/>
      <c r="AJ681" s="69"/>
      <c r="AK681" s="69"/>
      <c r="AL681" s="69"/>
      <c r="AM681" s="69"/>
      <c r="AN681" s="69"/>
      <c r="AO681" s="69"/>
      <c r="AP681" s="60"/>
      <c r="AQ681" s="57">
        <f t="shared" ref="AQ681:AQ682" si="1192">BC681/G681</f>
        <v>91662.037055555556</v>
      </c>
      <c r="AR681" s="57">
        <f t="shared" ref="AR681:AR683" si="1193">AQ681*1</f>
        <v>91662.037055555556</v>
      </c>
      <c r="AS681" s="69"/>
      <c r="AT681" s="69"/>
      <c r="AU681" s="69"/>
      <c r="AV681" s="69"/>
      <c r="AW681" s="69"/>
      <c r="AX681" s="69"/>
      <c r="AY681" s="69"/>
      <c r="AZ681" s="69"/>
      <c r="BA681" s="69"/>
      <c r="BB681" s="69"/>
      <c r="BC681" s="69">
        <v>16499166.67</v>
      </c>
      <c r="BD681" s="69">
        <f t="shared" si="1183"/>
        <v>16407504.632944444</v>
      </c>
      <c r="BE681" s="60">
        <f t="shared" si="1120"/>
        <v>55688.212974213675</v>
      </c>
      <c r="BF681" s="57">
        <f t="shared" si="1180"/>
        <v>91662.037055555556</v>
      </c>
      <c r="BG681" s="57">
        <f t="shared" si="1170"/>
        <v>1099944.4446666667</v>
      </c>
      <c r="BH681" s="57">
        <f t="shared" si="1137"/>
        <v>16315842.595888888</v>
      </c>
      <c r="BI681" s="69">
        <f t="shared" si="1184"/>
        <v>16224180.558833333</v>
      </c>
      <c r="BJ681" s="69">
        <f t="shared" si="1184"/>
        <v>16132518.521777777</v>
      </c>
      <c r="BK681" s="69">
        <f t="shared" si="1184"/>
        <v>16040856.484722221</v>
      </c>
      <c r="BL681" s="69">
        <f t="shared" si="1184"/>
        <v>15949194.447666666</v>
      </c>
      <c r="BM681" s="69">
        <f t="shared" si="1184"/>
        <v>15857532.41061111</v>
      </c>
      <c r="BN681" s="69">
        <f t="shared" si="1184"/>
        <v>15765870.373555554</v>
      </c>
      <c r="BO681" s="69">
        <f t="shared" si="1184"/>
        <v>15674208.336499998</v>
      </c>
      <c r="BP681" s="69">
        <f t="shared" si="1185"/>
        <v>15582546.299444443</v>
      </c>
      <c r="BQ681" s="69">
        <f t="shared" si="1185"/>
        <v>15490884.262388887</v>
      </c>
      <c r="BR681" s="69">
        <f t="shared" si="1185"/>
        <v>15399222.225333331</v>
      </c>
      <c r="BS681" s="69">
        <f t="shared" si="1185"/>
        <v>15307560.188277775</v>
      </c>
      <c r="BT681" s="60">
        <f>IF(BC681&lt;1,0,SUM(BH681:BS681,BD681)/13*$BE$1)</f>
        <v>348865.71303344442</v>
      </c>
      <c r="BU681" s="57">
        <f t="shared" si="1181"/>
        <v>91662.037055555556</v>
      </c>
      <c r="BV681" s="57">
        <f t="shared" si="1171"/>
        <v>1099944.4446666667</v>
      </c>
      <c r="BW681" s="57">
        <f t="shared" si="1139"/>
        <v>15215898.15122222</v>
      </c>
      <c r="BX681" s="69">
        <f t="shared" si="1186"/>
        <v>15124236.114166664</v>
      </c>
      <c r="BY681" s="69">
        <f t="shared" si="1186"/>
        <v>15032574.077111108</v>
      </c>
      <c r="BZ681" s="69">
        <f t="shared" si="1147"/>
        <v>14940912.040055552</v>
      </c>
      <c r="CA681" s="69">
        <f t="shared" si="1147"/>
        <v>14849250.002999997</v>
      </c>
      <c r="CB681" s="69">
        <f t="shared" si="1147"/>
        <v>14757587.965944441</v>
      </c>
      <c r="CC681" s="69">
        <f t="shared" si="1147"/>
        <v>14665925.928888885</v>
      </c>
      <c r="CD681" s="69">
        <f t="shared" si="1147"/>
        <v>14574263.89183333</v>
      </c>
      <c r="CE681" s="69">
        <f t="shared" si="1122"/>
        <v>14482601.854777774</v>
      </c>
      <c r="CF681" s="69">
        <f t="shared" si="1122"/>
        <v>14390939.817722218</v>
      </c>
      <c r="CG681" s="69">
        <f t="shared" si="1122"/>
        <v>14299277.780666662</v>
      </c>
      <c r="CH681" s="69">
        <f t="shared" si="1122"/>
        <v>14207615.743611107</v>
      </c>
      <c r="CI681" s="60">
        <f>IF(BC681&lt;1,0,SUM(BW681:CH681,BS681)/13*$BE$1)</f>
        <v>324666.93525077763</v>
      </c>
      <c r="CJ681" s="57">
        <f t="shared" si="1189"/>
        <v>91662.037055555556</v>
      </c>
      <c r="CK681" s="57">
        <f t="shared" si="1190"/>
        <v>1099944.4446666667</v>
      </c>
      <c r="CL681" s="57">
        <f t="shared" si="1188"/>
        <v>14115953.706555551</v>
      </c>
      <c r="CM681" s="69">
        <f t="shared" si="1187"/>
        <v>14024291.669499995</v>
      </c>
      <c r="CN681" s="69">
        <f t="shared" si="1187"/>
        <v>13932629.632444439</v>
      </c>
      <c r="CO681" s="69">
        <f t="shared" si="1187"/>
        <v>13840967.595388884</v>
      </c>
      <c r="CP681" s="69">
        <f t="shared" si="1187"/>
        <v>13749305.558333328</v>
      </c>
      <c r="CQ681" s="69">
        <f t="shared" si="1187"/>
        <v>13657643.521277772</v>
      </c>
      <c r="CR681" s="69">
        <f t="shared" si="1187"/>
        <v>13565981.484222217</v>
      </c>
      <c r="CS681" s="69">
        <f t="shared" si="1187"/>
        <v>13474319.447166661</v>
      </c>
      <c r="CT681" s="69">
        <f t="shared" si="1187"/>
        <v>13382657.410111105</v>
      </c>
      <c r="CU681" s="69">
        <f t="shared" si="1187"/>
        <v>13290995.373055549</v>
      </c>
      <c r="CV681" s="69">
        <f t="shared" si="1187"/>
        <v>13199333.335999994</v>
      </c>
      <c r="CW681" s="69">
        <f t="shared" si="1187"/>
        <v>13107671.298944438</v>
      </c>
      <c r="CX681" s="60">
        <f t="shared" si="1191"/>
        <v>300468.15746811096</v>
      </c>
    </row>
    <row r="682" spans="1:102" ht="24" customHeight="1" x14ac:dyDescent="0.2">
      <c r="A682" s="93" t="s">
        <v>1017</v>
      </c>
      <c r="B682" s="94" t="s">
        <v>1015</v>
      </c>
      <c r="C682" s="40" t="s">
        <v>794</v>
      </c>
      <c r="D682" s="40" t="s">
        <v>851</v>
      </c>
      <c r="E682" s="102">
        <v>45626</v>
      </c>
      <c r="F682" s="40" t="s">
        <v>853</v>
      </c>
      <c r="G682" s="100">
        <v>180</v>
      </c>
      <c r="H682" s="63"/>
      <c r="K682" s="58">
        <v>1</v>
      </c>
      <c r="L682" s="57"/>
      <c r="M682" s="57"/>
      <c r="N682" s="57"/>
      <c r="O682" s="57"/>
      <c r="P682" s="57"/>
      <c r="Q682" s="57"/>
      <c r="R682" s="57"/>
      <c r="S682" s="57"/>
      <c r="T682" s="57"/>
      <c r="U682" s="57"/>
      <c r="V682" s="57"/>
      <c r="W682" s="57"/>
      <c r="X682" s="57"/>
      <c r="Y682" s="57"/>
      <c r="Z682" s="57"/>
      <c r="AA682" s="59"/>
      <c r="AB682" s="57"/>
      <c r="AC682" s="87"/>
      <c r="AD682" s="57"/>
      <c r="AE682" s="57"/>
      <c r="AF682" s="57"/>
      <c r="AG682" s="57"/>
      <c r="AH682" s="57"/>
      <c r="AI682" s="57"/>
      <c r="AJ682" s="69"/>
      <c r="AK682" s="69"/>
      <c r="AL682" s="69"/>
      <c r="AM682" s="69"/>
      <c r="AN682" s="69"/>
      <c r="AO682" s="69"/>
      <c r="AP682" s="60"/>
      <c r="AQ682" s="57">
        <f t="shared" si="1192"/>
        <v>57541.666666666664</v>
      </c>
      <c r="AR682" s="57">
        <f t="shared" si="1193"/>
        <v>57541.666666666664</v>
      </c>
      <c r="AS682" s="69"/>
      <c r="AT682" s="69"/>
      <c r="AU682" s="69"/>
      <c r="AV682" s="69"/>
      <c r="AW682" s="69"/>
      <c r="AX682" s="69"/>
      <c r="AY682" s="69"/>
      <c r="AZ682" s="69"/>
      <c r="BA682" s="69"/>
      <c r="BB682" s="69"/>
      <c r="BC682" s="69">
        <v>10357500</v>
      </c>
      <c r="BD682" s="69">
        <f t="shared" si="1183"/>
        <v>10299958.333333334</v>
      </c>
      <c r="BE682" s="60">
        <f t="shared" si="1120"/>
        <v>34958.775641025641</v>
      </c>
      <c r="BF682" s="57">
        <f t="shared" si="1180"/>
        <v>57541.666666666664</v>
      </c>
      <c r="BG682" s="57">
        <f t="shared" si="1170"/>
        <v>690500</v>
      </c>
      <c r="BH682" s="57">
        <f t="shared" si="1137"/>
        <v>10242416.666666668</v>
      </c>
      <c r="BI682" s="69">
        <f t="shared" si="1184"/>
        <v>10184875.000000002</v>
      </c>
      <c r="BJ682" s="69">
        <f t="shared" si="1184"/>
        <v>10127333.333333336</v>
      </c>
      <c r="BK682" s="69">
        <f t="shared" si="1184"/>
        <v>10069791.66666667</v>
      </c>
      <c r="BL682" s="69">
        <f t="shared" si="1184"/>
        <v>10012250.000000004</v>
      </c>
      <c r="BM682" s="69">
        <f t="shared" si="1184"/>
        <v>9954708.3333333377</v>
      </c>
      <c r="BN682" s="69">
        <f t="shared" si="1184"/>
        <v>9897166.6666666716</v>
      </c>
      <c r="BO682" s="69">
        <f t="shared" si="1184"/>
        <v>9839625.0000000056</v>
      </c>
      <c r="BP682" s="69">
        <f t="shared" si="1185"/>
        <v>9782083.3333333395</v>
      </c>
      <c r="BQ682" s="69">
        <f t="shared" si="1185"/>
        <v>9724541.6666666735</v>
      </c>
      <c r="BR682" s="69">
        <f t="shared" si="1185"/>
        <v>9667000.0000000075</v>
      </c>
      <c r="BS682" s="69">
        <f t="shared" si="1185"/>
        <v>9609458.3333333414</v>
      </c>
      <c r="BT682" s="60">
        <f>IF(BC682&lt;1,0,SUM(BH682:BS682,BD682)/13*$BE$1)</f>
        <v>219003.58333333343</v>
      </c>
      <c r="BU682" s="57">
        <f t="shared" si="1181"/>
        <v>57541.666666666664</v>
      </c>
      <c r="BV682" s="57">
        <f t="shared" si="1171"/>
        <v>690500</v>
      </c>
      <c r="BW682" s="57">
        <f t="shared" si="1139"/>
        <v>9551916.6666666754</v>
      </c>
      <c r="BX682" s="69">
        <f t="shared" si="1186"/>
        <v>9494375.0000000093</v>
      </c>
      <c r="BY682" s="69">
        <f t="shared" si="1186"/>
        <v>9436833.3333333433</v>
      </c>
      <c r="BZ682" s="69">
        <f t="shared" si="1147"/>
        <v>9379291.6666666772</v>
      </c>
      <c r="CA682" s="69">
        <f t="shared" si="1147"/>
        <v>9321750.0000000112</v>
      </c>
      <c r="CB682" s="69">
        <f t="shared" si="1147"/>
        <v>9264208.3333333451</v>
      </c>
      <c r="CC682" s="69">
        <f t="shared" si="1147"/>
        <v>9206666.6666666791</v>
      </c>
      <c r="CD682" s="69">
        <f t="shared" si="1147"/>
        <v>9149125.000000013</v>
      </c>
      <c r="CE682" s="69">
        <f t="shared" si="1122"/>
        <v>9091583.333333347</v>
      </c>
      <c r="CF682" s="69">
        <f t="shared" si="1122"/>
        <v>9034041.6666666809</v>
      </c>
      <c r="CG682" s="69">
        <f t="shared" si="1122"/>
        <v>8976500.0000000149</v>
      </c>
      <c r="CH682" s="69">
        <f t="shared" si="1122"/>
        <v>8918958.3333333489</v>
      </c>
      <c r="CI682" s="60">
        <f>IF(BC682&lt;1,0,SUM(BW682:CH682,BS682)/13*$BE$1)</f>
        <v>203812.58333333358</v>
      </c>
      <c r="CJ682" s="57">
        <f t="shared" si="1189"/>
        <v>57541.666666666664</v>
      </c>
      <c r="CK682" s="57">
        <f t="shared" si="1190"/>
        <v>690500</v>
      </c>
      <c r="CL682" s="57">
        <f t="shared" si="1188"/>
        <v>8861416.6666666828</v>
      </c>
      <c r="CM682" s="69">
        <f t="shared" si="1187"/>
        <v>8803875.0000000168</v>
      </c>
      <c r="CN682" s="69">
        <f t="shared" si="1187"/>
        <v>8746333.3333333507</v>
      </c>
      <c r="CO682" s="69">
        <f t="shared" si="1187"/>
        <v>8688791.6666666847</v>
      </c>
      <c r="CP682" s="69">
        <f t="shared" si="1187"/>
        <v>8631250.0000000186</v>
      </c>
      <c r="CQ682" s="69">
        <f t="shared" si="1187"/>
        <v>8573708.3333333526</v>
      </c>
      <c r="CR682" s="69">
        <f t="shared" si="1187"/>
        <v>8516166.6666666865</v>
      </c>
      <c r="CS682" s="69">
        <f t="shared" si="1187"/>
        <v>8458625.0000000205</v>
      </c>
      <c r="CT682" s="69">
        <f t="shared" si="1187"/>
        <v>8401083.3333333544</v>
      </c>
      <c r="CU682" s="69">
        <f t="shared" si="1187"/>
        <v>8343541.6666666875</v>
      </c>
      <c r="CV682" s="69">
        <f t="shared" si="1187"/>
        <v>8286000.0000000205</v>
      </c>
      <c r="CW682" s="69">
        <f t="shared" si="1187"/>
        <v>8228458.3333333535</v>
      </c>
      <c r="CX682" s="60">
        <f t="shared" si="1191"/>
        <v>188621.58333333375</v>
      </c>
    </row>
    <row r="683" spans="1:102" ht="24" customHeight="1" x14ac:dyDescent="0.2">
      <c r="A683" s="93" t="s">
        <v>1018</v>
      </c>
      <c r="B683" s="94" t="s">
        <v>1015</v>
      </c>
      <c r="C683" s="40" t="s">
        <v>794</v>
      </c>
      <c r="D683" s="40" t="s">
        <v>851</v>
      </c>
      <c r="E683" s="102">
        <v>45626</v>
      </c>
      <c r="F683" s="40" t="s">
        <v>853</v>
      </c>
      <c r="G683" s="100">
        <v>480</v>
      </c>
      <c r="H683" s="63"/>
      <c r="K683" s="58">
        <v>1</v>
      </c>
      <c r="L683" s="57"/>
      <c r="M683" s="57"/>
      <c r="N683" s="57"/>
      <c r="O683" s="57"/>
      <c r="P683" s="57"/>
      <c r="Q683" s="57"/>
      <c r="R683" s="57"/>
      <c r="S683" s="57"/>
      <c r="T683" s="57"/>
      <c r="U683" s="57"/>
      <c r="V683" s="57"/>
      <c r="W683" s="57"/>
      <c r="X683" s="57"/>
      <c r="Y683" s="57"/>
      <c r="Z683" s="57"/>
      <c r="AA683" s="59"/>
      <c r="AB683" s="57"/>
      <c r="AC683" s="87"/>
      <c r="AD683" s="57"/>
      <c r="AE683" s="57"/>
      <c r="AF683" s="57"/>
      <c r="AG683" s="57"/>
      <c r="AH683" s="57"/>
      <c r="AI683" s="57"/>
      <c r="AJ683" s="69"/>
      <c r="AK683" s="69"/>
      <c r="AL683" s="69"/>
      <c r="AM683" s="69"/>
      <c r="AN683" s="69"/>
      <c r="AO683" s="69"/>
      <c r="AP683" s="60"/>
      <c r="AQ683" s="57">
        <f>BC683/G683</f>
        <v>75395.855250000008</v>
      </c>
      <c r="AR683" s="57">
        <f t="shared" si="1193"/>
        <v>75395.855250000008</v>
      </c>
      <c r="AS683" s="69"/>
      <c r="AT683" s="69"/>
      <c r="AU683" s="69"/>
      <c r="AV683" s="69"/>
      <c r="AW683" s="69"/>
      <c r="AX683" s="69"/>
      <c r="AY683" s="69"/>
      <c r="AZ683" s="69"/>
      <c r="BA683" s="69"/>
      <c r="BB683" s="69"/>
      <c r="BC683" s="69">
        <v>36190010.520000003</v>
      </c>
      <c r="BD683" s="69">
        <f t="shared" si="1183"/>
        <v>36114614.664750002</v>
      </c>
      <c r="BE683" s="60">
        <f>IF(K683&lt;1,0,SUM(AS683:BD683,AO683)/13*$BE$1)</f>
        <v>122361.67338957691</v>
      </c>
      <c r="BF683" s="57">
        <f t="shared" si="1180"/>
        <v>75395.855250000008</v>
      </c>
      <c r="BG683" s="57">
        <f t="shared" si="1170"/>
        <v>904750.26300000004</v>
      </c>
      <c r="BH683" s="57">
        <f t="shared" si="1137"/>
        <v>36039218.809500001</v>
      </c>
      <c r="BI683" s="69">
        <f t="shared" si="1184"/>
        <v>35963822.95425</v>
      </c>
      <c r="BJ683" s="69">
        <f t="shared" si="1184"/>
        <v>35888427.098999999</v>
      </c>
      <c r="BK683" s="69">
        <f t="shared" si="1184"/>
        <v>35813031.243749999</v>
      </c>
      <c r="BL683" s="69">
        <f t="shared" si="1184"/>
        <v>35737635.388499998</v>
      </c>
      <c r="BM683" s="69">
        <f t="shared" si="1184"/>
        <v>35662239.533249997</v>
      </c>
      <c r="BN683" s="69">
        <f t="shared" si="1184"/>
        <v>35586843.677999996</v>
      </c>
      <c r="BO683" s="69">
        <f t="shared" si="1184"/>
        <v>35511447.822749995</v>
      </c>
      <c r="BP683" s="69">
        <f t="shared" si="1185"/>
        <v>35436051.967499994</v>
      </c>
      <c r="BQ683" s="69">
        <f t="shared" si="1185"/>
        <v>35360656.112249993</v>
      </c>
      <c r="BR683" s="69">
        <f t="shared" si="1185"/>
        <v>35285260.256999992</v>
      </c>
      <c r="BS683" s="69">
        <f t="shared" si="1185"/>
        <v>35209864.401749991</v>
      </c>
      <c r="BT683" s="60">
        <f>IF(BC683&lt;1,0,SUM(BH683:BS683,BD683)/13*$BE$1)</f>
        <v>784569.26973149972</v>
      </c>
      <c r="BU683" s="57">
        <f t="shared" si="1181"/>
        <v>75395.855250000008</v>
      </c>
      <c r="BV683" s="57">
        <f t="shared" si="1171"/>
        <v>904750.26300000004</v>
      </c>
      <c r="BW683" s="57">
        <f t="shared" si="1139"/>
        <v>35134468.54649999</v>
      </c>
      <c r="BX683" s="69">
        <f t="shared" si="1186"/>
        <v>35059072.691249989</v>
      </c>
      <c r="BY683" s="69">
        <f t="shared" si="1186"/>
        <v>34983676.835999988</v>
      </c>
      <c r="BZ683" s="69">
        <f t="shared" si="1147"/>
        <v>34908280.980749987</v>
      </c>
      <c r="CA683" s="69">
        <f t="shared" si="1147"/>
        <v>34832885.125499986</v>
      </c>
      <c r="CB683" s="69">
        <f t="shared" si="1147"/>
        <v>34757489.270249985</v>
      </c>
      <c r="CC683" s="69">
        <f t="shared" si="1147"/>
        <v>34682093.414999984</v>
      </c>
      <c r="CD683" s="69">
        <f t="shared" si="1147"/>
        <v>34606697.559749983</v>
      </c>
      <c r="CE683" s="69">
        <f t="shared" si="1147"/>
        <v>34531301.704499982</v>
      </c>
      <c r="CF683" s="69">
        <f t="shared" si="1147"/>
        <v>34455905.849249981</v>
      </c>
      <c r="CG683" s="69">
        <f t="shared" si="1147"/>
        <v>34380509.99399998</v>
      </c>
      <c r="CH683" s="69">
        <f t="shared" si="1147"/>
        <v>34305114.138749979</v>
      </c>
      <c r="CI683" s="60">
        <f>IF(BC683&lt;1,0,SUM(BW683:CH683,BS683)/13*$BE$1)</f>
        <v>764664.76394549944</v>
      </c>
      <c r="CJ683" s="57">
        <f t="shared" si="1189"/>
        <v>75395.855250000008</v>
      </c>
      <c r="CK683" s="57">
        <f t="shared" si="1190"/>
        <v>904750.26300000004</v>
      </c>
      <c r="CL683" s="57">
        <f t="shared" si="1188"/>
        <v>34229718.283499978</v>
      </c>
      <c r="CM683" s="69">
        <f t="shared" si="1187"/>
        <v>34154322.428249978</v>
      </c>
      <c r="CN683" s="69">
        <f t="shared" si="1187"/>
        <v>34078926.572999977</v>
      </c>
      <c r="CO683" s="69">
        <f t="shared" si="1187"/>
        <v>34003530.717749976</v>
      </c>
      <c r="CP683" s="69">
        <f t="shared" si="1187"/>
        <v>33928134.862499975</v>
      </c>
      <c r="CQ683" s="69">
        <f t="shared" si="1187"/>
        <v>33852739.007249974</v>
      </c>
      <c r="CR683" s="69">
        <f t="shared" si="1187"/>
        <v>33777343.151999973</v>
      </c>
      <c r="CS683" s="69">
        <f t="shared" si="1187"/>
        <v>33701947.296749972</v>
      </c>
      <c r="CT683" s="69">
        <f t="shared" si="1187"/>
        <v>33626551.441499971</v>
      </c>
      <c r="CU683" s="69"/>
      <c r="CV683" s="69"/>
      <c r="CW683" s="69"/>
      <c r="CX683" s="60">
        <f t="shared" si="1191"/>
        <v>574806.40106365329</v>
      </c>
    </row>
    <row r="684" spans="1:102" s="44" customFormat="1" x14ac:dyDescent="0.2">
      <c r="A684" s="103" t="s">
        <v>1019</v>
      </c>
      <c r="H684" s="104"/>
      <c r="K684" s="105"/>
      <c r="L684" s="74">
        <f t="shared" ref="L684:N684" si="1194">SUBTOTAL(9,L4:L683)</f>
        <v>6902313.8436964294</v>
      </c>
      <c r="M684" s="74">
        <f t="shared" si="1194"/>
        <v>1029634.8435330244</v>
      </c>
      <c r="N684" s="74">
        <f t="shared" si="1194"/>
        <v>79952182.323768124</v>
      </c>
      <c r="O684" s="74">
        <f t="shared" ref="O684" si="1195">SUBTOTAL(9,O4:O683)</f>
        <v>1141406296.690979</v>
      </c>
      <c r="P684" s="74">
        <f t="shared" ref="P684" si="1196">SUBTOTAL(9,P4:P683)</f>
        <v>1134716848.8017507</v>
      </c>
      <c r="Q684" s="74">
        <f t="shared" ref="Q684" si="1197">SUBTOTAL(9,Q4:Q683)</f>
        <v>1128044759.5825193</v>
      </c>
      <c r="R684" s="74">
        <f t="shared" ref="R684" si="1198">SUBTOTAL(9,R4:R683)</f>
        <v>1121533334.3632891</v>
      </c>
      <c r="S684" s="74">
        <f t="shared" ref="S684" si="1199">SUBTOTAL(9,S4:S683)</f>
        <v>1115005780.1040616</v>
      </c>
      <c r="T684" s="74">
        <f t="shared" ref="T684" si="1200">SUBTOTAL(9,T4:T683)</f>
        <v>1108643550.8848321</v>
      </c>
      <c r="U684" s="74">
        <f t="shared" ref="U684" si="1201">SUBTOTAL(9,U4:U683)</f>
        <v>1102773836.045604</v>
      </c>
      <c r="V684" s="74">
        <f t="shared" ref="V684" si="1202">SUBTOTAL(9,V4:V683)</f>
        <v>1097411706.5417299</v>
      </c>
      <c r="W684" s="74">
        <f t="shared" ref="W684" si="1203">SUBTOTAL(9,W4:W683)</f>
        <v>1090798095.7751904</v>
      </c>
      <c r="X684" s="74">
        <f t="shared" ref="X684" si="1204">SUBTOTAL(9,X4:X683)</f>
        <v>1084936866.2713158</v>
      </c>
      <c r="Y684" s="74">
        <f t="shared" ref="Y684" si="1205">SUBTOTAL(9,Y4:Y683)</f>
        <v>1084856006.1674399</v>
      </c>
      <c r="Z684" s="74">
        <f t="shared" ref="Z684" si="1206">SUBTOTAL(9,Z4:Z683)</f>
        <v>1107063940.4269001</v>
      </c>
      <c r="AA684" s="75">
        <f t="shared" ref="AA684:AB684" si="1207">SUBTOTAL(9,AA4:AA683)</f>
        <v>17163365.093289346</v>
      </c>
      <c r="AB684" s="74">
        <f t="shared" si="1207"/>
        <v>2123859.3420489826</v>
      </c>
      <c r="AC684" s="74">
        <f>SUBTOTAL(9,AC4:AC683)</f>
        <v>77765284.096146643</v>
      </c>
      <c r="AD684" s="74">
        <f t="shared" ref="AD684:AO684" si="1208">SUBTOTAL(9,AD4:AD683)</f>
        <v>1100667382.366384</v>
      </c>
      <c r="AE684" s="74">
        <f t="shared" si="1208"/>
        <v>1095915141.4772031</v>
      </c>
      <c r="AF684" s="74">
        <f t="shared" si="1208"/>
        <v>1090933184.9034553</v>
      </c>
      <c r="AG684" s="74">
        <f t="shared" si="1208"/>
        <v>1085410631.0716524</v>
      </c>
      <c r="AH684" s="74">
        <f t="shared" si="1208"/>
        <v>1079822640.8929875</v>
      </c>
      <c r="AI684" s="74">
        <f t="shared" si="1208"/>
        <v>1074086339.7767665</v>
      </c>
      <c r="AJ684" s="74">
        <f t="shared" si="1208"/>
        <v>1092078197.5222123</v>
      </c>
      <c r="AK684" s="74">
        <f t="shared" si="1208"/>
        <v>1089068357.2468321</v>
      </c>
      <c r="AL684" s="74">
        <f t="shared" si="1208"/>
        <v>1084429948.7046731</v>
      </c>
      <c r="AM684" s="74">
        <f t="shared" si="1208"/>
        <v>1080521411.7671802</v>
      </c>
      <c r="AN684" s="74">
        <f t="shared" si="1208"/>
        <v>1214316721.1209679</v>
      </c>
      <c r="AO684" s="74">
        <f t="shared" si="1208"/>
        <v>1206257590.7391174</v>
      </c>
      <c r="AP684" s="75">
        <f>SUM(AP4:AP677)</f>
        <v>17112606.290967617</v>
      </c>
      <c r="AQ684" s="74">
        <f t="shared" ref="AQ684:AS684" si="1209">SUBTOTAL(9,AQ4:AQ683)</f>
        <v>9082864.6897861697</v>
      </c>
      <c r="AR684" s="74">
        <f t="shared" si="1209"/>
        <v>94985925.382469594</v>
      </c>
      <c r="AS684" s="74">
        <f t="shared" si="1209"/>
        <v>1198178832.1885238</v>
      </c>
      <c r="AT684" s="74">
        <f t="shared" ref="AT684" si="1210">SUBTOTAL(9,AT4:AT683)</f>
        <v>1190131013.3158422</v>
      </c>
      <c r="AU684" s="74">
        <f t="shared" ref="AU684" si="1211">SUBTOTAL(9,AU4:AU683)</f>
        <v>1196579482.3831642</v>
      </c>
      <c r="AV684" s="74">
        <f t="shared" ref="AV684" si="1212">SUBTOTAL(9,AV4:AV683)</f>
        <v>1188696911.3967965</v>
      </c>
      <c r="AW684" s="74">
        <f t="shared" ref="AW684" si="1213">SUBTOTAL(9,AW4:AW683)</f>
        <v>1180815151.8404272</v>
      </c>
      <c r="AX684" s="74">
        <f t="shared" ref="AX684" si="1214">SUBTOTAL(9,AX4:AX683)</f>
        <v>1172936231.1340575</v>
      </c>
      <c r="AY684" s="74">
        <f t="shared" ref="AY684" si="1215">SUBTOTAL(9,AY4:AY683)</f>
        <v>1165060118.8476849</v>
      </c>
      <c r="AZ684" s="74">
        <f t="shared" ref="AZ684" si="1216">SUBTOTAL(9,AZ4:AZ683)</f>
        <v>1157192752.3013194</v>
      </c>
      <c r="BA684" s="74">
        <f t="shared" ref="BA684" si="1217">SUBTOTAL(9,BA4:BA683)</f>
        <v>1149387206.7849479</v>
      </c>
      <c r="BB684" s="74">
        <f t="shared" ref="BB684" si="1218">SUBTOTAL(9,BB4:BB683)</f>
        <v>1141581675.6485794</v>
      </c>
      <c r="BC684" s="74">
        <f t="shared" ref="BC684" si="1219">SUBTOTAL(9,BC4:BC683)</f>
        <v>1220532227.192209</v>
      </c>
      <c r="BD684" s="74">
        <f t="shared" ref="BD684:BE684" si="1220">SUBTOTAL(9,BD4:BD683)</f>
        <v>1212374856.6624231</v>
      </c>
      <c r="BE684" s="75">
        <f t="shared" si="1220"/>
        <v>16735352.201317614</v>
      </c>
      <c r="BF684" s="74">
        <f t="shared" ref="BF684" si="1221">SUBTOTAL(9,BF4:BF683)</f>
        <v>9082864.6897861697</v>
      </c>
      <c r="BG684" s="74">
        <f t="shared" ref="BG684" si="1222">SUBTOTAL(9,BG4:BG683)</f>
        <v>96790886.751009777</v>
      </c>
      <c r="BH684" s="74">
        <f t="shared" ref="BH684" si="1223">SUBTOTAL(9,BH4:BH683)</f>
        <v>1204217486.4525893</v>
      </c>
      <c r="BI684" s="74">
        <f t="shared" ref="BI684" si="1224">SUBTOTAL(9,BI4:BI683)</f>
        <v>1196062264.8600895</v>
      </c>
      <c r="BJ684" s="74">
        <f t="shared" ref="BJ684" si="1225">SUBTOTAL(9,BJ4:BJ683)</f>
        <v>1187907075.7669706</v>
      </c>
      <c r="BK684" s="74">
        <f t="shared" ref="BK684" si="1226">SUBTOTAL(9,BK4:BK683)</f>
        <v>1179847422.0245159</v>
      </c>
      <c r="BL684" s="74">
        <f t="shared" ref="BL684" si="1227">SUBTOTAL(9,BL4:BL683)</f>
        <v>1171794819.0443149</v>
      </c>
      <c r="BM684" s="74">
        <f t="shared" ref="BM684" si="1228">SUBTOTAL(9,BM4:BM683)</f>
        <v>1163745192.7970979</v>
      </c>
      <c r="BN684" s="74">
        <f t="shared" ref="BN684" si="1229">SUBTOTAL(9,BN4:BN683)</f>
        <v>1155703732.590584</v>
      </c>
      <c r="BO684" s="74">
        <f t="shared" ref="BO684" si="1230">SUBTOTAL(9,BO4:BO683)</f>
        <v>1147662505.3162148</v>
      </c>
      <c r="BP684" s="74">
        <f t="shared" ref="BP684" si="1231">SUBTOTAL(9,BP4:BP683)</f>
        <v>1139636110.6268439</v>
      </c>
      <c r="BQ684" s="74">
        <f t="shared" ref="BQ684" si="1232">SUBTOTAL(9,BQ4:BQ683)</f>
        <v>1131610455.8644745</v>
      </c>
      <c r="BR684" s="74">
        <f t="shared" ref="BR684" si="1233">SUBTOTAL(9,BR4:BR683)</f>
        <v>1123595178.2371051</v>
      </c>
      <c r="BS684" s="74">
        <f t="shared" ref="BS684" si="1234">SUBTOTAL(9,BS4:BS683)</f>
        <v>1115591233.7872598</v>
      </c>
      <c r="BT684" s="75">
        <f t="shared" ref="BT684" si="1235">SUBTOTAL(9,BT4:BT683)</f>
        <v>17171938.967999231</v>
      </c>
      <c r="BU684" s="74">
        <f t="shared" ref="BU684" si="1236">SUBTOTAL(9,BU4:BU683)</f>
        <v>9082864.6897861697</v>
      </c>
      <c r="BV684" s="74">
        <f t="shared" ref="BV684" si="1237">SUBTOTAL(9,BV4:BV683)</f>
        <v>95414388.031008109</v>
      </c>
      <c r="BW684" s="74">
        <f t="shared" ref="BW684" si="1238">SUBTOTAL(9,BW4:BW683)</f>
        <v>1107581666.9221745</v>
      </c>
      <c r="BX684" s="74">
        <f t="shared" ref="BX684" si="1239">SUBTOTAL(9,BX4:BX683)</f>
        <v>1099576534.5070908</v>
      </c>
      <c r="BY684" s="74">
        <f t="shared" ref="BY684" si="1240">SUBTOTAL(9,BY4:BY683)</f>
        <v>1091572730.1420064</v>
      </c>
      <c r="BZ684" s="74">
        <f t="shared" ref="BZ684" si="1241">SUBTOTAL(9,BZ4:BZ683)</f>
        <v>1083600713.026922</v>
      </c>
      <c r="CA684" s="74">
        <f t="shared" ref="CA684" si="1242">SUBTOTAL(9,CA4:CA683)</f>
        <v>1075632483.7326722</v>
      </c>
      <c r="CB684" s="74">
        <f t="shared" ref="CB684" si="1243">SUBTOTAL(9,CB4:CB683)</f>
        <v>1067667321.1434208</v>
      </c>
      <c r="CC684" s="74">
        <f t="shared" ref="CC684" si="1244">SUBTOTAL(9,CC4:CC683)</f>
        <v>1059702158.7541697</v>
      </c>
      <c r="CD684" s="74">
        <f t="shared" ref="CD684" si="1245">SUBTOTAL(9,CD4:CD683)</f>
        <v>1051744100.5249183</v>
      </c>
      <c r="CE684" s="74">
        <f t="shared" ref="CE684" si="1246">SUBTOTAL(9,CE4:CE683)</f>
        <v>1043786042.2956703</v>
      </c>
      <c r="CF684" s="74">
        <f t="shared" ref="CF684" si="1247">SUBTOTAL(9,CF4:CF683)</f>
        <v>1035827984.6364179</v>
      </c>
      <c r="CG684" s="74">
        <f t="shared" ref="CG684" si="1248">SUBTOTAL(9,CG4:CG683)</f>
        <v>1028001278.1838424</v>
      </c>
      <c r="CH684" s="74">
        <f t="shared" ref="CH684" si="1249">SUBTOTAL(9,CH4:CH683)</f>
        <v>1020177191.6142569</v>
      </c>
      <c r="CI684" s="75">
        <f t="shared" ref="CI684" si="1250">SUBTOTAL(9,CI4:CI683)</f>
        <v>15945212.293933092</v>
      </c>
      <c r="CJ684" s="74">
        <f t="shared" ref="CJ684" si="1251">SUBTOTAL(9,CJ4:CJ683)</f>
        <v>9082864.6897861697</v>
      </c>
      <c r="CK684" s="74">
        <f t="shared" ref="CK684" si="1252">SUBTOTAL(9,CK4:CK683)</f>
        <v>93702491.081012115</v>
      </c>
      <c r="CL684" s="74">
        <f t="shared" ref="CL684" si="1253">SUBTOTAL(9,CL4:CL683)</f>
        <v>1012356180.3444732</v>
      </c>
      <c r="CM684" s="74">
        <f t="shared" ref="CM684" si="1254">SUBTOTAL(9,CM4:CM683)</f>
        <v>1004538021.2818899</v>
      </c>
      <c r="CN684" s="74">
        <f t="shared" ref="CN684" si="1255">SUBTOTAL(9,CN4:CN683)</f>
        <v>996720637.41930461</v>
      </c>
      <c r="CO684" s="74">
        <f t="shared" ref="CO684" si="1256">SUBTOTAL(9,CO4:CO683)</f>
        <v>988904809.40672135</v>
      </c>
      <c r="CP684" s="74">
        <f t="shared" ref="CP684" si="1257">SUBTOTAL(9,CP4:CP683)</f>
        <v>981089017.31611609</v>
      </c>
      <c r="CQ684" s="74">
        <f t="shared" ref="CQ684" si="1258">SUBTOTAL(9,CQ4:CQ683)</f>
        <v>973274400.79353368</v>
      </c>
      <c r="CR684" s="74">
        <f t="shared" ref="CR684" si="1259">SUBTOTAL(9,CR4:CR683)</f>
        <v>965468745.0021441</v>
      </c>
      <c r="CS684" s="74">
        <f t="shared" ref="CS684" si="1260">SUBTOTAL(9,CS4:CS683)</f>
        <v>957668033.22706044</v>
      </c>
      <c r="CT684" s="74">
        <f t="shared" ref="CT684" si="1261">SUBTOTAL(9,CT4:CT683)</f>
        <v>949867321.9744767</v>
      </c>
      <c r="CU684" s="74">
        <f t="shared" ref="CU684" si="1262">SUBTOTAL(9,CU4:CU683)</f>
        <v>908515921.44564211</v>
      </c>
      <c r="CV684" s="74">
        <f t="shared" ref="CV684" si="1263">SUBTOTAL(9,CV4:CV683)</f>
        <v>900791631.49787939</v>
      </c>
      <c r="CW684" s="74">
        <f t="shared" ref="CW684" si="1264">SUBTOTAL(9,CW4:CW683)</f>
        <v>893077126.93637908</v>
      </c>
      <c r="CX684" s="75">
        <f t="shared" ref="CX684" si="1265">SUBTOTAL(9,CX4:CX683)</f>
        <v>14551345.886948602</v>
      </c>
    </row>
    <row r="685" spans="1:102" x14ac:dyDescent="0.2">
      <c r="AQ685" s="44"/>
      <c r="AR685" s="74"/>
      <c r="BG685" s="74"/>
    </row>
    <row r="686" spans="1:102" x14ac:dyDescent="0.2">
      <c r="I686" s="57">
        <f>H147-J147</f>
        <v>4305862.41</v>
      </c>
    </row>
    <row r="688" spans="1:102" x14ac:dyDescent="0.2">
      <c r="AS688" s="107"/>
      <c r="BH688" s="107"/>
    </row>
    <row r="689" spans="1:102" x14ac:dyDescent="0.2">
      <c r="A689" s="108" t="s">
        <v>1020</v>
      </c>
      <c r="F689" s="109" t="s">
        <v>795</v>
      </c>
      <c r="L689" s="57">
        <f t="shared" ref="L689" si="1266">SUMIF($F$4:$F$683,$F$689,L$4:L$683)</f>
        <v>148169.80000000002</v>
      </c>
      <c r="N689" s="57">
        <f>SUMIF($F$4:$F$683,F689,$N$4:$Y$683)</f>
        <v>1760473.5199999996</v>
      </c>
      <c r="O689" s="57">
        <f>SUMIF($F$4:$F$683,F689,$O$4:$O$683)</f>
        <v>12048569.730595529</v>
      </c>
      <c r="P689" s="57">
        <f>SUMIF($F$4:$F$683,F689,$P$4:$P$683)</f>
        <v>11902447.130595531</v>
      </c>
      <c r="Q689" s="57">
        <f>SUMIF($F$4:$F$683,F689,$Q$4:$Q$683)</f>
        <v>11756324.530595532</v>
      </c>
      <c r="R689" s="57">
        <f>SUMIF($F$4:$F$683,F689,$R$4:$R$683)</f>
        <v>11610201.93059553</v>
      </c>
      <c r="S689" s="57">
        <f>SUMIF($F$4:$F$683,F689,$S$4:$S$683)</f>
        <v>11464079.330595532</v>
      </c>
      <c r="T689" s="57">
        <f>SUMIF($F$4:$F$683,F689,$T$4:$T$683)</f>
        <v>11401206.730595533</v>
      </c>
      <c r="U689" s="57">
        <f>SUMIF($F$4:$F$683,F689,$U$4:$U$683)</f>
        <v>11254093.060595531</v>
      </c>
      <c r="V689" s="57">
        <f>SUMIF($F$4:$F$683,F689,$V$4:$V$683)</f>
        <v>11106979.390595531</v>
      </c>
      <c r="W689" s="57">
        <f>SUMIF($F$4:$F$683,F689,$W$4:$W$683)</f>
        <v>10959865.720595531</v>
      </c>
      <c r="X689" s="57">
        <f>SUMIF($F$4:$F$683,F689,$X$4:$X$683)</f>
        <v>10812752.050595535</v>
      </c>
      <c r="Y689" s="57">
        <f>SUMIF($F$4:$F$683,F689,$Y$4:$Y$683)</f>
        <v>10665638.380595535</v>
      </c>
      <c r="Z689" s="57">
        <f>SUMIF($F$4:$F$683,F689,$Z$4:$Z$683)</f>
        <v>10518524.710595535</v>
      </c>
      <c r="AA689" s="59">
        <f>SUMIF($F$4:$F$683,F689,$AA$4:$AA$683)</f>
        <v>25222.522160000004</v>
      </c>
      <c r="AC689" s="57">
        <f>SUMIF($F$4:$F$683,F689,$AC$4:$AC$683)</f>
        <v>1765364.0399999998</v>
      </c>
      <c r="AD689" s="57">
        <f>SUMIF($F$4:$F$683,F689,$AD$4:$AD$683)</f>
        <v>10371411.040595535</v>
      </c>
      <c r="AE689" s="57">
        <f>SUMIF($F$4:$F$683,F689,$AE$4:$AE$683)</f>
        <v>10224297.370595535</v>
      </c>
      <c r="AF689" s="57">
        <f>SUMIF($F$4:$F$683,F689,$AF$4:$AF$683)</f>
        <v>10077183.700595533</v>
      </c>
      <c r="AG689" s="57">
        <f>SUMIF($F$4:$F$683,F689,$AG$4:$AG$683)</f>
        <v>9930070.0305955373</v>
      </c>
      <c r="AH689" s="57">
        <f>SUMIF($F$4:$F$683,F689,$AH$4:$AH$683)</f>
        <v>9782956.3605955373</v>
      </c>
      <c r="AI689" s="57">
        <f>SUMIF($F$4:$F$683,F689,$AI$4:$AI$683)</f>
        <v>9635842.6905955374</v>
      </c>
      <c r="AJ689" s="57">
        <f>SUMIF($F$4:$F$683,F689,$AJ$4:$AJ$683)</f>
        <v>9488729.0205955356</v>
      </c>
      <c r="AK689" s="57">
        <f>SUMIF($F$4:$F$683,F689,$AK$4:$AK$683)</f>
        <v>9341615.3505955376</v>
      </c>
      <c r="AL689" s="57">
        <f>SUMIF($F$4:$F$683,F689,$AL$4:$AL$683)</f>
        <v>9194501.6805955358</v>
      </c>
      <c r="AM689" s="57">
        <f>SUMIF($F$4:$F$683,F689,$AM$4:$AM$683)</f>
        <v>9047388.010595534</v>
      </c>
      <c r="AN689" s="57">
        <f>SUMIF($F$4:$F$683,F689,$AN$4:$AN$683)</f>
        <v>8900274.3405955378</v>
      </c>
      <c r="AO689" s="57">
        <f>SUMIF($F$4:$F$683,F689,$AO$4:$AO$683)</f>
        <v>8753160.670595536</v>
      </c>
      <c r="AP689" s="59">
        <f>SUMIF($F$4:$F$671,F689,$AP$4:$AP$671)</f>
        <v>23347.551920000009</v>
      </c>
      <c r="AQ689" s="57">
        <f t="shared" ref="AQ689" si="1267">SUMIF($F$4:$F$683,$F$689,AQ$4:AQ$683)</f>
        <v>315764.46369047614</v>
      </c>
      <c r="AR689" s="57">
        <f t="shared" ref="AR689:CX689" si="1268">SUMIF($F$4:$F$683,$F$689,AR$4:AR$683)</f>
        <v>3451871.976904762</v>
      </c>
      <c r="AS689" s="57">
        <f>SUMIF($F$4:$F$683,$F$689,AS$4:AS$683)</f>
        <v>8606047.0010833424</v>
      </c>
      <c r="AT689" s="57">
        <f t="shared" si="1268"/>
        <v>8458933.3310833406</v>
      </c>
      <c r="AU689" s="57">
        <f t="shared" si="1268"/>
        <v>22478486.331083342</v>
      </c>
      <c r="AV689" s="57">
        <f t="shared" si="1268"/>
        <v>22162721.867392868</v>
      </c>
      <c r="AW689" s="57">
        <f t="shared" si="1268"/>
        <v>21846957.403702386</v>
      </c>
      <c r="AX689" s="57">
        <f t="shared" si="1268"/>
        <v>21531192.940011911</v>
      </c>
      <c r="AY689" s="57">
        <f t="shared" si="1268"/>
        <v>21215428.476321436</v>
      </c>
      <c r="AZ689" s="57">
        <f t="shared" si="1268"/>
        <v>20899664.012630962</v>
      </c>
      <c r="BA689" s="57">
        <f t="shared" si="1268"/>
        <v>20583899.548940483</v>
      </c>
      <c r="BB689" s="57">
        <f t="shared" si="1268"/>
        <v>20268135.085250005</v>
      </c>
      <c r="BC689" s="57">
        <f t="shared" si="1268"/>
        <v>19952370.621559527</v>
      </c>
      <c r="BD689" s="57">
        <f t="shared" si="1268"/>
        <v>19636606.157869056</v>
      </c>
      <c r="BE689" s="59">
        <f t="shared" si="1268"/>
        <v>21472.581680000018</v>
      </c>
      <c r="BF689" s="57">
        <f t="shared" si="1268"/>
        <v>315764.46369047614</v>
      </c>
      <c r="BG689" s="57">
        <f t="shared" si="1268"/>
        <v>3749679.8542857142</v>
      </c>
      <c r="BH689" s="57">
        <f t="shared" si="1268"/>
        <v>19320841.694178578</v>
      </c>
      <c r="BI689" s="57">
        <f t="shared" si="1268"/>
        <v>19005077.230488099</v>
      </c>
      <c r="BJ689" s="57">
        <f t="shared" si="1268"/>
        <v>18689312.766797625</v>
      </c>
      <c r="BK689" s="57">
        <f t="shared" si="1268"/>
        <v>18375723.527107142</v>
      </c>
      <c r="BL689" s="57">
        <f t="shared" si="1268"/>
        <v>18062134.453416668</v>
      </c>
      <c r="BM689" s="57">
        <f t="shared" si="1268"/>
        <v>17748545.487726189</v>
      </c>
      <c r="BN689" s="57">
        <f t="shared" si="1268"/>
        <v>17438275.624035716</v>
      </c>
      <c r="BO689" s="57">
        <f t="shared" si="1268"/>
        <v>17128005.760345235</v>
      </c>
      <c r="BP689" s="57">
        <f t="shared" si="1268"/>
        <v>16817735.896654762</v>
      </c>
      <c r="BQ689" s="57">
        <f t="shared" si="1268"/>
        <v>16507466.032964284</v>
      </c>
      <c r="BR689" s="57">
        <f t="shared" si="1268"/>
        <v>16197196.169273809</v>
      </c>
      <c r="BS689" s="57">
        <f t="shared" si="1268"/>
        <v>15886926.30558333</v>
      </c>
      <c r="BT689" s="59">
        <f t="shared" si="1268"/>
        <v>19715.569960307719</v>
      </c>
      <c r="BU689" s="57">
        <f t="shared" si="1268"/>
        <v>315764.46369047614</v>
      </c>
      <c r="BV689" s="57">
        <f t="shared" si="1268"/>
        <v>3437148.7942857146</v>
      </c>
      <c r="BW689" s="57">
        <f t="shared" si="1268"/>
        <v>15576656.441892855</v>
      </c>
      <c r="BX689" s="57">
        <f t="shared" si="1268"/>
        <v>15266386.578202378</v>
      </c>
      <c r="BY689" s="57">
        <f t="shared" si="1268"/>
        <v>14956116.714511901</v>
      </c>
      <c r="BZ689" s="57">
        <f t="shared" si="1268"/>
        <v>14677634.100821424</v>
      </c>
      <c r="CA689" s="57">
        <f t="shared" si="1268"/>
        <v>14399152.027130947</v>
      </c>
      <c r="CB689" s="57">
        <f t="shared" si="1268"/>
        <v>14120669.953440471</v>
      </c>
      <c r="CC689" s="57">
        <f t="shared" si="1268"/>
        <v>13842187.879749995</v>
      </c>
      <c r="CD689" s="57">
        <f t="shared" si="1268"/>
        <v>13563705.806059517</v>
      </c>
      <c r="CE689" s="57">
        <f t="shared" si="1268"/>
        <v>13285223.732369039</v>
      </c>
      <c r="CF689" s="57">
        <f t="shared" si="1268"/>
        <v>13006741.658678563</v>
      </c>
      <c r="CG689" s="57">
        <f t="shared" si="1268"/>
        <v>12728259.584988087</v>
      </c>
      <c r="CH689" s="57">
        <f t="shared" si="1268"/>
        <v>12449777.51129761</v>
      </c>
      <c r="CI689" s="59">
        <f t="shared" si="1268"/>
        <v>17722.641200000038</v>
      </c>
      <c r="CJ689" s="57">
        <f t="shared" si="1268"/>
        <v>315764.46369047614</v>
      </c>
      <c r="CK689" s="57">
        <f t="shared" si="1268"/>
        <v>3341784.8842857145</v>
      </c>
      <c r="CL689" s="57">
        <f t="shared" si="1268"/>
        <v>12171295.437607134</v>
      </c>
      <c r="CM689" s="57">
        <f t="shared" si="1268"/>
        <v>11892813.363916658</v>
      </c>
      <c r="CN689" s="57">
        <f t="shared" si="1268"/>
        <v>11614331.29022618</v>
      </c>
      <c r="CO689" s="57">
        <f t="shared" si="1268"/>
        <v>11335849.216535704</v>
      </c>
      <c r="CP689" s="57">
        <f t="shared" si="1268"/>
        <v>11057367.142845228</v>
      </c>
      <c r="CQ689" s="57">
        <f t="shared" si="1268"/>
        <v>10778885.069154752</v>
      </c>
      <c r="CR689" s="57">
        <f t="shared" si="1268"/>
        <v>10500402.995464275</v>
      </c>
      <c r="CS689" s="57">
        <f t="shared" si="1268"/>
        <v>10221920.921773799</v>
      </c>
      <c r="CT689" s="57">
        <f t="shared" si="1268"/>
        <v>9943438.8480833229</v>
      </c>
      <c r="CU689" s="57">
        <f t="shared" si="1268"/>
        <v>9664956.7743928451</v>
      </c>
      <c r="CV689" s="57">
        <f t="shared" si="1268"/>
        <v>9386474.7007023692</v>
      </c>
      <c r="CW689" s="57">
        <f t="shared" si="1268"/>
        <v>9107992.6270118933</v>
      </c>
      <c r="CX689" s="59">
        <f t="shared" si="1268"/>
        <v>15847.670960000049</v>
      </c>
    </row>
    <row r="690" spans="1:102" x14ac:dyDescent="0.2">
      <c r="F690" s="109" t="s">
        <v>1021</v>
      </c>
      <c r="L690" s="57">
        <f t="shared" ref="L690" si="1269">SUMIF($F$4:$F$683,$F$690,L$4:L$683)</f>
        <v>1909192.9241996645</v>
      </c>
      <c r="N690" s="57">
        <f t="shared" ref="N690:N698" si="1270">SUMIF($F$4:$F$683,F690,$N$4:$Y$683)</f>
        <v>22614825.420395996</v>
      </c>
      <c r="O690" s="57">
        <f t="shared" ref="O690:O698" si="1271">SUMIF($F$4:$F$683,F690,$O$4:$O$683)</f>
        <v>458588662.41524523</v>
      </c>
      <c r="P690" s="57">
        <f t="shared" ref="P690:P698" si="1272">SUMIF($F$4:$F$683,F690,$P$4:$P$683)</f>
        <v>456679469.49104607</v>
      </c>
      <c r="Q690" s="57">
        <f t="shared" ref="Q690:Q698" si="1273">SUMIF($F$4:$F$683,F690,$Q$4:$Q$683)</f>
        <v>454770276.56684673</v>
      </c>
      <c r="R690" s="57">
        <f t="shared" ref="R690:R698" si="1274">SUMIF($F$4:$F$683,F690,$R$4:$R$683)</f>
        <v>452861083.64264703</v>
      </c>
      <c r="S690" s="57">
        <f t="shared" ref="S690:S698" si="1275">SUMIF($F$4:$F$683,F690,$S$4:$S$683)</f>
        <v>450951890.71844691</v>
      </c>
      <c r="T690" s="57">
        <f t="shared" ref="T690:T698" si="1276">SUMIF($F$4:$F$683,F690,$T$4:$T$683)</f>
        <v>449042698.32424724</v>
      </c>
      <c r="U690" s="57">
        <f t="shared" ref="U690:U698" si="1277">SUMIF($F$4:$F$683,F690,$U$4:$U$683)</f>
        <v>447134653.83004808</v>
      </c>
      <c r="V690" s="57">
        <f t="shared" ref="V690:V698" si="1278">SUMIF($F$4:$F$683,F690,$V$4:$V$683)</f>
        <v>445226609.51584858</v>
      </c>
      <c r="W690" s="57">
        <f t="shared" ref="W690:W698" si="1279">SUMIF($F$4:$F$683,F690,$W$4:$W$683)</f>
        <v>443389186.48898113</v>
      </c>
      <c r="X690" s="57">
        <f t="shared" ref="X690:X698" si="1280">SUMIF($F$4:$F$683,F690,$X$4:$X$683)</f>
        <v>441553800.80478185</v>
      </c>
      <c r="Y690" s="57">
        <f t="shared" ref="Y690:Y698" si="1281">SUMIF($F$4:$F$683,F690,$Y$4:$Y$683)</f>
        <v>439718415.36058283</v>
      </c>
      <c r="Z690" s="57">
        <f t="shared" ref="Z690:Z698" si="1282">SUMIF($F$4:$F$683,F690,$Z$4:$Z$683)</f>
        <v>437883029.91638333</v>
      </c>
      <c r="AA690" s="59">
        <f t="shared" ref="AA690:AA698" si="1283">SUMIF($F$4:$F$683,F690,$AA$4:$AA$683)</f>
        <v>4206624.7462896956</v>
      </c>
      <c r="AC690" s="57">
        <f t="shared" ref="AC690:AC698" si="1284">SUMIF($F$4:$F$683,F690,$AC$4:$AC$683)</f>
        <v>20309593.440395992</v>
      </c>
      <c r="AD690" s="57">
        <f t="shared" ref="AD690:AD698" si="1285">SUMIF($F$4:$F$683,F690,$AD$4:$AD$683)</f>
        <v>436047644.47218388</v>
      </c>
      <c r="AE690" s="57">
        <f t="shared" ref="AE690:AE698" si="1286">SUMIF($F$4:$F$683,F690,$AE$4:$AE$683)</f>
        <v>434212259.02798313</v>
      </c>
      <c r="AF690" s="57">
        <f t="shared" ref="AF690:AF698" si="1287">SUMIF($F$4:$F$683,F690,$AF$4:$AF$683)</f>
        <v>432376873.5837841</v>
      </c>
      <c r="AG690" s="57">
        <f t="shared" ref="AG690:AG698" si="1288">SUMIF($F$4:$F$683,F690,$AG$4:$AG$683)</f>
        <v>430541488.13958442</v>
      </c>
      <c r="AH690" s="57">
        <f t="shared" ref="AH690:AH698" si="1289">SUMIF($F$4:$F$683,F690,$AH$4:$AH$683)</f>
        <v>428706102.69538522</v>
      </c>
      <c r="AI690" s="57">
        <f t="shared" ref="AI690:AI698" si="1290">SUMIF($F$4:$F$683,F690,$AI$4:$AI$683)</f>
        <v>426870717.25118488</v>
      </c>
      <c r="AJ690" s="57">
        <f t="shared" ref="AJ690:AJ698" si="1291">SUMIF($F$4:$F$683,F690,$AJ$4:$AJ$683)</f>
        <v>425270151.56698489</v>
      </c>
      <c r="AK690" s="57">
        <f t="shared" ref="AK690:AK698" si="1292">SUMIF($F$4:$F$683,F690,$AK$4:$AK$683)</f>
        <v>423669586.37278575</v>
      </c>
      <c r="AL690" s="57">
        <f t="shared" ref="AL690:AL698" si="1293">SUMIF($F$4:$F$683,F690,$AL$4:$AL$683)</f>
        <v>422074448.89858633</v>
      </c>
      <c r="AM690" s="57">
        <f t="shared" ref="AM690:AM698" si="1294">SUMIF($F$4:$F$683,F690,$AM$4:$AM$683)</f>
        <v>420504564.16438586</v>
      </c>
      <c r="AN690" s="57">
        <f t="shared" ref="AN690:AN698" si="1295">SUMIF($F$4:$F$683,F690,$AN$4:$AN$683)</f>
        <v>419039000.3201865</v>
      </c>
      <c r="AO690" s="57">
        <f t="shared" ref="AO690:AO698" si="1296">SUMIF($F$4:$F$683,F690,$AO$4:$AO$683)</f>
        <v>417573436.47598708</v>
      </c>
      <c r="AP690" s="59">
        <f t="shared" ref="AP690:AP698" si="1297">SUMIF($F$4:$F$671,F690,$AP$4:$AP$671)</f>
        <v>4089195.0943978201</v>
      </c>
      <c r="AQ690" s="57">
        <f t="shared" ref="AQ690" si="1298">SUMIF($F$4:$F$683,$F$690,AQ$4:AQ$683)</f>
        <v>1835414.5041996646</v>
      </c>
      <c r="AR690" s="57">
        <f t="shared" ref="AR690:CX690" si="1299">SUMIF($F$4:$F$683,$F$690,AR$4:AR$683)</f>
        <v>14648558.960395996</v>
      </c>
      <c r="AS690" s="57">
        <f>SUMIF($F$4:$F$683,$F$690,AS$4:AS$683)</f>
        <v>416107872.63278776</v>
      </c>
      <c r="AT690" s="57">
        <f t="shared" si="1299"/>
        <v>414642308.62858719</v>
      </c>
      <c r="AU690" s="57">
        <f t="shared" si="1299"/>
        <v>413470565.18438792</v>
      </c>
      <c r="AV690" s="57">
        <f t="shared" si="1299"/>
        <v>412298822.11018848</v>
      </c>
      <c r="AW690" s="57">
        <f t="shared" si="1299"/>
        <v>411127079.03598899</v>
      </c>
      <c r="AX690" s="57">
        <f t="shared" si="1299"/>
        <v>409955335.96178865</v>
      </c>
      <c r="AY690" s="57">
        <f t="shared" si="1299"/>
        <v>408783592.88758904</v>
      </c>
      <c r="AZ690" s="57">
        <f t="shared" si="1299"/>
        <v>407611849.81338996</v>
      </c>
      <c r="BA690" s="57">
        <f t="shared" si="1299"/>
        <v>406440106.73919052</v>
      </c>
      <c r="BB690" s="57">
        <f t="shared" si="1299"/>
        <v>405268363.66498971</v>
      </c>
      <c r="BC690" s="57">
        <f t="shared" si="1299"/>
        <v>404096620.59079051</v>
      </c>
      <c r="BD690" s="57">
        <f t="shared" si="1299"/>
        <v>402924877.51659131</v>
      </c>
      <c r="BE690" s="59">
        <f t="shared" si="1299"/>
        <v>3971874.5695120995</v>
      </c>
      <c r="BF690" s="57">
        <f t="shared" si="1299"/>
        <v>1835414.5041996646</v>
      </c>
      <c r="BG690" s="57">
        <f t="shared" si="1299"/>
        <v>13218261.400395989</v>
      </c>
      <c r="BH690" s="57">
        <f t="shared" si="1299"/>
        <v>401753134.44339186</v>
      </c>
      <c r="BI690" s="57">
        <f t="shared" si="1299"/>
        <v>400581391.36919248</v>
      </c>
      <c r="BJ690" s="57">
        <f t="shared" si="1299"/>
        <v>399409653.2116586</v>
      </c>
      <c r="BK690" s="57">
        <f t="shared" si="1299"/>
        <v>398331174.30745929</v>
      </c>
      <c r="BL690" s="57">
        <f t="shared" si="1299"/>
        <v>397252695.40325946</v>
      </c>
      <c r="BM690" s="57">
        <f t="shared" si="1299"/>
        <v>396174216.4990598</v>
      </c>
      <c r="BN690" s="57">
        <f t="shared" si="1299"/>
        <v>395095737.59486032</v>
      </c>
      <c r="BO690" s="57">
        <f t="shared" si="1299"/>
        <v>394017491.28566021</v>
      </c>
      <c r="BP690" s="57">
        <f t="shared" si="1299"/>
        <v>392939245.26146084</v>
      </c>
      <c r="BQ690" s="57">
        <f t="shared" si="1299"/>
        <v>391860999.23726118</v>
      </c>
      <c r="BR690" s="57">
        <f t="shared" si="1299"/>
        <v>390783807.49706143</v>
      </c>
      <c r="BS690" s="57">
        <f t="shared" si="1299"/>
        <v>389706616.21286178</v>
      </c>
      <c r="BT690" s="59">
        <f t="shared" si="1299"/>
        <v>3854621.1716593015</v>
      </c>
      <c r="BU690" s="57">
        <f t="shared" si="1299"/>
        <v>1835414.5041996646</v>
      </c>
      <c r="BV690" s="57">
        <f t="shared" si="1299"/>
        <v>12667462.200396003</v>
      </c>
      <c r="BW690" s="57">
        <f t="shared" si="1299"/>
        <v>388629424.92866212</v>
      </c>
      <c r="BX690" s="57">
        <f t="shared" si="1299"/>
        <v>387552233.64446247</v>
      </c>
      <c r="BY690" s="57">
        <f t="shared" si="1299"/>
        <v>386475042.36026281</v>
      </c>
      <c r="BZ690" s="57">
        <f t="shared" si="1299"/>
        <v>385397851.0760631</v>
      </c>
      <c r="CA690" s="57">
        <f t="shared" si="1299"/>
        <v>384320659.79186356</v>
      </c>
      <c r="CB690" s="57">
        <f t="shared" si="1299"/>
        <v>383243468.50766385</v>
      </c>
      <c r="CC690" s="57">
        <f t="shared" si="1299"/>
        <v>382166277.22346413</v>
      </c>
      <c r="CD690" s="57">
        <f t="shared" si="1299"/>
        <v>381089085.93926448</v>
      </c>
      <c r="CE690" s="57">
        <f t="shared" si="1299"/>
        <v>380011894.65506506</v>
      </c>
      <c r="CF690" s="57">
        <f t="shared" si="1299"/>
        <v>378934703.94086522</v>
      </c>
      <c r="CG690" s="57">
        <f t="shared" si="1299"/>
        <v>377986928.97666562</v>
      </c>
      <c r="CH690" s="57">
        <f t="shared" si="1299"/>
        <v>377039154.01246583</v>
      </c>
      <c r="CI690" s="59">
        <f t="shared" si="1299"/>
        <v>3737412.3061845037</v>
      </c>
      <c r="CJ690" s="57">
        <f t="shared" si="1299"/>
        <v>1835414.5041996646</v>
      </c>
      <c r="CK690" s="57">
        <f t="shared" si="1299"/>
        <v>11363515.000400003</v>
      </c>
      <c r="CL690" s="57">
        <f t="shared" si="1299"/>
        <v>376091379.04826629</v>
      </c>
      <c r="CM690" s="57">
        <f t="shared" si="1299"/>
        <v>375143604.08406669</v>
      </c>
      <c r="CN690" s="57">
        <f t="shared" si="1299"/>
        <v>374195829.11986691</v>
      </c>
      <c r="CO690" s="57">
        <f t="shared" si="1299"/>
        <v>373248054.15566719</v>
      </c>
      <c r="CP690" s="57">
        <f t="shared" si="1299"/>
        <v>372300279.19146764</v>
      </c>
      <c r="CQ690" s="57">
        <f t="shared" si="1299"/>
        <v>371352504.22726804</v>
      </c>
      <c r="CR690" s="57">
        <f t="shared" si="1299"/>
        <v>370404729.26306826</v>
      </c>
      <c r="CS690" s="57">
        <f t="shared" si="1299"/>
        <v>369456954.29886878</v>
      </c>
      <c r="CT690" s="57">
        <f t="shared" si="1299"/>
        <v>368509179.33466887</v>
      </c>
      <c r="CU690" s="57">
        <f t="shared" si="1299"/>
        <v>367561404.37046933</v>
      </c>
      <c r="CV690" s="57">
        <f t="shared" si="1299"/>
        <v>366613629.5118413</v>
      </c>
      <c r="CW690" s="57">
        <f t="shared" si="1299"/>
        <v>365675639.01347458</v>
      </c>
      <c r="CX690" s="59">
        <f t="shared" si="1299"/>
        <v>3620214.479495706</v>
      </c>
    </row>
    <row r="691" spans="1:102" x14ac:dyDescent="0.2">
      <c r="F691" s="109" t="s">
        <v>1022</v>
      </c>
      <c r="L691" s="57">
        <f t="shared" ref="L691" si="1300">SUMIF($F$4:$F$683,$F$691,L$4:L$683)</f>
        <v>131617.43999999997</v>
      </c>
      <c r="N691" s="57">
        <f t="shared" si="1270"/>
        <v>1579409.2800000003</v>
      </c>
      <c r="O691" s="57">
        <f t="shared" si="1271"/>
        <v>36546401.739124998</v>
      </c>
      <c r="P691" s="57">
        <f t="shared" si="1272"/>
        <v>36414784.299124986</v>
      </c>
      <c r="Q691" s="57">
        <f t="shared" si="1273"/>
        <v>36283166.859124996</v>
      </c>
      <c r="R691" s="57">
        <f t="shared" si="1274"/>
        <v>36151549.419125006</v>
      </c>
      <c r="S691" s="57">
        <f t="shared" si="1275"/>
        <v>36019931.979125008</v>
      </c>
      <c r="T691" s="57">
        <f t="shared" si="1276"/>
        <v>35888314.539124995</v>
      </c>
      <c r="U691" s="57">
        <f t="shared" si="1277"/>
        <v>35756697.099125005</v>
      </c>
      <c r="V691" s="57">
        <f t="shared" si="1278"/>
        <v>35625079.659125</v>
      </c>
      <c r="W691" s="57">
        <f t="shared" si="1279"/>
        <v>35493462.21912501</v>
      </c>
      <c r="X691" s="57">
        <f t="shared" si="1280"/>
        <v>35361844.779124998</v>
      </c>
      <c r="Y691" s="57">
        <f t="shared" si="1281"/>
        <v>35230227.339125007</v>
      </c>
      <c r="Z691" s="57">
        <f t="shared" si="1282"/>
        <v>35098609.899125002</v>
      </c>
      <c r="AA691" s="59">
        <f t="shared" si="1283"/>
        <v>788866.30766075023</v>
      </c>
      <c r="AC691" s="57">
        <f t="shared" si="1284"/>
        <v>1579409.2800000003</v>
      </c>
      <c r="AD691" s="57">
        <f t="shared" si="1285"/>
        <v>34966992.45912502</v>
      </c>
      <c r="AE691" s="57">
        <f t="shared" si="1286"/>
        <v>34835375.019125007</v>
      </c>
      <c r="AF691" s="57">
        <f t="shared" si="1287"/>
        <v>34703757.579125017</v>
      </c>
      <c r="AG691" s="57">
        <f t="shared" si="1288"/>
        <v>34572140.139125019</v>
      </c>
      <c r="AH691" s="57">
        <f t="shared" si="1289"/>
        <v>34440522.699125014</v>
      </c>
      <c r="AI691" s="57">
        <f t="shared" si="1290"/>
        <v>34308905.259125017</v>
      </c>
      <c r="AJ691" s="57">
        <f t="shared" si="1291"/>
        <v>34177287.819125012</v>
      </c>
      <c r="AK691" s="57">
        <f t="shared" si="1292"/>
        <v>34045670.379125014</v>
      </c>
      <c r="AL691" s="57">
        <f t="shared" si="1293"/>
        <v>33914052.939125024</v>
      </c>
      <c r="AM691" s="57">
        <f t="shared" si="1294"/>
        <v>33782435.499125026</v>
      </c>
      <c r="AN691" s="57">
        <f t="shared" si="1295"/>
        <v>33650818.059125029</v>
      </c>
      <c r="AO691" s="57">
        <f t="shared" si="1296"/>
        <v>33519200.619125023</v>
      </c>
      <c r="AP691" s="59">
        <f t="shared" si="1297"/>
        <v>754261.74734075041</v>
      </c>
      <c r="AQ691" s="57">
        <f t="shared" ref="AQ691" si="1301">SUMIF($F$4:$F$683,$F$691,AQ$4:AQ$683)</f>
        <v>131617.43999999997</v>
      </c>
      <c r="AR691" s="57">
        <f t="shared" ref="AR691:CX691" si="1302">SUMIF($F$4:$F$683,$F$691,AR$4:AR$683)</f>
        <v>1579409.2800000003</v>
      </c>
      <c r="AS691" s="57">
        <f>SUMIF($F$4:$F$683,$F$691,AS$4:AS$683)</f>
        <v>33387583.179125022</v>
      </c>
      <c r="AT691" s="57">
        <f t="shared" si="1302"/>
        <v>33255965.739125021</v>
      </c>
      <c r="AU691" s="57">
        <f t="shared" si="1302"/>
        <v>33124348.299125019</v>
      </c>
      <c r="AV691" s="57">
        <f t="shared" si="1302"/>
        <v>32992730.859125018</v>
      </c>
      <c r="AW691" s="57">
        <f t="shared" si="1302"/>
        <v>32861113.419125028</v>
      </c>
      <c r="AX691" s="57">
        <f t="shared" si="1302"/>
        <v>32729495.97912503</v>
      </c>
      <c r="AY691" s="57">
        <f t="shared" si="1302"/>
        <v>32597878.539125029</v>
      </c>
      <c r="AZ691" s="57">
        <f t="shared" si="1302"/>
        <v>32466261.099125035</v>
      </c>
      <c r="BA691" s="57">
        <f t="shared" si="1302"/>
        <v>32334643.659125026</v>
      </c>
      <c r="BB691" s="57">
        <f t="shared" si="1302"/>
        <v>32203026.219125032</v>
      </c>
      <c r="BC691" s="57">
        <f t="shared" si="1302"/>
        <v>32071408.779125031</v>
      </c>
      <c r="BD691" s="57">
        <f t="shared" si="1302"/>
        <v>31939791.33912503</v>
      </c>
      <c r="BE691" s="59">
        <f t="shared" si="1302"/>
        <v>719657.1870207506</v>
      </c>
      <c r="BF691" s="57">
        <f t="shared" si="1302"/>
        <v>131617.43999999997</v>
      </c>
      <c r="BG691" s="57">
        <f t="shared" si="1302"/>
        <v>1579409.2800000003</v>
      </c>
      <c r="BH691" s="57">
        <f t="shared" si="1302"/>
        <v>31808173.899125036</v>
      </c>
      <c r="BI691" s="57">
        <f t="shared" si="1302"/>
        <v>31676556.459125042</v>
      </c>
      <c r="BJ691" s="57">
        <f t="shared" si="1302"/>
        <v>31544939.019125029</v>
      </c>
      <c r="BK691" s="57">
        <f t="shared" si="1302"/>
        <v>31413321.579125039</v>
      </c>
      <c r="BL691" s="57">
        <f t="shared" si="1302"/>
        <v>31281704.139125038</v>
      </c>
      <c r="BM691" s="57">
        <f t="shared" si="1302"/>
        <v>31150086.699125044</v>
      </c>
      <c r="BN691" s="57">
        <f t="shared" si="1302"/>
        <v>31018469.259125043</v>
      </c>
      <c r="BO691" s="57">
        <f t="shared" si="1302"/>
        <v>30886851.819125034</v>
      </c>
      <c r="BP691" s="57">
        <f t="shared" si="1302"/>
        <v>30755234.379125044</v>
      </c>
      <c r="BQ691" s="57">
        <f t="shared" si="1302"/>
        <v>30623616.939125046</v>
      </c>
      <c r="BR691" s="57">
        <f t="shared" si="1302"/>
        <v>30491999.499125045</v>
      </c>
      <c r="BS691" s="57">
        <f t="shared" si="1302"/>
        <v>30360382.059125051</v>
      </c>
      <c r="BT691" s="59">
        <f t="shared" si="1302"/>
        <v>685052.62670075078</v>
      </c>
      <c r="BU691" s="57">
        <f t="shared" si="1302"/>
        <v>131617.43999999997</v>
      </c>
      <c r="BV691" s="57">
        <f t="shared" si="1302"/>
        <v>1579409.2800000003</v>
      </c>
      <c r="BW691" s="57">
        <f t="shared" si="1302"/>
        <v>30228764.619125046</v>
      </c>
      <c r="BX691" s="57">
        <f t="shared" si="1302"/>
        <v>30097147.179125048</v>
      </c>
      <c r="BY691" s="57">
        <f t="shared" si="1302"/>
        <v>29965529.739125047</v>
      </c>
      <c r="BZ691" s="57">
        <f t="shared" si="1302"/>
        <v>29833912.299125049</v>
      </c>
      <c r="CA691" s="57">
        <f t="shared" si="1302"/>
        <v>29702294.859125048</v>
      </c>
      <c r="CB691" s="57">
        <f t="shared" si="1302"/>
        <v>29570677.41912505</v>
      </c>
      <c r="CC691" s="57">
        <f t="shared" si="1302"/>
        <v>29439059.979125056</v>
      </c>
      <c r="CD691" s="57">
        <f t="shared" si="1302"/>
        <v>29307442.539125048</v>
      </c>
      <c r="CE691" s="57">
        <f t="shared" si="1302"/>
        <v>29175825.099125057</v>
      </c>
      <c r="CF691" s="57">
        <f t="shared" si="1302"/>
        <v>29044207.659125045</v>
      </c>
      <c r="CG691" s="57">
        <f t="shared" si="1302"/>
        <v>28912590.219125059</v>
      </c>
      <c r="CH691" s="57">
        <f t="shared" si="1302"/>
        <v>28780972.77912505</v>
      </c>
      <c r="CI691" s="59">
        <f t="shared" si="1302"/>
        <v>650448.06638075109</v>
      </c>
      <c r="CJ691" s="57">
        <f t="shared" si="1302"/>
        <v>131617.43999999997</v>
      </c>
      <c r="CK691" s="57">
        <f t="shared" si="1302"/>
        <v>1574553.4200000002</v>
      </c>
      <c r="CL691" s="57">
        <f t="shared" si="1302"/>
        <v>28649355.339125052</v>
      </c>
      <c r="CM691" s="57">
        <f t="shared" si="1302"/>
        <v>28517737.899125062</v>
      </c>
      <c r="CN691" s="57">
        <f t="shared" si="1302"/>
        <v>28386120.459125068</v>
      </c>
      <c r="CO691" s="57">
        <f t="shared" si="1302"/>
        <v>28255042.399125058</v>
      </c>
      <c r="CP691" s="57">
        <f t="shared" si="1302"/>
        <v>28123964.519125059</v>
      </c>
      <c r="CQ691" s="57">
        <f t="shared" si="1302"/>
        <v>27992886.639125057</v>
      </c>
      <c r="CR691" s="57">
        <f t="shared" si="1302"/>
        <v>27861808.759125065</v>
      </c>
      <c r="CS691" s="57">
        <f t="shared" si="1302"/>
        <v>27730730.879125066</v>
      </c>
      <c r="CT691" s="57">
        <f t="shared" si="1302"/>
        <v>27599652.999125067</v>
      </c>
      <c r="CU691" s="57">
        <f t="shared" si="1302"/>
        <v>27468575.119125068</v>
      </c>
      <c r="CV691" s="57">
        <f t="shared" si="1302"/>
        <v>27337497.239125069</v>
      </c>
      <c r="CW691" s="57">
        <f t="shared" si="1302"/>
        <v>27206419.35912507</v>
      </c>
      <c r="CX691" s="59">
        <f t="shared" si="1302"/>
        <v>615843.5060607515</v>
      </c>
    </row>
    <row r="692" spans="1:102" x14ac:dyDescent="0.2">
      <c r="F692" s="110" t="s">
        <v>831</v>
      </c>
      <c r="L692" s="57">
        <f t="shared" ref="L692" si="1303">SUMIF($F$4:$F$683,$F$692,L$4:L$683)</f>
        <v>242551.24522192203</v>
      </c>
      <c r="N692" s="57">
        <f t="shared" si="1270"/>
        <v>2556609.5456789401</v>
      </c>
      <c r="O692" s="57">
        <f t="shared" si="1271"/>
        <v>32532436.382561266</v>
      </c>
      <c r="P692" s="57">
        <f t="shared" si="1272"/>
        <v>32314099.994006012</v>
      </c>
      <c r="Q692" s="57">
        <f t="shared" si="1273"/>
        <v>32099397.275450736</v>
      </c>
      <c r="R692" s="57">
        <f t="shared" si="1274"/>
        <v>31884694.5668955</v>
      </c>
      <c r="S692" s="57">
        <f t="shared" si="1275"/>
        <v>31677706.298340231</v>
      </c>
      <c r="T692" s="57">
        <f t="shared" si="1276"/>
        <v>31625026.719784983</v>
      </c>
      <c r="U692" s="57">
        <f t="shared" si="1277"/>
        <v>31413752.461229708</v>
      </c>
      <c r="V692" s="57">
        <f t="shared" si="1278"/>
        <v>31202358.581087161</v>
      </c>
      <c r="W692" s="57">
        <f t="shared" si="1279"/>
        <v>30990964.700944599</v>
      </c>
      <c r="X692" s="57">
        <f t="shared" si="1280"/>
        <v>30779570.820802048</v>
      </c>
      <c r="Y692" s="57">
        <f t="shared" si="1281"/>
        <v>31074055.270659484</v>
      </c>
      <c r="Z692" s="57">
        <f t="shared" si="1282"/>
        <v>30854230.503850255</v>
      </c>
      <c r="AA692" s="59">
        <f t="shared" si="1283"/>
        <v>515073.40502383327</v>
      </c>
      <c r="AC692" s="57">
        <f t="shared" si="1284"/>
        <v>2236685.436710686</v>
      </c>
      <c r="AD692" s="57">
        <f t="shared" si="1285"/>
        <v>30660784.737041041</v>
      </c>
      <c r="AE692" s="57">
        <f t="shared" si="1286"/>
        <v>30467339.190231808</v>
      </c>
      <c r="AF692" s="57">
        <f t="shared" si="1287"/>
        <v>30273893.643422589</v>
      </c>
      <c r="AG692" s="57">
        <f t="shared" si="1288"/>
        <v>30216790.236613367</v>
      </c>
      <c r="AH692" s="57">
        <f t="shared" si="1289"/>
        <v>30130842.618970796</v>
      </c>
      <c r="AI692" s="57">
        <f t="shared" si="1290"/>
        <v>29931427.146328241</v>
      </c>
      <c r="AJ692" s="57">
        <f t="shared" si="1291"/>
        <v>29739094.32368568</v>
      </c>
      <c r="AK692" s="57">
        <f t="shared" si="1292"/>
        <v>29546761.501043141</v>
      </c>
      <c r="AL692" s="57">
        <f t="shared" si="1293"/>
        <v>29354428.678400576</v>
      </c>
      <c r="AM692" s="57">
        <f t="shared" si="1294"/>
        <v>29162095.855758004</v>
      </c>
      <c r="AN692" s="57">
        <f t="shared" si="1295"/>
        <v>29199763.03311545</v>
      </c>
      <c r="AO692" s="57">
        <f t="shared" si="1296"/>
        <v>29003596.877139572</v>
      </c>
      <c r="AP692" s="59">
        <f t="shared" si="1297"/>
        <v>499055.98382383294</v>
      </c>
      <c r="AQ692" s="57">
        <f t="shared" ref="AQ692" si="1304">SUMIF($F$4:$F$683,$F$692,AQ$4:AQ$683)</f>
        <v>229866.12359493799</v>
      </c>
      <c r="AR692" s="57">
        <f t="shared" ref="AR692:CX692" si="1305">SUMIF($F$4:$F$683,$F$692,AR$4:AR$683)</f>
        <v>2028601.523139257</v>
      </c>
      <c r="AS692" s="57">
        <f>SUMIF($F$4:$F$683,$F$692,AS$4:AS$683)</f>
        <v>28806266.670925576</v>
      </c>
      <c r="AT692" s="57">
        <f t="shared" si="1305"/>
        <v>28608936.997330636</v>
      </c>
      <c r="AU692" s="57">
        <f t="shared" si="1305"/>
        <v>28418223.163735714</v>
      </c>
      <c r="AV692" s="57">
        <f t="shared" si="1305"/>
        <v>28227509.330140758</v>
      </c>
      <c r="AW692" s="57">
        <f t="shared" si="1305"/>
        <v>28036795.496545836</v>
      </c>
      <c r="AX692" s="57">
        <f t="shared" si="1305"/>
        <v>27848859.162950888</v>
      </c>
      <c r="AY692" s="57">
        <f t="shared" si="1305"/>
        <v>27663267.139355946</v>
      </c>
      <c r="AZ692" s="57">
        <f t="shared" si="1305"/>
        <v>27477675.305761013</v>
      </c>
      <c r="BA692" s="57">
        <f t="shared" si="1305"/>
        <v>27352005.212166063</v>
      </c>
      <c r="BB692" s="57">
        <f t="shared" si="1305"/>
        <v>27226335.258571118</v>
      </c>
      <c r="BC692" s="57">
        <f t="shared" si="1305"/>
        <v>27100665.304976188</v>
      </c>
      <c r="BD692" s="57">
        <f t="shared" si="1305"/>
        <v>26974995.351381246</v>
      </c>
      <c r="BE692" s="59">
        <f t="shared" si="1305"/>
        <v>483654.40385152487</v>
      </c>
      <c r="BF692" s="57">
        <f t="shared" si="1305"/>
        <v>229866.12359493799</v>
      </c>
      <c r="BG692" s="57">
        <f t="shared" si="1305"/>
        <v>1471923.1717106858</v>
      </c>
      <c r="BH692" s="57">
        <f t="shared" si="1305"/>
        <v>26849325.392230745</v>
      </c>
      <c r="BI692" s="57">
        <f t="shared" si="1305"/>
        <v>26723655.438635819</v>
      </c>
      <c r="BJ692" s="57">
        <f t="shared" si="1305"/>
        <v>26597985.48504087</v>
      </c>
      <c r="BK692" s="57">
        <f t="shared" si="1305"/>
        <v>26472315.531445935</v>
      </c>
      <c r="BL692" s="57">
        <f t="shared" si="1305"/>
        <v>26346645.577850994</v>
      </c>
      <c r="BM692" s="57">
        <f t="shared" si="1305"/>
        <v>26220975.894256059</v>
      </c>
      <c r="BN692" s="57">
        <f t="shared" si="1305"/>
        <v>26099592.290661115</v>
      </c>
      <c r="BO692" s="57">
        <f t="shared" si="1305"/>
        <v>25978208.687066175</v>
      </c>
      <c r="BP692" s="57">
        <f t="shared" si="1305"/>
        <v>25856825.083471242</v>
      </c>
      <c r="BQ692" s="57">
        <f t="shared" si="1305"/>
        <v>25735441.479876302</v>
      </c>
      <c r="BR692" s="57">
        <f t="shared" si="1305"/>
        <v>25614058.062948015</v>
      </c>
      <c r="BS692" s="57">
        <f t="shared" si="1305"/>
        <v>25503072.168876909</v>
      </c>
      <c r="BT692" s="59">
        <f t="shared" si="1305"/>
        <v>478682.86867858784</v>
      </c>
      <c r="BU692" s="57">
        <f t="shared" si="1305"/>
        <v>229866.12359493799</v>
      </c>
      <c r="BV692" s="57">
        <f t="shared" si="1305"/>
        <v>1349726.7017106859</v>
      </c>
      <c r="BW692" s="57">
        <f t="shared" si="1305"/>
        <v>25386281.179567672</v>
      </c>
      <c r="BX692" s="57">
        <f t="shared" si="1305"/>
        <v>25269490.190258443</v>
      </c>
      <c r="BY692" s="57">
        <f t="shared" si="1305"/>
        <v>25152699.200949229</v>
      </c>
      <c r="BZ692" s="57">
        <f t="shared" si="1305"/>
        <v>25035908.211639997</v>
      </c>
      <c r="CA692" s="57">
        <f t="shared" si="1305"/>
        <v>24922904.503164105</v>
      </c>
      <c r="CB692" s="57">
        <f t="shared" si="1305"/>
        <v>24812967.499688219</v>
      </c>
      <c r="CC692" s="57">
        <f t="shared" si="1305"/>
        <v>24703030.496212319</v>
      </c>
      <c r="CD692" s="57">
        <f t="shared" si="1305"/>
        <v>24593093.492736433</v>
      </c>
      <c r="CE692" s="57">
        <f t="shared" si="1305"/>
        <v>24483156.489260547</v>
      </c>
      <c r="CF692" s="57">
        <f t="shared" si="1305"/>
        <v>24373219.485784646</v>
      </c>
      <c r="CG692" s="57">
        <f t="shared" si="1305"/>
        <v>24263282.482308757</v>
      </c>
      <c r="CH692" s="57">
        <f t="shared" si="1305"/>
        <v>24153345.47883286</v>
      </c>
      <c r="CI692" s="59">
        <f t="shared" si="1305"/>
        <v>462705.69222712581</v>
      </c>
      <c r="CJ692" s="57">
        <f t="shared" si="1305"/>
        <v>229866.12359493799</v>
      </c>
      <c r="CK692" s="57">
        <f t="shared" si="1305"/>
        <v>1319244.0417106859</v>
      </c>
      <c r="CL692" s="57">
        <f t="shared" si="1305"/>
        <v>24043408.475356966</v>
      </c>
      <c r="CM692" s="57">
        <f t="shared" si="1305"/>
        <v>23933471.471881077</v>
      </c>
      <c r="CN692" s="57">
        <f t="shared" si="1305"/>
        <v>23823534.468405198</v>
      </c>
      <c r="CO692" s="57">
        <f t="shared" si="1305"/>
        <v>23713597.464929294</v>
      </c>
      <c r="CP692" s="57">
        <f t="shared" si="1305"/>
        <v>23603660.461453401</v>
      </c>
      <c r="CQ692" s="57">
        <f t="shared" si="1305"/>
        <v>23493723.457977518</v>
      </c>
      <c r="CR692" s="57">
        <f t="shared" si="1305"/>
        <v>23383786.454501621</v>
      </c>
      <c r="CS692" s="57">
        <f t="shared" si="1305"/>
        <v>23273849.451025724</v>
      </c>
      <c r="CT692" s="57">
        <f t="shared" si="1305"/>
        <v>23163912.447549842</v>
      </c>
      <c r="CU692" s="57">
        <f t="shared" si="1305"/>
        <v>23053975.444073945</v>
      </c>
      <c r="CV692" s="57">
        <f t="shared" si="1305"/>
        <v>22944038.440598059</v>
      </c>
      <c r="CW692" s="57">
        <f t="shared" si="1305"/>
        <v>22834101.437122159</v>
      </c>
      <c r="CX692" s="59">
        <f t="shared" si="1305"/>
        <v>447013.87498711655</v>
      </c>
    </row>
    <row r="693" spans="1:102" x14ac:dyDescent="0.2">
      <c r="F693" s="111" t="s">
        <v>1023</v>
      </c>
      <c r="L693" s="57">
        <f t="shared" ref="L693" si="1306">SUMIF($F$4:$F$683,$F$693,L$4:L$683)</f>
        <v>37441.850222371897</v>
      </c>
      <c r="N693" s="57">
        <f t="shared" si="1270"/>
        <v>439854.21266846271</v>
      </c>
      <c r="O693" s="57">
        <f t="shared" si="1271"/>
        <v>6067065.2955871513</v>
      </c>
      <c r="P693" s="57">
        <f t="shared" si="1272"/>
        <v>6029623.4453647789</v>
      </c>
      <c r="Q693" s="57">
        <f t="shared" si="1273"/>
        <v>5992181.5951424064</v>
      </c>
      <c r="R693" s="57">
        <f t="shared" si="1274"/>
        <v>5954739.7449200349</v>
      </c>
      <c r="S693" s="57">
        <f t="shared" si="1275"/>
        <v>5917297.8946976634</v>
      </c>
      <c r="T693" s="57">
        <f t="shared" si="1276"/>
        <v>5881205.7144752908</v>
      </c>
      <c r="U693" s="57">
        <f t="shared" si="1277"/>
        <v>5845113.5842529191</v>
      </c>
      <c r="V693" s="57">
        <f t="shared" si="1278"/>
        <v>5809021.4540305464</v>
      </c>
      <c r="W693" s="57">
        <f t="shared" si="1279"/>
        <v>5772929.3238081746</v>
      </c>
      <c r="X693" s="57">
        <f t="shared" si="1280"/>
        <v>5736837.1935858019</v>
      </c>
      <c r="Y693" s="57">
        <f t="shared" si="1281"/>
        <v>5700745.0633634301</v>
      </c>
      <c r="Z693" s="57">
        <f t="shared" si="1282"/>
        <v>5664652.9331410564</v>
      </c>
      <c r="AA693" s="59">
        <f t="shared" si="1283"/>
        <v>125482.63314398022</v>
      </c>
      <c r="AC693" s="57">
        <f t="shared" si="1284"/>
        <v>433105.56266846269</v>
      </c>
      <c r="AD693" s="57">
        <f t="shared" si="1285"/>
        <v>5628560.8029186856</v>
      </c>
      <c r="AE693" s="57">
        <f t="shared" si="1286"/>
        <v>5592468.6726963129</v>
      </c>
      <c r="AF693" s="57">
        <f t="shared" si="1287"/>
        <v>5556376.5424739411</v>
      </c>
      <c r="AG693" s="57">
        <f t="shared" si="1288"/>
        <v>5520284.4122515684</v>
      </c>
      <c r="AH693" s="57">
        <f t="shared" si="1289"/>
        <v>5484192.2820291976</v>
      </c>
      <c r="AI693" s="57">
        <f t="shared" si="1290"/>
        <v>5448100.1518068248</v>
      </c>
      <c r="AJ693" s="57">
        <f t="shared" si="1291"/>
        <v>5412008.0215844531</v>
      </c>
      <c r="AK693" s="57">
        <f t="shared" si="1292"/>
        <v>5375915.8913620804</v>
      </c>
      <c r="AL693" s="57">
        <f t="shared" si="1293"/>
        <v>5339823.7611397086</v>
      </c>
      <c r="AM693" s="57">
        <f t="shared" si="1294"/>
        <v>5303731.6309173359</v>
      </c>
      <c r="AN693" s="57">
        <f t="shared" si="1295"/>
        <v>5267639.5006949631</v>
      </c>
      <c r="AO693" s="57">
        <f t="shared" si="1296"/>
        <v>5231547.3704725914</v>
      </c>
      <c r="AP693" s="59">
        <f t="shared" si="1297"/>
        <v>116356.91223194063</v>
      </c>
      <c r="AQ693" s="57">
        <f t="shared" ref="AQ693" si="1307">SUMIF($F$4:$F$683,$F$693,AQ$4:AQ$683)</f>
        <v>37441.850222371897</v>
      </c>
      <c r="AR693" s="57">
        <f t="shared" ref="AR693:CX693" si="1308">SUMIF($F$4:$F$683,$F$693,AR$4:AR$683)</f>
        <v>449302.20266846271</v>
      </c>
      <c r="AS693" s="57">
        <f>SUMIF($F$4:$F$683,$F$693,AS$4:AS$683)</f>
        <v>5195455.2369168876</v>
      </c>
      <c r="AT693" s="57">
        <f t="shared" si="1308"/>
        <v>5159363.1066945139</v>
      </c>
      <c r="AU693" s="57">
        <f t="shared" si="1308"/>
        <v>5123270.9764721431</v>
      </c>
      <c r="AV693" s="57">
        <f t="shared" si="1308"/>
        <v>5087178.8462497694</v>
      </c>
      <c r="AW693" s="57">
        <f t="shared" si="1308"/>
        <v>5051086.7160273986</v>
      </c>
      <c r="AX693" s="57">
        <f t="shared" si="1308"/>
        <v>5014994.5858050259</v>
      </c>
      <c r="AY693" s="57">
        <f t="shared" si="1308"/>
        <v>4978902.4555826541</v>
      </c>
      <c r="AZ693" s="57">
        <f t="shared" si="1308"/>
        <v>4942810.3253602814</v>
      </c>
      <c r="BA693" s="57">
        <f t="shared" si="1308"/>
        <v>4906718.1951379096</v>
      </c>
      <c r="BB693" s="57">
        <f t="shared" si="1308"/>
        <v>4870626.0649155378</v>
      </c>
      <c r="BC693" s="57">
        <f t="shared" si="1308"/>
        <v>4834533.9346931651</v>
      </c>
      <c r="BD693" s="57">
        <f t="shared" si="1308"/>
        <v>4798441.8044707933</v>
      </c>
      <c r="BE693" s="59">
        <f t="shared" si="1308"/>
        <v>107231.19131990103</v>
      </c>
      <c r="BF693" s="57">
        <f t="shared" si="1308"/>
        <v>37441.850222371897</v>
      </c>
      <c r="BG693" s="57">
        <f t="shared" si="1308"/>
        <v>429750.86266846268</v>
      </c>
      <c r="BH693" s="57">
        <f t="shared" si="1308"/>
        <v>4762349.6742484206</v>
      </c>
      <c r="BI693" s="57">
        <f t="shared" si="1308"/>
        <v>4726257.5440260489</v>
      </c>
      <c r="BJ693" s="57">
        <f t="shared" si="1308"/>
        <v>4690165.4138036761</v>
      </c>
      <c r="BK693" s="57">
        <f t="shared" si="1308"/>
        <v>4654073.2835813044</v>
      </c>
      <c r="BL693" s="57">
        <f t="shared" si="1308"/>
        <v>4617981.1533589326</v>
      </c>
      <c r="BM693" s="57">
        <f t="shared" si="1308"/>
        <v>4581889.0231365599</v>
      </c>
      <c r="BN693" s="57">
        <f t="shared" si="1308"/>
        <v>4546355.9957713308</v>
      </c>
      <c r="BO693" s="57">
        <f t="shared" si="1308"/>
        <v>4510822.9855489591</v>
      </c>
      <c r="BP693" s="57">
        <f t="shared" si="1308"/>
        <v>4475289.9753265865</v>
      </c>
      <c r="BQ693" s="57">
        <f t="shared" si="1308"/>
        <v>4439756.9651042148</v>
      </c>
      <c r="BR693" s="57">
        <f t="shared" si="1308"/>
        <v>4404223.9548818422</v>
      </c>
      <c r="BS693" s="57">
        <f t="shared" si="1308"/>
        <v>4368690.9446594706</v>
      </c>
      <c r="BT693" s="59">
        <f t="shared" si="1308"/>
        <v>98125.340875553782</v>
      </c>
      <c r="BU693" s="57">
        <f t="shared" si="1308"/>
        <v>37441.850222371897</v>
      </c>
      <c r="BV693" s="57">
        <f t="shared" si="1308"/>
        <v>426396.12266846269</v>
      </c>
      <c r="BW693" s="57">
        <f t="shared" si="1308"/>
        <v>4333157.9344370971</v>
      </c>
      <c r="BX693" s="57">
        <f t="shared" si="1308"/>
        <v>4297624.9242147254</v>
      </c>
      <c r="BY693" s="57">
        <f t="shared" si="1308"/>
        <v>4262091.9139923537</v>
      </c>
      <c r="BZ693" s="57">
        <f t="shared" si="1308"/>
        <v>4226558.9037699811</v>
      </c>
      <c r="CA693" s="57">
        <f t="shared" si="1308"/>
        <v>4191025.8935476094</v>
      </c>
      <c r="CB693" s="57">
        <f t="shared" si="1308"/>
        <v>4155492.8833252368</v>
      </c>
      <c r="CC693" s="57">
        <f t="shared" si="1308"/>
        <v>4119959.8731028652</v>
      </c>
      <c r="CD693" s="57">
        <f t="shared" si="1308"/>
        <v>4084426.8628804926</v>
      </c>
      <c r="CE693" s="57">
        <f t="shared" si="1308"/>
        <v>4048893.8526581204</v>
      </c>
      <c r="CF693" s="57">
        <f t="shared" si="1308"/>
        <v>4013360.8424357483</v>
      </c>
      <c r="CG693" s="57">
        <f t="shared" si="1308"/>
        <v>3977827.8322133771</v>
      </c>
      <c r="CH693" s="57">
        <f t="shared" si="1308"/>
        <v>3942294.821991004</v>
      </c>
      <c r="CI693" s="59">
        <f t="shared" si="1308"/>
        <v>88979.749495821889</v>
      </c>
      <c r="CJ693" s="57">
        <f t="shared" si="1308"/>
        <v>37441.850222371897</v>
      </c>
      <c r="CK693" s="57">
        <f t="shared" si="1308"/>
        <v>426396.12266846269</v>
      </c>
      <c r="CL693" s="57">
        <f t="shared" si="1308"/>
        <v>3906761.8117686324</v>
      </c>
      <c r="CM693" s="57">
        <f t="shared" si="1308"/>
        <v>3871228.8015462602</v>
      </c>
      <c r="CN693" s="57">
        <f t="shared" si="1308"/>
        <v>3835695.7913238881</v>
      </c>
      <c r="CO693" s="57">
        <f t="shared" si="1308"/>
        <v>3800162.7811015164</v>
      </c>
      <c r="CP693" s="57">
        <f t="shared" si="1308"/>
        <v>3764629.7708791448</v>
      </c>
      <c r="CQ693" s="57">
        <f t="shared" si="1308"/>
        <v>3729096.7606567726</v>
      </c>
      <c r="CR693" s="57">
        <f t="shared" si="1308"/>
        <v>3693563.7504344005</v>
      </c>
      <c r="CS693" s="57">
        <f t="shared" si="1308"/>
        <v>3658030.7402120284</v>
      </c>
      <c r="CT693" s="57">
        <f t="shared" si="1308"/>
        <v>3622497.7299896558</v>
      </c>
      <c r="CU693" s="57">
        <f t="shared" si="1308"/>
        <v>3586964.7197672836</v>
      </c>
      <c r="CV693" s="57">
        <f t="shared" si="1308"/>
        <v>3551431.709544912</v>
      </c>
      <c r="CW693" s="57">
        <f t="shared" si="1308"/>
        <v>3515898.6993225403</v>
      </c>
      <c r="CX693" s="59">
        <f t="shared" si="1308"/>
        <v>79854.028583782332</v>
      </c>
    </row>
    <row r="694" spans="1:102" x14ac:dyDescent="0.2">
      <c r="F694" s="110" t="s">
        <v>841</v>
      </c>
      <c r="L694" s="57">
        <f t="shared" ref="L694" si="1309">SUMIF($F$4:$F$683,$F$694,L$4:L$683)</f>
        <v>6540.4322222222227</v>
      </c>
      <c r="N694" s="57">
        <f t="shared" si="1270"/>
        <v>63458.656666666662</v>
      </c>
      <c r="O694" s="57">
        <f t="shared" si="1271"/>
        <v>582858.28111111105</v>
      </c>
      <c r="P694" s="57">
        <f t="shared" si="1272"/>
        <v>578573.22888888884</v>
      </c>
      <c r="Q694" s="57">
        <f t="shared" si="1273"/>
        <v>574288.17666666652</v>
      </c>
      <c r="R694" s="57">
        <f t="shared" si="1274"/>
        <v>570003.1244444442</v>
      </c>
      <c r="S694" s="57">
        <f t="shared" si="1275"/>
        <v>565718.07222222199</v>
      </c>
      <c r="T694" s="57">
        <f t="shared" si="1276"/>
        <v>625367.81999999983</v>
      </c>
      <c r="U694" s="57">
        <f t="shared" si="1277"/>
        <v>745838.29777777754</v>
      </c>
      <c r="V694" s="57">
        <f t="shared" si="1278"/>
        <v>739297.86555555521</v>
      </c>
      <c r="W694" s="57">
        <f t="shared" si="1279"/>
        <v>732757.433333333</v>
      </c>
      <c r="X694" s="57">
        <f t="shared" si="1280"/>
        <v>726217.00111111079</v>
      </c>
      <c r="Y694" s="57">
        <f t="shared" si="1281"/>
        <v>719676.56888888846</v>
      </c>
      <c r="Z694" s="57">
        <f t="shared" si="1282"/>
        <v>713136.13666666613</v>
      </c>
      <c r="AA694" s="59">
        <f t="shared" si="1283"/>
        <v>0</v>
      </c>
      <c r="AC694" s="57">
        <f t="shared" si="1284"/>
        <v>1965292.1493571426</v>
      </c>
      <c r="AD694" s="57">
        <f t="shared" si="1285"/>
        <v>706595.70444444392</v>
      </c>
      <c r="AE694" s="57">
        <f t="shared" si="1286"/>
        <v>700055.27222222171</v>
      </c>
      <c r="AF694" s="57">
        <f t="shared" si="1287"/>
        <v>693514.8399999995</v>
      </c>
      <c r="AG694" s="57">
        <f t="shared" si="1288"/>
        <v>686974.40777777729</v>
      </c>
      <c r="AH694" s="57">
        <f t="shared" si="1289"/>
        <v>680433.97555555508</v>
      </c>
      <c r="AI694" s="57">
        <f t="shared" si="1290"/>
        <v>673893.54333333287</v>
      </c>
      <c r="AJ694" s="57">
        <f t="shared" si="1291"/>
        <v>667353.11111111066</v>
      </c>
      <c r="AK694" s="57">
        <f t="shared" si="1292"/>
        <v>660812.67888888845</v>
      </c>
      <c r="AL694" s="57">
        <f t="shared" si="1293"/>
        <v>654272.24666666624</v>
      </c>
      <c r="AM694" s="57">
        <f t="shared" si="1294"/>
        <v>755528.93444444402</v>
      </c>
      <c r="AN694" s="57">
        <f t="shared" si="1295"/>
        <v>138516542.53933334</v>
      </c>
      <c r="AO694" s="57">
        <f t="shared" si="1296"/>
        <v>136623794.01730949</v>
      </c>
      <c r="AP694" s="59">
        <f t="shared" si="1297"/>
        <v>0</v>
      </c>
      <c r="AQ694" s="57">
        <f t="shared" ref="AQ694" si="1310">SUMIF($F$4:$F$683,$F$694,AQ$4:AQ$683)</f>
        <v>1892748.5220238094</v>
      </c>
      <c r="AR694" s="57">
        <f t="shared" ref="AR694:CX694" si="1311">SUMIF($F$4:$F$683,$F$694,AR$4:AR$683)</f>
        <v>22712982.264285717</v>
      </c>
      <c r="AS694" s="57">
        <f>SUMIF($F$4:$F$683,$F$694,AS$4:AS$683)</f>
        <v>134731045.49528569</v>
      </c>
      <c r="AT694" s="57">
        <f t="shared" si="1311"/>
        <v>132838296.97326189</v>
      </c>
      <c r="AU694" s="57">
        <f t="shared" si="1311"/>
        <v>130945548.45123808</v>
      </c>
      <c r="AV694" s="57">
        <f t="shared" si="1311"/>
        <v>129052799.92921427</v>
      </c>
      <c r="AW694" s="57">
        <f t="shared" si="1311"/>
        <v>127160051.40719047</v>
      </c>
      <c r="AX694" s="57">
        <f t="shared" si="1311"/>
        <v>125267302.88516666</v>
      </c>
      <c r="AY694" s="57">
        <f t="shared" si="1311"/>
        <v>123374554.36314286</v>
      </c>
      <c r="AZ694" s="57">
        <f t="shared" si="1311"/>
        <v>121481805.84111904</v>
      </c>
      <c r="BA694" s="57">
        <f t="shared" si="1311"/>
        <v>119589057.31909522</v>
      </c>
      <c r="BB694" s="57">
        <f t="shared" si="1311"/>
        <v>117696308.79707141</v>
      </c>
      <c r="BC694" s="57">
        <f t="shared" si="1311"/>
        <v>115803560.27504762</v>
      </c>
      <c r="BD694" s="57">
        <f t="shared" si="1311"/>
        <v>113910811.7530238</v>
      </c>
      <c r="BE694" s="59">
        <f t="shared" si="1311"/>
        <v>0</v>
      </c>
      <c r="BF694" s="57">
        <f t="shared" si="1311"/>
        <v>1892748.5220238094</v>
      </c>
      <c r="BG694" s="57">
        <f t="shared" si="1311"/>
        <v>22712982.264285717</v>
      </c>
      <c r="BH694" s="57">
        <f t="shared" si="1311"/>
        <v>112018063.23099999</v>
      </c>
      <c r="BI694" s="57">
        <f t="shared" si="1311"/>
        <v>110125314.70897619</v>
      </c>
      <c r="BJ694" s="57">
        <f t="shared" si="1311"/>
        <v>108232566.18695237</v>
      </c>
      <c r="BK694" s="57">
        <f t="shared" si="1311"/>
        <v>106339817.66492857</v>
      </c>
      <c r="BL694" s="57">
        <f t="shared" si="1311"/>
        <v>104447069.14290476</v>
      </c>
      <c r="BM694" s="57">
        <f t="shared" si="1311"/>
        <v>102554320.62088096</v>
      </c>
      <c r="BN694" s="57">
        <f t="shared" si="1311"/>
        <v>100661572.09885715</v>
      </c>
      <c r="BO694" s="57">
        <f t="shared" si="1311"/>
        <v>98768823.576833338</v>
      </c>
      <c r="BP694" s="57">
        <f t="shared" si="1311"/>
        <v>96876075.054809541</v>
      </c>
      <c r="BQ694" s="57">
        <f t="shared" si="1311"/>
        <v>94983326.532785729</v>
      </c>
      <c r="BR694" s="57">
        <f t="shared" si="1311"/>
        <v>93090578.010761917</v>
      </c>
      <c r="BS694" s="57">
        <f t="shared" si="1311"/>
        <v>91197829.488738105</v>
      </c>
      <c r="BT694" s="59">
        <f t="shared" si="1311"/>
        <v>2108.0325688888893</v>
      </c>
      <c r="BU694" s="57">
        <f t="shared" si="1311"/>
        <v>1892748.5220238094</v>
      </c>
      <c r="BV694" s="57">
        <f t="shared" si="1311"/>
        <v>22712982.264285717</v>
      </c>
      <c r="BW694" s="57">
        <f t="shared" si="1311"/>
        <v>89305080.966714308</v>
      </c>
      <c r="BX694" s="57">
        <f t="shared" si="1311"/>
        <v>87412332.444690481</v>
      </c>
      <c r="BY694" s="57">
        <f t="shared" si="1311"/>
        <v>85519583.922666669</v>
      </c>
      <c r="BZ694" s="57">
        <f t="shared" si="1311"/>
        <v>83626835.400642872</v>
      </c>
      <c r="CA694" s="57">
        <f t="shared" si="1311"/>
        <v>81734086.87861906</v>
      </c>
      <c r="CB694" s="57">
        <f t="shared" si="1311"/>
        <v>79841338.356595248</v>
      </c>
      <c r="CC694" s="57">
        <f t="shared" si="1311"/>
        <v>77948589.834571436</v>
      </c>
      <c r="CD694" s="57">
        <f t="shared" si="1311"/>
        <v>76055841.312547639</v>
      </c>
      <c r="CE694" s="57">
        <f t="shared" si="1311"/>
        <v>74163092.790523842</v>
      </c>
      <c r="CF694" s="57">
        <f t="shared" si="1311"/>
        <v>72270344.268500015</v>
      </c>
      <c r="CG694" s="57">
        <f t="shared" si="1311"/>
        <v>70377595.746476218</v>
      </c>
      <c r="CH694" s="57">
        <f t="shared" si="1311"/>
        <v>68484847.224452406</v>
      </c>
      <c r="CI694" s="59">
        <f t="shared" si="1311"/>
        <v>1949.930126222223</v>
      </c>
      <c r="CJ694" s="57">
        <f t="shared" si="1311"/>
        <v>1892748.5220238094</v>
      </c>
      <c r="CK694" s="57">
        <f t="shared" si="1311"/>
        <v>22712982.264285717</v>
      </c>
      <c r="CL694" s="57">
        <f t="shared" si="1311"/>
        <v>66592098.702428602</v>
      </c>
      <c r="CM694" s="57">
        <f t="shared" si="1311"/>
        <v>64699350.180404782</v>
      </c>
      <c r="CN694" s="57">
        <f t="shared" si="1311"/>
        <v>62806601.658380978</v>
      </c>
      <c r="CO694" s="57">
        <f t="shared" si="1311"/>
        <v>60913853.136357166</v>
      </c>
      <c r="CP694" s="57">
        <f t="shared" si="1311"/>
        <v>59021104.614333361</v>
      </c>
      <c r="CQ694" s="57">
        <f t="shared" si="1311"/>
        <v>57128356.092309549</v>
      </c>
      <c r="CR694" s="57">
        <f t="shared" si="1311"/>
        <v>55235607.570285752</v>
      </c>
      <c r="CS694" s="57">
        <f t="shared" si="1311"/>
        <v>53342859.04826194</v>
      </c>
      <c r="CT694" s="57">
        <f t="shared" si="1311"/>
        <v>51450110.526238136</v>
      </c>
      <c r="CU694" s="57">
        <f t="shared" si="1311"/>
        <v>49557362.004214324</v>
      </c>
      <c r="CV694" s="57">
        <f t="shared" si="1311"/>
        <v>47664613.482190512</v>
      </c>
      <c r="CW694" s="57">
        <f t="shared" si="1311"/>
        <v>45771864.9601667</v>
      </c>
      <c r="CX694" s="59">
        <f t="shared" si="1311"/>
        <v>1791.8276835555569</v>
      </c>
    </row>
    <row r="695" spans="1:102" x14ac:dyDescent="0.2">
      <c r="F695" s="109" t="s">
        <v>848</v>
      </c>
      <c r="L695" s="57">
        <f t="shared" ref="L695" si="1312">SUMIF($F$4:$F$683,$F$695,L$4:L$683)</f>
        <v>573230.07327242114</v>
      </c>
      <c r="N695" s="57">
        <f t="shared" si="1270"/>
        <v>6853775.2292690519</v>
      </c>
      <c r="O695" s="57">
        <f t="shared" si="1271"/>
        <v>30388135.475658689</v>
      </c>
      <c r="P695" s="57">
        <f t="shared" si="1272"/>
        <v>29820038.502386268</v>
      </c>
      <c r="Q695" s="57">
        <f t="shared" si="1273"/>
        <v>29251941.529113855</v>
      </c>
      <c r="R695" s="57">
        <f t="shared" si="1274"/>
        <v>28868636.225841433</v>
      </c>
      <c r="S695" s="57">
        <f t="shared" si="1275"/>
        <v>28295406.152569015</v>
      </c>
      <c r="T695" s="57">
        <f t="shared" si="1276"/>
        <v>27722176.079296581</v>
      </c>
      <c r="U695" s="57">
        <f t="shared" si="1277"/>
        <v>27148946.006024167</v>
      </c>
      <c r="V695" s="57">
        <f t="shared" si="1278"/>
        <v>26575715.932751745</v>
      </c>
      <c r="W695" s="57">
        <f t="shared" si="1279"/>
        <v>26002485.85947933</v>
      </c>
      <c r="X695" s="57">
        <f t="shared" si="1280"/>
        <v>25429255.786206912</v>
      </c>
      <c r="Y695" s="57">
        <f t="shared" si="1281"/>
        <v>24858252.32293449</v>
      </c>
      <c r="Z695" s="57">
        <f t="shared" si="1282"/>
        <v>24287248.889662068</v>
      </c>
      <c r="AA695" s="59">
        <f t="shared" si="1283"/>
        <v>521756.40131341782</v>
      </c>
      <c r="AC695" s="57">
        <f t="shared" si="1284"/>
        <v>3692634.5892690532</v>
      </c>
      <c r="AD695" s="57">
        <f t="shared" si="1285"/>
        <v>23979518.276389647</v>
      </c>
      <c r="AE695" s="57">
        <f t="shared" si="1286"/>
        <v>23732721.686328076</v>
      </c>
      <c r="AF695" s="57">
        <f t="shared" si="1287"/>
        <v>23485925.096266493</v>
      </c>
      <c r="AG695" s="57">
        <f t="shared" si="1288"/>
        <v>23285682.676204916</v>
      </c>
      <c r="AH695" s="57">
        <f t="shared" si="1289"/>
        <v>23038365.739893336</v>
      </c>
      <c r="AI695" s="57">
        <f t="shared" si="1290"/>
        <v>22791048.803581763</v>
      </c>
      <c r="AJ695" s="57">
        <f t="shared" si="1291"/>
        <v>22543731.867270179</v>
      </c>
      <c r="AK695" s="57">
        <f t="shared" si="1292"/>
        <v>22296414.930958603</v>
      </c>
      <c r="AL695" s="57">
        <f t="shared" si="1293"/>
        <v>22049097.994647019</v>
      </c>
      <c r="AM695" s="57">
        <f t="shared" si="1294"/>
        <v>21801781.058335442</v>
      </c>
      <c r="AN695" s="57">
        <f t="shared" si="1295"/>
        <v>21554464.122023866</v>
      </c>
      <c r="AO695" s="57">
        <f t="shared" si="1296"/>
        <v>21307147.185712285</v>
      </c>
      <c r="AP695" s="59">
        <f t="shared" si="1297"/>
        <v>468666.89316205936</v>
      </c>
      <c r="AQ695" s="57">
        <f t="shared" ref="AQ695" si="1313">SUMIF($F$4:$F$683,$F$695,AQ$4:AQ$683)</f>
        <v>307984.31952242111</v>
      </c>
      <c r="AR695" s="57">
        <f t="shared" ref="AR695:CX695" si="1314">SUMIF($F$4:$F$683,$F$695,AR$4:AR$683)</f>
        <v>2934203.7042690529</v>
      </c>
      <c r="AS695" s="57">
        <f>SUMIF($F$4:$F$683,$F$695,AS$4:AS$683)</f>
        <v>21034324.188487925</v>
      </c>
      <c r="AT695" s="57">
        <f t="shared" si="1314"/>
        <v>20792380.488965504</v>
      </c>
      <c r="AU695" s="57">
        <f t="shared" si="1314"/>
        <v>20550436.789443083</v>
      </c>
      <c r="AV695" s="57">
        <f t="shared" si="1314"/>
        <v>20308493.089920666</v>
      </c>
      <c r="AW695" s="57">
        <f t="shared" si="1314"/>
        <v>20066549.390398242</v>
      </c>
      <c r="AX695" s="57">
        <f t="shared" si="1314"/>
        <v>19824605.690875825</v>
      </c>
      <c r="AY695" s="57">
        <f t="shared" si="1314"/>
        <v>19582661.991353408</v>
      </c>
      <c r="AZ695" s="57">
        <f t="shared" si="1314"/>
        <v>19340718.291830987</v>
      </c>
      <c r="BA695" s="57">
        <f t="shared" si="1314"/>
        <v>19098774.592308562</v>
      </c>
      <c r="BB695" s="57">
        <f t="shared" si="1314"/>
        <v>18856830.892786145</v>
      </c>
      <c r="BC695" s="57">
        <f t="shared" si="1314"/>
        <v>18614887.193263717</v>
      </c>
      <c r="BD695" s="57">
        <f t="shared" si="1314"/>
        <v>18372943.493741304</v>
      </c>
      <c r="BE695" s="59">
        <f t="shared" si="1314"/>
        <v>416851.35880277975</v>
      </c>
      <c r="BF695" s="57">
        <f t="shared" si="1314"/>
        <v>307984.31952242111</v>
      </c>
      <c r="BG695" s="57">
        <f t="shared" si="1314"/>
        <v>2787864.9692690531</v>
      </c>
      <c r="BH695" s="57">
        <f t="shared" si="1314"/>
        <v>18130999.794218879</v>
      </c>
      <c r="BI695" s="57">
        <f t="shared" si="1314"/>
        <v>17889056.094696458</v>
      </c>
      <c r="BJ695" s="57">
        <f t="shared" si="1314"/>
        <v>17647112.395174034</v>
      </c>
      <c r="BK695" s="57">
        <f t="shared" si="1314"/>
        <v>17405168.695651621</v>
      </c>
      <c r="BL695" s="57">
        <f t="shared" si="1314"/>
        <v>17170241.012379199</v>
      </c>
      <c r="BM695" s="57">
        <f t="shared" si="1314"/>
        <v>16935313.399106778</v>
      </c>
      <c r="BN695" s="57">
        <f t="shared" si="1314"/>
        <v>16700385.785834357</v>
      </c>
      <c r="BO695" s="57">
        <f t="shared" si="1314"/>
        <v>16465458.492561935</v>
      </c>
      <c r="BP695" s="57">
        <f t="shared" si="1314"/>
        <v>16245363.499289514</v>
      </c>
      <c r="BQ695" s="57">
        <f t="shared" si="1314"/>
        <v>16025268.506017091</v>
      </c>
      <c r="BR695" s="57">
        <f t="shared" si="1314"/>
        <v>15805173.512744674</v>
      </c>
      <c r="BS695" s="57">
        <f t="shared" si="1314"/>
        <v>15585078.519472251</v>
      </c>
      <c r="BT695" s="59">
        <f t="shared" si="1314"/>
        <v>357574.44003587175</v>
      </c>
      <c r="BU695" s="57">
        <f t="shared" si="1314"/>
        <v>307984.31952242111</v>
      </c>
      <c r="BV695" s="57">
        <f t="shared" si="1314"/>
        <v>2641139.9192690533</v>
      </c>
      <c r="BW695" s="57">
        <f t="shared" si="1314"/>
        <v>15364983.526199831</v>
      </c>
      <c r="BX695" s="57">
        <f t="shared" si="1314"/>
        <v>15144888.532927411</v>
      </c>
      <c r="BY695" s="57">
        <f t="shared" si="1314"/>
        <v>14924793.539654993</v>
      </c>
      <c r="BZ695" s="57">
        <f t="shared" si="1314"/>
        <v>14704698.546382569</v>
      </c>
      <c r="CA695" s="57">
        <f t="shared" si="1314"/>
        <v>14484603.553110147</v>
      </c>
      <c r="CB695" s="57">
        <f t="shared" si="1314"/>
        <v>14264508.559837725</v>
      </c>
      <c r="CC695" s="57">
        <f t="shared" si="1314"/>
        <v>14044413.566565307</v>
      </c>
      <c r="CD695" s="57">
        <f t="shared" si="1314"/>
        <v>13824318.573292883</v>
      </c>
      <c r="CE695" s="57">
        <f t="shared" si="1314"/>
        <v>13604223.580020461</v>
      </c>
      <c r="CF695" s="57">
        <f t="shared" si="1314"/>
        <v>13384128.586748043</v>
      </c>
      <c r="CG695" s="57">
        <f t="shared" si="1314"/>
        <v>13164033.593475621</v>
      </c>
      <c r="CH695" s="57">
        <f t="shared" si="1314"/>
        <v>12943938.600203201</v>
      </c>
      <c r="CI695" s="59">
        <f t="shared" si="1314"/>
        <v>301060.77645511756</v>
      </c>
      <c r="CJ695" s="57">
        <f t="shared" si="1314"/>
        <v>307984.31952242111</v>
      </c>
      <c r="CK695" s="57">
        <f t="shared" si="1314"/>
        <v>2641139.9192690533</v>
      </c>
      <c r="CL695" s="57">
        <f t="shared" si="1314"/>
        <v>12723843.606930777</v>
      </c>
      <c r="CM695" s="57">
        <f t="shared" si="1314"/>
        <v>12503748.613658359</v>
      </c>
      <c r="CN695" s="57">
        <f t="shared" si="1314"/>
        <v>12283653.620385939</v>
      </c>
      <c r="CO695" s="57">
        <f t="shared" si="1314"/>
        <v>12063558.627113516</v>
      </c>
      <c r="CP695" s="57">
        <f t="shared" si="1314"/>
        <v>11843463.633841094</v>
      </c>
      <c r="CQ695" s="57">
        <f t="shared" si="1314"/>
        <v>11623368.640568675</v>
      </c>
      <c r="CR695" s="57">
        <f t="shared" si="1314"/>
        <v>11403273.64729625</v>
      </c>
      <c r="CS695" s="57">
        <f t="shared" si="1314"/>
        <v>11183178.654023834</v>
      </c>
      <c r="CT695" s="57">
        <f t="shared" si="1314"/>
        <v>10963083.66075141</v>
      </c>
      <c r="CU695" s="57">
        <f t="shared" si="1314"/>
        <v>10742988.667478986</v>
      </c>
      <c r="CV695" s="57">
        <f t="shared" si="1314"/>
        <v>10522893.674206568</v>
      </c>
      <c r="CW695" s="57">
        <f t="shared" si="1314"/>
        <v>10302798.680934148</v>
      </c>
      <c r="CX695" s="59">
        <f t="shared" si="1314"/>
        <v>245450.75739128643</v>
      </c>
    </row>
    <row r="696" spans="1:102" s="44" customFormat="1" x14ac:dyDescent="0.2">
      <c r="A696" s="108"/>
      <c r="F696" s="112" t="s">
        <v>830</v>
      </c>
      <c r="K696" s="105"/>
      <c r="L696" s="57">
        <f t="shared" ref="L696" si="1315">SUMIF($F$4:$F$683,$F$696,L$4:L$683)</f>
        <v>9543.056444111111</v>
      </c>
      <c r="N696" s="57">
        <f t="shared" si="1270"/>
        <v>113987.62732933332</v>
      </c>
      <c r="O696" s="57">
        <f t="shared" si="1271"/>
        <v>1237611.3563289584</v>
      </c>
      <c r="P696" s="57">
        <f t="shared" si="1272"/>
        <v>1228068.2998848474</v>
      </c>
      <c r="Q696" s="57">
        <f t="shared" si="1273"/>
        <v>1218525.2434407366</v>
      </c>
      <c r="R696" s="57">
        <f t="shared" si="1274"/>
        <v>1208982.1869966253</v>
      </c>
      <c r="S696" s="57">
        <f t="shared" si="1275"/>
        <v>1199439.130552514</v>
      </c>
      <c r="T696" s="57">
        <f t="shared" si="1276"/>
        <v>1189896.0741084029</v>
      </c>
      <c r="U696" s="57">
        <f t="shared" si="1277"/>
        <v>1180353.0176642917</v>
      </c>
      <c r="V696" s="57">
        <f t="shared" si="1278"/>
        <v>1170809.9612201806</v>
      </c>
      <c r="W696" s="57">
        <f t="shared" si="1279"/>
        <v>1161266.9047760693</v>
      </c>
      <c r="X696" s="57">
        <f t="shared" si="1280"/>
        <v>1151873.8983319583</v>
      </c>
      <c r="Y696" s="57">
        <f t="shared" si="1281"/>
        <v>1142520.3418878473</v>
      </c>
      <c r="Z696" s="57">
        <f t="shared" si="1282"/>
        <v>1133166.7854437362</v>
      </c>
      <c r="AA696" s="59">
        <f t="shared" si="1283"/>
        <v>18378.115108726739</v>
      </c>
      <c r="AC696" s="57">
        <f t="shared" si="1284"/>
        <v>112242.67732933334</v>
      </c>
      <c r="AD696" s="57">
        <f t="shared" si="1285"/>
        <v>1123813.228999625</v>
      </c>
      <c r="AE696" s="57">
        <f t="shared" si="1286"/>
        <v>1114459.6725555137</v>
      </c>
      <c r="AF696" s="57">
        <f t="shared" si="1287"/>
        <v>1105106.1161114026</v>
      </c>
      <c r="AG696" s="57">
        <f t="shared" si="1288"/>
        <v>1095752.5596672914</v>
      </c>
      <c r="AH696" s="57">
        <f t="shared" si="1289"/>
        <v>1086399.0032231803</v>
      </c>
      <c r="AI696" s="57">
        <f t="shared" si="1290"/>
        <v>1077045.4467790693</v>
      </c>
      <c r="AJ696" s="57">
        <f t="shared" si="1291"/>
        <v>1067691.8903349582</v>
      </c>
      <c r="AK696" s="57">
        <f t="shared" si="1292"/>
        <v>1058338.3338908469</v>
      </c>
      <c r="AL696" s="57">
        <f t="shared" si="1293"/>
        <v>1048984.7774467359</v>
      </c>
      <c r="AM696" s="57">
        <f t="shared" si="1294"/>
        <v>1039631.2210026247</v>
      </c>
      <c r="AN696" s="57">
        <f t="shared" si="1295"/>
        <v>1030277.6645585136</v>
      </c>
      <c r="AO696" s="57">
        <f t="shared" si="1296"/>
        <v>1020924.1081144025</v>
      </c>
      <c r="AP696" s="59">
        <f t="shared" si="1297"/>
        <v>16857.844417465312</v>
      </c>
      <c r="AQ696" s="57">
        <f t="shared" ref="AQ696" si="1316">SUMIF($F$4:$F$683,$F$696,AQ$4:AQ$683)</f>
        <v>9543.056444111111</v>
      </c>
      <c r="AR696" s="57">
        <f t="shared" ref="AR696:CX696" si="1317">SUMIF($F$4:$F$683,$F$696,AR$4:AR$683)</f>
        <v>111422.11732933333</v>
      </c>
      <c r="AS696" s="57">
        <f>SUMIF($F$4:$F$683,$F$696,AS$4:AS$683)</f>
        <v>1011570.5461194438</v>
      </c>
      <c r="AT696" s="57">
        <f t="shared" si="1317"/>
        <v>1002216.9896753327</v>
      </c>
      <c r="AU696" s="57">
        <f t="shared" si="1317"/>
        <v>992863.43323122151</v>
      </c>
      <c r="AV696" s="57">
        <f t="shared" si="1317"/>
        <v>983509.87678711046</v>
      </c>
      <c r="AW696" s="57">
        <f t="shared" si="1317"/>
        <v>974156.3203429993</v>
      </c>
      <c r="AX696" s="57">
        <f t="shared" si="1317"/>
        <v>964802.76389888814</v>
      </c>
      <c r="AY696" s="57">
        <f t="shared" si="1317"/>
        <v>955449.20745477697</v>
      </c>
      <c r="AZ696" s="57">
        <f t="shared" si="1317"/>
        <v>946259.29101066594</v>
      </c>
      <c r="BA696" s="57">
        <f t="shared" si="1317"/>
        <v>937069.96456655476</v>
      </c>
      <c r="BB696" s="57">
        <f t="shared" si="1317"/>
        <v>927880.63812244358</v>
      </c>
      <c r="BC696" s="57">
        <f t="shared" si="1317"/>
        <v>918691.31167833239</v>
      </c>
      <c r="BD696" s="57">
        <f t="shared" si="1317"/>
        <v>909501.98523422121</v>
      </c>
      <c r="BE696" s="59">
        <f t="shared" si="1317"/>
        <v>15356.836550023969</v>
      </c>
      <c r="BF696" s="57">
        <f t="shared" si="1317"/>
        <v>9543.056444111111</v>
      </c>
      <c r="BG696" s="57">
        <f t="shared" si="1317"/>
        <v>110271.91732933333</v>
      </c>
      <c r="BH696" s="57">
        <f t="shared" si="1317"/>
        <v>900312.65879011014</v>
      </c>
      <c r="BI696" s="57">
        <f t="shared" si="1317"/>
        <v>891123.33234599896</v>
      </c>
      <c r="BJ696" s="57">
        <f t="shared" si="1317"/>
        <v>881934.00590188778</v>
      </c>
      <c r="BK696" s="57">
        <f t="shared" si="1317"/>
        <v>872744.67945777671</v>
      </c>
      <c r="BL696" s="57">
        <f t="shared" si="1317"/>
        <v>863555.35301366553</v>
      </c>
      <c r="BM696" s="57">
        <f t="shared" si="1317"/>
        <v>854366.02656955435</v>
      </c>
      <c r="BN696" s="57">
        <f t="shared" si="1317"/>
        <v>845176.70012544317</v>
      </c>
      <c r="BO696" s="57">
        <f t="shared" si="1317"/>
        <v>835987.37368133198</v>
      </c>
      <c r="BP696" s="57">
        <f t="shared" si="1317"/>
        <v>826798.04723722092</v>
      </c>
      <c r="BQ696" s="57">
        <f t="shared" si="1317"/>
        <v>817608.72079310974</v>
      </c>
      <c r="BR696" s="57">
        <f t="shared" si="1317"/>
        <v>808419.39434899855</v>
      </c>
      <c r="BS696" s="57">
        <f t="shared" si="1317"/>
        <v>799230.06790488749</v>
      </c>
      <c r="BT696" s="59">
        <f t="shared" si="1317"/>
        <v>13887.231497641291</v>
      </c>
      <c r="BU696" s="57">
        <f t="shared" si="1317"/>
        <v>9543.056444111111</v>
      </c>
      <c r="BV696" s="57">
        <f t="shared" si="1317"/>
        <v>110271.91732933333</v>
      </c>
      <c r="BW696" s="57">
        <f t="shared" si="1317"/>
        <v>790040.74146077631</v>
      </c>
      <c r="BX696" s="57">
        <f t="shared" si="1317"/>
        <v>780851.41501666512</v>
      </c>
      <c r="BY696" s="57">
        <f t="shared" si="1317"/>
        <v>771662.08857255394</v>
      </c>
      <c r="BZ696" s="57">
        <f t="shared" si="1317"/>
        <v>762472.76212844276</v>
      </c>
      <c r="CA696" s="57">
        <f t="shared" si="1317"/>
        <v>753283.43568433169</v>
      </c>
      <c r="CB696" s="57">
        <f t="shared" si="1317"/>
        <v>744094.10924022051</v>
      </c>
      <c r="CC696" s="57">
        <f t="shared" si="1317"/>
        <v>734904.78279610933</v>
      </c>
      <c r="CD696" s="57">
        <f t="shared" si="1317"/>
        <v>725715.45635199826</v>
      </c>
      <c r="CE696" s="57">
        <f t="shared" si="1317"/>
        <v>716526.12990788708</v>
      </c>
      <c r="CF696" s="57">
        <f t="shared" si="1317"/>
        <v>707336.8034637759</v>
      </c>
      <c r="CG696" s="57">
        <f t="shared" si="1317"/>
        <v>698147.47701966472</v>
      </c>
      <c r="CH696" s="57">
        <f t="shared" si="1317"/>
        <v>688958.15057555353</v>
      </c>
      <c r="CI696" s="59">
        <f t="shared" si="1317"/>
        <v>12425.416417729279</v>
      </c>
      <c r="CJ696" s="57">
        <f t="shared" si="1317"/>
        <v>9543.056444111111</v>
      </c>
      <c r="CK696" s="57">
        <f t="shared" si="1317"/>
        <v>110271.91732933333</v>
      </c>
      <c r="CL696" s="57">
        <f t="shared" si="1317"/>
        <v>679768.82413144247</v>
      </c>
      <c r="CM696" s="57">
        <f t="shared" si="1317"/>
        <v>670579.4976873314</v>
      </c>
      <c r="CN696" s="57">
        <f t="shared" si="1317"/>
        <v>661390.17124322022</v>
      </c>
      <c r="CO696" s="57">
        <f t="shared" si="1317"/>
        <v>652200.84479910915</v>
      </c>
      <c r="CP696" s="57">
        <f t="shared" si="1317"/>
        <v>643011.51835499809</v>
      </c>
      <c r="CQ696" s="57">
        <f t="shared" si="1317"/>
        <v>633822.19191088702</v>
      </c>
      <c r="CR696" s="57">
        <f t="shared" si="1317"/>
        <v>624632.86546677584</v>
      </c>
      <c r="CS696" s="57">
        <f t="shared" si="1317"/>
        <v>615443.53902266477</v>
      </c>
      <c r="CT696" s="57">
        <f t="shared" si="1317"/>
        <v>606254.21257855371</v>
      </c>
      <c r="CU696" s="57">
        <f t="shared" si="1317"/>
        <v>597064.88613444264</v>
      </c>
      <c r="CV696" s="57">
        <f t="shared" si="1317"/>
        <v>587875.55969033146</v>
      </c>
      <c r="CW696" s="57">
        <f t="shared" si="1317"/>
        <v>578686.23324622028</v>
      </c>
      <c r="CX696" s="59">
        <f t="shared" si="1317"/>
        <v>10963.601337817272</v>
      </c>
    </row>
    <row r="697" spans="1:102" x14ac:dyDescent="0.2">
      <c r="F697" s="111" t="s">
        <v>853</v>
      </c>
      <c r="L697" s="57">
        <f t="shared" ref="L697" si="1318">SUMIF($F$4:$F$683,$F$697,L$4:L$683)</f>
        <v>2759880.8897327515</v>
      </c>
      <c r="N697" s="57">
        <f t="shared" si="1270"/>
        <v>30996747.901759673</v>
      </c>
      <c r="O697" s="57">
        <f t="shared" si="1271"/>
        <v>484033793.17612249</v>
      </c>
      <c r="P697" s="57">
        <f t="shared" si="1272"/>
        <v>481402705.08180904</v>
      </c>
      <c r="Q697" s="57">
        <f t="shared" si="1273"/>
        <v>478771616.98749554</v>
      </c>
      <c r="R697" s="57">
        <f t="shared" si="1274"/>
        <v>476178417.88318264</v>
      </c>
      <c r="S697" s="57">
        <f t="shared" si="1275"/>
        <v>473751300.06886923</v>
      </c>
      <c r="T697" s="57">
        <f t="shared" si="1276"/>
        <v>471186663.60455543</v>
      </c>
      <c r="U697" s="57">
        <f t="shared" si="1277"/>
        <v>469295408.59024203</v>
      </c>
      <c r="V697" s="57">
        <f t="shared" si="1278"/>
        <v>468044068.05592895</v>
      </c>
      <c r="W697" s="57">
        <f t="shared" si="1279"/>
        <v>465470624.97161549</v>
      </c>
      <c r="X697" s="57">
        <f t="shared" si="1280"/>
        <v>463647375.75730252</v>
      </c>
      <c r="Y697" s="57">
        <f t="shared" si="1281"/>
        <v>467096351.312989</v>
      </c>
      <c r="Z697" s="57">
        <f t="shared" si="1282"/>
        <v>493162889.19867575</v>
      </c>
      <c r="AA697" s="59">
        <f t="shared" si="1283"/>
        <v>9389539.0676191449</v>
      </c>
      <c r="AC697" s="57">
        <f t="shared" si="1284"/>
        <v>32762291.837995842</v>
      </c>
      <c r="AD697" s="57">
        <f t="shared" si="1285"/>
        <v>490468928.98676753</v>
      </c>
      <c r="AE697" s="57">
        <f t="shared" si="1286"/>
        <v>489406626.42181653</v>
      </c>
      <c r="AF697" s="57">
        <f t="shared" si="1287"/>
        <v>488113065.13229901</v>
      </c>
      <c r="AG697" s="57">
        <f t="shared" si="1288"/>
        <v>486096009.87472469</v>
      </c>
      <c r="AH697" s="57">
        <f t="shared" si="1289"/>
        <v>484080452.03737384</v>
      </c>
      <c r="AI697" s="57">
        <f t="shared" si="1290"/>
        <v>482030051.11746627</v>
      </c>
      <c r="AJ697" s="57">
        <f t="shared" si="1291"/>
        <v>503465078.24922615</v>
      </c>
      <c r="AK697" s="57">
        <f t="shared" si="1292"/>
        <v>503898406.87015933</v>
      </c>
      <c r="AL697" s="57">
        <f t="shared" si="1293"/>
        <v>502697739.14431381</v>
      </c>
      <c r="AM697" s="57">
        <f t="shared" si="1294"/>
        <v>502093433.10313553</v>
      </c>
      <c r="AN697" s="57">
        <f t="shared" si="1295"/>
        <v>501198895.54612416</v>
      </c>
      <c r="AO697" s="57">
        <f t="shared" si="1296"/>
        <v>498337513.7137233</v>
      </c>
      <c r="AP697" s="59">
        <f>SUMIF($F$4:$F$677,F697,$AP$4:$AP$677)</f>
        <v>9845398.3512614984</v>
      </c>
      <c r="AQ697" s="57">
        <f t="shared" ref="AQ697" si="1319">SUMIF($F$4:$F$683,$F$697,AQ$4:AQ$683)</f>
        <v>3235408.8058172469</v>
      </c>
      <c r="AR697" s="57">
        <f t="shared" ref="AR697:CX697" si="1320">SUMIF($F$4:$F$683,$F$697,AR$4:AR$683)</f>
        <v>34215834.652223609</v>
      </c>
      <c r="AS697" s="57">
        <f>SUMIF($F$4:$F$683,$F$697,AS$4:AS$683)</f>
        <v>495483173.83379108</v>
      </c>
      <c r="AT697" s="57">
        <f t="shared" si="1320"/>
        <v>492628893.95139056</v>
      </c>
      <c r="AU697" s="57">
        <f t="shared" si="1320"/>
        <v>489803798.93899</v>
      </c>
      <c r="AV697" s="57">
        <f t="shared" si="1320"/>
        <v>486982980.96658915</v>
      </c>
      <c r="AW697" s="57">
        <f t="shared" si="1320"/>
        <v>484162974.42418861</v>
      </c>
      <c r="AX697" s="57">
        <f t="shared" si="1320"/>
        <v>481343029.23178846</v>
      </c>
      <c r="AY697" s="57">
        <f t="shared" si="1320"/>
        <v>478523548.12938738</v>
      </c>
      <c r="AZ697" s="57">
        <f t="shared" si="1320"/>
        <v>475712648.94698662</v>
      </c>
      <c r="BA697" s="57">
        <f t="shared" si="1320"/>
        <v>472901754.2745865</v>
      </c>
      <c r="BB697" s="57">
        <f t="shared" si="1320"/>
        <v>470090873.84218574</v>
      </c>
      <c r="BC697" s="57">
        <f t="shared" si="1320"/>
        <v>554036076.0897851</v>
      </c>
      <c r="BD697" s="57">
        <f t="shared" si="1320"/>
        <v>550873356.26396811</v>
      </c>
      <c r="BE697" s="59">
        <f t="shared" si="1320"/>
        <v>9972990.485535305</v>
      </c>
      <c r="BF697" s="57">
        <f t="shared" si="1320"/>
        <v>3235408.8058172469</v>
      </c>
      <c r="BG697" s="57">
        <f t="shared" si="1320"/>
        <v>37894377.809811346</v>
      </c>
      <c r="BH697" s="57">
        <f t="shared" si="1320"/>
        <v>547710636.76065814</v>
      </c>
      <c r="BI697" s="57">
        <f t="shared" si="1320"/>
        <v>544550065.87212873</v>
      </c>
      <c r="BJ697" s="57">
        <f t="shared" si="1320"/>
        <v>541389522.5663116</v>
      </c>
      <c r="BK697" s="57">
        <f t="shared" si="1320"/>
        <v>538229080.13382673</v>
      </c>
      <c r="BL697" s="57">
        <f t="shared" si="1320"/>
        <v>535068672.28134203</v>
      </c>
      <c r="BM697" s="57">
        <f t="shared" si="1320"/>
        <v>531911240.71384472</v>
      </c>
      <c r="BN697" s="57">
        <f t="shared" si="1320"/>
        <v>528753810.90219373</v>
      </c>
      <c r="BO697" s="57">
        <f t="shared" si="1320"/>
        <v>525596381.09054255</v>
      </c>
      <c r="BP697" s="57">
        <f t="shared" si="1320"/>
        <v>522438951.27889144</v>
      </c>
      <c r="BQ697" s="57">
        <f t="shared" si="1320"/>
        <v>519281521.46724051</v>
      </c>
      <c r="BR697" s="57">
        <f t="shared" si="1320"/>
        <v>516133414.25692278</v>
      </c>
      <c r="BS697" s="57">
        <f t="shared" si="1320"/>
        <v>512986242.24527174</v>
      </c>
      <c r="BT697" s="59">
        <f t="shared" si="1320"/>
        <v>10909110.42434747</v>
      </c>
      <c r="BU697" s="57">
        <f t="shared" si="1320"/>
        <v>3235408.8058172469</v>
      </c>
      <c r="BV697" s="57">
        <f t="shared" si="1320"/>
        <v>37660145.57980974</v>
      </c>
      <c r="BW697" s="57">
        <f t="shared" si="1320"/>
        <v>509839252.91362137</v>
      </c>
      <c r="BX697" s="57">
        <f t="shared" si="1320"/>
        <v>506696698.03196996</v>
      </c>
      <c r="BY697" s="57">
        <f t="shared" si="1320"/>
        <v>503555471.20031965</v>
      </c>
      <c r="BZ697" s="57">
        <f t="shared" si="1320"/>
        <v>500414244.36866832</v>
      </c>
      <c r="CA697" s="57">
        <f t="shared" si="1320"/>
        <v>497273017.53701717</v>
      </c>
      <c r="CB697" s="57">
        <f t="shared" si="1320"/>
        <v>494131790.70536643</v>
      </c>
      <c r="CC697" s="57">
        <f t="shared" si="1320"/>
        <v>490990564.07371557</v>
      </c>
      <c r="CD697" s="57">
        <f t="shared" si="1320"/>
        <v>487856441.60206425</v>
      </c>
      <c r="CE697" s="57">
        <f t="shared" si="1320"/>
        <v>484722319.13041323</v>
      </c>
      <c r="CF697" s="57">
        <f t="shared" si="1320"/>
        <v>481588196.65876263</v>
      </c>
      <c r="CG697" s="57">
        <f t="shared" si="1320"/>
        <v>478456009.64378589</v>
      </c>
      <c r="CH697" s="57">
        <f t="shared" si="1320"/>
        <v>475326442.5118019</v>
      </c>
      <c r="CI697" s="59">
        <f t="shared" si="1320"/>
        <v>10192648.779134585</v>
      </c>
      <c r="CJ697" s="57">
        <f t="shared" si="1320"/>
        <v>3235408.8058172469</v>
      </c>
      <c r="CK697" s="57">
        <f t="shared" si="1320"/>
        <v>37459486.149809733</v>
      </c>
      <c r="CL697" s="57">
        <f t="shared" si="1320"/>
        <v>472199950.67961776</v>
      </c>
      <c r="CM697" s="57">
        <f t="shared" si="1320"/>
        <v>469076311.0546338</v>
      </c>
      <c r="CN697" s="57">
        <f t="shared" si="1320"/>
        <v>465952671.42964906</v>
      </c>
      <c r="CO697" s="57">
        <f t="shared" si="1320"/>
        <v>462829031.80466545</v>
      </c>
      <c r="CP697" s="57">
        <f t="shared" si="1320"/>
        <v>459705427.92166203</v>
      </c>
      <c r="CQ697" s="57">
        <f t="shared" si="1320"/>
        <v>456582999.60667747</v>
      </c>
      <c r="CR697" s="57">
        <f t="shared" si="1320"/>
        <v>453460573.0886026</v>
      </c>
      <c r="CS697" s="57">
        <f t="shared" si="1320"/>
        <v>450341903.83311826</v>
      </c>
      <c r="CT697" s="57">
        <f t="shared" si="1320"/>
        <v>447223235.02813417</v>
      </c>
      <c r="CU697" s="57">
        <f t="shared" si="1320"/>
        <v>410553876.94690019</v>
      </c>
      <c r="CV697" s="57">
        <f t="shared" si="1320"/>
        <v>407511629.34116584</v>
      </c>
      <c r="CW697" s="57">
        <f t="shared" si="1320"/>
        <v>404469382.76143134</v>
      </c>
      <c r="CX697" s="59">
        <f t="shared" si="1320"/>
        <v>9307709.5295043495</v>
      </c>
    </row>
    <row r="698" spans="1:102" x14ac:dyDescent="0.2">
      <c r="F698" s="110" t="s">
        <v>877</v>
      </c>
      <c r="L698" s="57">
        <f t="shared" ref="L698" si="1321">SUMIF($F$4:$F$683,$F$698,L$4:L$683)</f>
        <v>1084146.1323809517</v>
      </c>
      <c r="N698" s="57">
        <f t="shared" si="1270"/>
        <v>12973040.929999994</v>
      </c>
      <c r="O698" s="57">
        <f t="shared" si="1271"/>
        <v>79380762.838642851</v>
      </c>
      <c r="P698" s="57">
        <f t="shared" si="1272"/>
        <v>78347039.328642845</v>
      </c>
      <c r="Q698" s="57">
        <f t="shared" si="1273"/>
        <v>77327040.818642855</v>
      </c>
      <c r="R698" s="57">
        <f t="shared" si="1274"/>
        <v>76245025.638642892</v>
      </c>
      <c r="S698" s="57">
        <f t="shared" si="1275"/>
        <v>75163010.45864287</v>
      </c>
      <c r="T698" s="57">
        <f t="shared" si="1276"/>
        <v>74080995.278642863</v>
      </c>
      <c r="U698" s="57">
        <f t="shared" si="1277"/>
        <v>72998980.098642856</v>
      </c>
      <c r="V698" s="57">
        <f t="shared" si="1278"/>
        <v>71911766.125586033</v>
      </c>
      <c r="W698" s="57">
        <f t="shared" si="1279"/>
        <v>70824552.15252924</v>
      </c>
      <c r="X698" s="57">
        <f t="shared" si="1280"/>
        <v>69737338.179472387</v>
      </c>
      <c r="Y698" s="57">
        <f t="shared" si="1281"/>
        <v>68650124.206415549</v>
      </c>
      <c r="Z698" s="57">
        <f t="shared" si="1282"/>
        <v>67748451.453358695</v>
      </c>
      <c r="AA698" s="59">
        <f t="shared" si="1283"/>
        <v>1572421.8949697886</v>
      </c>
      <c r="AC698" s="57">
        <f t="shared" si="1284"/>
        <v>12908665.082420103</v>
      </c>
      <c r="AD698" s="57">
        <f t="shared" si="1285"/>
        <v>66713132.657920919</v>
      </c>
      <c r="AE698" s="57">
        <f t="shared" si="1286"/>
        <v>65629539.143649817</v>
      </c>
      <c r="AF698" s="57">
        <f t="shared" si="1287"/>
        <v>64547488.669378683</v>
      </c>
      <c r="AG698" s="57">
        <f t="shared" si="1288"/>
        <v>63465438.59510757</v>
      </c>
      <c r="AH698" s="57">
        <f t="shared" si="1289"/>
        <v>62392373.480836436</v>
      </c>
      <c r="AI698" s="57">
        <f t="shared" si="1290"/>
        <v>61319308.366565317</v>
      </c>
      <c r="AJ698" s="57">
        <f t="shared" si="1291"/>
        <v>60247071.652294204</v>
      </c>
      <c r="AK698" s="57">
        <f t="shared" si="1292"/>
        <v>59174834.938023075</v>
      </c>
      <c r="AL698" s="57">
        <f t="shared" si="1293"/>
        <v>58102598.583751954</v>
      </c>
      <c r="AM698" s="57">
        <f t="shared" si="1294"/>
        <v>57030822.289480835</v>
      </c>
      <c r="AN698" s="57">
        <f t="shared" si="1295"/>
        <v>55959045.995209716</v>
      </c>
      <c r="AO698" s="57">
        <f t="shared" si="1296"/>
        <v>54887269.700938597</v>
      </c>
      <c r="AP698" s="59">
        <f t="shared" si="1297"/>
        <v>1299465.9124122465</v>
      </c>
      <c r="AQ698" s="57">
        <f t="shared" ref="AQ698" si="1322">SUMIF($F$4:$F$683,$F$698,AQ$4:AQ$683)</f>
        <v>1087075.6042711195</v>
      </c>
      <c r="AR698" s="57">
        <f t="shared" ref="AR698:CX698" si="1323">SUMIF($F$4:$F$683,$F$698,AR$4:AR$683)</f>
        <v>12853738.701253435</v>
      </c>
      <c r="AS698" s="57">
        <f>SUMIF($F$4:$F$683,$F$698,AS$4:AS$683)</f>
        <v>53815493.404000796</v>
      </c>
      <c r="AT698" s="57">
        <f t="shared" si="1323"/>
        <v>52743717.109729685</v>
      </c>
      <c r="AU698" s="57">
        <f t="shared" si="1323"/>
        <v>51671940.815458558</v>
      </c>
      <c r="AV698" s="57">
        <f t="shared" si="1323"/>
        <v>50600164.52118744</v>
      </c>
      <c r="AW698" s="57">
        <f t="shared" si="1323"/>
        <v>49528388.226916313</v>
      </c>
      <c r="AX698" s="57">
        <f t="shared" si="1323"/>
        <v>48456611.932645194</v>
      </c>
      <c r="AY698" s="57">
        <f t="shared" si="1323"/>
        <v>47384835.658374071</v>
      </c>
      <c r="AZ698" s="57">
        <f t="shared" si="1323"/>
        <v>46313059.37410295</v>
      </c>
      <c r="BA698" s="57">
        <f t="shared" si="1323"/>
        <v>45243177.279831827</v>
      </c>
      <c r="BB698" s="57">
        <f t="shared" si="1323"/>
        <v>44173295.185560696</v>
      </c>
      <c r="BC698" s="57">
        <f t="shared" si="1323"/>
        <v>43103413.091289595</v>
      </c>
      <c r="BD698" s="57">
        <f t="shared" si="1323"/>
        <v>42033530.997018464</v>
      </c>
      <c r="BE698" s="59">
        <f t="shared" si="1323"/>
        <v>1026263.5870452418</v>
      </c>
      <c r="BF698" s="57">
        <f t="shared" si="1323"/>
        <v>1087075.6042711195</v>
      </c>
      <c r="BG698" s="57">
        <f t="shared" si="1323"/>
        <v>12836365.221253436</v>
      </c>
      <c r="BH698" s="57">
        <f t="shared" si="1323"/>
        <v>40963648.904747345</v>
      </c>
      <c r="BI698" s="57">
        <f t="shared" si="1323"/>
        <v>39893766.810476221</v>
      </c>
      <c r="BJ698" s="57">
        <f t="shared" si="1323"/>
        <v>38823884.716205098</v>
      </c>
      <c r="BK698" s="57">
        <f t="shared" si="1323"/>
        <v>37754002.621933982</v>
      </c>
      <c r="BL698" s="57">
        <f t="shared" si="1323"/>
        <v>36684120.527662851</v>
      </c>
      <c r="BM698" s="57">
        <f t="shared" si="1323"/>
        <v>35614238.433391735</v>
      </c>
      <c r="BN698" s="57">
        <f t="shared" si="1323"/>
        <v>34544356.339120619</v>
      </c>
      <c r="BO698" s="57">
        <f t="shared" si="1323"/>
        <v>33474474.244849492</v>
      </c>
      <c r="BP698" s="57">
        <f t="shared" si="1323"/>
        <v>32404592.150578368</v>
      </c>
      <c r="BQ698" s="57">
        <f t="shared" si="1323"/>
        <v>31335449.98330725</v>
      </c>
      <c r="BR698" s="57">
        <f t="shared" si="1323"/>
        <v>30266307.879036129</v>
      </c>
      <c r="BS698" s="57">
        <f t="shared" si="1323"/>
        <v>29197165.774765011</v>
      </c>
      <c r="BT698" s="59">
        <f t="shared" si="1323"/>
        <v>753061.26167485246</v>
      </c>
      <c r="BU698" s="57">
        <f t="shared" si="1323"/>
        <v>1087075.6042711195</v>
      </c>
      <c r="BV698" s="57">
        <f t="shared" si="1323"/>
        <v>12829705.251253435</v>
      </c>
      <c r="BW698" s="57">
        <f t="shared" si="1323"/>
        <v>28128023.670493882</v>
      </c>
      <c r="BX698" s="57">
        <f t="shared" si="1323"/>
        <v>27058881.566222765</v>
      </c>
      <c r="BY698" s="57">
        <f t="shared" si="1323"/>
        <v>25989739.461951643</v>
      </c>
      <c r="BZ698" s="57">
        <f t="shared" si="1323"/>
        <v>24920597.357680526</v>
      </c>
      <c r="CA698" s="57">
        <f t="shared" si="1323"/>
        <v>23851455.253409397</v>
      </c>
      <c r="CB698" s="57">
        <f t="shared" si="1323"/>
        <v>22782313.149138279</v>
      </c>
      <c r="CC698" s="57">
        <f t="shared" si="1323"/>
        <v>21713171.044867158</v>
      </c>
      <c r="CD698" s="57">
        <f t="shared" si="1323"/>
        <v>20644028.940596033</v>
      </c>
      <c r="CE698" s="57">
        <f t="shared" si="1323"/>
        <v>19574886.836324912</v>
      </c>
      <c r="CF698" s="57">
        <f t="shared" si="1323"/>
        <v>18505744.732053787</v>
      </c>
      <c r="CG698" s="57">
        <f t="shared" si="1323"/>
        <v>17436602.627782673</v>
      </c>
      <c r="CH698" s="57">
        <f t="shared" si="1323"/>
        <v>16367460.523511551</v>
      </c>
      <c r="CI698" s="59">
        <f t="shared" si="1323"/>
        <v>479858.93631123251</v>
      </c>
      <c r="CJ698" s="57">
        <f t="shared" si="1323"/>
        <v>1087075.6042711195</v>
      </c>
      <c r="CK698" s="57">
        <f t="shared" si="1323"/>
        <v>12753117.361253437</v>
      </c>
      <c r="CL698" s="57">
        <f t="shared" si="1323"/>
        <v>15298318.419240432</v>
      </c>
      <c r="CM698" s="57">
        <f t="shared" si="1323"/>
        <v>14229176.314969312</v>
      </c>
      <c r="CN698" s="57">
        <f t="shared" si="1323"/>
        <v>13160809.410698192</v>
      </c>
      <c r="CO698" s="57">
        <f t="shared" si="1323"/>
        <v>12093458.976427073</v>
      </c>
      <c r="CP698" s="57">
        <f t="shared" si="1323"/>
        <v>11026108.542155953</v>
      </c>
      <c r="CQ698" s="57">
        <f t="shared" si="1323"/>
        <v>9958758.1078848317</v>
      </c>
      <c r="CR698" s="57">
        <f t="shared" si="1323"/>
        <v>8900366.6078994293</v>
      </c>
      <c r="CS698" s="57">
        <f t="shared" si="1323"/>
        <v>7843161.8616283089</v>
      </c>
      <c r="CT698" s="57">
        <f t="shared" si="1323"/>
        <v>6785957.1873571891</v>
      </c>
      <c r="CU698" s="57">
        <f t="shared" si="1323"/>
        <v>5728752.5130860694</v>
      </c>
      <c r="CV698" s="57">
        <f t="shared" si="1323"/>
        <v>4671547.8388149487</v>
      </c>
      <c r="CW698" s="57">
        <f t="shared" si="1323"/>
        <v>3614343.1645438299</v>
      </c>
      <c r="CX698" s="59">
        <f t="shared" si="1323"/>
        <v>206656.61094422819</v>
      </c>
    </row>
    <row r="699" spans="1:102" x14ac:dyDescent="0.2">
      <c r="L699" s="74">
        <f t="shared" ref="L699" si="1324">SUM(L689:L698)</f>
        <v>6902313.8436964173</v>
      </c>
      <c r="N699" s="74">
        <f>SUM(N689:N698)</f>
        <v>79952182.323768124</v>
      </c>
      <c r="O699" s="74">
        <f t="shared" ref="O699" si="1325">SUM(O689:O698)</f>
        <v>1141406296.6909783</v>
      </c>
      <c r="P699" s="74">
        <f t="shared" ref="P699" si="1326">SUM(P689:P698)</f>
        <v>1134716848.8017492</v>
      </c>
      <c r="Q699" s="74">
        <f t="shared" ref="Q699" si="1327">SUM(Q689:Q698)</f>
        <v>1128044759.58252</v>
      </c>
      <c r="R699" s="74">
        <f t="shared" ref="R699" si="1328">SUM(R689:R698)</f>
        <v>1121533334.363291</v>
      </c>
      <c r="S699" s="74">
        <f t="shared" ref="S699" si="1329">SUM(S689:S698)</f>
        <v>1115005780.1040614</v>
      </c>
      <c r="T699" s="74">
        <f t="shared" ref="T699" si="1330">SUM(T689:T698)</f>
        <v>1108643550.8848312</v>
      </c>
      <c r="U699" s="74">
        <f t="shared" ref="U699" si="1331">SUM(U689:U698)</f>
        <v>1102773836.0456023</v>
      </c>
      <c r="V699" s="74">
        <f t="shared" ref="V699" si="1332">SUM(V689:V698)</f>
        <v>1097411706.5417295</v>
      </c>
      <c r="W699" s="74">
        <f t="shared" ref="W699" si="1333">SUM(W689:W698)</f>
        <v>1090798095.775188</v>
      </c>
      <c r="X699" s="74">
        <f t="shared" ref="X699" si="1334">SUM(X689:X698)</f>
        <v>1084936866.2713151</v>
      </c>
      <c r="Y699" s="74">
        <f t="shared" ref="Y699" si="1335">SUM(Y689:Y698)</f>
        <v>1084856006.1674421</v>
      </c>
      <c r="Z699" s="74">
        <f t="shared" ref="Z699" si="1336">SUM(Z689:Z698)</f>
        <v>1107063940.4269021</v>
      </c>
      <c r="AA699" s="75">
        <f>SUM(AA689:AA698)</f>
        <v>17163365.093289334</v>
      </c>
      <c r="AC699" s="74">
        <f>SUM(AC689:AC698)</f>
        <v>77765284.096146613</v>
      </c>
      <c r="AD699" s="74">
        <f t="shared" ref="AD699:AO699" si="1337">SUM(AD689:AD698)</f>
        <v>1100667382.3663864</v>
      </c>
      <c r="AE699" s="74">
        <f t="shared" si="1337"/>
        <v>1095915141.4772038</v>
      </c>
      <c r="AF699" s="74">
        <f t="shared" si="1337"/>
        <v>1090933184.9034567</v>
      </c>
      <c r="AG699" s="74">
        <f t="shared" si="1337"/>
        <v>1085410631.0716522</v>
      </c>
      <c r="AH699" s="74">
        <f t="shared" si="1337"/>
        <v>1079822640.892988</v>
      </c>
      <c r="AI699" s="74">
        <f t="shared" si="1337"/>
        <v>1074086339.7767663</v>
      </c>
      <c r="AJ699" s="74">
        <f t="shared" si="1337"/>
        <v>1092078197.5222123</v>
      </c>
      <c r="AK699" s="74">
        <f t="shared" si="1337"/>
        <v>1089068357.2468324</v>
      </c>
      <c r="AL699" s="74">
        <f t="shared" si="1337"/>
        <v>1084429948.7046733</v>
      </c>
      <c r="AM699" s="74">
        <f t="shared" si="1337"/>
        <v>1080521411.7671807</v>
      </c>
      <c r="AN699" s="74">
        <f t="shared" si="1337"/>
        <v>1214316721.1209669</v>
      </c>
      <c r="AO699" s="74">
        <f t="shared" si="1337"/>
        <v>1206257590.7391181</v>
      </c>
      <c r="AP699" s="75">
        <f>SUM(AP689:AP698)</f>
        <v>17112606.290967613</v>
      </c>
      <c r="AQ699" s="74">
        <f t="shared" ref="AQ699:AR699" si="1338">SUM(AQ689:AQ698)</f>
        <v>9082864.6897861585</v>
      </c>
      <c r="AR699" s="74">
        <f t="shared" si="1338"/>
        <v>94985925.382469624</v>
      </c>
      <c r="AS699" s="74">
        <f t="shared" ref="AS699" si="1339">SUM(AS689:AS698)</f>
        <v>1198178832.1885235</v>
      </c>
      <c r="AT699" s="74">
        <f t="shared" ref="AT699" si="1340">SUM(AT689:AT698)</f>
        <v>1190131013.3158438</v>
      </c>
      <c r="AU699" s="74">
        <f t="shared" ref="AU699" si="1341">SUM(AU689:AU698)</f>
        <v>1196579482.3831651</v>
      </c>
      <c r="AV699" s="74">
        <f t="shared" ref="AV699" si="1342">SUM(AV689:AV698)</f>
        <v>1188696911.3967955</v>
      </c>
      <c r="AW699" s="74">
        <f t="shared" ref="AW699" si="1343">SUM(AW689:AW698)</f>
        <v>1180815151.8404264</v>
      </c>
      <c r="AX699" s="74">
        <f t="shared" ref="AX699" si="1344">SUM(AX689:AX698)</f>
        <v>1172936231.1340563</v>
      </c>
      <c r="AY699" s="74">
        <f t="shared" ref="AY699" si="1345">SUM(AY689:AY698)</f>
        <v>1165060118.8476865</v>
      </c>
      <c r="AZ699" s="74">
        <f t="shared" ref="AZ699" si="1346">SUM(AZ689:AZ698)</f>
        <v>1157192752.3013177</v>
      </c>
      <c r="BA699" s="74">
        <f t="shared" ref="BA699" si="1347">SUM(BA689:BA698)</f>
        <v>1149387206.7849488</v>
      </c>
      <c r="BB699" s="74">
        <f t="shared" ref="BB699" si="1348">SUM(BB689:BB698)</f>
        <v>1141581675.6485779</v>
      </c>
      <c r="BC699" s="74">
        <f t="shared" ref="BC699" si="1349">SUM(BC689:BC698)</f>
        <v>1220532227.1922088</v>
      </c>
      <c r="BD699" s="74">
        <f t="shared" ref="BD699" si="1350">SUM(BD689:BD698)</f>
        <v>1212374856.6624234</v>
      </c>
      <c r="BE699" s="75">
        <f t="shared" ref="BE699" si="1351">SUM(BE689:BE698)</f>
        <v>16735352.201317625</v>
      </c>
      <c r="BF699" s="74">
        <f t="shared" ref="BF699" si="1352">SUM(BF689:BF698)</f>
        <v>9082864.6897861585</v>
      </c>
      <c r="BG699" s="74">
        <f t="shared" ref="BG699" si="1353">SUM(BG689:BG698)</f>
        <v>96790886.751009747</v>
      </c>
      <c r="BH699" s="74">
        <f t="shared" ref="BH699" si="1354">SUM(BH689:BH698)</f>
        <v>1204217486.452589</v>
      </c>
      <c r="BI699" s="74">
        <f t="shared" ref="BI699" si="1355">SUM(BI689:BI698)</f>
        <v>1196062264.8600912</v>
      </c>
      <c r="BJ699" s="74">
        <f t="shared" ref="BJ699" si="1356">SUM(BJ689:BJ698)</f>
        <v>1187907075.7669709</v>
      </c>
      <c r="BK699" s="74">
        <f t="shared" ref="BK699" si="1357">SUM(BK689:BK698)</f>
        <v>1179847422.0245175</v>
      </c>
      <c r="BL699" s="74">
        <f t="shared" ref="BL699" si="1358">SUM(BL689:BL698)</f>
        <v>1171794819.0443134</v>
      </c>
      <c r="BM699" s="74">
        <f t="shared" ref="BM699" si="1359">SUM(BM689:BM698)</f>
        <v>1163745192.7970974</v>
      </c>
      <c r="BN699" s="74">
        <f t="shared" ref="BN699" si="1360">SUM(BN689:BN698)</f>
        <v>1155703732.5905848</v>
      </c>
      <c r="BO699" s="74">
        <f t="shared" ref="BO699" si="1361">SUM(BO689:BO698)</f>
        <v>1147662505.3162143</v>
      </c>
      <c r="BP699" s="74">
        <f t="shared" ref="BP699" si="1362">SUM(BP689:BP698)</f>
        <v>1139636110.6268446</v>
      </c>
      <c r="BQ699" s="74">
        <f t="shared" ref="BQ699" si="1363">SUM(BQ689:BQ698)</f>
        <v>1131610455.8644748</v>
      </c>
      <c r="BR699" s="74">
        <f t="shared" ref="BR699" si="1364">SUM(BR689:BR698)</f>
        <v>1123595178.2371047</v>
      </c>
      <c r="BS699" s="74">
        <f t="shared" ref="BS699" si="1365">SUM(BS689:BS698)</f>
        <v>1115591233.7872584</v>
      </c>
      <c r="BT699" s="75">
        <f t="shared" ref="BT699" si="1366">SUM(BT689:BT698)</f>
        <v>17171938.967999224</v>
      </c>
      <c r="BU699" s="74">
        <f t="shared" ref="BU699" si="1367">SUM(BU689:BU698)</f>
        <v>9082864.6897861585</v>
      </c>
      <c r="BV699" s="74">
        <f t="shared" ref="BV699" si="1368">SUM(BV689:BV698)</f>
        <v>95414388.031008154</v>
      </c>
      <c r="BW699" s="74">
        <f t="shared" ref="BW699" si="1369">SUM(BW689:BW698)</f>
        <v>1107581666.9221749</v>
      </c>
      <c r="BX699" s="74">
        <f t="shared" ref="BX699" si="1370">SUM(BX689:BX698)</f>
        <v>1099576534.5070903</v>
      </c>
      <c r="BY699" s="74">
        <f t="shared" ref="BY699" si="1371">SUM(BY689:BY698)</f>
        <v>1091572730.1420069</v>
      </c>
      <c r="BZ699" s="74">
        <f t="shared" ref="BZ699" si="1372">SUM(BZ689:BZ698)</f>
        <v>1083600713.0269222</v>
      </c>
      <c r="CA699" s="74">
        <f t="shared" ref="CA699" si="1373">SUM(CA689:CA698)</f>
        <v>1075632483.7326713</v>
      </c>
      <c r="CB699" s="74">
        <f t="shared" ref="CB699" si="1374">SUM(CB689:CB698)</f>
        <v>1067667321.1434206</v>
      </c>
      <c r="CC699" s="74">
        <f t="shared" ref="CC699" si="1375">SUM(CC689:CC698)</f>
        <v>1059702158.7541699</v>
      </c>
      <c r="CD699" s="74">
        <f t="shared" ref="CD699" si="1376">SUM(CD689:CD698)</f>
        <v>1051744100.5249187</v>
      </c>
      <c r="CE699" s="74">
        <f t="shared" ref="CE699" si="1377">SUM(CE689:CE698)</f>
        <v>1043786042.2956681</v>
      </c>
      <c r="CF699" s="74">
        <f t="shared" ref="CF699" si="1378">SUM(CF689:CF698)</f>
        <v>1035827984.6364175</v>
      </c>
      <c r="CG699" s="74">
        <f t="shared" ref="CG699" si="1379">SUM(CG689:CG698)</f>
        <v>1028001278.1838411</v>
      </c>
      <c r="CH699" s="74">
        <f t="shared" ref="CH699" si="1380">SUM(CH689:CH698)</f>
        <v>1020177191.614257</v>
      </c>
      <c r="CI699" s="75">
        <f t="shared" ref="CI699" si="1381">SUM(CI689:CI698)</f>
        <v>15945212.293933088</v>
      </c>
      <c r="CJ699" s="74">
        <f t="shared" ref="CJ699" si="1382">SUM(CJ689:CJ698)</f>
        <v>9082864.6897861585</v>
      </c>
      <c r="CK699" s="74">
        <f t="shared" ref="CK699" si="1383">SUM(CK689:CK698)</f>
        <v>93702491.081012145</v>
      </c>
      <c r="CL699" s="74">
        <f t="shared" ref="CL699" si="1384">SUM(CL689:CL698)</f>
        <v>1012356180.3444731</v>
      </c>
      <c r="CM699" s="74">
        <f t="shared" ref="CM699" si="1385">SUM(CM689:CM698)</f>
        <v>1004538021.2818893</v>
      </c>
      <c r="CN699" s="74">
        <f t="shared" ref="CN699" si="1386">SUM(CN689:CN698)</f>
        <v>996720637.41930461</v>
      </c>
      <c r="CO699" s="74">
        <f t="shared" ref="CO699" si="1387">SUM(CO689:CO698)</f>
        <v>988904809.40672112</v>
      </c>
      <c r="CP699" s="74">
        <f t="shared" ref="CP699" si="1388">SUM(CP689:CP698)</f>
        <v>981089017.31611788</v>
      </c>
      <c r="CQ699" s="74">
        <f t="shared" ref="CQ699" si="1389">SUM(CQ689:CQ698)</f>
        <v>973274400.79353356</v>
      </c>
      <c r="CR699" s="74">
        <f t="shared" ref="CR699" si="1390">SUM(CR689:CR698)</f>
        <v>965468745.00214434</v>
      </c>
      <c r="CS699" s="74">
        <f t="shared" ref="CS699" si="1391">SUM(CS689:CS698)</f>
        <v>957668033.22706032</v>
      </c>
      <c r="CT699" s="74">
        <f t="shared" ref="CT699" si="1392">SUM(CT689:CT698)</f>
        <v>949867321.9744761</v>
      </c>
      <c r="CU699" s="74">
        <f t="shared" ref="CU699" si="1393">SUM(CU689:CU698)</f>
        <v>908515921.44564247</v>
      </c>
      <c r="CV699" s="74">
        <f t="shared" ref="CV699" si="1394">SUM(CV689:CV698)</f>
        <v>900791631.49787998</v>
      </c>
      <c r="CW699" s="74">
        <f t="shared" ref="CW699" si="1395">SUM(CW689:CW698)</f>
        <v>893077126.93637848</v>
      </c>
      <c r="CX699" s="75">
        <f t="shared" ref="CX699" si="1396">SUM(CX689:CX698)</f>
        <v>14551345.886948595</v>
      </c>
    </row>
    <row r="702" spans="1:102" hidden="1" x14ac:dyDescent="0.2">
      <c r="F702" s="77" t="s">
        <v>1024</v>
      </c>
      <c r="G702" s="40" t="s">
        <v>853</v>
      </c>
      <c r="N702" s="57">
        <f>SUM(N203+N215+N279+N294+N295+N467+N470+N471)</f>
        <v>2052762.12</v>
      </c>
      <c r="AA702" s="59">
        <f>SUM(AA203+AA215+AA279+AA294+AA295+AA467+AA470+AA471)</f>
        <v>914499.5191999682</v>
      </c>
      <c r="AC702" s="57">
        <f>SUM(AC203+AC215+AC279+AC294+AC295+AC467+AC470+AC471)</f>
        <v>2052762.12</v>
      </c>
      <c r="AP702" s="59">
        <f>SUM(AP203+AP215+AP279+AP294+AP295+AP467+AP470+AP471)</f>
        <v>869338.75255996815</v>
      </c>
    </row>
    <row r="704" spans="1:102" x14ac:dyDescent="0.2">
      <c r="L704" s="74">
        <f t="shared" ref="L704" si="1397">L690+L691+L694+L695+L697+L698</f>
        <v>6464607.8918080106</v>
      </c>
      <c r="N704" s="74">
        <f>N690+N691+N694+N695+N697+N698+N689</f>
        <v>76841730.938091382</v>
      </c>
      <c r="O704" s="74">
        <f t="shared" ref="O704:AA704" si="1398">O690+O691+O694+O695+O697+O698+O689</f>
        <v>1101569183.6565011</v>
      </c>
      <c r="P704" s="74">
        <f t="shared" si="1398"/>
        <v>1095145057.0624936</v>
      </c>
      <c r="Q704" s="74">
        <f t="shared" si="1398"/>
        <v>1088734655.4684861</v>
      </c>
      <c r="R704" s="74">
        <f t="shared" si="1398"/>
        <v>1082484917.8644791</v>
      </c>
      <c r="S704" s="74">
        <f t="shared" si="1398"/>
        <v>1076211336.7804708</v>
      </c>
      <c r="T704" s="74">
        <f t="shared" si="1398"/>
        <v>1069947422.3764627</v>
      </c>
      <c r="U704" s="74">
        <f t="shared" si="1398"/>
        <v>1064334616.9824555</v>
      </c>
      <c r="V704" s="74">
        <f t="shared" si="1398"/>
        <v>1059229516.5453914</v>
      </c>
      <c r="W704" s="74">
        <f t="shared" si="1398"/>
        <v>1052872934.845659</v>
      </c>
      <c r="X704" s="74">
        <f t="shared" si="1398"/>
        <v>1047268584.3585954</v>
      </c>
      <c r="Y704" s="74">
        <f t="shared" si="1398"/>
        <v>1046938685.4915314</v>
      </c>
      <c r="Z704" s="74">
        <f t="shared" si="1398"/>
        <v>1069411890.2044669</v>
      </c>
      <c r="AA704" s="75">
        <f t="shared" si="1398"/>
        <v>16504430.940012798</v>
      </c>
      <c r="AB704" s="44"/>
      <c r="AC704" s="74">
        <f>AC690+AC691+AC694+AC695+AC697+AC698</f>
        <v>73217886.379438132</v>
      </c>
      <c r="AD704" s="74">
        <f t="shared" ref="AD704:AO704" si="1399">AD690+AD691+AD694+AD695+AD697+AD698</f>
        <v>1052882812.5568315</v>
      </c>
      <c r="AE704" s="74">
        <f t="shared" si="1399"/>
        <v>1048516576.5711248</v>
      </c>
      <c r="AF704" s="74">
        <f t="shared" si="1399"/>
        <v>1043920624.9008533</v>
      </c>
      <c r="AG704" s="74">
        <f t="shared" si="1399"/>
        <v>1038647733.8325243</v>
      </c>
      <c r="AH704" s="74">
        <f t="shared" si="1399"/>
        <v>1033338250.6281693</v>
      </c>
      <c r="AI704" s="74">
        <f t="shared" si="1399"/>
        <v>1027993924.3412566</v>
      </c>
      <c r="AJ704" s="74">
        <f t="shared" si="1399"/>
        <v>1046370674.2660115</v>
      </c>
      <c r="AK704" s="74">
        <f t="shared" si="1399"/>
        <v>1043745726.1699407</v>
      </c>
      <c r="AL704" s="74">
        <f t="shared" si="1399"/>
        <v>1039492209.8070908</v>
      </c>
      <c r="AM704" s="74">
        <f t="shared" si="1399"/>
        <v>1035968565.048907</v>
      </c>
      <c r="AN704" s="74">
        <f t="shared" si="1399"/>
        <v>1169918766.5820026</v>
      </c>
      <c r="AO704" s="74">
        <f t="shared" si="1399"/>
        <v>1162248361.7127957</v>
      </c>
      <c r="AP704" s="59">
        <f>AP690+AP691+AP694+AP695+AP697+AP698</f>
        <v>16456987.998574374</v>
      </c>
      <c r="AQ704" s="74">
        <f t="shared" ref="AQ704:AR704" si="1400">AQ690+AQ691+AQ694+AQ695+AQ697+AQ698</f>
        <v>8490249.1958342604</v>
      </c>
      <c r="AR704" s="74">
        <f t="shared" si="1400"/>
        <v>88944727.562427804</v>
      </c>
      <c r="AS704" s="74">
        <f t="shared" ref="AS704:AU704" si="1401">AS690+AS691+AS694+AS695+AS697+AS698</f>
        <v>1154559492.7334783</v>
      </c>
      <c r="AT704" s="74">
        <f t="shared" si="1401"/>
        <v>1146901562.8910599</v>
      </c>
      <c r="AU704" s="74">
        <f t="shared" si="1401"/>
        <v>1139566638.4786427</v>
      </c>
      <c r="AV704" s="74">
        <f t="shared" ref="AV704:BD704" si="1402">AV690+AV691+AV694+AV695+AV697+AV698</f>
        <v>1132235991.4762251</v>
      </c>
      <c r="AW704" s="74">
        <f t="shared" si="1402"/>
        <v>1124906155.9038076</v>
      </c>
      <c r="AX704" s="74">
        <f t="shared" si="1402"/>
        <v>1117576381.6813896</v>
      </c>
      <c r="AY704" s="74">
        <f t="shared" si="1402"/>
        <v>1110247071.5689716</v>
      </c>
      <c r="AZ704" s="74">
        <f t="shared" si="1402"/>
        <v>1102926343.3665547</v>
      </c>
      <c r="BA704" s="74">
        <f t="shared" si="1402"/>
        <v>1095607513.8641376</v>
      </c>
      <c r="BB704" s="74">
        <f t="shared" si="1402"/>
        <v>1088288698.6017187</v>
      </c>
      <c r="BC704" s="74">
        <f t="shared" si="1402"/>
        <v>1167725966.0193014</v>
      </c>
      <c r="BD704" s="74">
        <f t="shared" si="1402"/>
        <v>1160055311.3634679</v>
      </c>
      <c r="BE704" s="75">
        <f t="shared" ref="BE704:CX704" si="1403">BE690+BE691+BE694+BE695+BE697+BE698</f>
        <v>16107637.187916175</v>
      </c>
      <c r="BF704" s="74">
        <f t="shared" si="1403"/>
        <v>8490249.1958342604</v>
      </c>
      <c r="BG704" s="74">
        <f t="shared" si="1403"/>
        <v>91029260.945015535</v>
      </c>
      <c r="BH704" s="74">
        <f t="shared" si="1403"/>
        <v>1152384657.0331411</v>
      </c>
      <c r="BI704" s="74">
        <f t="shared" si="1403"/>
        <v>1144716151.3145952</v>
      </c>
      <c r="BJ704" s="74">
        <f t="shared" si="1403"/>
        <v>1137047678.0954268</v>
      </c>
      <c r="BK704" s="74">
        <f t="shared" si="1403"/>
        <v>1129472565.0029252</v>
      </c>
      <c r="BL704" s="74">
        <f t="shared" si="1403"/>
        <v>1121904502.5066733</v>
      </c>
      <c r="BM704" s="74">
        <f t="shared" si="1403"/>
        <v>1114339416.3654091</v>
      </c>
      <c r="BN704" s="74">
        <f t="shared" si="1403"/>
        <v>1106774331.9799912</v>
      </c>
      <c r="BO704" s="74">
        <f t="shared" si="1403"/>
        <v>1099209480.5095725</v>
      </c>
      <c r="BP704" s="74">
        <f t="shared" si="1403"/>
        <v>1091659461.6241548</v>
      </c>
      <c r="BQ704" s="74">
        <f t="shared" si="1403"/>
        <v>1084110182.6657369</v>
      </c>
      <c r="BR704" s="74">
        <f t="shared" si="1403"/>
        <v>1076571280.655652</v>
      </c>
      <c r="BS704" s="74">
        <f t="shared" si="1403"/>
        <v>1069033314.300234</v>
      </c>
      <c r="BT704" s="75">
        <f t="shared" si="1403"/>
        <v>16561527.956987137</v>
      </c>
      <c r="BU704" s="74">
        <f t="shared" si="1403"/>
        <v>8490249.1958342604</v>
      </c>
      <c r="BV704" s="74">
        <f t="shared" si="1403"/>
        <v>90090844.495013952</v>
      </c>
      <c r="BW704" s="74">
        <f t="shared" si="1403"/>
        <v>1061495530.6248165</v>
      </c>
      <c r="BX704" s="74">
        <f t="shared" si="1403"/>
        <v>1053962181.3993982</v>
      </c>
      <c r="BY704" s="74">
        <f t="shared" si="1403"/>
        <v>1046430160.2239808</v>
      </c>
      <c r="BZ704" s="74">
        <f t="shared" si="1403"/>
        <v>1038898139.0485625</v>
      </c>
      <c r="CA704" s="74">
        <f t="shared" si="1403"/>
        <v>1031366117.8731444</v>
      </c>
      <c r="CB704" s="74">
        <f t="shared" si="1403"/>
        <v>1023834096.6977266</v>
      </c>
      <c r="CC704" s="74">
        <f t="shared" si="1403"/>
        <v>1016302075.7223088</v>
      </c>
      <c r="CD704" s="74">
        <f t="shared" si="1403"/>
        <v>1008777158.9068903</v>
      </c>
      <c r="CE704" s="74">
        <f t="shared" si="1403"/>
        <v>1001252242.0914726</v>
      </c>
      <c r="CF704" s="74">
        <f t="shared" si="1403"/>
        <v>993727325.84605479</v>
      </c>
      <c r="CG704" s="74">
        <f t="shared" si="1403"/>
        <v>986333760.80731118</v>
      </c>
      <c r="CH704" s="74">
        <f t="shared" si="1403"/>
        <v>978942815.65155995</v>
      </c>
      <c r="CI704" s="75">
        <f t="shared" si="1403"/>
        <v>15363378.79459241</v>
      </c>
      <c r="CJ704" s="74">
        <f t="shared" si="1403"/>
        <v>8490249.1958342604</v>
      </c>
      <c r="CK704" s="74">
        <f t="shared" si="1403"/>
        <v>88504794.115017951</v>
      </c>
      <c r="CL704" s="74">
        <f t="shared" si="1403"/>
        <v>971554945.795609</v>
      </c>
      <c r="CM704" s="74">
        <f t="shared" si="1403"/>
        <v>964169928.14685798</v>
      </c>
      <c r="CN704" s="74">
        <f t="shared" si="1403"/>
        <v>956785685.69810605</v>
      </c>
      <c r="CO704" s="74">
        <f t="shared" si="1403"/>
        <v>949402999.09935546</v>
      </c>
      <c r="CP704" s="74">
        <f t="shared" si="1403"/>
        <v>942020348.42258513</v>
      </c>
      <c r="CQ704" s="74">
        <f t="shared" si="1403"/>
        <v>934638873.31383371</v>
      </c>
      <c r="CR704" s="74">
        <f t="shared" si="1403"/>
        <v>927266358.93627739</v>
      </c>
      <c r="CS704" s="74">
        <f t="shared" si="1403"/>
        <v>919898788.57502615</v>
      </c>
      <c r="CT704" s="74">
        <f t="shared" si="1403"/>
        <v>912531218.73627484</v>
      </c>
      <c r="CU704" s="74">
        <f t="shared" si="1403"/>
        <v>871612959.62127399</v>
      </c>
      <c r="CV704" s="74">
        <f t="shared" si="1403"/>
        <v>864321811.08734417</v>
      </c>
      <c r="CW704" s="74">
        <f t="shared" si="1403"/>
        <v>857040447.93967569</v>
      </c>
      <c r="CX704" s="75">
        <f t="shared" si="1403"/>
        <v>13997666.711079877</v>
      </c>
    </row>
    <row r="706" spans="6:102" x14ac:dyDescent="0.2">
      <c r="F706" s="71" t="s">
        <v>772</v>
      </c>
      <c r="L706" s="57">
        <f t="shared" ref="L706:N706" si="1404">L690+L691+L695+L698</f>
        <v>3698186.5698530371</v>
      </c>
      <c r="N706" s="57">
        <f t="shared" si="1404"/>
        <v>44021050.859665044</v>
      </c>
      <c r="O706" s="57">
        <f t="shared" ref="O706:AC706" si="1405">O690+O691+O695+O698</f>
        <v>604903962.4686718</v>
      </c>
      <c r="P706" s="57">
        <f t="shared" si="1405"/>
        <v>601261331.62120008</v>
      </c>
      <c r="Q706" s="57">
        <f t="shared" si="1405"/>
        <v>597632425.77372837</v>
      </c>
      <c r="R706" s="57">
        <f t="shared" si="1405"/>
        <v>594126294.92625642</v>
      </c>
      <c r="S706" s="57">
        <f t="shared" si="1405"/>
        <v>590430239.30878377</v>
      </c>
      <c r="T706" s="57">
        <f t="shared" si="1405"/>
        <v>586734184.22131169</v>
      </c>
      <c r="U706" s="57">
        <f t="shared" si="1405"/>
        <v>583039277.03384018</v>
      </c>
      <c r="V706" s="57">
        <f t="shared" si="1405"/>
        <v>579339171.23331141</v>
      </c>
      <c r="W706" s="57">
        <f t="shared" si="1405"/>
        <v>575709686.72011471</v>
      </c>
      <c r="X706" s="57">
        <f t="shared" si="1405"/>
        <v>572082239.54958606</v>
      </c>
      <c r="Y706" s="57">
        <f t="shared" si="1405"/>
        <v>568457019.22905791</v>
      </c>
      <c r="Z706" s="57">
        <f t="shared" si="1405"/>
        <v>565017340.15852904</v>
      </c>
      <c r="AA706" s="59">
        <f t="shared" si="1405"/>
        <v>7089669.3502336517</v>
      </c>
      <c r="AB706" s="57"/>
      <c r="AC706" s="57">
        <f t="shared" si="1405"/>
        <v>38490302.39208515</v>
      </c>
      <c r="AD706" s="57">
        <f t="shared" ref="AD706:AR706" si="1406">AD690+AD691+AD695+AD698</f>
        <v>561707287.86561954</v>
      </c>
      <c r="AE706" s="57">
        <f t="shared" si="1406"/>
        <v>558409894.87708592</v>
      </c>
      <c r="AF706" s="57">
        <f t="shared" si="1406"/>
        <v>555114044.9285543</v>
      </c>
      <c r="AG706" s="57">
        <f t="shared" si="1406"/>
        <v>551864749.55002189</v>
      </c>
      <c r="AH706" s="57">
        <f t="shared" si="1406"/>
        <v>548577364.61523998</v>
      </c>
      <c r="AI706" s="57">
        <f t="shared" si="1406"/>
        <v>545289979.680457</v>
      </c>
      <c r="AJ706" s="57">
        <f t="shared" si="1406"/>
        <v>542238242.90567422</v>
      </c>
      <c r="AK706" s="57">
        <f t="shared" si="1406"/>
        <v>539186506.62089241</v>
      </c>
      <c r="AL706" s="57">
        <f t="shared" si="1406"/>
        <v>536140198.41611034</v>
      </c>
      <c r="AM706" s="57">
        <f t="shared" si="1406"/>
        <v>533119603.01132715</v>
      </c>
      <c r="AN706" s="57">
        <f t="shared" si="1406"/>
        <v>530203328.49654508</v>
      </c>
      <c r="AO706" s="57">
        <f t="shared" si="1406"/>
        <v>527287053.98176295</v>
      </c>
      <c r="AP706" s="59">
        <f t="shared" si="1406"/>
        <v>6611589.6473128768</v>
      </c>
      <c r="AQ706" s="57">
        <f t="shared" si="1406"/>
        <v>3362091.8679932049</v>
      </c>
      <c r="AR706" s="57">
        <f t="shared" si="1406"/>
        <v>32015910.645918481</v>
      </c>
      <c r="AS706" s="57">
        <f t="shared" ref="AS706:AU706" si="1407">AS690+AS691+AS695+AS698</f>
        <v>524345273.40440154</v>
      </c>
      <c r="AT706" s="57">
        <f t="shared" si="1407"/>
        <v>521434371.96640742</v>
      </c>
      <c r="AU706" s="57">
        <f t="shared" si="1407"/>
        <v>518817291.08841455</v>
      </c>
      <c r="AV706" s="57">
        <f t="shared" ref="AV706:BG706" si="1408">AV690+AV691+AV695+AV698</f>
        <v>516200210.58042157</v>
      </c>
      <c r="AW706" s="57">
        <f t="shared" si="1408"/>
        <v>513583130.07242858</v>
      </c>
      <c r="AX706" s="57">
        <f t="shared" si="1408"/>
        <v>510966049.56443471</v>
      </c>
      <c r="AY706" s="57">
        <f t="shared" si="1408"/>
        <v>508348969.07644153</v>
      </c>
      <c r="AZ706" s="57">
        <f t="shared" si="1408"/>
        <v>505731888.57844889</v>
      </c>
      <c r="BA706" s="57">
        <f t="shared" si="1408"/>
        <v>503116702.27045596</v>
      </c>
      <c r="BB706" s="57">
        <f t="shared" si="1408"/>
        <v>500501515.96246159</v>
      </c>
      <c r="BC706" s="57">
        <f t="shared" si="1408"/>
        <v>497886329.65446883</v>
      </c>
      <c r="BD706" s="57">
        <f t="shared" si="1408"/>
        <v>495271143.34647608</v>
      </c>
      <c r="BE706" s="59">
        <f t="shared" si="1408"/>
        <v>6134646.7023808714</v>
      </c>
      <c r="BF706" s="57">
        <f t="shared" si="1408"/>
        <v>3362091.8679932049</v>
      </c>
      <c r="BG706" s="57">
        <f t="shared" si="1408"/>
        <v>30421900.870918479</v>
      </c>
      <c r="BH706" s="57">
        <f t="shared" ref="BH706:CX706" si="1409">BH690+BH691+BH695+BH698</f>
        <v>492655957.04148316</v>
      </c>
      <c r="BI706" s="57">
        <f t="shared" si="1409"/>
        <v>490040770.73349023</v>
      </c>
      <c r="BJ706" s="57">
        <f t="shared" si="1409"/>
        <v>487425589.34216279</v>
      </c>
      <c r="BK706" s="57">
        <f t="shared" si="1409"/>
        <v>484903667.20416993</v>
      </c>
      <c r="BL706" s="57">
        <f t="shared" si="1409"/>
        <v>482388761.08242655</v>
      </c>
      <c r="BM706" s="57">
        <f t="shared" si="1409"/>
        <v>479873855.0306834</v>
      </c>
      <c r="BN706" s="57">
        <f t="shared" si="1409"/>
        <v>477358948.97894037</v>
      </c>
      <c r="BO706" s="57">
        <f t="shared" si="1409"/>
        <v>474844275.8421967</v>
      </c>
      <c r="BP706" s="57">
        <f t="shared" si="1409"/>
        <v>472344435.29045379</v>
      </c>
      <c r="BQ706" s="57">
        <f t="shared" si="1409"/>
        <v>469845334.66571057</v>
      </c>
      <c r="BR706" s="57">
        <f t="shared" si="1409"/>
        <v>467347288.38796729</v>
      </c>
      <c r="BS706" s="57">
        <f t="shared" si="1409"/>
        <v>464849242.5662241</v>
      </c>
      <c r="BT706" s="59">
        <f t="shared" si="1409"/>
        <v>5650309.5000707768</v>
      </c>
      <c r="BU706" s="57">
        <f t="shared" si="1409"/>
        <v>3362091.8679932049</v>
      </c>
      <c r="BV706" s="57">
        <f t="shared" si="1409"/>
        <v>29717716.650918491</v>
      </c>
      <c r="BW706" s="57">
        <f t="shared" si="1409"/>
        <v>462351196.74448091</v>
      </c>
      <c r="BX706" s="57">
        <f t="shared" si="1409"/>
        <v>459853150.92273772</v>
      </c>
      <c r="BY706" s="57">
        <f t="shared" si="1409"/>
        <v>457355105.10099447</v>
      </c>
      <c r="BZ706" s="57">
        <f t="shared" si="1409"/>
        <v>454857059.27925122</v>
      </c>
      <c r="CA706" s="57">
        <f t="shared" si="1409"/>
        <v>452359013.45750809</v>
      </c>
      <c r="CB706" s="57">
        <f t="shared" si="1409"/>
        <v>449860967.6357649</v>
      </c>
      <c r="CC706" s="57">
        <f t="shared" si="1409"/>
        <v>447362921.81402171</v>
      </c>
      <c r="CD706" s="57">
        <f t="shared" si="1409"/>
        <v>444864875.99227846</v>
      </c>
      <c r="CE706" s="57">
        <f t="shared" si="1409"/>
        <v>442366830.1705355</v>
      </c>
      <c r="CF706" s="57">
        <f t="shared" si="1409"/>
        <v>439868784.91879213</v>
      </c>
      <c r="CG706" s="57">
        <f t="shared" si="1409"/>
        <v>437500155.41704893</v>
      </c>
      <c r="CH706" s="57">
        <f t="shared" si="1409"/>
        <v>435131525.91530561</v>
      </c>
      <c r="CI706" s="59">
        <f t="shared" si="1409"/>
        <v>5168780.0853316048</v>
      </c>
      <c r="CJ706" s="57">
        <f t="shared" si="1409"/>
        <v>3362091.8679932049</v>
      </c>
      <c r="CK706" s="57">
        <f t="shared" si="1409"/>
        <v>28332325.700922493</v>
      </c>
      <c r="CL706" s="57">
        <f t="shared" si="1409"/>
        <v>432762896.41356254</v>
      </c>
      <c r="CM706" s="57">
        <f t="shared" si="1409"/>
        <v>430394266.9118194</v>
      </c>
      <c r="CN706" s="57">
        <f t="shared" si="1409"/>
        <v>428026412.61007607</v>
      </c>
      <c r="CO706" s="57">
        <f t="shared" si="1409"/>
        <v>425660114.15833282</v>
      </c>
      <c r="CP706" s="57">
        <f t="shared" si="1409"/>
        <v>423293815.88658977</v>
      </c>
      <c r="CQ706" s="57">
        <f t="shared" si="1409"/>
        <v>420927517.61484659</v>
      </c>
      <c r="CR706" s="57">
        <f t="shared" si="1409"/>
        <v>418570178.27738899</v>
      </c>
      <c r="CS706" s="57">
        <f t="shared" si="1409"/>
        <v>416214025.69364595</v>
      </c>
      <c r="CT706" s="57">
        <f t="shared" si="1409"/>
        <v>413857873.18190253</v>
      </c>
      <c r="CU706" s="57">
        <f t="shared" si="1409"/>
        <v>411501720.67015946</v>
      </c>
      <c r="CV706" s="57">
        <f t="shared" si="1409"/>
        <v>409145568.2639879</v>
      </c>
      <c r="CW706" s="57">
        <f t="shared" si="1409"/>
        <v>406799200.2180776</v>
      </c>
      <c r="CX706" s="59">
        <f t="shared" si="1409"/>
        <v>4688165.3538919715</v>
      </c>
    </row>
    <row r="707" spans="6:102" x14ac:dyDescent="0.2">
      <c r="F707" s="71" t="s">
        <v>773</v>
      </c>
      <c r="L707" s="57">
        <f>L697</f>
        <v>2759880.8897327515</v>
      </c>
      <c r="N707" s="57">
        <f>N697</f>
        <v>30996747.901759673</v>
      </c>
      <c r="O707" s="57">
        <f t="shared" ref="O707:Y707" si="1410">O689+O697</f>
        <v>496082362.90671802</v>
      </c>
      <c r="P707" s="57">
        <f t="shared" si="1410"/>
        <v>493305152.21240455</v>
      </c>
      <c r="Q707" s="57">
        <f t="shared" si="1410"/>
        <v>490527941.51809108</v>
      </c>
      <c r="R707" s="57">
        <f t="shared" si="1410"/>
        <v>487788619.81377816</v>
      </c>
      <c r="S707" s="57">
        <f t="shared" si="1410"/>
        <v>485215379.39946479</v>
      </c>
      <c r="T707" s="57">
        <f t="shared" si="1410"/>
        <v>482587870.33515096</v>
      </c>
      <c r="U707" s="57">
        <f t="shared" si="1410"/>
        <v>480549501.65083754</v>
      </c>
      <c r="V707" s="57">
        <f t="shared" si="1410"/>
        <v>479151047.4465245</v>
      </c>
      <c r="W707" s="57">
        <f t="shared" si="1410"/>
        <v>476430490.69221103</v>
      </c>
      <c r="X707" s="57">
        <f t="shared" si="1410"/>
        <v>474460127.80789804</v>
      </c>
      <c r="Y707" s="57">
        <f t="shared" si="1410"/>
        <v>477761989.69358456</v>
      </c>
      <c r="Z707" s="57">
        <f>Z697</f>
        <v>493162889.19867575</v>
      </c>
      <c r="AA707" s="59">
        <f>AA697</f>
        <v>9389539.0676191449</v>
      </c>
      <c r="AB707" s="57"/>
      <c r="AC707" s="57">
        <f>AC697</f>
        <v>32762291.837995842</v>
      </c>
      <c r="AD707" s="57">
        <f t="shared" ref="AD707:AN707" si="1411">AD689+AD697</f>
        <v>500840340.02736306</v>
      </c>
      <c r="AE707" s="57">
        <f t="shared" si="1411"/>
        <v>499630923.79241204</v>
      </c>
      <c r="AF707" s="57">
        <f t="shared" si="1411"/>
        <v>498190248.83289456</v>
      </c>
      <c r="AG707" s="57">
        <f t="shared" si="1411"/>
        <v>496026079.90532023</v>
      </c>
      <c r="AH707" s="57">
        <f t="shared" si="1411"/>
        <v>493863408.39796937</v>
      </c>
      <c r="AI707" s="57">
        <f t="shared" si="1411"/>
        <v>491665893.80806184</v>
      </c>
      <c r="AJ707" s="57">
        <f t="shared" si="1411"/>
        <v>512953807.2698217</v>
      </c>
      <c r="AK707" s="57">
        <f t="shared" si="1411"/>
        <v>513240022.22075486</v>
      </c>
      <c r="AL707" s="57">
        <f t="shared" si="1411"/>
        <v>511892240.82490933</v>
      </c>
      <c r="AM707" s="57">
        <f t="shared" si="1411"/>
        <v>511140821.11373109</v>
      </c>
      <c r="AN707" s="57">
        <f t="shared" si="1411"/>
        <v>510099169.8867197</v>
      </c>
      <c r="AO707" s="57">
        <f>AO697</f>
        <v>498337513.7137233</v>
      </c>
      <c r="AP707" s="59">
        <f>AP697</f>
        <v>9845398.3512614984</v>
      </c>
      <c r="AQ707" s="57">
        <f>AQ697</f>
        <v>3235408.8058172469</v>
      </c>
      <c r="AR707" s="57">
        <f>AR697</f>
        <v>34215834.652223609</v>
      </c>
      <c r="AS707" s="57">
        <f t="shared" ref="AS707:AU707" si="1412">AS689+AS697</f>
        <v>504089220.83487439</v>
      </c>
      <c r="AT707" s="57">
        <f t="shared" si="1412"/>
        <v>501087827.28247392</v>
      </c>
      <c r="AU707" s="57">
        <f t="shared" si="1412"/>
        <v>512282285.27007335</v>
      </c>
      <c r="AV707" s="57">
        <f t="shared" ref="AV707:BC707" si="1413">AV689+AV697</f>
        <v>509145702.83398199</v>
      </c>
      <c r="AW707" s="57">
        <f t="shared" si="1413"/>
        <v>506009931.82789099</v>
      </c>
      <c r="AX707" s="57">
        <f t="shared" si="1413"/>
        <v>502874222.17180037</v>
      </c>
      <c r="AY707" s="57">
        <f t="shared" si="1413"/>
        <v>499738976.60570884</v>
      </c>
      <c r="AZ707" s="57">
        <f t="shared" si="1413"/>
        <v>496612312.95961756</v>
      </c>
      <c r="BA707" s="57">
        <f t="shared" si="1413"/>
        <v>493485653.82352698</v>
      </c>
      <c r="BB707" s="57">
        <f t="shared" si="1413"/>
        <v>490359008.92743576</v>
      </c>
      <c r="BC707" s="57">
        <f t="shared" si="1413"/>
        <v>573988446.7113446</v>
      </c>
      <c r="BD707" s="57">
        <f>BD697</f>
        <v>550873356.26396811</v>
      </c>
      <c r="BE707" s="59">
        <f>BE697</f>
        <v>9972990.485535305</v>
      </c>
      <c r="BF707" s="57">
        <f>BF697</f>
        <v>3235408.8058172469</v>
      </c>
      <c r="BG707" s="57">
        <f>BG697</f>
        <v>37894377.809811346</v>
      </c>
      <c r="BH707" s="57">
        <f t="shared" ref="BH707:CV707" si="1414">BH689+BH697</f>
        <v>567031478.45483673</v>
      </c>
      <c r="BI707" s="57">
        <f t="shared" si="1414"/>
        <v>563555143.10261679</v>
      </c>
      <c r="BJ707" s="57">
        <f t="shared" si="1414"/>
        <v>560078835.33310926</v>
      </c>
      <c r="BK707" s="57">
        <f t="shared" si="1414"/>
        <v>556604803.66093385</v>
      </c>
      <c r="BL707" s="57">
        <f t="shared" si="1414"/>
        <v>553130806.73475873</v>
      </c>
      <c r="BM707" s="57">
        <f t="shared" si="1414"/>
        <v>549659786.20157087</v>
      </c>
      <c r="BN707" s="57">
        <f t="shared" si="1414"/>
        <v>546192086.52622938</v>
      </c>
      <c r="BO707" s="57">
        <f t="shared" si="1414"/>
        <v>542724386.85088778</v>
      </c>
      <c r="BP707" s="57">
        <f t="shared" si="1414"/>
        <v>539256687.17554617</v>
      </c>
      <c r="BQ707" s="57">
        <f t="shared" si="1414"/>
        <v>535788987.5002048</v>
      </c>
      <c r="BR707" s="57">
        <f t="shared" si="1414"/>
        <v>532330610.42619658</v>
      </c>
      <c r="BS707" s="57">
        <f>BS697</f>
        <v>512986242.24527174</v>
      </c>
      <c r="BT707" s="59">
        <f>BT697</f>
        <v>10909110.42434747</v>
      </c>
      <c r="BU707" s="57">
        <f>BU697</f>
        <v>3235408.8058172469</v>
      </c>
      <c r="BV707" s="57">
        <f>BV697</f>
        <v>37660145.57980974</v>
      </c>
      <c r="BW707" s="57">
        <f t="shared" si="1414"/>
        <v>525415909.35551423</v>
      </c>
      <c r="BX707" s="57">
        <f t="shared" si="1414"/>
        <v>521963084.61017233</v>
      </c>
      <c r="BY707" s="57">
        <f t="shared" si="1414"/>
        <v>518511587.91483152</v>
      </c>
      <c r="BZ707" s="57">
        <f t="shared" si="1414"/>
        <v>515091878.46948975</v>
      </c>
      <c r="CA707" s="57">
        <f t="shared" si="1414"/>
        <v>511672169.56414813</v>
      </c>
      <c r="CB707" s="57">
        <f t="shared" si="1414"/>
        <v>508252460.65880692</v>
      </c>
      <c r="CC707" s="57">
        <f t="shared" si="1414"/>
        <v>504832751.95346558</v>
      </c>
      <c r="CD707" s="57">
        <f t="shared" si="1414"/>
        <v>501420147.40812379</v>
      </c>
      <c r="CE707" s="57">
        <f t="shared" si="1414"/>
        <v>498007542.8627823</v>
      </c>
      <c r="CF707" s="57">
        <f t="shared" si="1414"/>
        <v>494594938.31744123</v>
      </c>
      <c r="CG707" s="57">
        <f t="shared" si="1414"/>
        <v>491184269.22877395</v>
      </c>
      <c r="CH707" s="57">
        <f>CH697</f>
        <v>475326442.5118019</v>
      </c>
      <c r="CI707" s="59">
        <f>CI697</f>
        <v>10192648.779134585</v>
      </c>
      <c r="CJ707" s="57">
        <f>CJ697</f>
        <v>3235408.8058172469</v>
      </c>
      <c r="CK707" s="57">
        <f>CK697</f>
        <v>37459486.149809733</v>
      </c>
      <c r="CL707" s="57">
        <f t="shared" si="1414"/>
        <v>484371246.11722487</v>
      </c>
      <c r="CM707" s="57">
        <f t="shared" si="1414"/>
        <v>480969124.41855043</v>
      </c>
      <c r="CN707" s="57">
        <f t="shared" si="1414"/>
        <v>477567002.71987522</v>
      </c>
      <c r="CO707" s="57">
        <f t="shared" si="1414"/>
        <v>474164881.02120113</v>
      </c>
      <c r="CP707" s="57">
        <f t="shared" si="1414"/>
        <v>470762795.06450725</v>
      </c>
      <c r="CQ707" s="57">
        <f t="shared" si="1414"/>
        <v>467361884.67583221</v>
      </c>
      <c r="CR707" s="57">
        <f t="shared" si="1414"/>
        <v>463960976.08406687</v>
      </c>
      <c r="CS707" s="57">
        <f t="shared" si="1414"/>
        <v>460563824.75489205</v>
      </c>
      <c r="CT707" s="57">
        <f t="shared" si="1414"/>
        <v>457166673.87621748</v>
      </c>
      <c r="CU707" s="57">
        <f t="shared" si="1414"/>
        <v>420218833.72129303</v>
      </c>
      <c r="CV707" s="57">
        <f t="shared" si="1414"/>
        <v>416898104.04186821</v>
      </c>
      <c r="CW707" s="57">
        <f>CW697</f>
        <v>404469382.76143134</v>
      </c>
      <c r="CX707" s="59">
        <f>CX697</f>
        <v>9307709.5295043495</v>
      </c>
    </row>
    <row r="708" spans="6:102" x14ac:dyDescent="0.2">
      <c r="F708" s="71" t="s">
        <v>774</v>
      </c>
      <c r="L708" s="57">
        <f t="shared" ref="L708:N708" si="1415">L694</f>
        <v>6540.4322222222227</v>
      </c>
      <c r="N708" s="57">
        <f t="shared" si="1415"/>
        <v>63458.656666666662</v>
      </c>
      <c r="O708" s="57">
        <f t="shared" ref="O708:AC708" si="1416">O694</f>
        <v>582858.28111111105</v>
      </c>
      <c r="P708" s="57">
        <f t="shared" si="1416"/>
        <v>578573.22888888884</v>
      </c>
      <c r="Q708" s="57">
        <f t="shared" si="1416"/>
        <v>574288.17666666652</v>
      </c>
      <c r="R708" s="57">
        <f t="shared" si="1416"/>
        <v>570003.1244444442</v>
      </c>
      <c r="S708" s="57">
        <f t="shared" si="1416"/>
        <v>565718.07222222199</v>
      </c>
      <c r="T708" s="57">
        <f t="shared" si="1416"/>
        <v>625367.81999999983</v>
      </c>
      <c r="U708" s="57">
        <f t="shared" si="1416"/>
        <v>745838.29777777754</v>
      </c>
      <c r="V708" s="57">
        <f t="shared" si="1416"/>
        <v>739297.86555555521</v>
      </c>
      <c r="W708" s="57">
        <f t="shared" si="1416"/>
        <v>732757.433333333</v>
      </c>
      <c r="X708" s="57">
        <f t="shared" si="1416"/>
        <v>726217.00111111079</v>
      </c>
      <c r="Y708" s="57">
        <f t="shared" si="1416"/>
        <v>719676.56888888846</v>
      </c>
      <c r="Z708" s="57">
        <f t="shared" si="1416"/>
        <v>713136.13666666613</v>
      </c>
      <c r="AA708" s="59">
        <f t="shared" si="1416"/>
        <v>0</v>
      </c>
      <c r="AB708" s="57"/>
      <c r="AC708" s="57">
        <f t="shared" si="1416"/>
        <v>1965292.1493571426</v>
      </c>
      <c r="AD708" s="57">
        <f t="shared" ref="AD708:AR708" si="1417">AD694</f>
        <v>706595.70444444392</v>
      </c>
      <c r="AE708" s="57">
        <f t="shared" si="1417"/>
        <v>700055.27222222171</v>
      </c>
      <c r="AF708" s="57">
        <f t="shared" si="1417"/>
        <v>693514.8399999995</v>
      </c>
      <c r="AG708" s="57">
        <f t="shared" si="1417"/>
        <v>686974.40777777729</v>
      </c>
      <c r="AH708" s="57">
        <f t="shared" si="1417"/>
        <v>680433.97555555508</v>
      </c>
      <c r="AI708" s="57">
        <f t="shared" si="1417"/>
        <v>673893.54333333287</v>
      </c>
      <c r="AJ708" s="57">
        <f t="shared" si="1417"/>
        <v>667353.11111111066</v>
      </c>
      <c r="AK708" s="57">
        <f t="shared" si="1417"/>
        <v>660812.67888888845</v>
      </c>
      <c r="AL708" s="57">
        <f t="shared" si="1417"/>
        <v>654272.24666666624</v>
      </c>
      <c r="AM708" s="57">
        <f t="shared" si="1417"/>
        <v>755528.93444444402</v>
      </c>
      <c r="AN708" s="57">
        <f t="shared" si="1417"/>
        <v>138516542.53933334</v>
      </c>
      <c r="AO708" s="57">
        <f t="shared" si="1417"/>
        <v>136623794.01730949</v>
      </c>
      <c r="AP708" s="59">
        <f t="shared" si="1417"/>
        <v>0</v>
      </c>
      <c r="AQ708" s="57">
        <f t="shared" si="1417"/>
        <v>1892748.5220238094</v>
      </c>
      <c r="AR708" s="57">
        <f t="shared" si="1417"/>
        <v>22712982.264285717</v>
      </c>
      <c r="AS708" s="57">
        <f t="shared" ref="AS708:AU708" si="1418">AS694</f>
        <v>134731045.49528569</v>
      </c>
      <c r="AT708" s="57">
        <f t="shared" si="1418"/>
        <v>132838296.97326189</v>
      </c>
      <c r="AU708" s="57">
        <f t="shared" si="1418"/>
        <v>130945548.45123808</v>
      </c>
      <c r="AV708" s="57">
        <f t="shared" ref="AV708:BG708" si="1419">AV694</f>
        <v>129052799.92921427</v>
      </c>
      <c r="AW708" s="57">
        <f t="shared" si="1419"/>
        <v>127160051.40719047</v>
      </c>
      <c r="AX708" s="57">
        <f t="shared" si="1419"/>
        <v>125267302.88516666</v>
      </c>
      <c r="AY708" s="57">
        <f t="shared" si="1419"/>
        <v>123374554.36314286</v>
      </c>
      <c r="AZ708" s="57">
        <f t="shared" si="1419"/>
        <v>121481805.84111904</v>
      </c>
      <c r="BA708" s="57">
        <f t="shared" si="1419"/>
        <v>119589057.31909522</v>
      </c>
      <c r="BB708" s="57">
        <f t="shared" si="1419"/>
        <v>117696308.79707141</v>
      </c>
      <c r="BC708" s="57">
        <f t="shared" si="1419"/>
        <v>115803560.27504762</v>
      </c>
      <c r="BD708" s="57">
        <f t="shared" si="1419"/>
        <v>113910811.7530238</v>
      </c>
      <c r="BE708" s="59">
        <f t="shared" si="1419"/>
        <v>0</v>
      </c>
      <c r="BF708" s="57">
        <f t="shared" si="1419"/>
        <v>1892748.5220238094</v>
      </c>
      <c r="BG708" s="57">
        <f t="shared" si="1419"/>
        <v>22712982.264285717</v>
      </c>
      <c r="BH708" s="57">
        <f t="shared" ref="BH708:CX708" si="1420">BH694</f>
        <v>112018063.23099999</v>
      </c>
      <c r="BI708" s="57">
        <f t="shared" si="1420"/>
        <v>110125314.70897619</v>
      </c>
      <c r="BJ708" s="57">
        <f t="shared" si="1420"/>
        <v>108232566.18695237</v>
      </c>
      <c r="BK708" s="57">
        <f t="shared" si="1420"/>
        <v>106339817.66492857</v>
      </c>
      <c r="BL708" s="57">
        <f t="shared" si="1420"/>
        <v>104447069.14290476</v>
      </c>
      <c r="BM708" s="57">
        <f t="shared" si="1420"/>
        <v>102554320.62088096</v>
      </c>
      <c r="BN708" s="57">
        <f t="shared" si="1420"/>
        <v>100661572.09885715</v>
      </c>
      <c r="BO708" s="57">
        <f t="shared" si="1420"/>
        <v>98768823.576833338</v>
      </c>
      <c r="BP708" s="57">
        <f t="shared" si="1420"/>
        <v>96876075.054809541</v>
      </c>
      <c r="BQ708" s="57">
        <f t="shared" si="1420"/>
        <v>94983326.532785729</v>
      </c>
      <c r="BR708" s="57">
        <f t="shared" si="1420"/>
        <v>93090578.010761917</v>
      </c>
      <c r="BS708" s="57">
        <f t="shared" si="1420"/>
        <v>91197829.488738105</v>
      </c>
      <c r="BT708" s="59">
        <f t="shared" si="1420"/>
        <v>2108.0325688888893</v>
      </c>
      <c r="BU708" s="57">
        <f t="shared" si="1420"/>
        <v>1892748.5220238094</v>
      </c>
      <c r="BV708" s="57">
        <f t="shared" si="1420"/>
        <v>22712982.264285717</v>
      </c>
      <c r="BW708" s="57">
        <f t="shared" si="1420"/>
        <v>89305080.966714308</v>
      </c>
      <c r="BX708" s="57">
        <f t="shared" si="1420"/>
        <v>87412332.444690481</v>
      </c>
      <c r="BY708" s="57">
        <f t="shared" si="1420"/>
        <v>85519583.922666669</v>
      </c>
      <c r="BZ708" s="57">
        <f t="shared" si="1420"/>
        <v>83626835.400642872</v>
      </c>
      <c r="CA708" s="57">
        <f t="shared" si="1420"/>
        <v>81734086.87861906</v>
      </c>
      <c r="CB708" s="57">
        <f t="shared" si="1420"/>
        <v>79841338.356595248</v>
      </c>
      <c r="CC708" s="57">
        <f t="shared" si="1420"/>
        <v>77948589.834571436</v>
      </c>
      <c r="CD708" s="57">
        <f t="shared" si="1420"/>
        <v>76055841.312547639</v>
      </c>
      <c r="CE708" s="57">
        <f t="shared" si="1420"/>
        <v>74163092.790523842</v>
      </c>
      <c r="CF708" s="57">
        <f t="shared" si="1420"/>
        <v>72270344.268500015</v>
      </c>
      <c r="CG708" s="57">
        <f t="shared" si="1420"/>
        <v>70377595.746476218</v>
      </c>
      <c r="CH708" s="57">
        <f t="shared" si="1420"/>
        <v>68484847.224452406</v>
      </c>
      <c r="CI708" s="59">
        <f t="shared" si="1420"/>
        <v>1949.930126222223</v>
      </c>
      <c r="CJ708" s="57">
        <f t="shared" si="1420"/>
        <v>1892748.5220238094</v>
      </c>
      <c r="CK708" s="57">
        <f t="shared" si="1420"/>
        <v>22712982.264285717</v>
      </c>
      <c r="CL708" s="57">
        <f t="shared" si="1420"/>
        <v>66592098.702428602</v>
      </c>
      <c r="CM708" s="57">
        <f t="shared" si="1420"/>
        <v>64699350.180404782</v>
      </c>
      <c r="CN708" s="57">
        <f t="shared" si="1420"/>
        <v>62806601.658380978</v>
      </c>
      <c r="CO708" s="57">
        <f t="shared" si="1420"/>
        <v>60913853.136357166</v>
      </c>
      <c r="CP708" s="57">
        <f t="shared" si="1420"/>
        <v>59021104.614333361</v>
      </c>
      <c r="CQ708" s="57">
        <f t="shared" si="1420"/>
        <v>57128356.092309549</v>
      </c>
      <c r="CR708" s="57">
        <f t="shared" si="1420"/>
        <v>55235607.570285752</v>
      </c>
      <c r="CS708" s="57">
        <f t="shared" si="1420"/>
        <v>53342859.04826194</v>
      </c>
      <c r="CT708" s="57">
        <f t="shared" si="1420"/>
        <v>51450110.526238136</v>
      </c>
      <c r="CU708" s="57">
        <f t="shared" si="1420"/>
        <v>49557362.004214324</v>
      </c>
      <c r="CV708" s="57">
        <f t="shared" si="1420"/>
        <v>47664613.482190512</v>
      </c>
      <c r="CW708" s="57">
        <f t="shared" si="1420"/>
        <v>45771864.9601667</v>
      </c>
      <c r="CX708" s="59">
        <f t="shared" si="1420"/>
        <v>1791.8276835555569</v>
      </c>
    </row>
    <row r="709" spans="6:102" x14ac:dyDescent="0.2">
      <c r="L709" s="74">
        <f t="shared" ref="L709:N709" si="1421">SUM(L706:L708)</f>
        <v>6464607.8918080106</v>
      </c>
      <c r="N709" s="74">
        <f t="shared" si="1421"/>
        <v>75081257.418091387</v>
      </c>
      <c r="O709" s="74">
        <f t="shared" ref="O709:AC709" si="1422">SUM(O706:O708)</f>
        <v>1101569183.6565008</v>
      </c>
      <c r="P709" s="74">
        <f t="shared" si="1422"/>
        <v>1095145057.0624936</v>
      </c>
      <c r="Q709" s="74">
        <f t="shared" si="1422"/>
        <v>1088734655.4684863</v>
      </c>
      <c r="R709" s="74">
        <f t="shared" si="1422"/>
        <v>1082484917.8644791</v>
      </c>
      <c r="S709" s="74">
        <f t="shared" si="1422"/>
        <v>1076211336.7804708</v>
      </c>
      <c r="T709" s="74">
        <f t="shared" si="1422"/>
        <v>1069947422.3764627</v>
      </c>
      <c r="U709" s="74">
        <f t="shared" si="1422"/>
        <v>1064334616.9824555</v>
      </c>
      <c r="V709" s="74">
        <f t="shared" si="1422"/>
        <v>1059229516.5453914</v>
      </c>
      <c r="W709" s="74">
        <f t="shared" si="1422"/>
        <v>1052872934.845659</v>
      </c>
      <c r="X709" s="74">
        <f t="shared" si="1422"/>
        <v>1047268584.3585953</v>
      </c>
      <c r="Y709" s="74">
        <f t="shared" si="1422"/>
        <v>1046938685.4915314</v>
      </c>
      <c r="Z709" s="74">
        <f t="shared" si="1422"/>
        <v>1058893365.4938715</v>
      </c>
      <c r="AA709" s="75">
        <f t="shared" si="1422"/>
        <v>16479208.417852797</v>
      </c>
      <c r="AB709" s="74"/>
      <c r="AC709" s="74">
        <f t="shared" si="1422"/>
        <v>73217886.379438132</v>
      </c>
      <c r="AD709" s="74">
        <f t="shared" ref="AD709" si="1423">SUM(AD706:AD708)</f>
        <v>1063254223.597427</v>
      </c>
      <c r="AE709" s="74">
        <f t="shared" ref="AE709" si="1424">SUM(AE706:AE708)</f>
        <v>1058740873.9417202</v>
      </c>
      <c r="AF709" s="74">
        <f t="shared" ref="AF709" si="1425">SUM(AF706:AF708)</f>
        <v>1053997808.6014489</v>
      </c>
      <c r="AG709" s="74">
        <f t="shared" ref="AG709" si="1426">SUM(AG706:AG708)</f>
        <v>1048577803.8631198</v>
      </c>
      <c r="AH709" s="74">
        <f t="shared" ref="AH709" si="1427">SUM(AH706:AH708)</f>
        <v>1043121206.9887649</v>
      </c>
      <c r="AI709" s="74">
        <f t="shared" ref="AI709" si="1428">SUM(AI706:AI708)</f>
        <v>1037629767.0318521</v>
      </c>
      <c r="AJ709" s="74">
        <f t="shared" ref="AJ709" si="1429">SUM(AJ706:AJ708)</f>
        <v>1055859403.286607</v>
      </c>
      <c r="AK709" s="74">
        <f t="shared" ref="AK709" si="1430">SUM(AK706:AK708)</f>
        <v>1053087341.5205362</v>
      </c>
      <c r="AL709" s="74">
        <f t="shared" ref="AL709" si="1431">SUM(AL706:AL708)</f>
        <v>1048686711.4876864</v>
      </c>
      <c r="AM709" s="74">
        <f t="shared" ref="AM709" si="1432">SUM(AM706:AM708)</f>
        <v>1045015953.0595026</v>
      </c>
      <c r="AN709" s="74">
        <f t="shared" ref="AN709:AR709" si="1433">SUM(AN706:AN708)</f>
        <v>1178819040.9225981</v>
      </c>
      <c r="AO709" s="74">
        <f t="shared" si="1433"/>
        <v>1162248361.7127957</v>
      </c>
      <c r="AP709" s="75">
        <f t="shared" si="1433"/>
        <v>16456987.998574376</v>
      </c>
      <c r="AQ709" s="74">
        <f t="shared" si="1433"/>
        <v>8490249.1958342623</v>
      </c>
      <c r="AR709" s="74">
        <f t="shared" si="1433"/>
        <v>88944727.562427804</v>
      </c>
      <c r="AS709" s="74">
        <f t="shared" ref="AS709" si="1434">SUM(AS706:AS708)</f>
        <v>1163165539.7345617</v>
      </c>
      <c r="AT709" s="74">
        <f t="shared" ref="AT709" si="1435">SUM(AT706:AT708)</f>
        <v>1155360496.2221432</v>
      </c>
      <c r="AU709" s="74">
        <f t="shared" ref="AU709" si="1436">SUM(AU706:AU708)</f>
        <v>1162045124.809726</v>
      </c>
      <c r="AV709" s="74">
        <f t="shared" ref="AV709" si="1437">SUM(AV706:AV708)</f>
        <v>1154398713.3436179</v>
      </c>
      <c r="AW709" s="74">
        <f t="shared" ref="AW709" si="1438">SUM(AW706:AW708)</f>
        <v>1146753113.3075101</v>
      </c>
      <c r="AX709" s="74">
        <f t="shared" ref="AX709" si="1439">SUM(AX706:AX708)</f>
        <v>1139107574.6214018</v>
      </c>
      <c r="AY709" s="74">
        <f t="shared" ref="AY709" si="1440">SUM(AY706:AY708)</f>
        <v>1131462500.0452933</v>
      </c>
      <c r="AZ709" s="74">
        <f t="shared" ref="AZ709" si="1441">SUM(AZ706:AZ708)</f>
        <v>1123826007.3791854</v>
      </c>
      <c r="BA709" s="74">
        <f t="shared" ref="BA709" si="1442">SUM(BA706:BA708)</f>
        <v>1116191413.4130781</v>
      </c>
      <c r="BB709" s="74">
        <f t="shared" ref="BB709" si="1443">SUM(BB706:BB708)</f>
        <v>1108556833.6869688</v>
      </c>
      <c r="BC709" s="74">
        <f t="shared" ref="BC709:BG709" si="1444">SUM(BC706:BC708)</f>
        <v>1187678336.640861</v>
      </c>
      <c r="BD709" s="74">
        <f t="shared" si="1444"/>
        <v>1160055311.3634679</v>
      </c>
      <c r="BE709" s="75">
        <f t="shared" si="1444"/>
        <v>16107637.187916176</v>
      </c>
      <c r="BF709" s="74">
        <f t="shared" si="1444"/>
        <v>8490249.1958342623</v>
      </c>
      <c r="BG709" s="74">
        <f t="shared" si="1444"/>
        <v>91029260.945015535</v>
      </c>
      <c r="BH709" s="74">
        <f t="shared" ref="BH709" si="1445">SUM(BH706:BH708)</f>
        <v>1171705498.72732</v>
      </c>
      <c r="BI709" s="74">
        <f t="shared" ref="BI709" si="1446">SUM(BI706:BI708)</f>
        <v>1163721228.5450833</v>
      </c>
      <c r="BJ709" s="74">
        <f t="shared" ref="BJ709" si="1447">SUM(BJ706:BJ708)</f>
        <v>1155736990.8622243</v>
      </c>
      <c r="BK709" s="74">
        <f t="shared" ref="BK709" si="1448">SUM(BK706:BK708)</f>
        <v>1147848288.5300324</v>
      </c>
      <c r="BL709" s="74">
        <f t="shared" ref="BL709" si="1449">SUM(BL706:BL708)</f>
        <v>1139966636.9600902</v>
      </c>
      <c r="BM709" s="74">
        <f t="shared" ref="BM709" si="1450">SUM(BM706:BM708)</f>
        <v>1132087961.8531351</v>
      </c>
      <c r="BN709" s="74">
        <f t="shared" ref="BN709" si="1451">SUM(BN706:BN708)</f>
        <v>1124212607.6040268</v>
      </c>
      <c r="BO709" s="74">
        <f t="shared" ref="BO709" si="1452">SUM(BO706:BO708)</f>
        <v>1116337486.2699177</v>
      </c>
      <c r="BP709" s="74">
        <f t="shared" ref="BP709" si="1453">SUM(BP706:BP708)</f>
        <v>1108477197.5208094</v>
      </c>
      <c r="BQ709" s="74">
        <f t="shared" ref="BQ709" si="1454">SUM(BQ706:BQ708)</f>
        <v>1100617648.6987011</v>
      </c>
      <c r="BR709" s="74">
        <f t="shared" ref="BR709:BV709" si="1455">SUM(BR706:BR708)</f>
        <v>1092768476.8249259</v>
      </c>
      <c r="BS709" s="74">
        <f t="shared" si="1455"/>
        <v>1069033314.3002338</v>
      </c>
      <c r="BT709" s="75">
        <f t="shared" si="1455"/>
        <v>16561527.956987135</v>
      </c>
      <c r="BU709" s="74">
        <f t="shared" si="1455"/>
        <v>8490249.1958342623</v>
      </c>
      <c r="BV709" s="74">
        <f t="shared" si="1455"/>
        <v>90090844.495013952</v>
      </c>
      <c r="BW709" s="74">
        <f t="shared" ref="BW709" si="1456">SUM(BW706:BW708)</f>
        <v>1077072187.0667095</v>
      </c>
      <c r="BX709" s="74">
        <f t="shared" ref="BX709" si="1457">SUM(BX706:BX708)</f>
        <v>1069228567.9776006</v>
      </c>
      <c r="BY709" s="74">
        <f t="shared" ref="BY709" si="1458">SUM(BY706:BY708)</f>
        <v>1061386276.9384927</v>
      </c>
      <c r="BZ709" s="74">
        <f t="shared" ref="BZ709" si="1459">SUM(BZ706:BZ708)</f>
        <v>1053575773.1493838</v>
      </c>
      <c r="CA709" s="74">
        <f t="shared" ref="CA709" si="1460">SUM(CA706:CA708)</f>
        <v>1045765269.9002753</v>
      </c>
      <c r="CB709" s="74">
        <f t="shared" ref="CB709" si="1461">SUM(CB706:CB708)</f>
        <v>1037954766.6511672</v>
      </c>
      <c r="CC709" s="74">
        <f t="shared" ref="CC709" si="1462">SUM(CC706:CC708)</f>
        <v>1030144263.6020588</v>
      </c>
      <c r="CD709" s="74">
        <f t="shared" ref="CD709" si="1463">SUM(CD706:CD708)</f>
        <v>1022340864.71295</v>
      </c>
      <c r="CE709" s="74">
        <f t="shared" ref="CE709" si="1464">SUM(CE706:CE708)</f>
        <v>1014537465.8238417</v>
      </c>
      <c r="CF709" s="74">
        <f t="shared" ref="CF709" si="1465">SUM(CF706:CF708)</f>
        <v>1006734067.5047333</v>
      </c>
      <c r="CG709" s="74">
        <f t="shared" ref="CG709:CK709" si="1466">SUM(CG706:CG708)</f>
        <v>999062020.39229906</v>
      </c>
      <c r="CH709" s="74">
        <f t="shared" si="1466"/>
        <v>978942815.65155995</v>
      </c>
      <c r="CI709" s="75">
        <f t="shared" si="1466"/>
        <v>15363378.794592412</v>
      </c>
      <c r="CJ709" s="74">
        <f t="shared" si="1466"/>
        <v>8490249.1958342623</v>
      </c>
      <c r="CK709" s="74">
        <f t="shared" si="1466"/>
        <v>88504794.115017936</v>
      </c>
      <c r="CL709" s="74">
        <f t="shared" ref="CL709" si="1467">SUM(CL706:CL708)</f>
        <v>983726241.23321605</v>
      </c>
      <c r="CM709" s="74">
        <f t="shared" ref="CM709" si="1468">SUM(CM706:CM708)</f>
        <v>976062741.51077461</v>
      </c>
      <c r="CN709" s="74">
        <f t="shared" ref="CN709" si="1469">SUM(CN706:CN708)</f>
        <v>968400016.98833227</v>
      </c>
      <c r="CO709" s="74">
        <f t="shared" ref="CO709" si="1470">SUM(CO706:CO708)</f>
        <v>960738848.31589115</v>
      </c>
      <c r="CP709" s="74">
        <f t="shared" ref="CP709" si="1471">SUM(CP706:CP708)</f>
        <v>953077715.5654304</v>
      </c>
      <c r="CQ709" s="74">
        <f t="shared" ref="CQ709" si="1472">SUM(CQ706:CQ708)</f>
        <v>945417758.38298833</v>
      </c>
      <c r="CR709" s="74">
        <f t="shared" ref="CR709" si="1473">SUM(CR706:CR708)</f>
        <v>937766761.93174171</v>
      </c>
      <c r="CS709" s="74">
        <f t="shared" ref="CS709" si="1474">SUM(CS706:CS708)</f>
        <v>930120709.49679995</v>
      </c>
      <c r="CT709" s="74">
        <f t="shared" ref="CT709" si="1475">SUM(CT706:CT708)</f>
        <v>922474657.5843581</v>
      </c>
      <c r="CU709" s="74">
        <f t="shared" ref="CU709" si="1476">SUM(CU706:CU708)</f>
        <v>881277916.39566684</v>
      </c>
      <c r="CV709" s="74">
        <f t="shared" ref="CV709:CX709" si="1477">SUM(CV706:CV708)</f>
        <v>873708285.7880466</v>
      </c>
      <c r="CW709" s="74">
        <f t="shared" si="1477"/>
        <v>857040447.93967557</v>
      </c>
      <c r="CX709" s="75">
        <f t="shared" si="1477"/>
        <v>13997666.711079875</v>
      </c>
    </row>
    <row r="711" spans="6:102" x14ac:dyDescent="0.2">
      <c r="F711" s="40" t="str">
        <f>F692</f>
        <v>общепроизводственные расходы</v>
      </c>
      <c r="L711" s="57">
        <f t="shared" ref="L711:N711" si="1478">L692</f>
        <v>242551.24522192203</v>
      </c>
      <c r="N711" s="57">
        <f t="shared" si="1478"/>
        <v>2556609.5456789401</v>
      </c>
      <c r="O711" s="57">
        <f t="shared" ref="O711:AR711" si="1479">O692</f>
        <v>32532436.382561266</v>
      </c>
      <c r="P711" s="57">
        <f t="shared" si="1479"/>
        <v>32314099.994006012</v>
      </c>
      <c r="Q711" s="57">
        <f t="shared" si="1479"/>
        <v>32099397.275450736</v>
      </c>
      <c r="R711" s="57">
        <f t="shared" si="1479"/>
        <v>31884694.5668955</v>
      </c>
      <c r="S711" s="57">
        <f t="shared" si="1479"/>
        <v>31677706.298340231</v>
      </c>
      <c r="T711" s="57">
        <f t="shared" si="1479"/>
        <v>31625026.719784983</v>
      </c>
      <c r="U711" s="57">
        <f t="shared" si="1479"/>
        <v>31413752.461229708</v>
      </c>
      <c r="V711" s="57">
        <f t="shared" si="1479"/>
        <v>31202358.581087161</v>
      </c>
      <c r="W711" s="57">
        <f t="shared" si="1479"/>
        <v>30990964.700944599</v>
      </c>
      <c r="X711" s="57">
        <f t="shared" si="1479"/>
        <v>30779570.820802048</v>
      </c>
      <c r="Y711" s="57">
        <f t="shared" si="1479"/>
        <v>31074055.270659484</v>
      </c>
      <c r="Z711" s="57">
        <f t="shared" si="1479"/>
        <v>30854230.503850255</v>
      </c>
      <c r="AA711" s="59">
        <f t="shared" si="1479"/>
        <v>515073.40502383327</v>
      </c>
      <c r="AB711" s="57"/>
      <c r="AC711" s="57">
        <f t="shared" si="1479"/>
        <v>2236685.436710686</v>
      </c>
      <c r="AD711" s="57">
        <f t="shared" si="1479"/>
        <v>30660784.737041041</v>
      </c>
      <c r="AE711" s="57">
        <f t="shared" si="1479"/>
        <v>30467339.190231808</v>
      </c>
      <c r="AF711" s="57">
        <f t="shared" si="1479"/>
        <v>30273893.643422589</v>
      </c>
      <c r="AG711" s="57">
        <f t="shared" si="1479"/>
        <v>30216790.236613367</v>
      </c>
      <c r="AH711" s="57">
        <f t="shared" si="1479"/>
        <v>30130842.618970796</v>
      </c>
      <c r="AI711" s="57">
        <f t="shared" si="1479"/>
        <v>29931427.146328241</v>
      </c>
      <c r="AJ711" s="57">
        <f t="shared" si="1479"/>
        <v>29739094.32368568</v>
      </c>
      <c r="AK711" s="57">
        <f t="shared" si="1479"/>
        <v>29546761.501043141</v>
      </c>
      <c r="AL711" s="57">
        <f t="shared" si="1479"/>
        <v>29354428.678400576</v>
      </c>
      <c r="AM711" s="57">
        <f t="shared" si="1479"/>
        <v>29162095.855758004</v>
      </c>
      <c r="AN711" s="57">
        <f t="shared" si="1479"/>
        <v>29199763.03311545</v>
      </c>
      <c r="AO711" s="57">
        <f t="shared" si="1479"/>
        <v>29003596.877139572</v>
      </c>
      <c r="AP711" s="59">
        <f t="shared" si="1479"/>
        <v>499055.98382383294</v>
      </c>
      <c r="AQ711" s="57">
        <f t="shared" si="1479"/>
        <v>229866.12359493799</v>
      </c>
      <c r="AR711" s="57">
        <f t="shared" si="1479"/>
        <v>2028601.523139257</v>
      </c>
      <c r="AS711" s="57">
        <f t="shared" ref="AS711:AU711" si="1480">AS692</f>
        <v>28806266.670925576</v>
      </c>
      <c r="AT711" s="57">
        <f t="shared" si="1480"/>
        <v>28608936.997330636</v>
      </c>
      <c r="AU711" s="57">
        <f t="shared" si="1480"/>
        <v>28418223.163735714</v>
      </c>
      <c r="AV711" s="57">
        <f t="shared" ref="AV711:BG711" si="1481">AV692</f>
        <v>28227509.330140758</v>
      </c>
      <c r="AW711" s="57">
        <f t="shared" si="1481"/>
        <v>28036795.496545836</v>
      </c>
      <c r="AX711" s="57">
        <f t="shared" si="1481"/>
        <v>27848859.162950888</v>
      </c>
      <c r="AY711" s="57">
        <f t="shared" si="1481"/>
        <v>27663267.139355946</v>
      </c>
      <c r="AZ711" s="57">
        <f t="shared" si="1481"/>
        <v>27477675.305761013</v>
      </c>
      <c r="BA711" s="57">
        <f t="shared" si="1481"/>
        <v>27352005.212166063</v>
      </c>
      <c r="BB711" s="57">
        <f t="shared" si="1481"/>
        <v>27226335.258571118</v>
      </c>
      <c r="BC711" s="57">
        <f t="shared" si="1481"/>
        <v>27100665.304976188</v>
      </c>
      <c r="BD711" s="57">
        <f t="shared" si="1481"/>
        <v>26974995.351381246</v>
      </c>
      <c r="BE711" s="59">
        <f t="shared" si="1481"/>
        <v>483654.40385152487</v>
      </c>
      <c r="BF711" s="57">
        <f t="shared" si="1481"/>
        <v>229866.12359493799</v>
      </c>
      <c r="BG711" s="57">
        <f t="shared" si="1481"/>
        <v>1471923.1717106858</v>
      </c>
      <c r="BH711" s="57">
        <f t="shared" ref="BH711:CX711" si="1482">BH692</f>
        <v>26849325.392230745</v>
      </c>
      <c r="BI711" s="57">
        <f t="shared" si="1482"/>
        <v>26723655.438635819</v>
      </c>
      <c r="BJ711" s="57">
        <f t="shared" si="1482"/>
        <v>26597985.48504087</v>
      </c>
      <c r="BK711" s="57">
        <f t="shared" si="1482"/>
        <v>26472315.531445935</v>
      </c>
      <c r="BL711" s="57">
        <f t="shared" si="1482"/>
        <v>26346645.577850994</v>
      </c>
      <c r="BM711" s="57">
        <f t="shared" si="1482"/>
        <v>26220975.894256059</v>
      </c>
      <c r="BN711" s="57">
        <f t="shared" si="1482"/>
        <v>26099592.290661115</v>
      </c>
      <c r="BO711" s="57">
        <f t="shared" si="1482"/>
        <v>25978208.687066175</v>
      </c>
      <c r="BP711" s="57">
        <f t="shared" si="1482"/>
        <v>25856825.083471242</v>
      </c>
      <c r="BQ711" s="57">
        <f t="shared" si="1482"/>
        <v>25735441.479876302</v>
      </c>
      <c r="BR711" s="57">
        <f t="shared" si="1482"/>
        <v>25614058.062948015</v>
      </c>
      <c r="BS711" s="57">
        <f t="shared" si="1482"/>
        <v>25503072.168876909</v>
      </c>
      <c r="BT711" s="59">
        <f t="shared" si="1482"/>
        <v>478682.86867858784</v>
      </c>
      <c r="BU711" s="57">
        <f t="shared" si="1482"/>
        <v>229866.12359493799</v>
      </c>
      <c r="BV711" s="57">
        <f t="shared" si="1482"/>
        <v>1349726.7017106859</v>
      </c>
      <c r="BW711" s="57">
        <f t="shared" si="1482"/>
        <v>25386281.179567672</v>
      </c>
      <c r="BX711" s="57">
        <f t="shared" si="1482"/>
        <v>25269490.190258443</v>
      </c>
      <c r="BY711" s="57">
        <f t="shared" si="1482"/>
        <v>25152699.200949229</v>
      </c>
      <c r="BZ711" s="57">
        <f t="shared" si="1482"/>
        <v>25035908.211639997</v>
      </c>
      <c r="CA711" s="57">
        <f t="shared" si="1482"/>
        <v>24922904.503164105</v>
      </c>
      <c r="CB711" s="57">
        <f t="shared" si="1482"/>
        <v>24812967.499688219</v>
      </c>
      <c r="CC711" s="57">
        <f t="shared" si="1482"/>
        <v>24703030.496212319</v>
      </c>
      <c r="CD711" s="57">
        <f t="shared" si="1482"/>
        <v>24593093.492736433</v>
      </c>
      <c r="CE711" s="57">
        <f t="shared" si="1482"/>
        <v>24483156.489260547</v>
      </c>
      <c r="CF711" s="57">
        <f t="shared" si="1482"/>
        <v>24373219.485784646</v>
      </c>
      <c r="CG711" s="57">
        <f t="shared" si="1482"/>
        <v>24263282.482308757</v>
      </c>
      <c r="CH711" s="57">
        <f t="shared" si="1482"/>
        <v>24153345.47883286</v>
      </c>
      <c r="CI711" s="59">
        <f t="shared" si="1482"/>
        <v>462705.69222712581</v>
      </c>
      <c r="CJ711" s="57">
        <f t="shared" si="1482"/>
        <v>229866.12359493799</v>
      </c>
      <c r="CK711" s="57">
        <f t="shared" si="1482"/>
        <v>1319244.0417106859</v>
      </c>
      <c r="CL711" s="57">
        <f t="shared" si="1482"/>
        <v>24043408.475356966</v>
      </c>
      <c r="CM711" s="57">
        <f t="shared" si="1482"/>
        <v>23933471.471881077</v>
      </c>
      <c r="CN711" s="57">
        <f t="shared" si="1482"/>
        <v>23823534.468405198</v>
      </c>
      <c r="CO711" s="57">
        <f t="shared" si="1482"/>
        <v>23713597.464929294</v>
      </c>
      <c r="CP711" s="57">
        <f t="shared" si="1482"/>
        <v>23603660.461453401</v>
      </c>
      <c r="CQ711" s="57">
        <f t="shared" si="1482"/>
        <v>23493723.457977518</v>
      </c>
      <c r="CR711" s="57">
        <f t="shared" si="1482"/>
        <v>23383786.454501621</v>
      </c>
      <c r="CS711" s="57">
        <f t="shared" si="1482"/>
        <v>23273849.451025724</v>
      </c>
      <c r="CT711" s="57">
        <f t="shared" si="1482"/>
        <v>23163912.447549842</v>
      </c>
      <c r="CU711" s="57">
        <f t="shared" si="1482"/>
        <v>23053975.444073945</v>
      </c>
      <c r="CV711" s="57">
        <f t="shared" si="1482"/>
        <v>22944038.440598059</v>
      </c>
      <c r="CW711" s="57">
        <f t="shared" si="1482"/>
        <v>22834101.437122159</v>
      </c>
      <c r="CX711" s="59">
        <f t="shared" si="1482"/>
        <v>447013.87498711655</v>
      </c>
    </row>
    <row r="712" spans="6:102" x14ac:dyDescent="0.2">
      <c r="F712" s="40" t="str">
        <f>F693</f>
        <v>Общехозяйственные расходы</v>
      </c>
      <c r="L712" s="57">
        <f t="shared" ref="L712:N712" si="1483">L693</f>
        <v>37441.850222371897</v>
      </c>
      <c r="N712" s="57">
        <f t="shared" si="1483"/>
        <v>439854.21266846271</v>
      </c>
      <c r="O712" s="57">
        <f t="shared" ref="O712:AR712" si="1484">O693</f>
        <v>6067065.2955871513</v>
      </c>
      <c r="P712" s="57">
        <f t="shared" si="1484"/>
        <v>6029623.4453647789</v>
      </c>
      <c r="Q712" s="57">
        <f t="shared" si="1484"/>
        <v>5992181.5951424064</v>
      </c>
      <c r="R712" s="57">
        <f t="shared" si="1484"/>
        <v>5954739.7449200349</v>
      </c>
      <c r="S712" s="57">
        <f t="shared" si="1484"/>
        <v>5917297.8946976634</v>
      </c>
      <c r="T712" s="57">
        <f t="shared" si="1484"/>
        <v>5881205.7144752908</v>
      </c>
      <c r="U712" s="57">
        <f t="shared" si="1484"/>
        <v>5845113.5842529191</v>
      </c>
      <c r="V712" s="57">
        <f t="shared" si="1484"/>
        <v>5809021.4540305464</v>
      </c>
      <c r="W712" s="57">
        <f t="shared" si="1484"/>
        <v>5772929.3238081746</v>
      </c>
      <c r="X712" s="57">
        <f t="shared" si="1484"/>
        <v>5736837.1935858019</v>
      </c>
      <c r="Y712" s="57">
        <f t="shared" si="1484"/>
        <v>5700745.0633634301</v>
      </c>
      <c r="Z712" s="57">
        <f t="shared" si="1484"/>
        <v>5664652.9331410564</v>
      </c>
      <c r="AA712" s="59">
        <f t="shared" si="1484"/>
        <v>125482.63314398022</v>
      </c>
      <c r="AB712" s="57"/>
      <c r="AC712" s="57">
        <f t="shared" si="1484"/>
        <v>433105.56266846269</v>
      </c>
      <c r="AD712" s="57">
        <f t="shared" si="1484"/>
        <v>5628560.8029186856</v>
      </c>
      <c r="AE712" s="57">
        <f t="shared" si="1484"/>
        <v>5592468.6726963129</v>
      </c>
      <c r="AF712" s="57">
        <f t="shared" si="1484"/>
        <v>5556376.5424739411</v>
      </c>
      <c r="AG712" s="57">
        <f t="shared" si="1484"/>
        <v>5520284.4122515684</v>
      </c>
      <c r="AH712" s="57">
        <f t="shared" si="1484"/>
        <v>5484192.2820291976</v>
      </c>
      <c r="AI712" s="57">
        <f t="shared" si="1484"/>
        <v>5448100.1518068248</v>
      </c>
      <c r="AJ712" s="57">
        <f t="shared" si="1484"/>
        <v>5412008.0215844531</v>
      </c>
      <c r="AK712" s="57">
        <f t="shared" si="1484"/>
        <v>5375915.8913620804</v>
      </c>
      <c r="AL712" s="57">
        <f t="shared" si="1484"/>
        <v>5339823.7611397086</v>
      </c>
      <c r="AM712" s="57">
        <f t="shared" si="1484"/>
        <v>5303731.6309173359</v>
      </c>
      <c r="AN712" s="57">
        <f t="shared" si="1484"/>
        <v>5267639.5006949631</v>
      </c>
      <c r="AO712" s="57">
        <f t="shared" si="1484"/>
        <v>5231547.3704725914</v>
      </c>
      <c r="AP712" s="59">
        <f t="shared" si="1484"/>
        <v>116356.91223194063</v>
      </c>
      <c r="AQ712" s="57">
        <f t="shared" si="1484"/>
        <v>37441.850222371897</v>
      </c>
      <c r="AR712" s="57">
        <f t="shared" si="1484"/>
        <v>449302.20266846271</v>
      </c>
      <c r="AS712" s="57">
        <f t="shared" ref="AS712:AU712" si="1485">AS693</f>
        <v>5195455.2369168876</v>
      </c>
      <c r="AT712" s="57">
        <f t="shared" si="1485"/>
        <v>5159363.1066945139</v>
      </c>
      <c r="AU712" s="57">
        <f t="shared" si="1485"/>
        <v>5123270.9764721431</v>
      </c>
      <c r="AV712" s="57">
        <f t="shared" ref="AV712:BG712" si="1486">AV693</f>
        <v>5087178.8462497694</v>
      </c>
      <c r="AW712" s="57">
        <f t="shared" si="1486"/>
        <v>5051086.7160273986</v>
      </c>
      <c r="AX712" s="57">
        <f t="shared" si="1486"/>
        <v>5014994.5858050259</v>
      </c>
      <c r="AY712" s="57">
        <f t="shared" si="1486"/>
        <v>4978902.4555826541</v>
      </c>
      <c r="AZ712" s="57">
        <f t="shared" si="1486"/>
        <v>4942810.3253602814</v>
      </c>
      <c r="BA712" s="57">
        <f t="shared" si="1486"/>
        <v>4906718.1951379096</v>
      </c>
      <c r="BB712" s="57">
        <f t="shared" si="1486"/>
        <v>4870626.0649155378</v>
      </c>
      <c r="BC712" s="57">
        <f t="shared" si="1486"/>
        <v>4834533.9346931651</v>
      </c>
      <c r="BD712" s="57">
        <f t="shared" si="1486"/>
        <v>4798441.8044707933</v>
      </c>
      <c r="BE712" s="59">
        <f t="shared" si="1486"/>
        <v>107231.19131990103</v>
      </c>
      <c r="BF712" s="57">
        <f t="shared" si="1486"/>
        <v>37441.850222371897</v>
      </c>
      <c r="BG712" s="57">
        <f t="shared" si="1486"/>
        <v>429750.86266846268</v>
      </c>
      <c r="BH712" s="57">
        <f t="shared" ref="BH712:CX712" si="1487">BH693</f>
        <v>4762349.6742484206</v>
      </c>
      <c r="BI712" s="57">
        <f t="shared" si="1487"/>
        <v>4726257.5440260489</v>
      </c>
      <c r="BJ712" s="57">
        <f t="shared" si="1487"/>
        <v>4690165.4138036761</v>
      </c>
      <c r="BK712" s="57">
        <f t="shared" si="1487"/>
        <v>4654073.2835813044</v>
      </c>
      <c r="BL712" s="57">
        <f t="shared" si="1487"/>
        <v>4617981.1533589326</v>
      </c>
      <c r="BM712" s="57">
        <f t="shared" si="1487"/>
        <v>4581889.0231365599</v>
      </c>
      <c r="BN712" s="57">
        <f t="shared" si="1487"/>
        <v>4546355.9957713308</v>
      </c>
      <c r="BO712" s="57">
        <f t="shared" si="1487"/>
        <v>4510822.9855489591</v>
      </c>
      <c r="BP712" s="57">
        <f t="shared" si="1487"/>
        <v>4475289.9753265865</v>
      </c>
      <c r="BQ712" s="57">
        <f t="shared" si="1487"/>
        <v>4439756.9651042148</v>
      </c>
      <c r="BR712" s="57">
        <f t="shared" si="1487"/>
        <v>4404223.9548818422</v>
      </c>
      <c r="BS712" s="57">
        <f t="shared" si="1487"/>
        <v>4368690.9446594706</v>
      </c>
      <c r="BT712" s="59">
        <f t="shared" si="1487"/>
        <v>98125.340875553782</v>
      </c>
      <c r="BU712" s="57">
        <f t="shared" si="1487"/>
        <v>37441.850222371897</v>
      </c>
      <c r="BV712" s="57">
        <f t="shared" si="1487"/>
        <v>426396.12266846269</v>
      </c>
      <c r="BW712" s="57">
        <f t="shared" si="1487"/>
        <v>4333157.9344370971</v>
      </c>
      <c r="BX712" s="57">
        <f t="shared" si="1487"/>
        <v>4297624.9242147254</v>
      </c>
      <c r="BY712" s="57">
        <f t="shared" si="1487"/>
        <v>4262091.9139923537</v>
      </c>
      <c r="BZ712" s="57">
        <f t="shared" si="1487"/>
        <v>4226558.9037699811</v>
      </c>
      <c r="CA712" s="57">
        <f t="shared" si="1487"/>
        <v>4191025.8935476094</v>
      </c>
      <c r="CB712" s="57">
        <f t="shared" si="1487"/>
        <v>4155492.8833252368</v>
      </c>
      <c r="CC712" s="57">
        <f t="shared" si="1487"/>
        <v>4119959.8731028652</v>
      </c>
      <c r="CD712" s="57">
        <f t="shared" si="1487"/>
        <v>4084426.8628804926</v>
      </c>
      <c r="CE712" s="57">
        <f t="shared" si="1487"/>
        <v>4048893.8526581204</v>
      </c>
      <c r="CF712" s="57">
        <f t="shared" si="1487"/>
        <v>4013360.8424357483</v>
      </c>
      <c r="CG712" s="57">
        <f t="shared" si="1487"/>
        <v>3977827.8322133771</v>
      </c>
      <c r="CH712" s="57">
        <f t="shared" si="1487"/>
        <v>3942294.821991004</v>
      </c>
      <c r="CI712" s="59">
        <f t="shared" si="1487"/>
        <v>88979.749495821889</v>
      </c>
      <c r="CJ712" s="57">
        <f t="shared" si="1487"/>
        <v>37441.850222371897</v>
      </c>
      <c r="CK712" s="57">
        <f t="shared" si="1487"/>
        <v>426396.12266846269</v>
      </c>
      <c r="CL712" s="57">
        <f t="shared" si="1487"/>
        <v>3906761.8117686324</v>
      </c>
      <c r="CM712" s="57">
        <f t="shared" si="1487"/>
        <v>3871228.8015462602</v>
      </c>
      <c r="CN712" s="57">
        <f t="shared" si="1487"/>
        <v>3835695.7913238881</v>
      </c>
      <c r="CO712" s="57">
        <f t="shared" si="1487"/>
        <v>3800162.7811015164</v>
      </c>
      <c r="CP712" s="57">
        <f t="shared" si="1487"/>
        <v>3764629.7708791448</v>
      </c>
      <c r="CQ712" s="57">
        <f t="shared" si="1487"/>
        <v>3729096.7606567726</v>
      </c>
      <c r="CR712" s="57">
        <f t="shared" si="1487"/>
        <v>3693563.7504344005</v>
      </c>
      <c r="CS712" s="57">
        <f t="shared" si="1487"/>
        <v>3658030.7402120284</v>
      </c>
      <c r="CT712" s="57">
        <f t="shared" si="1487"/>
        <v>3622497.7299896558</v>
      </c>
      <c r="CU712" s="57">
        <f t="shared" si="1487"/>
        <v>3586964.7197672836</v>
      </c>
      <c r="CV712" s="57">
        <f t="shared" si="1487"/>
        <v>3551431.709544912</v>
      </c>
      <c r="CW712" s="57">
        <f t="shared" si="1487"/>
        <v>3515898.6993225403</v>
      </c>
      <c r="CX712" s="59">
        <f t="shared" si="1487"/>
        <v>79854.028583782332</v>
      </c>
    </row>
    <row r="713" spans="6:102" x14ac:dyDescent="0.2">
      <c r="F713" s="40" t="str">
        <f>F696</f>
        <v>Теплоэнергия</v>
      </c>
      <c r="L713" s="57">
        <f t="shared" ref="L713:N713" si="1488">L696</f>
        <v>9543.056444111111</v>
      </c>
      <c r="N713" s="57">
        <f t="shared" si="1488"/>
        <v>113987.62732933332</v>
      </c>
      <c r="O713" s="57">
        <f t="shared" ref="O713:AR713" si="1489">O696</f>
        <v>1237611.3563289584</v>
      </c>
      <c r="P713" s="57">
        <f t="shared" si="1489"/>
        <v>1228068.2998848474</v>
      </c>
      <c r="Q713" s="57">
        <f t="shared" si="1489"/>
        <v>1218525.2434407366</v>
      </c>
      <c r="R713" s="57">
        <f t="shared" si="1489"/>
        <v>1208982.1869966253</v>
      </c>
      <c r="S713" s="57">
        <f t="shared" si="1489"/>
        <v>1199439.130552514</v>
      </c>
      <c r="T713" s="57">
        <f t="shared" si="1489"/>
        <v>1189896.0741084029</v>
      </c>
      <c r="U713" s="57">
        <f t="shared" si="1489"/>
        <v>1180353.0176642917</v>
      </c>
      <c r="V713" s="57">
        <f t="shared" si="1489"/>
        <v>1170809.9612201806</v>
      </c>
      <c r="W713" s="57">
        <f t="shared" si="1489"/>
        <v>1161266.9047760693</v>
      </c>
      <c r="X713" s="57">
        <f t="shared" si="1489"/>
        <v>1151873.8983319583</v>
      </c>
      <c r="Y713" s="57">
        <f t="shared" si="1489"/>
        <v>1142520.3418878473</v>
      </c>
      <c r="Z713" s="57">
        <f t="shared" si="1489"/>
        <v>1133166.7854437362</v>
      </c>
      <c r="AA713" s="59">
        <f t="shared" si="1489"/>
        <v>18378.115108726739</v>
      </c>
      <c r="AB713" s="57"/>
      <c r="AC713" s="57">
        <f t="shared" si="1489"/>
        <v>112242.67732933334</v>
      </c>
      <c r="AD713" s="57">
        <f t="shared" si="1489"/>
        <v>1123813.228999625</v>
      </c>
      <c r="AE713" s="57">
        <f t="shared" si="1489"/>
        <v>1114459.6725555137</v>
      </c>
      <c r="AF713" s="57">
        <f t="shared" si="1489"/>
        <v>1105106.1161114026</v>
      </c>
      <c r="AG713" s="57">
        <f t="shared" si="1489"/>
        <v>1095752.5596672914</v>
      </c>
      <c r="AH713" s="57">
        <f t="shared" si="1489"/>
        <v>1086399.0032231803</v>
      </c>
      <c r="AI713" s="57">
        <f t="shared" si="1489"/>
        <v>1077045.4467790693</v>
      </c>
      <c r="AJ713" s="57">
        <f t="shared" si="1489"/>
        <v>1067691.8903349582</v>
      </c>
      <c r="AK713" s="57">
        <f t="shared" si="1489"/>
        <v>1058338.3338908469</v>
      </c>
      <c r="AL713" s="57">
        <f t="shared" si="1489"/>
        <v>1048984.7774467359</v>
      </c>
      <c r="AM713" s="57">
        <f t="shared" si="1489"/>
        <v>1039631.2210026247</v>
      </c>
      <c r="AN713" s="57">
        <f t="shared" si="1489"/>
        <v>1030277.6645585136</v>
      </c>
      <c r="AO713" s="57">
        <f t="shared" si="1489"/>
        <v>1020924.1081144025</v>
      </c>
      <c r="AP713" s="59">
        <f t="shared" si="1489"/>
        <v>16857.844417465312</v>
      </c>
      <c r="AQ713" s="57">
        <f t="shared" si="1489"/>
        <v>9543.056444111111</v>
      </c>
      <c r="AR713" s="57">
        <f t="shared" si="1489"/>
        <v>111422.11732933333</v>
      </c>
      <c r="AS713" s="57">
        <f t="shared" ref="AS713:AU713" si="1490">AS696</f>
        <v>1011570.5461194438</v>
      </c>
      <c r="AT713" s="57">
        <f t="shared" si="1490"/>
        <v>1002216.9896753327</v>
      </c>
      <c r="AU713" s="57">
        <f t="shared" si="1490"/>
        <v>992863.43323122151</v>
      </c>
      <c r="AV713" s="57">
        <f t="shared" ref="AV713:BG713" si="1491">AV696</f>
        <v>983509.87678711046</v>
      </c>
      <c r="AW713" s="57">
        <f t="shared" si="1491"/>
        <v>974156.3203429993</v>
      </c>
      <c r="AX713" s="57">
        <f t="shared" si="1491"/>
        <v>964802.76389888814</v>
      </c>
      <c r="AY713" s="57">
        <f t="shared" si="1491"/>
        <v>955449.20745477697</v>
      </c>
      <c r="AZ713" s="57">
        <f t="shared" si="1491"/>
        <v>946259.29101066594</v>
      </c>
      <c r="BA713" s="57">
        <f t="shared" si="1491"/>
        <v>937069.96456655476</v>
      </c>
      <c r="BB713" s="57">
        <f t="shared" si="1491"/>
        <v>927880.63812244358</v>
      </c>
      <c r="BC713" s="57">
        <f t="shared" si="1491"/>
        <v>918691.31167833239</v>
      </c>
      <c r="BD713" s="57">
        <f t="shared" si="1491"/>
        <v>909501.98523422121</v>
      </c>
      <c r="BE713" s="59">
        <f t="shared" si="1491"/>
        <v>15356.836550023969</v>
      </c>
      <c r="BF713" s="57">
        <f t="shared" si="1491"/>
        <v>9543.056444111111</v>
      </c>
      <c r="BG713" s="57">
        <f t="shared" si="1491"/>
        <v>110271.91732933333</v>
      </c>
      <c r="BH713" s="57">
        <f t="shared" ref="BH713:CX713" si="1492">BH696</f>
        <v>900312.65879011014</v>
      </c>
      <c r="BI713" s="57">
        <f t="shared" si="1492"/>
        <v>891123.33234599896</v>
      </c>
      <c r="BJ713" s="57">
        <f t="shared" si="1492"/>
        <v>881934.00590188778</v>
      </c>
      <c r="BK713" s="57">
        <f t="shared" si="1492"/>
        <v>872744.67945777671</v>
      </c>
      <c r="BL713" s="57">
        <f t="shared" si="1492"/>
        <v>863555.35301366553</v>
      </c>
      <c r="BM713" s="57">
        <f t="shared" si="1492"/>
        <v>854366.02656955435</v>
      </c>
      <c r="BN713" s="57">
        <f t="shared" si="1492"/>
        <v>845176.70012544317</v>
      </c>
      <c r="BO713" s="57">
        <f t="shared" si="1492"/>
        <v>835987.37368133198</v>
      </c>
      <c r="BP713" s="57">
        <f t="shared" si="1492"/>
        <v>826798.04723722092</v>
      </c>
      <c r="BQ713" s="57">
        <f t="shared" si="1492"/>
        <v>817608.72079310974</v>
      </c>
      <c r="BR713" s="57">
        <f t="shared" si="1492"/>
        <v>808419.39434899855</v>
      </c>
      <c r="BS713" s="57">
        <f t="shared" si="1492"/>
        <v>799230.06790488749</v>
      </c>
      <c r="BT713" s="59">
        <f t="shared" si="1492"/>
        <v>13887.231497641291</v>
      </c>
      <c r="BU713" s="57">
        <f t="shared" si="1492"/>
        <v>9543.056444111111</v>
      </c>
      <c r="BV713" s="57">
        <f t="shared" si="1492"/>
        <v>110271.91732933333</v>
      </c>
      <c r="BW713" s="57">
        <f t="shared" si="1492"/>
        <v>790040.74146077631</v>
      </c>
      <c r="BX713" s="57">
        <f t="shared" si="1492"/>
        <v>780851.41501666512</v>
      </c>
      <c r="BY713" s="57">
        <f t="shared" si="1492"/>
        <v>771662.08857255394</v>
      </c>
      <c r="BZ713" s="57">
        <f t="shared" si="1492"/>
        <v>762472.76212844276</v>
      </c>
      <c r="CA713" s="57">
        <f t="shared" si="1492"/>
        <v>753283.43568433169</v>
      </c>
      <c r="CB713" s="57">
        <f t="shared" si="1492"/>
        <v>744094.10924022051</v>
      </c>
      <c r="CC713" s="57">
        <f t="shared" si="1492"/>
        <v>734904.78279610933</v>
      </c>
      <c r="CD713" s="57">
        <f t="shared" si="1492"/>
        <v>725715.45635199826</v>
      </c>
      <c r="CE713" s="57">
        <f t="shared" si="1492"/>
        <v>716526.12990788708</v>
      </c>
      <c r="CF713" s="57">
        <f t="shared" si="1492"/>
        <v>707336.8034637759</v>
      </c>
      <c r="CG713" s="57">
        <f t="shared" si="1492"/>
        <v>698147.47701966472</v>
      </c>
      <c r="CH713" s="57">
        <f t="shared" si="1492"/>
        <v>688958.15057555353</v>
      </c>
      <c r="CI713" s="59">
        <f t="shared" si="1492"/>
        <v>12425.416417729279</v>
      </c>
      <c r="CJ713" s="57">
        <f t="shared" si="1492"/>
        <v>9543.056444111111</v>
      </c>
      <c r="CK713" s="57">
        <f t="shared" si="1492"/>
        <v>110271.91732933333</v>
      </c>
      <c r="CL713" s="57">
        <f t="shared" si="1492"/>
        <v>679768.82413144247</v>
      </c>
      <c r="CM713" s="57">
        <f t="shared" si="1492"/>
        <v>670579.4976873314</v>
      </c>
      <c r="CN713" s="57">
        <f t="shared" si="1492"/>
        <v>661390.17124322022</v>
      </c>
      <c r="CO713" s="57">
        <f t="shared" si="1492"/>
        <v>652200.84479910915</v>
      </c>
      <c r="CP713" s="57">
        <f t="shared" si="1492"/>
        <v>643011.51835499809</v>
      </c>
      <c r="CQ713" s="57">
        <f t="shared" si="1492"/>
        <v>633822.19191088702</v>
      </c>
      <c r="CR713" s="57">
        <f t="shared" si="1492"/>
        <v>624632.86546677584</v>
      </c>
      <c r="CS713" s="57">
        <f t="shared" si="1492"/>
        <v>615443.53902266477</v>
      </c>
      <c r="CT713" s="57">
        <f t="shared" si="1492"/>
        <v>606254.21257855371</v>
      </c>
      <c r="CU713" s="57">
        <f t="shared" si="1492"/>
        <v>597064.88613444264</v>
      </c>
      <c r="CV713" s="57">
        <f t="shared" si="1492"/>
        <v>587875.55969033146</v>
      </c>
      <c r="CW713" s="57">
        <f t="shared" si="1492"/>
        <v>578686.23324622028</v>
      </c>
      <c r="CX713" s="59">
        <f t="shared" si="1492"/>
        <v>10963.601337817272</v>
      </c>
    </row>
    <row r="714" spans="6:102" x14ac:dyDescent="0.2">
      <c r="F714" s="40" t="str">
        <f>F689</f>
        <v>Автотранспортный цех</v>
      </c>
      <c r="L714" s="57">
        <f>L689</f>
        <v>148169.80000000002</v>
      </c>
      <c r="N714" s="57">
        <f>N689</f>
        <v>1760473.5199999996</v>
      </c>
      <c r="O714" s="57"/>
      <c r="P714" s="57"/>
      <c r="Q714" s="57"/>
      <c r="R714" s="57"/>
      <c r="S714" s="57"/>
      <c r="T714" s="57"/>
      <c r="U714" s="57"/>
      <c r="V714" s="57"/>
      <c r="W714" s="57"/>
      <c r="X714" s="57"/>
      <c r="Y714" s="57"/>
      <c r="Z714" s="57">
        <f>Z689</f>
        <v>10518524.710595535</v>
      </c>
      <c r="AA714" s="59">
        <f>AA689</f>
        <v>25222.522160000004</v>
      </c>
      <c r="AB714" s="57"/>
      <c r="AC714" s="57">
        <f>AC689</f>
        <v>1765364.0399999998</v>
      </c>
      <c r="AD714" s="57"/>
      <c r="AE714" s="57"/>
      <c r="AF714" s="57"/>
      <c r="AG714" s="57"/>
      <c r="AH714" s="57"/>
      <c r="AI714" s="57"/>
      <c r="AJ714" s="57"/>
      <c r="AK714" s="57"/>
      <c r="AL714" s="57"/>
      <c r="AM714" s="57"/>
      <c r="AN714" s="57"/>
      <c r="AO714" s="57">
        <f>AO689</f>
        <v>8753160.670595536</v>
      </c>
      <c r="AP714" s="59">
        <f>AP689</f>
        <v>23347.551920000009</v>
      </c>
      <c r="AQ714" s="57">
        <f>AQ689</f>
        <v>315764.46369047614</v>
      </c>
      <c r="AR714" s="57">
        <f>AR689</f>
        <v>3451871.976904762</v>
      </c>
      <c r="AS714" s="57"/>
      <c r="AT714" s="57"/>
      <c r="AU714" s="57"/>
      <c r="AV714" s="57"/>
      <c r="AW714" s="57"/>
      <c r="AX714" s="57"/>
      <c r="AY714" s="57"/>
      <c r="AZ714" s="57"/>
      <c r="BA714" s="57"/>
      <c r="BB714" s="57"/>
      <c r="BC714" s="57"/>
      <c r="BD714" s="57">
        <f>BD689</f>
        <v>19636606.157869056</v>
      </c>
      <c r="BE714" s="59">
        <f>BE689</f>
        <v>21472.581680000018</v>
      </c>
      <c r="BF714" s="57">
        <f>BF689</f>
        <v>315764.46369047614</v>
      </c>
      <c r="BG714" s="57">
        <f>BG689</f>
        <v>3749679.8542857142</v>
      </c>
      <c r="BH714" s="57"/>
      <c r="BI714" s="57"/>
      <c r="BJ714" s="57"/>
      <c r="BK714" s="57"/>
      <c r="BL714" s="57"/>
      <c r="BM714" s="57"/>
      <c r="BN714" s="57"/>
      <c r="BO714" s="57"/>
      <c r="BP714" s="57"/>
      <c r="BQ714" s="57"/>
      <c r="BR714" s="57"/>
      <c r="BS714" s="57">
        <f>BS689</f>
        <v>15886926.30558333</v>
      </c>
      <c r="BT714" s="59">
        <f>BT689</f>
        <v>19715.569960307719</v>
      </c>
      <c r="BU714" s="57">
        <f>BU689</f>
        <v>315764.46369047614</v>
      </c>
      <c r="BV714" s="57">
        <f>BV689</f>
        <v>3437148.7942857146</v>
      </c>
      <c r="BW714" s="57"/>
      <c r="BX714" s="57"/>
      <c r="BY714" s="57"/>
      <c r="BZ714" s="57"/>
      <c r="CA714" s="57"/>
      <c r="CB714" s="57"/>
      <c r="CC714" s="57"/>
      <c r="CD714" s="57"/>
      <c r="CE714" s="57"/>
      <c r="CF714" s="57"/>
      <c r="CG714" s="57"/>
      <c r="CH714" s="57">
        <f>CH689</f>
        <v>12449777.51129761</v>
      </c>
      <c r="CI714" s="59">
        <f>CI689</f>
        <v>17722.641200000038</v>
      </c>
      <c r="CJ714" s="57">
        <f>CJ689</f>
        <v>315764.46369047614</v>
      </c>
      <c r="CK714" s="57">
        <f>CK689</f>
        <v>3341784.8842857145</v>
      </c>
      <c r="CL714" s="57"/>
      <c r="CM714" s="57"/>
      <c r="CN714" s="57"/>
      <c r="CO714" s="57"/>
      <c r="CP714" s="57"/>
      <c r="CQ714" s="57"/>
      <c r="CR714" s="57"/>
      <c r="CS714" s="57"/>
      <c r="CT714" s="57"/>
      <c r="CU714" s="57"/>
      <c r="CV714" s="57"/>
      <c r="CW714" s="57">
        <f>CW689</f>
        <v>9107992.6270118933</v>
      </c>
      <c r="CX714" s="59">
        <f>CX689</f>
        <v>15847.670960000049</v>
      </c>
    </row>
    <row r="716" spans="6:102" x14ac:dyDescent="0.2">
      <c r="L716" s="57">
        <f>SUM(L709:L714)-L684</f>
        <v>-1.3969838619232178E-8</v>
      </c>
      <c r="N716" s="57">
        <f>SUM(N709:N714)-N684</f>
        <v>0</v>
      </c>
      <c r="O716" s="57">
        <f t="shared" ref="O716:Y716" si="1493">O709+O711+O712+O713-O684</f>
        <v>0</v>
      </c>
      <c r="P716" s="57">
        <f t="shared" si="1493"/>
        <v>0</v>
      </c>
      <c r="Q716" s="57">
        <f t="shared" si="1493"/>
        <v>0</v>
      </c>
      <c r="R716" s="57">
        <f t="shared" si="1493"/>
        <v>2.1457672119140625E-6</v>
      </c>
      <c r="S716" s="57">
        <f t="shared" si="1493"/>
        <v>0</v>
      </c>
      <c r="T716" s="57">
        <f t="shared" si="1493"/>
        <v>0</v>
      </c>
      <c r="U716" s="57">
        <f t="shared" si="1493"/>
        <v>0</v>
      </c>
      <c r="V716" s="57">
        <f t="shared" si="1493"/>
        <v>0</v>
      </c>
      <c r="W716" s="57">
        <f t="shared" si="1493"/>
        <v>-2.384185791015625E-6</v>
      </c>
      <c r="X716" s="57">
        <f t="shared" si="1493"/>
        <v>0</v>
      </c>
      <c r="Y716" s="57">
        <f t="shared" si="1493"/>
        <v>2.1457672119140625E-6</v>
      </c>
      <c r="Z716" s="57">
        <f>SUM(Z709:Z714)-Z684</f>
        <v>1.9073486328125E-6</v>
      </c>
      <c r="AA716" s="59">
        <f>SUM(AA709:AA714)-AA684</f>
        <v>0</v>
      </c>
      <c r="AB716" s="57"/>
      <c r="AC716" s="57">
        <f>SUM(AC709:AC714)-AC684</f>
        <v>0</v>
      </c>
      <c r="AD716" s="57">
        <f t="shared" ref="AD716:AN716" si="1494">SUM(AD709:AD713)-AD684</f>
        <v>2.384185791015625E-6</v>
      </c>
      <c r="AE716" s="57">
        <f t="shared" si="1494"/>
        <v>0</v>
      </c>
      <c r="AF716" s="57">
        <f t="shared" si="1494"/>
        <v>0</v>
      </c>
      <c r="AG716" s="57">
        <f t="shared" si="1494"/>
        <v>0</v>
      </c>
      <c r="AH716" s="57">
        <f t="shared" si="1494"/>
        <v>0</v>
      </c>
      <c r="AI716" s="57">
        <f t="shared" si="1494"/>
        <v>0</v>
      </c>
      <c r="AJ716" s="57">
        <f t="shared" si="1494"/>
        <v>0</v>
      </c>
      <c r="AK716" s="57">
        <f t="shared" si="1494"/>
        <v>0</v>
      </c>
      <c r="AL716" s="57">
        <f t="shared" si="1494"/>
        <v>0</v>
      </c>
      <c r="AM716" s="57">
        <f t="shared" si="1494"/>
        <v>0</v>
      </c>
      <c r="AN716" s="57">
        <f t="shared" si="1494"/>
        <v>0</v>
      </c>
      <c r="AO716" s="57">
        <f>SUM(AO709:AO714)-AO684</f>
        <v>0</v>
      </c>
      <c r="AP716" s="59">
        <f>SUM(AP709:AP714)-AP684</f>
        <v>0</v>
      </c>
      <c r="AQ716" s="57">
        <f>SUM(AQ709:AQ714)-AQ684</f>
        <v>0</v>
      </c>
      <c r="AR716" s="57">
        <f>SUM(AR709:AR714)-AR684</f>
        <v>0</v>
      </c>
      <c r="AS716" s="57">
        <f t="shared" ref="AS716:AU716" si="1495">SUM(AS709:AS713)-AS684</f>
        <v>0</v>
      </c>
      <c r="AT716" s="57">
        <f t="shared" si="1495"/>
        <v>0</v>
      </c>
      <c r="AU716" s="57">
        <f t="shared" si="1495"/>
        <v>0</v>
      </c>
      <c r="AV716" s="57">
        <f t="shared" ref="AV716:BC716" si="1496">SUM(AV709:AV713)-AV684</f>
        <v>0</v>
      </c>
      <c r="AW716" s="57">
        <f t="shared" si="1496"/>
        <v>0</v>
      </c>
      <c r="AX716" s="57">
        <f t="shared" si="1496"/>
        <v>0</v>
      </c>
      <c r="AY716" s="57">
        <f t="shared" si="1496"/>
        <v>0</v>
      </c>
      <c r="AZ716" s="57">
        <f t="shared" si="1496"/>
        <v>-1.9073486328125E-6</v>
      </c>
      <c r="BA716" s="57">
        <f t="shared" si="1496"/>
        <v>0</v>
      </c>
      <c r="BB716" s="57">
        <f t="shared" si="1496"/>
        <v>0</v>
      </c>
      <c r="BC716" s="57">
        <f t="shared" si="1496"/>
        <v>0</v>
      </c>
      <c r="BD716" s="57">
        <f>SUM(BD709:BD714)-BD684</f>
        <v>0</v>
      </c>
      <c r="BE716" s="59">
        <f>SUM(BE709:BE714)-BE684</f>
        <v>0</v>
      </c>
      <c r="BF716" s="57">
        <f>SUM(BF709:BF714)-BF684</f>
        <v>0</v>
      </c>
      <c r="BG716" s="57">
        <f>SUM(BG709:BG714)-BG684</f>
        <v>0</v>
      </c>
      <c r="BH716" s="57">
        <f t="shared" ref="BH716:CV716" si="1497">SUM(BH709:BH713)-BH684</f>
        <v>0</v>
      </c>
      <c r="BI716" s="57">
        <f t="shared" si="1497"/>
        <v>0</v>
      </c>
      <c r="BJ716" s="57">
        <f t="shared" si="1497"/>
        <v>0</v>
      </c>
      <c r="BK716" s="57">
        <f t="shared" si="1497"/>
        <v>0</v>
      </c>
      <c r="BL716" s="57">
        <f t="shared" si="1497"/>
        <v>0</v>
      </c>
      <c r="BM716" s="57">
        <f t="shared" si="1497"/>
        <v>0</v>
      </c>
      <c r="BN716" s="57">
        <f t="shared" si="1497"/>
        <v>0</v>
      </c>
      <c r="BO716" s="57">
        <f t="shared" si="1497"/>
        <v>0</v>
      </c>
      <c r="BP716" s="57">
        <f t="shared" si="1497"/>
        <v>0</v>
      </c>
      <c r="BQ716" s="57">
        <f t="shared" si="1497"/>
        <v>0</v>
      </c>
      <c r="BR716" s="57">
        <f t="shared" si="1497"/>
        <v>0</v>
      </c>
      <c r="BS716" s="57">
        <f>SUM(BS709:BS714)-BS684</f>
        <v>0</v>
      </c>
      <c r="BT716" s="59">
        <f>SUM(BT709:BT714)-BT684</f>
        <v>0</v>
      </c>
      <c r="BU716" s="57">
        <f>SUM(BU709:BU714)-BU684</f>
        <v>0</v>
      </c>
      <c r="BV716" s="57">
        <f>SUM(BV709:BV714)-BV684</f>
        <v>0</v>
      </c>
      <c r="BW716" s="57">
        <f t="shared" si="1497"/>
        <v>0</v>
      </c>
      <c r="BX716" s="57">
        <f t="shared" si="1497"/>
        <v>0</v>
      </c>
      <c r="BY716" s="57">
        <f t="shared" si="1497"/>
        <v>0</v>
      </c>
      <c r="BZ716" s="57">
        <f t="shared" si="1497"/>
        <v>0</v>
      </c>
      <c r="CA716" s="57">
        <f t="shared" si="1497"/>
        <v>0</v>
      </c>
      <c r="CB716" s="57">
        <f t="shared" si="1497"/>
        <v>0</v>
      </c>
      <c r="CC716" s="57">
        <f t="shared" si="1497"/>
        <v>0</v>
      </c>
      <c r="CD716" s="57">
        <f t="shared" si="1497"/>
        <v>0</v>
      </c>
      <c r="CE716" s="57">
        <f t="shared" si="1497"/>
        <v>-2.0265579223632813E-6</v>
      </c>
      <c r="CF716" s="57">
        <f t="shared" si="1497"/>
        <v>0</v>
      </c>
      <c r="CG716" s="57">
        <f t="shared" si="1497"/>
        <v>-1.5497207641601563E-6</v>
      </c>
      <c r="CH716" s="57">
        <f>SUM(CH709:CH714)-CH684</f>
        <v>0</v>
      </c>
      <c r="CI716" s="59">
        <f>SUM(CI709:CI714)-CI684</f>
        <v>0</v>
      </c>
      <c r="CJ716" s="57">
        <f>SUM(CJ709:CJ714)-CJ684</f>
        <v>0</v>
      </c>
      <c r="CK716" s="57">
        <f>SUM(CK709:CK714)-CK684</f>
        <v>0</v>
      </c>
      <c r="CL716" s="57">
        <f t="shared" si="1497"/>
        <v>0</v>
      </c>
      <c r="CM716" s="57">
        <f t="shared" si="1497"/>
        <v>0</v>
      </c>
      <c r="CN716" s="57">
        <f t="shared" si="1497"/>
        <v>0</v>
      </c>
      <c r="CO716" s="57">
        <f t="shared" si="1497"/>
        <v>0</v>
      </c>
      <c r="CP716" s="57">
        <f t="shared" si="1497"/>
        <v>1.9073486328125E-6</v>
      </c>
      <c r="CQ716" s="57">
        <f t="shared" si="1497"/>
        <v>0</v>
      </c>
      <c r="CR716" s="57">
        <f t="shared" si="1497"/>
        <v>0</v>
      </c>
      <c r="CS716" s="57">
        <f t="shared" si="1497"/>
        <v>0</v>
      </c>
      <c r="CT716" s="57">
        <f t="shared" si="1497"/>
        <v>0</v>
      </c>
      <c r="CU716" s="57">
        <f t="shared" si="1497"/>
        <v>0</v>
      </c>
      <c r="CV716" s="57">
        <f t="shared" si="1497"/>
        <v>0</v>
      </c>
      <c r="CW716" s="57">
        <f>SUM(CW709:CW714)-CW684</f>
        <v>0</v>
      </c>
      <c r="CX716" s="59">
        <f>SUM(CX709:CX714)-CX684</f>
        <v>0</v>
      </c>
    </row>
    <row r="718" spans="6:102" x14ac:dyDescent="0.2">
      <c r="AC718" s="57"/>
    </row>
    <row r="726" spans="13:13" x14ac:dyDescent="0.2">
      <c r="M726" s="57"/>
    </row>
  </sheetData>
  <autoFilter ref="A2:CO686" xr:uid="{00000000-0009-0000-0000-000000000000}"/>
  <mergeCells count="16">
    <mergeCell ref="F1:F2"/>
    <mergeCell ref="A1:A2"/>
    <mergeCell ref="B1:B2"/>
    <mergeCell ref="C1:C2"/>
    <mergeCell ref="D1:D2"/>
    <mergeCell ref="E1:E2"/>
    <mergeCell ref="AR1:AR2"/>
    <mergeCell ref="BG1:BG2"/>
    <mergeCell ref="BV1:BV2"/>
    <mergeCell ref="CK1:CK2"/>
    <mergeCell ref="G1:G2"/>
    <mergeCell ref="H1:J1"/>
    <mergeCell ref="K1:K2"/>
    <mergeCell ref="L1:L2"/>
    <mergeCell ref="N1:N2"/>
    <mergeCell ref="AC1:AC2"/>
  </mergeCells>
  <pageMargins left="0.7" right="0.7" top="0.75" bottom="0.75" header="0.3" footer="0.3"/>
  <pageSetup paperSize="9"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6352D-CAAD-4E74-A917-3379DE54ABAA}">
  <sheetPr codeName="Лист9">
    <outlinePr summaryBelow="0" summaryRight="0"/>
  </sheetPr>
  <dimension ref="A1:AF304"/>
  <sheetViews>
    <sheetView view="pageBreakPreview" zoomScale="140" zoomScaleNormal="85" zoomScaleSheetLayoutView="140" workbookViewId="0">
      <pane xSplit="2" ySplit="4" topLeftCell="C14" activePane="bottomRight" state="frozen"/>
      <selection pane="topRight" activeCell="B1" sqref="B1"/>
      <selection pane="bottomLeft" activeCell="A5" sqref="A5"/>
      <selection pane="bottomRight" activeCell="E19" sqref="E19"/>
    </sheetView>
  </sheetViews>
  <sheetFormatPr defaultRowHeight="16.5" outlineLevelRow="4" x14ac:dyDescent="0.3"/>
  <cols>
    <col min="1" max="1" width="11.28515625" style="215" customWidth="1"/>
    <col min="2" max="2" width="43.5703125" style="146" customWidth="1"/>
    <col min="3" max="3" width="19.42578125" style="216" customWidth="1"/>
    <col min="4" max="4" width="18.7109375" style="216" customWidth="1"/>
    <col min="5" max="5" width="20.85546875" style="216" customWidth="1"/>
    <col min="6" max="6" width="21.28515625" style="216" customWidth="1"/>
    <col min="7" max="7" width="20.85546875" style="216" customWidth="1"/>
    <col min="8" max="8" width="14.7109375" style="146" bestFit="1" customWidth="1"/>
    <col min="9" max="9" width="17" style="146" customWidth="1"/>
    <col min="10" max="10" width="9.140625" style="146"/>
    <col min="11" max="11" width="18.7109375" style="146" customWidth="1"/>
    <col min="12" max="16384" width="9.140625" style="146"/>
  </cols>
  <sheetData>
    <row r="1" spans="1:11" ht="18.75" x14ac:dyDescent="0.3">
      <c r="A1" s="985" t="s">
        <v>1035</v>
      </c>
      <c r="B1" s="985"/>
      <c r="C1" s="985"/>
      <c r="D1" s="985"/>
      <c r="E1" s="985"/>
      <c r="F1" s="985"/>
      <c r="G1" s="985"/>
    </row>
    <row r="3" spans="1:11" s="147" customFormat="1" ht="18" customHeight="1" x14ac:dyDescent="0.25">
      <c r="A3" s="986" t="s">
        <v>16</v>
      </c>
      <c r="B3" s="987" t="s">
        <v>1036</v>
      </c>
      <c r="C3" s="988">
        <v>2023</v>
      </c>
      <c r="D3" s="989"/>
      <c r="E3" s="989"/>
      <c r="F3" s="989"/>
      <c r="G3" s="990"/>
    </row>
    <row r="4" spans="1:11" s="150" customFormat="1" ht="47.25" x14ac:dyDescent="0.25">
      <c r="A4" s="986"/>
      <c r="B4" s="987"/>
      <c r="C4" s="148" t="s">
        <v>1037</v>
      </c>
      <c r="D4" s="148" t="s">
        <v>1038</v>
      </c>
      <c r="E4" s="149" t="s">
        <v>1039</v>
      </c>
      <c r="F4" s="148" t="s">
        <v>1040</v>
      </c>
      <c r="G4" s="149" t="s">
        <v>1039</v>
      </c>
      <c r="H4" s="150" t="s">
        <v>1041</v>
      </c>
    </row>
    <row r="5" spans="1:11" s="155" customFormat="1" ht="18" x14ac:dyDescent="0.25">
      <c r="A5" s="151" t="s">
        <v>767</v>
      </c>
      <c r="B5" s="152" t="s">
        <v>2664</v>
      </c>
      <c r="C5" s="153">
        <f t="shared" ref="C5:G5" si="0">C6</f>
        <v>103521000</v>
      </c>
      <c r="D5" s="153">
        <f t="shared" si="0"/>
        <v>91324051.799999997</v>
      </c>
      <c r="E5" s="154">
        <f t="shared" ref="E5:E10" si="1">D5-C5</f>
        <v>-12196948.200000003</v>
      </c>
      <c r="F5" s="153">
        <f t="shared" si="0"/>
        <v>101973436.8</v>
      </c>
      <c r="G5" s="154">
        <f t="shared" si="0"/>
        <v>-1547563.200000003</v>
      </c>
      <c r="I5" s="156">
        <f t="shared" ref="I5:I68" si="2">F5-D5</f>
        <v>10649385</v>
      </c>
      <c r="K5" s="157">
        <v>0</v>
      </c>
    </row>
    <row r="6" spans="1:11" s="161" customFormat="1" ht="18" x14ac:dyDescent="0.25">
      <c r="A6" s="158" t="s">
        <v>769</v>
      </c>
      <c r="B6" s="159" t="s">
        <v>2665</v>
      </c>
      <c r="C6" s="160">
        <v>103521000</v>
      </c>
      <c r="D6" s="160">
        <v>91324051.799999997</v>
      </c>
      <c r="E6" s="160">
        <f t="shared" si="1"/>
        <v>-12196948.200000003</v>
      </c>
      <c r="F6" s="160">
        <v>101973436.8</v>
      </c>
      <c r="G6" s="160">
        <f>F6-C6</f>
        <v>-1547563.200000003</v>
      </c>
      <c r="I6" s="156">
        <f t="shared" si="2"/>
        <v>10649385</v>
      </c>
      <c r="K6" s="157">
        <v>0</v>
      </c>
    </row>
    <row r="7" spans="1:11" s="167" customFormat="1" ht="18" outlineLevel="1" x14ac:dyDescent="0.25">
      <c r="A7" s="162" t="s">
        <v>756</v>
      </c>
      <c r="B7" s="163" t="s">
        <v>757</v>
      </c>
      <c r="C7" s="164">
        <v>1342870.1018868014</v>
      </c>
      <c r="D7" s="164">
        <v>1262001.1380000007</v>
      </c>
      <c r="E7" s="165">
        <f t="shared" si="1"/>
        <v>-80868.963886800688</v>
      </c>
      <c r="F7" s="164">
        <v>1416496.0720000002</v>
      </c>
      <c r="G7" s="166">
        <f>F7-C7</f>
        <v>73625.970113198739</v>
      </c>
      <c r="I7" s="156">
        <f t="shared" si="2"/>
        <v>154494.93399999943</v>
      </c>
      <c r="K7" s="157">
        <v>0</v>
      </c>
    </row>
    <row r="8" spans="1:11" s="167" customFormat="1" ht="18" outlineLevel="1" x14ac:dyDescent="0.25">
      <c r="A8" s="162" t="s">
        <v>1042</v>
      </c>
      <c r="B8" s="163" t="s">
        <v>758</v>
      </c>
      <c r="C8" s="168">
        <f t="shared" ref="C8:D8" si="3">C6-C7</f>
        <v>102178129.89811319</v>
      </c>
      <c r="D8" s="168">
        <f t="shared" si="3"/>
        <v>90062050.662</v>
      </c>
      <c r="E8" s="165">
        <f t="shared" si="1"/>
        <v>-12116079.236113191</v>
      </c>
      <c r="F8" s="168">
        <f t="shared" ref="F8" si="4">F6-F7</f>
        <v>100556940.728</v>
      </c>
      <c r="G8" s="166">
        <f>F8-C8</f>
        <v>-1621189.170113191</v>
      </c>
      <c r="I8" s="156">
        <f t="shared" si="2"/>
        <v>10494890.066</v>
      </c>
      <c r="K8" s="157">
        <v>0</v>
      </c>
    </row>
    <row r="9" spans="1:11" s="167" customFormat="1" ht="18" outlineLevel="1" x14ac:dyDescent="0.25">
      <c r="A9" s="162" t="s">
        <v>764</v>
      </c>
      <c r="B9" s="163" t="s">
        <v>759</v>
      </c>
      <c r="C9" s="168">
        <f t="shared" ref="C9:D9" si="5">C8-C11</f>
        <v>12999699.999999985</v>
      </c>
      <c r="D9" s="168">
        <f t="shared" si="5"/>
        <v>9746665.6620000005</v>
      </c>
      <c r="E9" s="165">
        <f t="shared" si="1"/>
        <v>-3253034.3379999846</v>
      </c>
      <c r="F9" s="168">
        <f t="shared" ref="F9" si="6">F8-F11</f>
        <v>11487266.728</v>
      </c>
      <c r="G9" s="166">
        <f>F9-C9</f>
        <v>-1512433.271999985</v>
      </c>
      <c r="I9" s="156">
        <f t="shared" si="2"/>
        <v>1740601.0659999996</v>
      </c>
      <c r="K9" s="157">
        <v>0</v>
      </c>
    </row>
    <row r="10" spans="1:11" s="167" customFormat="1" ht="18" x14ac:dyDescent="0.25">
      <c r="A10" s="169" t="s">
        <v>1043</v>
      </c>
      <c r="B10" s="163" t="s">
        <v>2666</v>
      </c>
      <c r="C10" s="168">
        <f t="shared" ref="C10:D10" si="7">C9/C8*100</f>
        <v>12.722585560102365</v>
      </c>
      <c r="D10" s="168">
        <f t="shared" si="7"/>
        <v>10.822167150711374</v>
      </c>
      <c r="E10" s="165">
        <f t="shared" si="1"/>
        <v>-1.9004184093909906</v>
      </c>
      <c r="F10" s="168">
        <f t="shared" ref="F10" si="8">F9/F8*100</f>
        <v>11.423643803039226</v>
      </c>
      <c r="G10" s="166">
        <f>F10-C10</f>
        <v>-1.2989417570631385</v>
      </c>
      <c r="I10" s="156">
        <f t="shared" si="2"/>
        <v>0.60147665232785208</v>
      </c>
      <c r="K10" s="157">
        <v>0</v>
      </c>
    </row>
    <row r="11" spans="1:11" s="161" customFormat="1" ht="18" x14ac:dyDescent="0.25">
      <c r="A11" s="158" t="s">
        <v>775</v>
      </c>
      <c r="B11" s="159" t="s">
        <v>2667</v>
      </c>
      <c r="C11" s="160">
        <f t="shared" ref="C11:G11" si="9">SUM(C12,C13)</f>
        <v>89178429.898113206</v>
      </c>
      <c r="D11" s="160">
        <f t="shared" si="9"/>
        <v>80315385</v>
      </c>
      <c r="E11" s="160">
        <f t="shared" si="9"/>
        <v>-8863044.898113206</v>
      </c>
      <c r="F11" s="160">
        <f t="shared" si="9"/>
        <v>89069674</v>
      </c>
      <c r="G11" s="160">
        <f t="shared" si="9"/>
        <v>-108755.89811320603</v>
      </c>
      <c r="I11" s="156">
        <f t="shared" si="2"/>
        <v>8754289</v>
      </c>
      <c r="K11" s="157">
        <v>0</v>
      </c>
    </row>
    <row r="12" spans="1:11" s="167" customFormat="1" ht="18" outlineLevel="1" x14ac:dyDescent="0.25">
      <c r="A12" s="162" t="s">
        <v>777</v>
      </c>
      <c r="B12" s="163" t="s">
        <v>760</v>
      </c>
      <c r="C12" s="168">
        <v>30389600</v>
      </c>
      <c r="D12" s="168">
        <v>27445811</v>
      </c>
      <c r="E12" s="165">
        <f>D12-C12</f>
        <v>-2943789</v>
      </c>
      <c r="F12" s="168">
        <v>30434329</v>
      </c>
      <c r="G12" s="166">
        <f>F12-C12</f>
        <v>44729</v>
      </c>
      <c r="I12" s="156">
        <f t="shared" si="2"/>
        <v>2988518</v>
      </c>
      <c r="K12" s="157">
        <v>0</v>
      </c>
    </row>
    <row r="13" spans="1:11" s="167" customFormat="1" ht="18" outlineLevel="1" x14ac:dyDescent="0.25">
      <c r="A13" s="162" t="s">
        <v>777</v>
      </c>
      <c r="B13" s="163" t="s">
        <v>761</v>
      </c>
      <c r="C13" s="168">
        <v>58788829.898113206</v>
      </c>
      <c r="D13" s="168">
        <v>52869574</v>
      </c>
      <c r="E13" s="165">
        <f>D13-C13</f>
        <v>-5919255.898113206</v>
      </c>
      <c r="F13" s="168">
        <v>58635345</v>
      </c>
      <c r="G13" s="166">
        <f>F13-C13</f>
        <v>-153484.89811320603</v>
      </c>
      <c r="I13" s="156">
        <f t="shared" si="2"/>
        <v>5765771</v>
      </c>
      <c r="K13" s="157">
        <v>0</v>
      </c>
    </row>
    <row r="14" spans="1:11" s="161" customFormat="1" ht="18" x14ac:dyDescent="0.25">
      <c r="A14" s="170" t="s">
        <v>1044</v>
      </c>
      <c r="B14" s="171" t="s">
        <v>2668</v>
      </c>
      <c r="C14" s="172"/>
      <c r="D14" s="172"/>
      <c r="E14" s="172"/>
      <c r="F14" s="172"/>
      <c r="G14" s="172"/>
      <c r="I14" s="156">
        <f t="shared" si="2"/>
        <v>0</v>
      </c>
      <c r="K14" s="157" t="e">
        <v>#REF!</v>
      </c>
    </row>
    <row r="15" spans="1:11" s="167" customFormat="1" ht="18" x14ac:dyDescent="0.25">
      <c r="A15" s="162" t="s">
        <v>1045</v>
      </c>
      <c r="B15" s="163" t="s">
        <v>761</v>
      </c>
      <c r="C15" s="168">
        <v>6.53</v>
      </c>
      <c r="D15" s="168">
        <f>C15</f>
        <v>6.53</v>
      </c>
      <c r="E15" s="168">
        <f>D15-C15</f>
        <v>0</v>
      </c>
      <c r="F15" s="168">
        <f>D15</f>
        <v>6.53</v>
      </c>
      <c r="G15" s="166">
        <f>F15-C15</f>
        <v>0</v>
      </c>
      <c r="I15" s="156">
        <f t="shared" si="2"/>
        <v>0</v>
      </c>
      <c r="K15" s="157">
        <v>0</v>
      </c>
    </row>
    <row r="16" spans="1:11" s="167" customFormat="1" ht="18" x14ac:dyDescent="0.25">
      <c r="A16" s="162" t="s">
        <v>1046</v>
      </c>
      <c r="B16" s="163" t="s">
        <v>762</v>
      </c>
      <c r="C16" s="168">
        <v>6.3500000000000005</v>
      </c>
      <c r="D16" s="168">
        <f>C16</f>
        <v>6.3500000000000005</v>
      </c>
      <c r="E16" s="168">
        <f>D16-C16</f>
        <v>0</v>
      </c>
      <c r="F16" s="168">
        <f>D16</f>
        <v>6.3500000000000005</v>
      </c>
      <c r="G16" s="166">
        <f>F16-C16</f>
        <v>0</v>
      </c>
      <c r="I16" s="156">
        <f t="shared" si="2"/>
        <v>0</v>
      </c>
      <c r="K16" s="157">
        <v>0</v>
      </c>
    </row>
    <row r="17" spans="1:11" s="167" customFormat="1" ht="18" x14ac:dyDescent="0.25">
      <c r="A17" s="162" t="s">
        <v>1047</v>
      </c>
      <c r="B17" s="163" t="s">
        <v>763</v>
      </c>
      <c r="C17" s="168">
        <v>4.4400000000000004</v>
      </c>
      <c r="D17" s="168">
        <f>C17</f>
        <v>4.4400000000000004</v>
      </c>
      <c r="E17" s="168">
        <f>D17-C17</f>
        <v>0</v>
      </c>
      <c r="F17" s="168">
        <f>D17</f>
        <v>4.4400000000000004</v>
      </c>
      <c r="G17" s="166">
        <f>F17-C17</f>
        <v>0</v>
      </c>
      <c r="I17" s="156">
        <f t="shared" si="2"/>
        <v>0</v>
      </c>
      <c r="K17" s="157">
        <v>0</v>
      </c>
    </row>
    <row r="18" spans="1:11" s="155" customFormat="1" ht="18" x14ac:dyDescent="0.25">
      <c r="A18" s="151" t="s">
        <v>779</v>
      </c>
      <c r="B18" s="152" t="s">
        <v>765</v>
      </c>
      <c r="C18" s="154">
        <f t="shared" ref="C18:E18" si="10">C19</f>
        <v>1438.4009999999998</v>
      </c>
      <c r="D18" s="154">
        <f t="shared" si="10"/>
        <v>1104.4002758403401</v>
      </c>
      <c r="E18" s="154">
        <f t="shared" si="10"/>
        <v>-334.00072415965974</v>
      </c>
      <c r="F18" s="154">
        <f>F19</f>
        <v>1289.1659999999999</v>
      </c>
      <c r="G18" s="154">
        <f>F18-C18</f>
        <v>-149.2349999999999</v>
      </c>
      <c r="I18" s="156">
        <f t="shared" si="2"/>
        <v>184.76572415965984</v>
      </c>
      <c r="K18" s="157">
        <v>0</v>
      </c>
    </row>
    <row r="19" spans="1:11" s="167" customFormat="1" ht="18" x14ac:dyDescent="0.25">
      <c r="A19" s="162" t="s">
        <v>1048</v>
      </c>
      <c r="B19" s="163" t="s">
        <v>766</v>
      </c>
      <c r="C19" s="168">
        <v>1438.4009999999998</v>
      </c>
      <c r="D19" s="168">
        <v>1104.4002758403401</v>
      </c>
      <c r="E19" s="165">
        <f>D19-C19</f>
        <v>-334.00072415965974</v>
      </c>
      <c r="F19" s="168">
        <v>1289.1659999999999</v>
      </c>
      <c r="G19" s="166">
        <f>F19-C19</f>
        <v>-149.2349999999999</v>
      </c>
      <c r="I19" s="156">
        <f t="shared" si="2"/>
        <v>184.76572415965984</v>
      </c>
      <c r="K19" s="157">
        <v>0</v>
      </c>
    </row>
    <row r="20" spans="1:11" s="155" customFormat="1" ht="36" x14ac:dyDescent="0.25">
      <c r="A20" s="151" t="s">
        <v>785</v>
      </c>
      <c r="B20" s="173" t="s">
        <v>768</v>
      </c>
      <c r="C20" s="153">
        <f t="shared" ref="C20:D20" si="11">C21+C27</f>
        <v>582759703.82769883</v>
      </c>
      <c r="D20" s="153">
        <f t="shared" si="11"/>
        <v>525707164.63000011</v>
      </c>
      <c r="E20" s="153">
        <f>E21+E27</f>
        <v>-57052539.197698675</v>
      </c>
      <c r="F20" s="153">
        <f t="shared" ref="F20:G20" si="12">F21+F27</f>
        <v>579868601.77861118</v>
      </c>
      <c r="G20" s="153">
        <f t="shared" si="12"/>
        <v>-2891102.0490876492</v>
      </c>
      <c r="I20" s="156">
        <f t="shared" si="2"/>
        <v>54161437.148611069</v>
      </c>
      <c r="K20" s="157">
        <v>-6888859.6727272272</v>
      </c>
    </row>
    <row r="21" spans="1:11" s="161" customFormat="1" ht="18" x14ac:dyDescent="0.25">
      <c r="A21" s="158" t="s">
        <v>786</v>
      </c>
      <c r="B21" s="174" t="s">
        <v>770</v>
      </c>
      <c r="C21" s="175">
        <f t="shared" ref="C21:G21" si="13">C22+C25</f>
        <v>540865392.7423563</v>
      </c>
      <c r="D21" s="175">
        <f t="shared" si="13"/>
        <v>487896431.55833346</v>
      </c>
      <c r="E21" s="175">
        <f t="shared" si="13"/>
        <v>-52968961.184022799</v>
      </c>
      <c r="F21" s="175">
        <f t="shared" si="13"/>
        <v>536141695.20666683</v>
      </c>
      <c r="G21" s="175">
        <f t="shared" si="13"/>
        <v>-4723697.5356894974</v>
      </c>
      <c r="I21" s="156">
        <f t="shared" si="2"/>
        <v>48245263.648333371</v>
      </c>
      <c r="K21" s="157">
        <v>-6888859.6727272272</v>
      </c>
    </row>
    <row r="22" spans="1:11" s="161" customFormat="1" ht="31.5" x14ac:dyDescent="0.25">
      <c r="A22" s="176" t="s">
        <v>1049</v>
      </c>
      <c r="B22" s="177" t="s">
        <v>771</v>
      </c>
      <c r="C22" s="178">
        <f t="shared" ref="C22:G22" si="14">SUM(C23,C24)</f>
        <v>540865392.7423563</v>
      </c>
      <c r="D22" s="178">
        <f t="shared" si="14"/>
        <v>482766669.35833347</v>
      </c>
      <c r="E22" s="178">
        <f t="shared" si="14"/>
        <v>-58098723.384022802</v>
      </c>
      <c r="F22" s="178">
        <f t="shared" si="14"/>
        <v>535393868.6066668</v>
      </c>
      <c r="G22" s="178">
        <f t="shared" si="14"/>
        <v>-5471524.135689497</v>
      </c>
      <c r="I22" s="156">
        <f t="shared" si="2"/>
        <v>52627199.248333335</v>
      </c>
      <c r="K22" s="157">
        <v>0</v>
      </c>
    </row>
    <row r="23" spans="1:11" s="167" customFormat="1" ht="18" outlineLevel="1" x14ac:dyDescent="0.25">
      <c r="A23" s="162" t="s">
        <v>1050</v>
      </c>
      <c r="B23" s="179" t="s">
        <v>760</v>
      </c>
      <c r="C23" s="168">
        <v>156694454.33333334</v>
      </c>
      <c r="D23" s="168">
        <v>141393319.58333337</v>
      </c>
      <c r="E23" s="165">
        <f>D23-C23</f>
        <v>-15301134.74999997</v>
      </c>
      <c r="F23" s="168">
        <v>156840101.01666674</v>
      </c>
      <c r="G23" s="166">
        <f>F23-C23</f>
        <v>145646.68333339691</v>
      </c>
      <c r="I23" s="156">
        <f t="shared" si="2"/>
        <v>15446781.433333367</v>
      </c>
      <c r="K23" s="157">
        <v>0</v>
      </c>
    </row>
    <row r="24" spans="1:11" s="167" customFormat="1" ht="18" outlineLevel="1" x14ac:dyDescent="0.25">
      <c r="A24" s="162" t="s">
        <v>1051</v>
      </c>
      <c r="B24" s="179" t="s">
        <v>761</v>
      </c>
      <c r="C24" s="168">
        <v>384170938.40902293</v>
      </c>
      <c r="D24" s="168">
        <v>341373349.7750001</v>
      </c>
      <c r="E24" s="165">
        <f>D24-C24</f>
        <v>-42797588.634022832</v>
      </c>
      <c r="F24" s="168">
        <v>378553767.59000003</v>
      </c>
      <c r="G24" s="166">
        <f>F24-C24</f>
        <v>-5617170.8190228939</v>
      </c>
      <c r="I24" s="156">
        <f t="shared" si="2"/>
        <v>37180417.814999938</v>
      </c>
      <c r="K24" s="157">
        <v>0</v>
      </c>
    </row>
    <row r="25" spans="1:11" s="161" customFormat="1" ht="31.5" x14ac:dyDescent="0.25">
      <c r="A25" s="158" t="s">
        <v>1052</v>
      </c>
      <c r="B25" s="174" t="s">
        <v>776</v>
      </c>
      <c r="C25" s="160">
        <f>C26</f>
        <v>0</v>
      </c>
      <c r="D25" s="160">
        <f>D26</f>
        <v>5129762.2</v>
      </c>
      <c r="E25" s="160">
        <f>E26</f>
        <v>5129762.2</v>
      </c>
      <c r="F25" s="160">
        <f>F26</f>
        <v>747826.6</v>
      </c>
      <c r="G25" s="160">
        <f>G26</f>
        <v>747826.6</v>
      </c>
      <c r="I25" s="156">
        <f t="shared" si="2"/>
        <v>-4381935.6000000006</v>
      </c>
      <c r="K25" s="157">
        <v>-6888859.6727272738</v>
      </c>
    </row>
    <row r="26" spans="1:11" s="167" customFormat="1" ht="18" outlineLevel="1" x14ac:dyDescent="0.25">
      <c r="A26" s="162" t="s">
        <v>1053</v>
      </c>
      <c r="B26" s="179" t="s">
        <v>778</v>
      </c>
      <c r="C26" s="168">
        <v>0</v>
      </c>
      <c r="D26" s="168">
        <v>5129762.2</v>
      </c>
      <c r="E26" s="165">
        <f>D26-C26</f>
        <v>5129762.2</v>
      </c>
      <c r="F26" s="168">
        <v>747826.6</v>
      </c>
      <c r="G26" s="166">
        <f>F26-C26</f>
        <v>747826.6</v>
      </c>
      <c r="I26" s="156">
        <f t="shared" si="2"/>
        <v>-4381935.6000000006</v>
      </c>
      <c r="K26" s="157">
        <v>0</v>
      </c>
    </row>
    <row r="27" spans="1:11" s="167" customFormat="1" ht="18" outlineLevel="1" x14ac:dyDescent="0.25">
      <c r="A27" s="158" t="s">
        <v>1054</v>
      </c>
      <c r="B27" s="174" t="s">
        <v>1055</v>
      </c>
      <c r="C27" s="160">
        <f t="shared" ref="C27:G27" si="15">SUM(C28:C29)</f>
        <v>41894311.085342541</v>
      </c>
      <c r="D27" s="160">
        <f t="shared" si="15"/>
        <v>37810733.071666665</v>
      </c>
      <c r="E27" s="160">
        <f t="shared" si="15"/>
        <v>-4083578.0136758741</v>
      </c>
      <c r="F27" s="160">
        <f t="shared" si="15"/>
        <v>43726906.571944386</v>
      </c>
      <c r="G27" s="160">
        <f t="shared" si="15"/>
        <v>1832595.4866018482</v>
      </c>
      <c r="I27" s="156">
        <f t="shared" si="2"/>
        <v>5916173.5002777204</v>
      </c>
      <c r="K27" s="157">
        <v>0</v>
      </c>
    </row>
    <row r="28" spans="1:11" s="167" customFormat="1" ht="18" outlineLevel="1" x14ac:dyDescent="0.25">
      <c r="A28" s="162" t="s">
        <v>1056</v>
      </c>
      <c r="B28" s="180" t="s">
        <v>788</v>
      </c>
      <c r="C28" s="168">
        <v>36077325.322317317</v>
      </c>
      <c r="D28" s="168">
        <v>32122453.44833333</v>
      </c>
      <c r="E28" s="165">
        <f>D28-C28</f>
        <v>-3954871.8739839867</v>
      </c>
      <c r="F28" s="168">
        <v>37401675.144454941</v>
      </c>
      <c r="G28" s="166">
        <f>F28-C28</f>
        <v>1324349.822137624</v>
      </c>
      <c r="I28" s="156">
        <f t="shared" si="2"/>
        <v>5279221.6961216107</v>
      </c>
      <c r="K28" s="157">
        <v>0</v>
      </c>
    </row>
    <row r="29" spans="1:11" s="167" customFormat="1" ht="18" outlineLevel="1" x14ac:dyDescent="0.25">
      <c r="A29" s="162" t="s">
        <v>1057</v>
      </c>
      <c r="B29" s="180" t="s">
        <v>789</v>
      </c>
      <c r="C29" s="168">
        <v>5816985.7630252205</v>
      </c>
      <c r="D29" s="168">
        <v>5688279.6233333331</v>
      </c>
      <c r="E29" s="165">
        <f>D29-C29</f>
        <v>-128706.13969188742</v>
      </c>
      <c r="F29" s="168">
        <v>6325231.4274894446</v>
      </c>
      <c r="G29" s="166">
        <f>F29-C29</f>
        <v>508245.66446422413</v>
      </c>
      <c r="I29" s="156">
        <f t="shared" si="2"/>
        <v>636951.80415611155</v>
      </c>
      <c r="K29" s="157">
        <v>0</v>
      </c>
    </row>
    <row r="30" spans="1:11" s="155" customFormat="1" ht="18" x14ac:dyDescent="0.25">
      <c r="A30" s="151" t="s">
        <v>787</v>
      </c>
      <c r="B30" s="173" t="s">
        <v>2669</v>
      </c>
      <c r="C30" s="154">
        <f t="shared" ref="C30:G30" si="16">SUM(C31,C55,C63,C64,C85,C86,C98,C103,C242)</f>
        <v>588111723.55217302</v>
      </c>
      <c r="D30" s="154">
        <f t="shared" si="16"/>
        <v>533018009.55000001</v>
      </c>
      <c r="E30" s="154">
        <f t="shared" si="16"/>
        <v>-55093714.00217291</v>
      </c>
      <c r="F30" s="154">
        <f t="shared" si="16"/>
        <v>587790000.53458822</v>
      </c>
      <c r="G30" s="154">
        <f t="shared" si="16"/>
        <v>-321723.01758470479</v>
      </c>
      <c r="I30" s="156">
        <f t="shared" si="2"/>
        <v>54771990.984588206</v>
      </c>
      <c r="K30" s="157">
        <v>-7538120.8242971897</v>
      </c>
    </row>
    <row r="31" spans="1:11" s="161" customFormat="1" ht="18" x14ac:dyDescent="0.25">
      <c r="A31" s="158" t="s">
        <v>1058</v>
      </c>
      <c r="B31" s="174" t="s">
        <v>2670</v>
      </c>
      <c r="C31" s="160">
        <f t="shared" ref="C31:G31" si="17">SUM(C32,C37)</f>
        <v>189028301.12994644</v>
      </c>
      <c r="D31" s="160">
        <f t="shared" si="17"/>
        <v>174855357.76706144</v>
      </c>
      <c r="E31" s="160">
        <f t="shared" si="17"/>
        <v>-14172943.362884961</v>
      </c>
      <c r="F31" s="160">
        <f t="shared" si="17"/>
        <v>194023180.56536666</v>
      </c>
      <c r="G31" s="160">
        <f t="shared" si="17"/>
        <v>4994879.435420231</v>
      </c>
      <c r="H31" s="181">
        <v>0</v>
      </c>
      <c r="I31" s="156">
        <f t="shared" si="2"/>
        <v>19167822.798305213</v>
      </c>
      <c r="K31" s="157">
        <v>-199166.28000000119</v>
      </c>
    </row>
    <row r="32" spans="1:11" s="161" customFormat="1" ht="18" outlineLevel="1" x14ac:dyDescent="0.25">
      <c r="A32" s="182" t="s">
        <v>1059</v>
      </c>
      <c r="B32" s="183" t="s">
        <v>2671</v>
      </c>
      <c r="C32" s="184">
        <f t="shared" ref="C32:E32" si="18">SUM(C33:C36)</f>
        <v>175669311.56173921</v>
      </c>
      <c r="D32" s="184">
        <f t="shared" ref="D32:G32" si="19">SUM(D33:D36)</f>
        <v>160467299.90503803</v>
      </c>
      <c r="E32" s="184">
        <f t="shared" si="18"/>
        <v>-15202011.656701153</v>
      </c>
      <c r="F32" s="184">
        <f t="shared" si="19"/>
        <v>178327117.44315928</v>
      </c>
      <c r="G32" s="184">
        <f t="shared" si="19"/>
        <v>2657805.8814200917</v>
      </c>
      <c r="I32" s="156">
        <f t="shared" si="2"/>
        <v>17859817.538121253</v>
      </c>
      <c r="K32" s="157">
        <v>0</v>
      </c>
    </row>
    <row r="33" spans="1:11" s="167" customFormat="1" ht="18" outlineLevel="2" x14ac:dyDescent="0.25">
      <c r="A33" s="162" t="s">
        <v>1060</v>
      </c>
      <c r="B33" s="185" t="s">
        <v>781</v>
      </c>
      <c r="C33" s="168">
        <v>168568732.34257928</v>
      </c>
      <c r="D33" s="168">
        <v>158285560.45503804</v>
      </c>
      <c r="E33" s="165">
        <f>D33-C33</f>
        <v>-10283171.887541234</v>
      </c>
      <c r="F33" s="168">
        <v>175948533.53315929</v>
      </c>
      <c r="G33" s="166">
        <f>F33-C33</f>
        <v>7379801.1905800104</v>
      </c>
      <c r="H33" s="167">
        <v>0</v>
      </c>
      <c r="I33" s="156">
        <f t="shared" si="2"/>
        <v>17662973.078121245</v>
      </c>
      <c r="K33" s="157">
        <v>0</v>
      </c>
    </row>
    <row r="34" spans="1:11" s="167" customFormat="1" ht="18" outlineLevel="2" x14ac:dyDescent="0.25">
      <c r="A34" s="162" t="s">
        <v>1061</v>
      </c>
      <c r="B34" s="185" t="s">
        <v>2672</v>
      </c>
      <c r="C34" s="168">
        <v>5767619.6051122863</v>
      </c>
      <c r="D34" s="168">
        <v>2181739.4499999997</v>
      </c>
      <c r="E34" s="165">
        <f>D34-C34</f>
        <v>-3585880.1551122866</v>
      </c>
      <c r="F34" s="168">
        <v>2378583.9099999997</v>
      </c>
      <c r="G34" s="166">
        <f>F34-C34</f>
        <v>-3389035.6951122866</v>
      </c>
      <c r="H34" s="167">
        <v>0</v>
      </c>
      <c r="I34" s="156">
        <f t="shared" si="2"/>
        <v>196844.45999999996</v>
      </c>
      <c r="K34" s="157">
        <v>0</v>
      </c>
    </row>
    <row r="35" spans="1:11" s="167" customFormat="1" ht="18" outlineLevel="2" x14ac:dyDescent="0.25">
      <c r="A35" s="162" t="s">
        <v>1062</v>
      </c>
      <c r="B35" s="185" t="s">
        <v>2673</v>
      </c>
      <c r="C35" s="168">
        <v>1332959.6140476321</v>
      </c>
      <c r="D35" s="168">
        <v>0</v>
      </c>
      <c r="E35" s="165">
        <f>D35-C35</f>
        <v>-1332959.6140476321</v>
      </c>
      <c r="F35" s="168">
        <f>D35</f>
        <v>0</v>
      </c>
      <c r="G35" s="166">
        <f>F35-C35</f>
        <v>-1332959.6140476321</v>
      </c>
      <c r="H35" s="167">
        <v>0</v>
      </c>
      <c r="I35" s="156">
        <f t="shared" si="2"/>
        <v>0</v>
      </c>
      <c r="K35" s="157">
        <v>0</v>
      </c>
    </row>
    <row r="36" spans="1:11" s="167" customFormat="1" ht="18" hidden="1" outlineLevel="2" x14ac:dyDescent="0.25">
      <c r="A36" s="162" t="s">
        <v>1063</v>
      </c>
      <c r="B36" s="185" t="s">
        <v>2674</v>
      </c>
      <c r="C36" s="168">
        <v>0</v>
      </c>
      <c r="D36" s="168">
        <v>0</v>
      </c>
      <c r="E36" s="165">
        <f>D36-C36</f>
        <v>0</v>
      </c>
      <c r="F36" s="168">
        <f>D36</f>
        <v>0</v>
      </c>
      <c r="G36" s="166">
        <f>F36-C36</f>
        <v>0</v>
      </c>
      <c r="H36" s="167">
        <v>0</v>
      </c>
      <c r="I36" s="156">
        <f t="shared" si="2"/>
        <v>0</v>
      </c>
      <c r="K36" s="157">
        <v>0</v>
      </c>
    </row>
    <row r="37" spans="1:11" s="161" customFormat="1" ht="18" outlineLevel="1" x14ac:dyDescent="0.25">
      <c r="A37" s="182" t="s">
        <v>1064</v>
      </c>
      <c r="B37" s="183" t="s">
        <v>2675</v>
      </c>
      <c r="C37" s="184">
        <f t="shared" ref="C37:G37" si="20">SUM(C38,C43,C45,C46,C51,C54,C42,C44)</f>
        <v>13358989.568207234</v>
      </c>
      <c r="D37" s="184">
        <f t="shared" si="20"/>
        <v>14388057.862023426</v>
      </c>
      <c r="E37" s="184">
        <f t="shared" si="20"/>
        <v>1029068.2938161916</v>
      </c>
      <c r="F37" s="184">
        <f t="shared" si="20"/>
        <v>15696063.122207373</v>
      </c>
      <c r="G37" s="184">
        <f t="shared" si="20"/>
        <v>2337073.5540001392</v>
      </c>
      <c r="H37" s="167">
        <v>0</v>
      </c>
      <c r="I37" s="156">
        <f t="shared" si="2"/>
        <v>1308005.2601839472</v>
      </c>
      <c r="K37" s="157">
        <v>-199166.27999999933</v>
      </c>
    </row>
    <row r="38" spans="1:11" s="161" customFormat="1" ht="18" outlineLevel="2" x14ac:dyDescent="0.25">
      <c r="A38" s="182" t="s">
        <v>1065</v>
      </c>
      <c r="B38" s="183" t="s">
        <v>780</v>
      </c>
      <c r="C38" s="184">
        <f t="shared" ref="C38" si="21">SUM(C39:C41)</f>
        <v>885787.9827241014</v>
      </c>
      <c r="D38" s="184">
        <f t="shared" ref="D38:G38" si="22">SUM(D39:D41)</f>
        <v>1488521.1889510434</v>
      </c>
      <c r="E38" s="184">
        <f t="shared" si="22"/>
        <v>602733.2062269419</v>
      </c>
      <c r="F38" s="184">
        <f t="shared" si="22"/>
        <v>1623841.2970375018</v>
      </c>
      <c r="G38" s="184">
        <f t="shared" si="22"/>
        <v>738053.3143134003</v>
      </c>
      <c r="H38" s="167">
        <v>0</v>
      </c>
      <c r="I38" s="156">
        <f t="shared" si="2"/>
        <v>135320.10808645841</v>
      </c>
      <c r="K38" s="157">
        <v>-113734.22181818169</v>
      </c>
    </row>
    <row r="39" spans="1:11" ht="18.75" outlineLevel="3" x14ac:dyDescent="0.3">
      <c r="A39" s="186" t="s">
        <v>1066</v>
      </c>
      <c r="B39" s="185" t="s">
        <v>2676</v>
      </c>
      <c r="C39" s="168">
        <v>486432.72043536947</v>
      </c>
      <c r="D39" s="168">
        <v>333936.64532633638</v>
      </c>
      <c r="E39" s="165">
        <f t="shared" ref="E39:E45" si="23">D39-C39</f>
        <v>-152496.07510903309</v>
      </c>
      <c r="F39" s="168">
        <f t="shared" ref="F39:F45" si="24">D39/11*12</f>
        <v>364294.52217418514</v>
      </c>
      <c r="G39" s="166">
        <f t="shared" ref="G39:G45" si="25">F39-C39</f>
        <v>-122138.19826118433</v>
      </c>
      <c r="H39" s="167">
        <v>55461.68</v>
      </c>
      <c r="I39" s="156">
        <f t="shared" si="2"/>
        <v>30357.876847848762</v>
      </c>
      <c r="K39" s="157">
        <v>-60503.65090909088</v>
      </c>
    </row>
    <row r="40" spans="1:11" ht="18.75" outlineLevel="3" x14ac:dyDescent="0.3">
      <c r="A40" s="186" t="s">
        <v>1067</v>
      </c>
      <c r="B40" s="185" t="s">
        <v>782</v>
      </c>
      <c r="C40" s="168">
        <v>371209.73572402017</v>
      </c>
      <c r="D40" s="168">
        <v>224697.83000000002</v>
      </c>
      <c r="E40" s="165">
        <f t="shared" si="23"/>
        <v>-146511.90572402015</v>
      </c>
      <c r="F40" s="168">
        <f t="shared" si="24"/>
        <v>245124.90545454546</v>
      </c>
      <c r="G40" s="166">
        <f t="shared" si="25"/>
        <v>-126084.83026947471</v>
      </c>
      <c r="H40" s="167">
        <v>48685.83</v>
      </c>
      <c r="I40" s="156">
        <f t="shared" si="2"/>
        <v>20427.07545454544</v>
      </c>
      <c r="K40" s="157">
        <v>-53111.814545454574</v>
      </c>
    </row>
    <row r="41" spans="1:11" ht="18.75" outlineLevel="3" x14ac:dyDescent="0.3">
      <c r="A41" s="186" t="s">
        <v>1068</v>
      </c>
      <c r="B41" s="185" t="s">
        <v>2677</v>
      </c>
      <c r="C41" s="168">
        <v>28145.526564711876</v>
      </c>
      <c r="D41" s="168">
        <v>929886.71362470696</v>
      </c>
      <c r="E41" s="165">
        <f t="shared" si="23"/>
        <v>901741.18705999514</v>
      </c>
      <c r="F41" s="168">
        <f t="shared" si="24"/>
        <v>1014421.8694087712</v>
      </c>
      <c r="G41" s="166">
        <f t="shared" si="25"/>
        <v>986276.34284405934</v>
      </c>
      <c r="H41" s="167">
        <v>108.86</v>
      </c>
      <c r="I41" s="156">
        <f t="shared" si="2"/>
        <v>84535.155784064205</v>
      </c>
      <c r="K41" s="157">
        <v>-118.7563636363484</v>
      </c>
    </row>
    <row r="42" spans="1:11" ht="18.75" outlineLevel="2" x14ac:dyDescent="0.3">
      <c r="A42" s="162" t="s">
        <v>1069</v>
      </c>
      <c r="B42" s="185" t="s">
        <v>2678</v>
      </c>
      <c r="C42" s="168">
        <v>6378931.8828007085</v>
      </c>
      <c r="D42" s="168">
        <v>5132681.6430151686</v>
      </c>
      <c r="E42" s="165">
        <f t="shared" si="23"/>
        <v>-1246250.2397855399</v>
      </c>
      <c r="F42" s="168">
        <f t="shared" si="24"/>
        <v>5599289.0651074564</v>
      </c>
      <c r="G42" s="166">
        <f t="shared" si="25"/>
        <v>-779642.81769325212</v>
      </c>
      <c r="H42" s="167">
        <v>74448.850000000006</v>
      </c>
      <c r="I42" s="156">
        <f t="shared" si="2"/>
        <v>466607.4220922878</v>
      </c>
      <c r="K42" s="157">
        <v>-81216.927272726782</v>
      </c>
    </row>
    <row r="43" spans="1:11" s="167" customFormat="1" ht="18" outlineLevel="2" x14ac:dyDescent="0.25">
      <c r="A43" s="162" t="s">
        <v>1070</v>
      </c>
      <c r="B43" s="185" t="s">
        <v>2679</v>
      </c>
      <c r="C43" s="168">
        <v>321486.38194622862</v>
      </c>
      <c r="D43" s="168">
        <v>535892.39811918198</v>
      </c>
      <c r="E43" s="165">
        <f t="shared" si="23"/>
        <v>214406.01617295336</v>
      </c>
      <c r="F43" s="168">
        <f t="shared" si="24"/>
        <v>584609.88885728945</v>
      </c>
      <c r="G43" s="166">
        <f t="shared" si="25"/>
        <v>263123.50691106083</v>
      </c>
      <c r="H43" s="167">
        <v>108.57000000000001</v>
      </c>
      <c r="I43" s="156">
        <f t="shared" si="2"/>
        <v>48717.490738107474</v>
      </c>
      <c r="K43" s="157">
        <v>-118.43999999994412</v>
      </c>
    </row>
    <row r="44" spans="1:11" s="167" customFormat="1" ht="18" outlineLevel="2" x14ac:dyDescent="0.25">
      <c r="A44" s="162" t="s">
        <v>1071</v>
      </c>
      <c r="B44" s="185" t="s">
        <v>2680</v>
      </c>
      <c r="C44" s="168">
        <v>81963.048003200005</v>
      </c>
      <c r="D44" s="168">
        <v>0</v>
      </c>
      <c r="E44" s="165">
        <f t="shared" si="23"/>
        <v>-81963.048003200005</v>
      </c>
      <c r="F44" s="168">
        <f t="shared" si="24"/>
        <v>0</v>
      </c>
      <c r="G44" s="166">
        <f t="shared" si="25"/>
        <v>-81963.048003200005</v>
      </c>
      <c r="H44" s="167">
        <v>0</v>
      </c>
      <c r="I44" s="156">
        <f t="shared" si="2"/>
        <v>0</v>
      </c>
      <c r="K44" s="157">
        <v>0</v>
      </c>
    </row>
    <row r="45" spans="1:11" s="167" customFormat="1" ht="18" outlineLevel="2" x14ac:dyDescent="0.25">
      <c r="A45" s="162" t="s">
        <v>1072</v>
      </c>
      <c r="B45" s="185" t="s">
        <v>2681</v>
      </c>
      <c r="C45" s="168">
        <v>4610464.8013917478</v>
      </c>
      <c r="D45" s="168">
        <v>5875500.7651306856</v>
      </c>
      <c r="E45" s="165">
        <f t="shared" si="23"/>
        <v>1265035.9637389379</v>
      </c>
      <c r="F45" s="168">
        <f t="shared" si="24"/>
        <v>6409637.1983243842</v>
      </c>
      <c r="G45" s="166">
        <f t="shared" si="25"/>
        <v>1799172.3969326364</v>
      </c>
      <c r="H45" s="167">
        <v>2286.6799999999998</v>
      </c>
      <c r="I45" s="156">
        <f t="shared" si="2"/>
        <v>534136.43319369853</v>
      </c>
      <c r="K45" s="157">
        <v>-2494.5599999995902</v>
      </c>
    </row>
    <row r="46" spans="1:11" s="161" customFormat="1" ht="18" outlineLevel="2" x14ac:dyDescent="0.25">
      <c r="A46" s="182" t="s">
        <v>1071</v>
      </c>
      <c r="B46" s="183" t="s">
        <v>2682</v>
      </c>
      <c r="C46" s="184">
        <f t="shared" ref="C46:G46" si="26">SUM(C47:C50)</f>
        <v>1080355.4713412491</v>
      </c>
      <c r="D46" s="184">
        <f t="shared" si="26"/>
        <v>1355461.8668073474</v>
      </c>
      <c r="E46" s="184">
        <f t="shared" si="26"/>
        <v>275106.39546609833</v>
      </c>
      <c r="F46" s="184">
        <f t="shared" si="26"/>
        <v>1478685.6728807427</v>
      </c>
      <c r="G46" s="184">
        <f t="shared" si="26"/>
        <v>398330.20153949346</v>
      </c>
      <c r="H46" s="167">
        <v>0</v>
      </c>
      <c r="I46" s="156">
        <f t="shared" si="2"/>
        <v>123223.8060733953</v>
      </c>
      <c r="K46" s="157">
        <v>-1602.1309090908617</v>
      </c>
    </row>
    <row r="47" spans="1:11" ht="18.75" outlineLevel="3" x14ac:dyDescent="0.3">
      <c r="A47" s="186" t="s">
        <v>1073</v>
      </c>
      <c r="B47" s="185" t="s">
        <v>2683</v>
      </c>
      <c r="C47" s="168">
        <v>405261.21563925274</v>
      </c>
      <c r="D47" s="168">
        <v>353566.56933562754</v>
      </c>
      <c r="E47" s="165">
        <f>D47-C47</f>
        <v>-51694.646303625195</v>
      </c>
      <c r="F47" s="168">
        <f>D47/11*12</f>
        <v>385708.98472977552</v>
      </c>
      <c r="G47" s="166">
        <f>F47-C47</f>
        <v>-19552.230909477221</v>
      </c>
      <c r="H47" s="167">
        <v>452.53</v>
      </c>
      <c r="I47" s="156">
        <f t="shared" si="2"/>
        <v>32142.415394147974</v>
      </c>
      <c r="K47" s="157">
        <v>-493.66909090912668</v>
      </c>
    </row>
    <row r="48" spans="1:11" ht="18.75" outlineLevel="3" x14ac:dyDescent="0.3">
      <c r="A48" s="186" t="s">
        <v>1074</v>
      </c>
      <c r="B48" s="185" t="s">
        <v>2684</v>
      </c>
      <c r="C48" s="168">
        <v>266504.2061416923</v>
      </c>
      <c r="D48" s="168">
        <v>981570.81402317539</v>
      </c>
      <c r="E48" s="165">
        <f>D48-C48</f>
        <v>715066.60788148316</v>
      </c>
      <c r="F48" s="168">
        <f>D48/11*12</f>
        <v>1070804.5243889187</v>
      </c>
      <c r="G48" s="166">
        <f>F48-C48</f>
        <v>804300.3182472263</v>
      </c>
      <c r="H48" s="167">
        <v>1011.0600000000001</v>
      </c>
      <c r="I48" s="156">
        <f t="shared" si="2"/>
        <v>89233.71036574326</v>
      </c>
      <c r="K48" s="157">
        <v>-1102.9745454546064</v>
      </c>
    </row>
    <row r="49" spans="1:12" ht="18.75" outlineLevel="3" x14ac:dyDescent="0.3">
      <c r="A49" s="186" t="s">
        <v>1075</v>
      </c>
      <c r="B49" s="185" t="s">
        <v>2685</v>
      </c>
      <c r="C49" s="168">
        <v>408590.04956030409</v>
      </c>
      <c r="D49" s="168">
        <v>20324.483448544444</v>
      </c>
      <c r="E49" s="165">
        <f>D49-C49</f>
        <v>-388265.56611175963</v>
      </c>
      <c r="F49" s="168">
        <f>D49/11*12</f>
        <v>22172.163762048483</v>
      </c>
      <c r="G49" s="166">
        <f>F49-C49</f>
        <v>-386417.88579825562</v>
      </c>
      <c r="H49" s="167">
        <v>5.0299999999999994</v>
      </c>
      <c r="I49" s="156">
        <f t="shared" si="2"/>
        <v>1847.6803135040391</v>
      </c>
      <c r="K49" s="157">
        <v>-5.4872727272741031</v>
      </c>
    </row>
    <row r="50" spans="1:12" ht="18.75" hidden="1" outlineLevel="3" x14ac:dyDescent="0.3">
      <c r="A50" s="186" t="s">
        <v>1076</v>
      </c>
      <c r="B50" s="185" t="s">
        <v>2686</v>
      </c>
      <c r="C50" s="168">
        <v>0</v>
      </c>
      <c r="D50" s="168">
        <v>0</v>
      </c>
      <c r="E50" s="165">
        <f>D50-C50</f>
        <v>0</v>
      </c>
      <c r="F50" s="168">
        <f>D50/11*12</f>
        <v>0</v>
      </c>
      <c r="G50" s="166">
        <f>F50-C50</f>
        <v>0</v>
      </c>
      <c r="H50" s="167">
        <v>0</v>
      </c>
      <c r="I50" s="156">
        <f t="shared" si="2"/>
        <v>0</v>
      </c>
      <c r="K50" s="157">
        <v>0</v>
      </c>
    </row>
    <row r="51" spans="1:12" s="161" customFormat="1" ht="18" hidden="1" outlineLevel="2" collapsed="1" x14ac:dyDescent="0.25">
      <c r="A51" s="187" t="s">
        <v>1072</v>
      </c>
      <c r="B51" s="188" t="s">
        <v>2687</v>
      </c>
      <c r="C51" s="189">
        <f t="shared" ref="C51:G51" si="27">SUM(C52,C53)</f>
        <v>0</v>
      </c>
      <c r="D51" s="189">
        <f t="shared" si="27"/>
        <v>0</v>
      </c>
      <c r="E51" s="189">
        <f t="shared" si="27"/>
        <v>0</v>
      </c>
      <c r="F51" s="189">
        <f t="shared" si="27"/>
        <v>0</v>
      </c>
      <c r="G51" s="189">
        <f t="shared" si="27"/>
        <v>0</v>
      </c>
      <c r="H51" s="167"/>
      <c r="I51" s="156">
        <f t="shared" si="2"/>
        <v>0</v>
      </c>
      <c r="K51" s="157">
        <v>0</v>
      </c>
    </row>
    <row r="52" spans="1:12" ht="18.75" hidden="1" outlineLevel="3" x14ac:dyDescent="0.3">
      <c r="A52" s="186" t="s">
        <v>1077</v>
      </c>
      <c r="B52" s="185" t="s">
        <v>1032</v>
      </c>
      <c r="C52" s="168">
        <v>0</v>
      </c>
      <c r="D52" s="168">
        <v>0</v>
      </c>
      <c r="E52" s="165">
        <f>D52-C52</f>
        <v>0</v>
      </c>
      <c r="F52" s="168">
        <f>D52/11*12</f>
        <v>0</v>
      </c>
      <c r="G52" s="166">
        <f>F52-C52</f>
        <v>0</v>
      </c>
      <c r="H52" s="167">
        <v>0</v>
      </c>
      <c r="I52" s="156">
        <f t="shared" si="2"/>
        <v>0</v>
      </c>
      <c r="K52" s="157">
        <v>0</v>
      </c>
    </row>
    <row r="53" spans="1:12" ht="18.75" hidden="1" outlineLevel="3" x14ac:dyDescent="0.3">
      <c r="A53" s="186" t="s">
        <v>1078</v>
      </c>
      <c r="B53" s="185" t="s">
        <v>2688</v>
      </c>
      <c r="C53" s="168">
        <v>0</v>
      </c>
      <c r="D53" s="168">
        <v>0</v>
      </c>
      <c r="E53" s="165">
        <f>D53-C53</f>
        <v>0</v>
      </c>
      <c r="F53" s="168">
        <f>D53/11*12</f>
        <v>0</v>
      </c>
      <c r="G53" s="166">
        <f>F53-C53</f>
        <v>0</v>
      </c>
      <c r="H53" s="167">
        <v>0</v>
      </c>
      <c r="I53" s="156">
        <f t="shared" si="2"/>
        <v>0</v>
      </c>
      <c r="K53" s="157">
        <v>0</v>
      </c>
    </row>
    <row r="54" spans="1:12" s="167" customFormat="1" ht="18" hidden="1" outlineLevel="2" x14ac:dyDescent="0.25">
      <c r="A54" s="162" t="s">
        <v>1079</v>
      </c>
      <c r="B54" s="185">
        <v>0</v>
      </c>
      <c r="C54" s="168">
        <v>0</v>
      </c>
      <c r="D54" s="168">
        <v>0</v>
      </c>
      <c r="E54" s="165">
        <f>D54-C54</f>
        <v>0</v>
      </c>
      <c r="F54" s="168">
        <f>D54/11*12</f>
        <v>0</v>
      </c>
      <c r="G54" s="166">
        <f>F54-C54</f>
        <v>0</v>
      </c>
      <c r="H54" s="167">
        <v>0</v>
      </c>
      <c r="I54" s="156">
        <f t="shared" si="2"/>
        <v>0</v>
      </c>
      <c r="K54" s="157">
        <v>0</v>
      </c>
    </row>
    <row r="55" spans="1:12" s="161" customFormat="1" ht="18" collapsed="1" x14ac:dyDescent="0.25">
      <c r="A55" s="158" t="s">
        <v>1080</v>
      </c>
      <c r="B55" s="174" t="s">
        <v>2689</v>
      </c>
      <c r="C55" s="160">
        <f t="shared" ref="C55:G55" si="28">SUM(C56:C59)</f>
        <v>176646354.76149216</v>
      </c>
      <c r="D55" s="160">
        <f t="shared" si="28"/>
        <v>161920004.82801166</v>
      </c>
      <c r="E55" s="160">
        <f t="shared" si="28"/>
        <v>-14726349.933480497</v>
      </c>
      <c r="F55" s="160">
        <f t="shared" si="28"/>
        <v>177405237.15692183</v>
      </c>
      <c r="G55" s="160">
        <f t="shared" si="28"/>
        <v>758882.39542966441</v>
      </c>
      <c r="H55" s="181">
        <v>0</v>
      </c>
      <c r="I55" s="156">
        <f t="shared" si="2"/>
        <v>15485232.328910172</v>
      </c>
      <c r="K55" s="157">
        <v>-1996776.4909090996</v>
      </c>
    </row>
    <row r="56" spans="1:12" s="167" customFormat="1" ht="18" hidden="1" outlineLevel="1" x14ac:dyDescent="0.25">
      <c r="A56" s="162" t="s">
        <v>1081</v>
      </c>
      <c r="B56" s="185" t="s">
        <v>2690</v>
      </c>
      <c r="C56" s="168">
        <v>176646354.76149216</v>
      </c>
      <c r="D56" s="168">
        <v>127474919.37369458</v>
      </c>
      <c r="E56" s="165">
        <f>D56-C56</f>
        <v>-49171435.387797579</v>
      </c>
      <c r="F56" s="168">
        <f>D56/11*12</f>
        <v>139063548.40766683</v>
      </c>
      <c r="G56" s="166">
        <f>F56-C56</f>
        <v>-37582806.353825331</v>
      </c>
      <c r="H56" s="167">
        <v>1795855.02</v>
      </c>
      <c r="I56" s="156">
        <f t="shared" si="2"/>
        <v>11588629.033972248</v>
      </c>
      <c r="K56" s="157">
        <v>-1959114.5672727227</v>
      </c>
      <c r="L56" s="157"/>
    </row>
    <row r="57" spans="1:12" s="167" customFormat="1" ht="18" hidden="1" outlineLevel="1" x14ac:dyDescent="0.25">
      <c r="A57" s="162" t="s">
        <v>1082</v>
      </c>
      <c r="B57" s="185" t="s">
        <v>2691</v>
      </c>
      <c r="C57" s="168">
        <v>0</v>
      </c>
      <c r="D57" s="168">
        <v>33700564.255316921</v>
      </c>
      <c r="E57" s="165">
        <f>D57-C57</f>
        <v>33700564.255316921</v>
      </c>
      <c r="F57" s="168">
        <f>D57/11*12+765231.89</f>
        <v>37529483.804891184</v>
      </c>
      <c r="G57" s="166">
        <f>F57-C57</f>
        <v>37529483.804891184</v>
      </c>
      <c r="H57" s="167">
        <v>33506.29</v>
      </c>
      <c r="I57" s="156">
        <f t="shared" si="2"/>
        <v>3828919.5495742634</v>
      </c>
      <c r="K57" s="157">
        <v>-36552.31636364013</v>
      </c>
    </row>
    <row r="58" spans="1:12" s="167" customFormat="1" ht="18" hidden="1" outlineLevel="1" x14ac:dyDescent="0.25">
      <c r="A58" s="162" t="s">
        <v>1083</v>
      </c>
      <c r="B58" s="185" t="s">
        <v>2692</v>
      </c>
      <c r="C58" s="168">
        <v>0</v>
      </c>
      <c r="D58" s="168">
        <v>744521.19900016021</v>
      </c>
      <c r="E58" s="165">
        <f>D58-C58</f>
        <v>744521.19900016021</v>
      </c>
      <c r="F58" s="168">
        <f>D58/11*12</f>
        <v>812204.94436381117</v>
      </c>
      <c r="G58" s="166">
        <f>F58-C58</f>
        <v>812204.94436381117</v>
      </c>
      <c r="H58" s="167">
        <v>1017.1400000000001</v>
      </c>
      <c r="I58" s="156">
        <f t="shared" si="2"/>
        <v>67683.74536365096</v>
      </c>
      <c r="K58" s="157">
        <v>-1109.6072727272986</v>
      </c>
    </row>
    <row r="59" spans="1:12" s="161" customFormat="1" ht="18" hidden="1" outlineLevel="1" collapsed="1" x14ac:dyDescent="0.25">
      <c r="A59" s="190" t="s">
        <v>1084</v>
      </c>
      <c r="B59" s="191" t="s">
        <v>2693</v>
      </c>
      <c r="C59" s="192">
        <f t="shared" ref="C59:E59" si="29">SUM(C60:C62)</f>
        <v>0</v>
      </c>
      <c r="D59" s="192">
        <f t="shared" si="29"/>
        <v>0</v>
      </c>
      <c r="E59" s="192">
        <f t="shared" si="29"/>
        <v>0</v>
      </c>
      <c r="F59" s="192"/>
      <c r="G59" s="192"/>
      <c r="H59" s="167">
        <v>0</v>
      </c>
      <c r="I59" s="156">
        <f t="shared" si="2"/>
        <v>0</v>
      </c>
      <c r="K59" s="157">
        <v>0</v>
      </c>
    </row>
    <row r="60" spans="1:12" s="167" customFormat="1" ht="18" hidden="1" outlineLevel="2" x14ac:dyDescent="0.25">
      <c r="A60" s="162" t="s">
        <v>1085</v>
      </c>
      <c r="B60" s="185">
        <v>0</v>
      </c>
      <c r="C60" s="168">
        <v>0</v>
      </c>
      <c r="D60" s="168">
        <v>0</v>
      </c>
      <c r="E60" s="165">
        <f>C60-D60</f>
        <v>0</v>
      </c>
      <c r="F60" s="168">
        <f>D60/11*12</f>
        <v>0</v>
      </c>
      <c r="G60" s="166">
        <f>F60-C60</f>
        <v>0</v>
      </c>
      <c r="H60" s="167">
        <v>0</v>
      </c>
      <c r="I60" s="156">
        <f t="shared" si="2"/>
        <v>0</v>
      </c>
      <c r="K60" s="157">
        <v>0</v>
      </c>
    </row>
    <row r="61" spans="1:12" s="167" customFormat="1" ht="18" hidden="1" outlineLevel="2" x14ac:dyDescent="0.25">
      <c r="A61" s="162" t="s">
        <v>1086</v>
      </c>
      <c r="B61" s="185">
        <v>0</v>
      </c>
      <c r="C61" s="168">
        <v>0</v>
      </c>
      <c r="D61" s="168">
        <v>0</v>
      </c>
      <c r="E61" s="165">
        <f>C61-D61</f>
        <v>0</v>
      </c>
      <c r="F61" s="168">
        <f>D61/11*12</f>
        <v>0</v>
      </c>
      <c r="G61" s="166">
        <f>F61-C61</f>
        <v>0</v>
      </c>
      <c r="H61" s="167">
        <v>0</v>
      </c>
      <c r="I61" s="156">
        <f t="shared" si="2"/>
        <v>0</v>
      </c>
      <c r="K61" s="157">
        <v>0</v>
      </c>
    </row>
    <row r="62" spans="1:12" s="167" customFormat="1" ht="18" hidden="1" outlineLevel="2" x14ac:dyDescent="0.25">
      <c r="A62" s="162" t="s">
        <v>1087</v>
      </c>
      <c r="B62" s="185">
        <v>0</v>
      </c>
      <c r="C62" s="168">
        <v>0</v>
      </c>
      <c r="D62" s="168">
        <v>0</v>
      </c>
      <c r="E62" s="165">
        <f>C62-D62</f>
        <v>0</v>
      </c>
      <c r="F62" s="168">
        <f>D62/11*12</f>
        <v>0</v>
      </c>
      <c r="G62" s="166">
        <f>F62-C62</f>
        <v>0</v>
      </c>
      <c r="H62" s="167">
        <v>0</v>
      </c>
      <c r="I62" s="156">
        <f t="shared" si="2"/>
        <v>0</v>
      </c>
      <c r="K62" s="157">
        <v>0</v>
      </c>
    </row>
    <row r="63" spans="1:12" s="161" customFormat="1" ht="18" x14ac:dyDescent="0.25">
      <c r="A63" s="170" t="s">
        <v>1088</v>
      </c>
      <c r="B63" s="174" t="s">
        <v>2694</v>
      </c>
      <c r="C63" s="160">
        <v>53341885.192370631</v>
      </c>
      <c r="D63" s="160">
        <v>39596668.796624146</v>
      </c>
      <c r="E63" s="160">
        <f>D63-C63</f>
        <v>-13745216.395746484</v>
      </c>
      <c r="F63" s="160">
        <f>D63/11*12</f>
        <v>43196365.959953614</v>
      </c>
      <c r="G63" s="160">
        <f>F63-C63</f>
        <v>-10145519.232417017</v>
      </c>
      <c r="H63" s="167">
        <v>542850.6</v>
      </c>
      <c r="I63" s="156">
        <f t="shared" si="2"/>
        <v>3599697.1633294672</v>
      </c>
      <c r="K63" s="157">
        <v>-592200.65454545617</v>
      </c>
    </row>
    <row r="64" spans="1:12" s="161" customFormat="1" ht="31.5" x14ac:dyDescent="0.25">
      <c r="A64" s="158" t="s">
        <v>1089</v>
      </c>
      <c r="B64" s="174" t="s">
        <v>2695</v>
      </c>
      <c r="C64" s="160">
        <f t="shared" ref="C64:G64" si="30">SUM(C65,C66,C67,C68,C76,C77,C84)</f>
        <v>16408015.180423426</v>
      </c>
      <c r="D64" s="160">
        <f t="shared" si="30"/>
        <v>12824442.724100834</v>
      </c>
      <c r="E64" s="160">
        <f t="shared" si="30"/>
        <v>-3583572.4563225918</v>
      </c>
      <c r="F64" s="160">
        <f t="shared" si="30"/>
        <v>17096219.982104264</v>
      </c>
      <c r="G64" s="160">
        <f t="shared" si="30"/>
        <v>688204.80168084183</v>
      </c>
      <c r="H64" s="193">
        <v>0</v>
      </c>
      <c r="I64" s="156">
        <f t="shared" si="2"/>
        <v>4271777.2580034304</v>
      </c>
      <c r="K64" s="157">
        <v>-119.79000000283122</v>
      </c>
    </row>
    <row r="65" spans="1:11" s="167" customFormat="1" ht="18" outlineLevel="1" x14ac:dyDescent="0.25">
      <c r="A65" s="162" t="s">
        <v>1090</v>
      </c>
      <c r="B65" s="185" t="s">
        <v>2696</v>
      </c>
      <c r="C65" s="168">
        <v>16318391.283927182</v>
      </c>
      <c r="D65" s="168">
        <v>12758200.24821886</v>
      </c>
      <c r="E65" s="165">
        <f>D65-C65</f>
        <v>-3560191.0357083213</v>
      </c>
      <c r="F65" s="168">
        <f>D65/3*4</f>
        <v>17010933.664291814</v>
      </c>
      <c r="G65" s="166">
        <f>F65-C65</f>
        <v>692542.38036463223</v>
      </c>
      <c r="H65" s="167">
        <v>0</v>
      </c>
      <c r="I65" s="156">
        <f t="shared" si="2"/>
        <v>4252733.4160729535</v>
      </c>
      <c r="K65" s="157">
        <v>0</v>
      </c>
    </row>
    <row r="66" spans="1:11" s="167" customFormat="1" ht="18" hidden="1" outlineLevel="1" x14ac:dyDescent="0.25">
      <c r="A66" s="162" t="s">
        <v>1091</v>
      </c>
      <c r="B66" s="185" t="s">
        <v>2697</v>
      </c>
      <c r="C66" s="168">
        <v>0</v>
      </c>
      <c r="D66" s="168">
        <v>0</v>
      </c>
      <c r="E66" s="165">
        <f>D66-C66</f>
        <v>0</v>
      </c>
      <c r="F66" s="168">
        <f>D66/3*4</f>
        <v>0</v>
      </c>
      <c r="G66" s="166">
        <f>F66-C66</f>
        <v>0</v>
      </c>
      <c r="H66" s="167">
        <v>0</v>
      </c>
      <c r="I66" s="156">
        <f t="shared" si="2"/>
        <v>0</v>
      </c>
      <c r="K66" s="157">
        <v>0</v>
      </c>
    </row>
    <row r="67" spans="1:11" s="167" customFormat="1" ht="18" outlineLevel="1" x14ac:dyDescent="0.25">
      <c r="A67" s="162" t="s">
        <v>1092</v>
      </c>
      <c r="B67" s="185" t="s">
        <v>2698</v>
      </c>
      <c r="C67" s="168">
        <v>3457.6648058000001</v>
      </c>
      <c r="D67" s="168">
        <v>603.51</v>
      </c>
      <c r="E67" s="165">
        <f>D67-C67</f>
        <v>-2854.1548057999998</v>
      </c>
      <c r="F67" s="168">
        <f>D67/3*4</f>
        <v>804.68</v>
      </c>
      <c r="G67" s="166">
        <f>F67-C67</f>
        <v>-2652.9848058000002</v>
      </c>
      <c r="H67" s="167">
        <v>0</v>
      </c>
      <c r="I67" s="156">
        <f t="shared" si="2"/>
        <v>201.16999999999996</v>
      </c>
      <c r="K67" s="157">
        <v>0</v>
      </c>
    </row>
    <row r="68" spans="1:11" s="161" customFormat="1" ht="18" hidden="1" outlineLevel="1" collapsed="1" x14ac:dyDescent="0.25">
      <c r="A68" s="182" t="s">
        <v>1093</v>
      </c>
      <c r="B68" s="183" t="s">
        <v>2699</v>
      </c>
      <c r="C68" s="184">
        <f t="shared" ref="C68:G68" si="31">SUM(C69,C72)</f>
        <v>0</v>
      </c>
      <c r="D68" s="184">
        <f t="shared" si="31"/>
        <v>0</v>
      </c>
      <c r="E68" s="184">
        <f t="shared" si="31"/>
        <v>0</v>
      </c>
      <c r="F68" s="184">
        <f t="shared" si="31"/>
        <v>0</v>
      </c>
      <c r="G68" s="184">
        <f t="shared" si="31"/>
        <v>0</v>
      </c>
      <c r="H68" s="167">
        <v>0</v>
      </c>
      <c r="I68" s="156">
        <f t="shared" si="2"/>
        <v>0</v>
      </c>
      <c r="K68" s="157">
        <v>0</v>
      </c>
    </row>
    <row r="69" spans="1:11" s="161" customFormat="1" ht="31.5" hidden="1" outlineLevel="2" x14ac:dyDescent="0.25">
      <c r="A69" s="182" t="s">
        <v>1094</v>
      </c>
      <c r="B69" s="183" t="s">
        <v>2700</v>
      </c>
      <c r="C69" s="184">
        <f t="shared" ref="C69:G69" si="32">SUM(C70:C71)</f>
        <v>0</v>
      </c>
      <c r="D69" s="184">
        <f t="shared" si="32"/>
        <v>0</v>
      </c>
      <c r="E69" s="184">
        <f t="shared" si="32"/>
        <v>0</v>
      </c>
      <c r="F69" s="184">
        <f t="shared" si="32"/>
        <v>0</v>
      </c>
      <c r="G69" s="184">
        <f t="shared" si="32"/>
        <v>0</v>
      </c>
      <c r="H69" s="167">
        <v>0</v>
      </c>
      <c r="I69" s="156">
        <f t="shared" ref="I69:I132" si="33">F69-D69</f>
        <v>0</v>
      </c>
      <c r="K69" s="157">
        <v>0</v>
      </c>
    </row>
    <row r="70" spans="1:11" ht="48" hidden="1" outlineLevel="3" x14ac:dyDescent="0.3">
      <c r="A70" s="186" t="s">
        <v>1095</v>
      </c>
      <c r="B70" s="185" t="s">
        <v>2701</v>
      </c>
      <c r="C70" s="168">
        <v>0</v>
      </c>
      <c r="D70" s="168">
        <v>0</v>
      </c>
      <c r="E70" s="165">
        <f>D70-C70</f>
        <v>0</v>
      </c>
      <c r="F70" s="168">
        <f>D70/11*12</f>
        <v>0</v>
      </c>
      <c r="G70" s="166">
        <f>F70-C70</f>
        <v>0</v>
      </c>
      <c r="H70" s="167">
        <v>0</v>
      </c>
      <c r="I70" s="156">
        <f t="shared" si="33"/>
        <v>0</v>
      </c>
      <c r="K70" s="157">
        <v>0</v>
      </c>
    </row>
    <row r="71" spans="1:11" ht="48" hidden="1" outlineLevel="3" x14ac:dyDescent="0.3">
      <c r="A71" s="186" t="s">
        <v>1096</v>
      </c>
      <c r="B71" s="185" t="s">
        <v>2702</v>
      </c>
      <c r="C71" s="168">
        <v>0</v>
      </c>
      <c r="D71" s="168">
        <v>0</v>
      </c>
      <c r="E71" s="165">
        <f>D71-C71</f>
        <v>0</v>
      </c>
      <c r="F71" s="168">
        <f>D71/11*12</f>
        <v>0</v>
      </c>
      <c r="G71" s="166">
        <f>F71-C71</f>
        <v>0</v>
      </c>
      <c r="H71" s="167">
        <v>0</v>
      </c>
      <c r="I71" s="156">
        <f t="shared" si="33"/>
        <v>0</v>
      </c>
      <c r="K71" s="157">
        <v>0</v>
      </c>
    </row>
    <row r="72" spans="1:11" s="161" customFormat="1" ht="18" hidden="1" outlineLevel="2" x14ac:dyDescent="0.25">
      <c r="A72" s="194" t="s">
        <v>1097</v>
      </c>
      <c r="B72" s="195" t="s">
        <v>2703</v>
      </c>
      <c r="C72" s="196">
        <f t="shared" ref="C72:G72" si="34">SUM(C73:C75)</f>
        <v>0</v>
      </c>
      <c r="D72" s="196">
        <f t="shared" si="34"/>
        <v>0</v>
      </c>
      <c r="E72" s="196">
        <f t="shared" si="34"/>
        <v>0</v>
      </c>
      <c r="F72" s="196">
        <f t="shared" si="34"/>
        <v>0</v>
      </c>
      <c r="G72" s="196">
        <f t="shared" si="34"/>
        <v>0</v>
      </c>
      <c r="H72" s="167">
        <v>0</v>
      </c>
      <c r="I72" s="156">
        <f t="shared" si="33"/>
        <v>0</v>
      </c>
      <c r="K72" s="157">
        <v>0</v>
      </c>
    </row>
    <row r="73" spans="1:11" s="167" customFormat="1" ht="18" hidden="1" outlineLevel="3" x14ac:dyDescent="0.25">
      <c r="A73" s="162" t="s">
        <v>1098</v>
      </c>
      <c r="B73" s="185">
        <v>0</v>
      </c>
      <c r="C73" s="168">
        <v>0</v>
      </c>
      <c r="D73" s="168">
        <v>0</v>
      </c>
      <c r="E73" s="165">
        <f>D73-C73</f>
        <v>0</v>
      </c>
      <c r="F73" s="168">
        <f>D73/3*4</f>
        <v>0</v>
      </c>
      <c r="G73" s="166">
        <f>F73-C73</f>
        <v>0</v>
      </c>
      <c r="H73" s="167">
        <v>0</v>
      </c>
      <c r="I73" s="156">
        <f t="shared" si="33"/>
        <v>0</v>
      </c>
      <c r="K73" s="157">
        <v>0</v>
      </c>
    </row>
    <row r="74" spans="1:11" s="167" customFormat="1" ht="18" hidden="1" outlineLevel="3" x14ac:dyDescent="0.25">
      <c r="A74" s="162" t="s">
        <v>1099</v>
      </c>
      <c r="B74" s="185">
        <v>0</v>
      </c>
      <c r="C74" s="168">
        <v>0</v>
      </c>
      <c r="D74" s="168">
        <v>0</v>
      </c>
      <c r="E74" s="165">
        <f>D74-C74</f>
        <v>0</v>
      </c>
      <c r="F74" s="168">
        <f>D74/3*4</f>
        <v>0</v>
      </c>
      <c r="G74" s="166">
        <f>F74-C74</f>
        <v>0</v>
      </c>
      <c r="H74" s="167">
        <v>0</v>
      </c>
      <c r="I74" s="156">
        <f t="shared" si="33"/>
        <v>0</v>
      </c>
      <c r="K74" s="157">
        <v>0</v>
      </c>
    </row>
    <row r="75" spans="1:11" s="167" customFormat="1" ht="18" hidden="1" outlineLevel="3" x14ac:dyDescent="0.25">
      <c r="A75" s="162" t="s">
        <v>1100</v>
      </c>
      <c r="B75" s="185">
        <v>0</v>
      </c>
      <c r="C75" s="168">
        <v>0</v>
      </c>
      <c r="D75" s="168">
        <v>0</v>
      </c>
      <c r="E75" s="165">
        <f>D75-C75</f>
        <v>0</v>
      </c>
      <c r="F75" s="168">
        <f>D75/3*4</f>
        <v>0</v>
      </c>
      <c r="G75" s="166">
        <f>F75-C75</f>
        <v>0</v>
      </c>
      <c r="H75" s="167">
        <v>0</v>
      </c>
      <c r="I75" s="156">
        <f t="shared" si="33"/>
        <v>0</v>
      </c>
      <c r="K75" s="157">
        <v>0</v>
      </c>
    </row>
    <row r="76" spans="1:11" s="167" customFormat="1" ht="18" outlineLevel="1" x14ac:dyDescent="0.25">
      <c r="A76" s="162" t="s">
        <v>1101</v>
      </c>
      <c r="B76" s="185" t="s">
        <v>2704</v>
      </c>
      <c r="C76" s="168">
        <v>52662.319487148903</v>
      </c>
      <c r="D76" s="168">
        <v>56528.015791440273</v>
      </c>
      <c r="E76" s="165">
        <f>D76-C76</f>
        <v>3865.6963042913703</v>
      </c>
      <c r="F76" s="168">
        <f>D76/3*4</f>
        <v>75370.68772192036</v>
      </c>
      <c r="G76" s="166">
        <f>F76-C76</f>
        <v>22708.368234771457</v>
      </c>
      <c r="H76" s="167">
        <v>25.08</v>
      </c>
      <c r="I76" s="156">
        <f t="shared" si="33"/>
        <v>18842.671930480086</v>
      </c>
      <c r="K76" s="157">
        <v>-33.440000000002328</v>
      </c>
    </row>
    <row r="77" spans="1:11" s="161" customFormat="1" ht="18" outlineLevel="1" x14ac:dyDescent="0.25">
      <c r="A77" s="182" t="s">
        <v>1102</v>
      </c>
      <c r="B77" s="183" t="s">
        <v>2705</v>
      </c>
      <c r="C77" s="184">
        <f t="shared" ref="C77:G77" si="35">SUM(C78:C80)</f>
        <v>33503.91220329464</v>
      </c>
      <c r="D77" s="184">
        <f t="shared" si="35"/>
        <v>9110.9500905328114</v>
      </c>
      <c r="E77" s="184">
        <f t="shared" si="35"/>
        <v>-24392.962112761834</v>
      </c>
      <c r="F77" s="184">
        <f t="shared" si="35"/>
        <v>9110.9500905328114</v>
      </c>
      <c r="G77" s="184">
        <f t="shared" si="35"/>
        <v>-24392.962112761834</v>
      </c>
      <c r="H77" s="167">
        <v>0</v>
      </c>
      <c r="I77" s="156">
        <f t="shared" si="33"/>
        <v>0</v>
      </c>
      <c r="K77" s="157">
        <v>-86.350000000000364</v>
      </c>
    </row>
    <row r="78" spans="1:11" s="167" customFormat="1" ht="18" outlineLevel="2" x14ac:dyDescent="0.25">
      <c r="A78" s="162" t="s">
        <v>1103</v>
      </c>
      <c r="B78" s="185" t="s">
        <v>2706</v>
      </c>
      <c r="C78" s="168">
        <v>0</v>
      </c>
      <c r="D78" s="168">
        <v>166.78414652576382</v>
      </c>
      <c r="E78" s="165">
        <f>D78-C78</f>
        <v>166.78414652576382</v>
      </c>
      <c r="F78" s="168">
        <f>D78</f>
        <v>166.78414652576382</v>
      </c>
      <c r="G78" s="166">
        <f>F78-C78</f>
        <v>166.78414652576382</v>
      </c>
      <c r="H78" s="167">
        <v>0</v>
      </c>
      <c r="I78" s="156">
        <f t="shared" si="33"/>
        <v>0</v>
      </c>
      <c r="K78" s="157">
        <v>0</v>
      </c>
    </row>
    <row r="79" spans="1:11" s="167" customFormat="1" ht="18" hidden="1" outlineLevel="2" x14ac:dyDescent="0.25">
      <c r="A79" s="162" t="s">
        <v>1104</v>
      </c>
      <c r="B79" s="185" t="s">
        <v>2707</v>
      </c>
      <c r="C79" s="168">
        <v>0</v>
      </c>
      <c r="D79" s="168">
        <v>0</v>
      </c>
      <c r="E79" s="165">
        <f>D79-C79</f>
        <v>0</v>
      </c>
      <c r="F79" s="168">
        <f>D79/11*12</f>
        <v>0</v>
      </c>
      <c r="G79" s="166">
        <f>F79-C79</f>
        <v>0</v>
      </c>
      <c r="H79" s="167">
        <v>0</v>
      </c>
      <c r="I79" s="156">
        <f t="shared" si="33"/>
        <v>0</v>
      </c>
      <c r="K79" s="157">
        <v>0</v>
      </c>
    </row>
    <row r="80" spans="1:11" s="161" customFormat="1" ht="18" outlineLevel="2" x14ac:dyDescent="0.25">
      <c r="A80" s="194" t="s">
        <v>1105</v>
      </c>
      <c r="B80" s="195" t="s">
        <v>2708</v>
      </c>
      <c r="C80" s="196">
        <f t="shared" ref="C80:G80" si="36">SUM(C81:C83)</f>
        <v>33503.91220329464</v>
      </c>
      <c r="D80" s="196">
        <f t="shared" si="36"/>
        <v>8944.1659440070471</v>
      </c>
      <c r="E80" s="196">
        <f t="shared" si="36"/>
        <v>-24559.746259287596</v>
      </c>
      <c r="F80" s="196">
        <f t="shared" si="36"/>
        <v>8944.1659440070471</v>
      </c>
      <c r="G80" s="196">
        <f t="shared" si="36"/>
        <v>-24559.746259287596</v>
      </c>
      <c r="H80" s="167">
        <v>0</v>
      </c>
      <c r="I80" s="156">
        <f t="shared" si="33"/>
        <v>0</v>
      </c>
      <c r="K80" s="157">
        <v>-86.350000000000364</v>
      </c>
    </row>
    <row r="81" spans="1:11" s="167" customFormat="1" ht="18" outlineLevel="3" x14ac:dyDescent="0.25">
      <c r="A81" s="162" t="s">
        <v>1106</v>
      </c>
      <c r="B81" s="185" t="s">
        <v>2709</v>
      </c>
      <c r="C81" s="168">
        <v>28240</v>
      </c>
      <c r="D81" s="168">
        <v>0</v>
      </c>
      <c r="E81" s="165">
        <f>D81-C81</f>
        <v>-28240</v>
      </c>
      <c r="F81" s="168">
        <f>D81/11*12</f>
        <v>0</v>
      </c>
      <c r="G81" s="166">
        <f>F81-C81</f>
        <v>-28240</v>
      </c>
      <c r="H81" s="167">
        <v>0</v>
      </c>
      <c r="I81" s="156">
        <f t="shared" si="33"/>
        <v>0</v>
      </c>
      <c r="K81" s="157">
        <v>0</v>
      </c>
    </row>
    <row r="82" spans="1:11" s="167" customFormat="1" ht="31.5" outlineLevel="3" x14ac:dyDescent="0.25">
      <c r="A82" s="162" t="s">
        <v>1107</v>
      </c>
      <c r="B82" s="185" t="s">
        <v>2710</v>
      </c>
      <c r="C82" s="168">
        <v>2173.1218032946413</v>
      </c>
      <c r="D82" s="168">
        <v>1230.7100000000003</v>
      </c>
      <c r="E82" s="165">
        <f>D82-C82</f>
        <v>-942.411803294641</v>
      </c>
      <c r="F82" s="168">
        <f>D82</f>
        <v>1230.7100000000003</v>
      </c>
      <c r="G82" s="166">
        <f>F82-C82</f>
        <v>-942.411803294641</v>
      </c>
      <c r="H82" s="167">
        <v>0</v>
      </c>
      <c r="I82" s="156">
        <f t="shared" si="33"/>
        <v>0</v>
      </c>
      <c r="K82" s="157">
        <v>0</v>
      </c>
    </row>
    <row r="83" spans="1:11" s="167" customFormat="1" ht="18" outlineLevel="3" x14ac:dyDescent="0.25">
      <c r="A83" s="162" t="s">
        <v>1108</v>
      </c>
      <c r="B83" s="185" t="s">
        <v>2711</v>
      </c>
      <c r="C83" s="168">
        <v>3090.7904000000003</v>
      </c>
      <c r="D83" s="168">
        <v>7713.4559440070461</v>
      </c>
      <c r="E83" s="165">
        <f>D83-C83</f>
        <v>4622.6655440070463</v>
      </c>
      <c r="F83" s="168">
        <f>D83</f>
        <v>7713.4559440070461</v>
      </c>
      <c r="G83" s="166">
        <f>F83-C83</f>
        <v>4622.6655440070463</v>
      </c>
      <c r="H83" s="167">
        <v>86.35</v>
      </c>
      <c r="I83" s="156">
        <f t="shared" si="33"/>
        <v>0</v>
      </c>
      <c r="K83" s="157">
        <v>-86.350000000000364</v>
      </c>
    </row>
    <row r="84" spans="1:11" s="167" customFormat="1" ht="18" hidden="1" outlineLevel="1" x14ac:dyDescent="0.25">
      <c r="A84" s="162" t="s">
        <v>1109</v>
      </c>
      <c r="B84" s="185" t="s">
        <v>2712</v>
      </c>
      <c r="C84" s="168">
        <v>0</v>
      </c>
      <c r="D84" s="168">
        <v>0</v>
      </c>
      <c r="E84" s="165">
        <f>D84-C84</f>
        <v>0</v>
      </c>
      <c r="F84" s="168">
        <f>D84/11*12</f>
        <v>0</v>
      </c>
      <c r="G84" s="166">
        <f>F84-C84</f>
        <v>0</v>
      </c>
      <c r="H84" s="167">
        <v>0</v>
      </c>
      <c r="I84" s="156">
        <f t="shared" si="33"/>
        <v>0</v>
      </c>
      <c r="K84" s="157">
        <v>0</v>
      </c>
    </row>
    <row r="85" spans="1:11" s="167" customFormat="1" ht="18" x14ac:dyDescent="0.25">
      <c r="A85" s="158" t="s">
        <v>1110</v>
      </c>
      <c r="B85" s="174" t="s">
        <v>2713</v>
      </c>
      <c r="C85" s="160">
        <v>111382261.26952209</v>
      </c>
      <c r="D85" s="160">
        <v>107915731.16694966</v>
      </c>
      <c r="E85" s="160">
        <f>D85-C85</f>
        <v>-3466530.1025724262</v>
      </c>
      <c r="F85" s="160">
        <f>D85/11*12</f>
        <v>117726252.18212691</v>
      </c>
      <c r="G85" s="160">
        <f>F85-C85</f>
        <v>6343990.9126048237</v>
      </c>
      <c r="H85" s="167">
        <v>66378.06</v>
      </c>
      <c r="I85" s="156">
        <f t="shared" si="33"/>
        <v>9810521.0151772499</v>
      </c>
      <c r="K85" s="157">
        <v>-363748.63482274115</v>
      </c>
    </row>
    <row r="86" spans="1:11" s="161" customFormat="1" ht="18" x14ac:dyDescent="0.25">
      <c r="A86" s="158" t="s">
        <v>1111</v>
      </c>
      <c r="B86" s="174" t="s">
        <v>2714</v>
      </c>
      <c r="C86" s="160">
        <f t="shared" ref="C86" si="37">SUM(C87:C92)</f>
        <v>58702.212569558287</v>
      </c>
      <c r="D86" s="160">
        <f t="shared" ref="D86:G86" si="38">SUM(D87:D92)</f>
        <v>49003.04329674114</v>
      </c>
      <c r="E86" s="160">
        <f t="shared" si="38"/>
        <v>-9699.1692728171529</v>
      </c>
      <c r="F86" s="160">
        <f t="shared" si="38"/>
        <v>52170.455409146307</v>
      </c>
      <c r="G86" s="160">
        <f t="shared" si="38"/>
        <v>-6531.757160411983</v>
      </c>
      <c r="H86" s="167">
        <v>0</v>
      </c>
      <c r="I86" s="156">
        <f t="shared" si="33"/>
        <v>3167.4121124051671</v>
      </c>
      <c r="K86" s="157">
        <v>-1112.295623072685</v>
      </c>
    </row>
    <row r="87" spans="1:11" s="167" customFormat="1" ht="31.5" hidden="1" outlineLevel="1" x14ac:dyDescent="0.25">
      <c r="A87" s="162" t="s">
        <v>1112</v>
      </c>
      <c r="B87" s="185" t="s">
        <v>2715</v>
      </c>
      <c r="C87" s="168">
        <v>0</v>
      </c>
      <c r="D87" s="168">
        <v>0</v>
      </c>
      <c r="E87" s="165">
        <f>D87-C87</f>
        <v>0</v>
      </c>
      <c r="F87" s="168">
        <f>D87/11*12</f>
        <v>0</v>
      </c>
      <c r="G87" s="166">
        <f>F87-C87</f>
        <v>0</v>
      </c>
      <c r="H87" s="167">
        <v>0</v>
      </c>
      <c r="I87" s="156">
        <f t="shared" si="33"/>
        <v>0</v>
      </c>
      <c r="K87" s="157">
        <v>0</v>
      </c>
    </row>
    <row r="88" spans="1:11" s="167" customFormat="1" ht="31.5" hidden="1" outlineLevel="1" x14ac:dyDescent="0.25">
      <c r="A88" s="162" t="s">
        <v>1113</v>
      </c>
      <c r="B88" s="185" t="s">
        <v>2716</v>
      </c>
      <c r="C88" s="168">
        <v>0</v>
      </c>
      <c r="D88" s="168">
        <v>0</v>
      </c>
      <c r="E88" s="165">
        <f>D88-C88</f>
        <v>0</v>
      </c>
      <c r="F88" s="168">
        <f>D88/11*12</f>
        <v>0</v>
      </c>
      <c r="G88" s="166">
        <f>F88-C88</f>
        <v>0</v>
      </c>
      <c r="H88" s="167">
        <v>0</v>
      </c>
      <c r="I88" s="156">
        <f t="shared" si="33"/>
        <v>0</v>
      </c>
      <c r="K88" s="157">
        <v>0</v>
      </c>
    </row>
    <row r="89" spans="1:11" s="167" customFormat="1" ht="31.5" hidden="1" outlineLevel="1" x14ac:dyDescent="0.25">
      <c r="A89" s="162" t="s">
        <v>1114</v>
      </c>
      <c r="B89" s="185" t="s">
        <v>2716</v>
      </c>
      <c r="C89" s="168">
        <v>0</v>
      </c>
      <c r="D89" s="168">
        <v>0</v>
      </c>
      <c r="E89" s="165">
        <f>D89-C89</f>
        <v>0</v>
      </c>
      <c r="F89" s="168">
        <f>D89/11*12</f>
        <v>0</v>
      </c>
      <c r="G89" s="166">
        <f>F89-C89</f>
        <v>0</v>
      </c>
      <c r="H89" s="167">
        <v>0</v>
      </c>
      <c r="I89" s="156">
        <f t="shared" si="33"/>
        <v>0</v>
      </c>
      <c r="K89" s="157">
        <v>0</v>
      </c>
    </row>
    <row r="90" spans="1:11" s="167" customFormat="1" ht="31.5" outlineLevel="1" x14ac:dyDescent="0.25">
      <c r="A90" s="162" t="s">
        <v>1115</v>
      </c>
      <c r="B90" s="185" t="s">
        <v>2717</v>
      </c>
      <c r="C90" s="168">
        <v>24216.778903987091</v>
      </c>
      <c r="D90" s="168">
        <v>8596.8855077010776</v>
      </c>
      <c r="E90" s="165">
        <f>D90-C90</f>
        <v>-15619.893396286014</v>
      </c>
      <c r="F90" s="168">
        <f>D90</f>
        <v>8596.8855077010776</v>
      </c>
      <c r="G90" s="166">
        <f>F90-C90</f>
        <v>-15619.893396286014</v>
      </c>
      <c r="H90" s="167">
        <v>67.59</v>
      </c>
      <c r="I90" s="156">
        <f t="shared" si="33"/>
        <v>0</v>
      </c>
      <c r="K90" s="157">
        <v>-67.590000000000146</v>
      </c>
    </row>
    <row r="91" spans="1:11" s="167" customFormat="1" ht="31.5" outlineLevel="1" x14ac:dyDescent="0.25">
      <c r="A91" s="162" t="s">
        <v>1116</v>
      </c>
      <c r="B91" s="185" t="s">
        <v>2718</v>
      </c>
      <c r="C91" s="168">
        <v>0</v>
      </c>
      <c r="D91" s="168">
        <v>5564.6245525831864</v>
      </c>
      <c r="E91" s="165">
        <f>D91-C91</f>
        <v>5564.6245525831864</v>
      </c>
      <c r="F91" s="168">
        <f>D91</f>
        <v>5564.6245525831864</v>
      </c>
      <c r="G91" s="166">
        <f>F91-C91</f>
        <v>5564.6245525831864</v>
      </c>
      <c r="H91" s="167">
        <v>60.199999999999996</v>
      </c>
      <c r="I91" s="156">
        <f t="shared" si="33"/>
        <v>0</v>
      </c>
      <c r="K91" s="157">
        <v>-60.199999999999818</v>
      </c>
    </row>
    <row r="92" spans="1:11" s="161" customFormat="1" ht="18" outlineLevel="1" x14ac:dyDescent="0.25">
      <c r="A92" s="194" t="s">
        <v>1117</v>
      </c>
      <c r="B92" s="195" t="s">
        <v>2719</v>
      </c>
      <c r="C92" s="196">
        <f t="shared" ref="C92:G92" si="39">SUM(C93:C97)</f>
        <v>34485.433665571196</v>
      </c>
      <c r="D92" s="196">
        <f t="shared" si="39"/>
        <v>34841.533236456875</v>
      </c>
      <c r="E92" s="196">
        <f t="shared" si="39"/>
        <v>356.09957088567353</v>
      </c>
      <c r="F92" s="196">
        <f t="shared" si="39"/>
        <v>38008.945348862042</v>
      </c>
      <c r="G92" s="196">
        <f t="shared" si="39"/>
        <v>3523.5116832908434</v>
      </c>
      <c r="H92" s="167">
        <v>0</v>
      </c>
      <c r="I92" s="156">
        <f t="shared" si="33"/>
        <v>3167.4121124051671</v>
      </c>
      <c r="K92" s="157">
        <v>-984.5056230726841</v>
      </c>
    </row>
    <row r="93" spans="1:11" s="167" customFormat="1" ht="31.5" outlineLevel="2" x14ac:dyDescent="0.25">
      <c r="A93" s="162" t="s">
        <v>1118</v>
      </c>
      <c r="B93" s="185" t="s">
        <v>2720</v>
      </c>
      <c r="C93" s="168">
        <v>0</v>
      </c>
      <c r="D93" s="168">
        <v>5544.6318600914037</v>
      </c>
      <c r="E93" s="165">
        <f>D93-C93</f>
        <v>5544.6318600914037</v>
      </c>
      <c r="F93" s="168">
        <f>D93/11*12</f>
        <v>6048.6893019178951</v>
      </c>
      <c r="G93" s="166">
        <f>F93-C93</f>
        <v>6048.6893019178951</v>
      </c>
      <c r="H93" s="167">
        <v>60.019999999999996</v>
      </c>
      <c r="I93" s="156">
        <f t="shared" si="33"/>
        <v>504.05744182649141</v>
      </c>
      <c r="K93" s="157">
        <v>-65.723214688194275</v>
      </c>
    </row>
    <row r="94" spans="1:11" s="167" customFormat="1" ht="31.5" outlineLevel="2" x14ac:dyDescent="0.25">
      <c r="A94" s="162" t="s">
        <v>1119</v>
      </c>
      <c r="B94" s="185" t="s">
        <v>2721</v>
      </c>
      <c r="C94" s="168">
        <v>34485.433665571196</v>
      </c>
      <c r="D94" s="168">
        <v>21877.513207781918</v>
      </c>
      <c r="E94" s="165">
        <f>D94-C94</f>
        <v>-12607.920457789278</v>
      </c>
      <c r="F94" s="168">
        <f>D94/11*12</f>
        <v>23866.378044853001</v>
      </c>
      <c r="G94" s="166">
        <f>F94-C94</f>
        <v>-10619.055620718194</v>
      </c>
      <c r="H94" s="167">
        <v>11.11</v>
      </c>
      <c r="I94" s="156">
        <f t="shared" si="33"/>
        <v>1988.8648370710835</v>
      </c>
      <c r="K94" s="157">
        <v>-13.109923020823771</v>
      </c>
    </row>
    <row r="95" spans="1:11" s="167" customFormat="1" ht="18" outlineLevel="2" x14ac:dyDescent="0.25">
      <c r="A95" s="162" t="s">
        <v>1120</v>
      </c>
      <c r="B95" s="185" t="s">
        <v>2722</v>
      </c>
      <c r="C95" s="168">
        <v>0</v>
      </c>
      <c r="D95" s="168">
        <v>7419.3881685835477</v>
      </c>
      <c r="E95" s="165">
        <f>D95-C95</f>
        <v>7419.3881685835477</v>
      </c>
      <c r="F95" s="168">
        <f>D95/11*12</f>
        <v>8093.8780020911427</v>
      </c>
      <c r="G95" s="166">
        <f>F95-C95</f>
        <v>8093.8780020911427</v>
      </c>
      <c r="H95" s="167">
        <v>80.25</v>
      </c>
      <c r="I95" s="156">
        <f t="shared" si="33"/>
        <v>674.48983350759499</v>
      </c>
      <c r="K95" s="157">
        <v>-905.67248536366696</v>
      </c>
    </row>
    <row r="96" spans="1:11" s="167" customFormat="1" ht="18" hidden="1" outlineLevel="2" x14ac:dyDescent="0.25">
      <c r="A96" s="162" t="s">
        <v>1121</v>
      </c>
      <c r="B96" s="185">
        <v>0</v>
      </c>
      <c r="C96" s="168">
        <v>0</v>
      </c>
      <c r="D96" s="168">
        <v>0</v>
      </c>
      <c r="E96" s="165">
        <f>D96-C96</f>
        <v>0</v>
      </c>
      <c r="F96" s="168">
        <f>D96/11*12</f>
        <v>0</v>
      </c>
      <c r="G96" s="166">
        <f>F96-C96</f>
        <v>0</v>
      </c>
      <c r="H96" s="167">
        <v>0</v>
      </c>
      <c r="I96" s="156">
        <f t="shared" si="33"/>
        <v>0</v>
      </c>
      <c r="K96" s="157">
        <v>0</v>
      </c>
    </row>
    <row r="97" spans="1:11" s="167" customFormat="1" ht="18" hidden="1" outlineLevel="2" x14ac:dyDescent="0.25">
      <c r="A97" s="162" t="s">
        <v>1122</v>
      </c>
      <c r="B97" s="185">
        <v>0</v>
      </c>
      <c r="C97" s="168">
        <v>0</v>
      </c>
      <c r="D97" s="168">
        <v>0</v>
      </c>
      <c r="E97" s="165">
        <f>D97-C97</f>
        <v>0</v>
      </c>
      <c r="F97" s="168">
        <f>D97/11*12</f>
        <v>0</v>
      </c>
      <c r="G97" s="166">
        <f>F97-C97</f>
        <v>0</v>
      </c>
      <c r="H97" s="167">
        <v>0</v>
      </c>
      <c r="I97" s="156">
        <f t="shared" si="33"/>
        <v>0</v>
      </c>
      <c r="K97" s="157">
        <v>0</v>
      </c>
    </row>
    <row r="98" spans="1:11" s="161" customFormat="1" ht="18" x14ac:dyDescent="0.25">
      <c r="A98" s="158" t="s">
        <v>1123</v>
      </c>
      <c r="B98" s="174" t="s">
        <v>2723</v>
      </c>
      <c r="C98" s="160">
        <f t="shared" ref="C98:G98" si="40">SUM(C99,C102)</f>
        <v>459600.01371997106</v>
      </c>
      <c r="D98" s="160">
        <f t="shared" si="40"/>
        <v>397202.82244925736</v>
      </c>
      <c r="E98" s="160">
        <f t="shared" si="40"/>
        <v>-62397.19127071368</v>
      </c>
      <c r="F98" s="160">
        <f t="shared" si="40"/>
        <v>433094.61539918988</v>
      </c>
      <c r="G98" s="160">
        <f t="shared" si="40"/>
        <v>-26505.398320781165</v>
      </c>
      <c r="H98" s="167">
        <v>0</v>
      </c>
      <c r="I98" s="156">
        <f t="shared" si="33"/>
        <v>35891.792949932511</v>
      </c>
      <c r="K98" s="157">
        <v>-7051.905077639909</v>
      </c>
    </row>
    <row r="99" spans="1:11" s="161" customFormat="1" ht="18" outlineLevel="1" x14ac:dyDescent="0.25">
      <c r="A99" s="176" t="s">
        <v>1124</v>
      </c>
      <c r="B99" s="177" t="s">
        <v>2724</v>
      </c>
      <c r="C99" s="178">
        <f t="shared" ref="C99" si="41">SUM(C100:C101)</f>
        <v>27762.082259999999</v>
      </c>
      <c r="D99" s="178">
        <f t="shared" ref="D99:G99" si="42">SUM(D100:D101)</f>
        <v>24294.1</v>
      </c>
      <c r="E99" s="178">
        <f t="shared" si="42"/>
        <v>-3467.9822600000007</v>
      </c>
      <c r="F99" s="178">
        <f t="shared" si="42"/>
        <v>26285.1</v>
      </c>
      <c r="G99" s="178">
        <f t="shared" si="42"/>
        <v>-1476.9822600000007</v>
      </c>
      <c r="H99" s="167">
        <v>0</v>
      </c>
      <c r="I99" s="156">
        <f t="shared" si="33"/>
        <v>1991</v>
      </c>
      <c r="K99" s="157">
        <v>0</v>
      </c>
    </row>
    <row r="100" spans="1:11" s="167" customFormat="1" ht="18" hidden="1" outlineLevel="2" x14ac:dyDescent="0.25">
      <c r="A100" s="162" t="s">
        <v>1125</v>
      </c>
      <c r="B100" s="185" t="s">
        <v>2725</v>
      </c>
      <c r="C100" s="168">
        <v>0</v>
      </c>
      <c r="D100" s="168">
        <v>0</v>
      </c>
      <c r="E100" s="165">
        <f>D100-C100</f>
        <v>0</v>
      </c>
      <c r="F100" s="168">
        <f>D100/11*12</f>
        <v>0</v>
      </c>
      <c r="G100" s="166">
        <f>F100-C100</f>
        <v>0</v>
      </c>
      <c r="H100" s="167">
        <v>0</v>
      </c>
      <c r="I100" s="156">
        <f t="shared" si="33"/>
        <v>0</v>
      </c>
      <c r="K100" s="157">
        <v>0</v>
      </c>
    </row>
    <row r="101" spans="1:11" s="167" customFormat="1" ht="18" outlineLevel="2" x14ac:dyDescent="0.25">
      <c r="A101" s="162" t="s">
        <v>1126</v>
      </c>
      <c r="B101" s="185" t="s">
        <v>2726</v>
      </c>
      <c r="C101" s="168">
        <v>27762.082259999999</v>
      </c>
      <c r="D101" s="168">
        <v>24294.1</v>
      </c>
      <c r="E101" s="165">
        <f>D101-C101</f>
        <v>-3467.9822600000007</v>
      </c>
      <c r="F101" s="168">
        <v>26285.1</v>
      </c>
      <c r="G101" s="166">
        <f>F101-C101</f>
        <v>-1476.9822600000007</v>
      </c>
      <c r="H101" s="167">
        <v>0</v>
      </c>
      <c r="I101" s="156">
        <f t="shared" si="33"/>
        <v>1991</v>
      </c>
      <c r="K101" s="157">
        <v>0</v>
      </c>
    </row>
    <row r="102" spans="1:11" s="167" customFormat="1" ht="18" outlineLevel="1" x14ac:dyDescent="0.25">
      <c r="A102" s="162" t="s">
        <v>1127</v>
      </c>
      <c r="B102" s="185" t="s">
        <v>2727</v>
      </c>
      <c r="C102" s="168">
        <v>431837.93145997106</v>
      </c>
      <c r="D102" s="168">
        <v>372908.72244925739</v>
      </c>
      <c r="E102" s="165">
        <f>D102-C102</f>
        <v>-58929.209010713676</v>
      </c>
      <c r="F102" s="168">
        <f>D102/11*12</f>
        <v>406809.5153991899</v>
      </c>
      <c r="G102" s="166">
        <f>F102-C102</f>
        <v>-25028.416060781165</v>
      </c>
      <c r="H102" s="167">
        <v>2749.95</v>
      </c>
      <c r="I102" s="156">
        <f t="shared" si="33"/>
        <v>33900.792949932511</v>
      </c>
      <c r="K102" s="157">
        <v>-7051.905077639909</v>
      </c>
    </row>
    <row r="103" spans="1:11" s="161" customFormat="1" ht="18" x14ac:dyDescent="0.25">
      <c r="A103" s="158" t="s">
        <v>1128</v>
      </c>
      <c r="B103" s="174" t="s">
        <v>2728</v>
      </c>
      <c r="C103" s="160">
        <f t="shared" ref="C103:G103" si="43">SUM(C104,C169)</f>
        <v>30526281.104081254</v>
      </c>
      <c r="D103" s="160">
        <f t="shared" si="43"/>
        <v>28427205.722428516</v>
      </c>
      <c r="E103" s="160">
        <f t="shared" si="43"/>
        <v>-2099075.381652731</v>
      </c>
      <c r="F103" s="160">
        <f t="shared" si="43"/>
        <v>30626694.291292317</v>
      </c>
      <c r="G103" s="160">
        <f t="shared" si="43"/>
        <v>100413.18721106547</v>
      </c>
      <c r="H103" s="167">
        <v>0</v>
      </c>
      <c r="I103" s="156">
        <f t="shared" si="33"/>
        <v>2199488.5688638017</v>
      </c>
      <c r="K103" s="157">
        <v>-4033439.3918654919</v>
      </c>
    </row>
    <row r="104" spans="1:11" s="161" customFormat="1" ht="31.5" outlineLevel="1" x14ac:dyDescent="0.25">
      <c r="A104" s="176" t="s">
        <v>1129</v>
      </c>
      <c r="B104" s="177" t="s">
        <v>2729</v>
      </c>
      <c r="C104" s="178">
        <f t="shared" ref="C104:G104" si="44">SUM(C105,C108,C123,C126,C129,C138,C139,C140,C141,C145,C142,C143,C144)</f>
        <v>19829071.46666944</v>
      </c>
      <c r="D104" s="178">
        <f t="shared" si="44"/>
        <v>18737556.993456129</v>
      </c>
      <c r="E104" s="178">
        <f t="shared" si="44"/>
        <v>-1091514.4732133076</v>
      </c>
      <c r="F104" s="178">
        <f t="shared" si="44"/>
        <v>20136593.849924702</v>
      </c>
      <c r="G104" s="178">
        <f t="shared" si="44"/>
        <v>307522.38325525954</v>
      </c>
      <c r="H104" s="167">
        <v>0</v>
      </c>
      <c r="I104" s="156">
        <f t="shared" si="33"/>
        <v>1399036.8564685732</v>
      </c>
      <c r="K104" s="157">
        <v>-3708344.3804173507</v>
      </c>
    </row>
    <row r="105" spans="1:11" s="161" customFormat="1" ht="18" outlineLevel="2" x14ac:dyDescent="0.25">
      <c r="A105" s="182" t="s">
        <v>1130</v>
      </c>
      <c r="B105" s="183" t="s">
        <v>2730</v>
      </c>
      <c r="C105" s="184">
        <f t="shared" ref="C105" si="45">SUM(C106:C107)</f>
        <v>429846.90588700003</v>
      </c>
      <c r="D105" s="184">
        <f t="shared" ref="D105:G105" si="46">SUM(D106:D107)</f>
        <v>129081.40829384957</v>
      </c>
      <c r="E105" s="184">
        <f t="shared" si="46"/>
        <v>-300765.49759315047</v>
      </c>
      <c r="F105" s="184">
        <f t="shared" si="46"/>
        <v>140816.08177510861</v>
      </c>
      <c r="G105" s="184">
        <f t="shared" si="46"/>
        <v>-289030.82411189139</v>
      </c>
      <c r="H105" s="167">
        <v>0</v>
      </c>
      <c r="I105" s="156">
        <f t="shared" si="33"/>
        <v>11734.673481259044</v>
      </c>
      <c r="K105" s="157">
        <v>-1291.8872727272683</v>
      </c>
    </row>
    <row r="106" spans="1:11" ht="18.75" outlineLevel="3" x14ac:dyDescent="0.3">
      <c r="A106" s="186" t="s">
        <v>1131</v>
      </c>
      <c r="B106" s="185" t="s">
        <v>2731</v>
      </c>
      <c r="C106" s="168">
        <v>408958.95801500004</v>
      </c>
      <c r="D106" s="168">
        <v>129081.40829384957</v>
      </c>
      <c r="E106" s="165">
        <f>D106-C106</f>
        <v>-279877.54972115048</v>
      </c>
      <c r="F106" s="168">
        <f>D106/11*12</f>
        <v>140816.08177510861</v>
      </c>
      <c r="G106" s="166">
        <f>F106-C106</f>
        <v>-268142.8762398914</v>
      </c>
      <c r="H106" s="167">
        <v>1184.23</v>
      </c>
      <c r="I106" s="156">
        <f t="shared" si="33"/>
        <v>11734.673481259044</v>
      </c>
      <c r="K106" s="157">
        <v>-1291.8872727272683</v>
      </c>
    </row>
    <row r="107" spans="1:11" ht="18.75" outlineLevel="3" x14ac:dyDescent="0.3">
      <c r="A107" s="186" t="s">
        <v>1132</v>
      </c>
      <c r="B107" s="185" t="s">
        <v>2732</v>
      </c>
      <c r="C107" s="168">
        <v>20887.947872000001</v>
      </c>
      <c r="D107" s="168">
        <v>0</v>
      </c>
      <c r="E107" s="165">
        <f>D107-C107</f>
        <v>-20887.947872000001</v>
      </c>
      <c r="F107" s="168">
        <f>D107/11*12</f>
        <v>0</v>
      </c>
      <c r="G107" s="166">
        <f>F107-C107</f>
        <v>-20887.947872000001</v>
      </c>
      <c r="H107" s="167">
        <v>0</v>
      </c>
      <c r="I107" s="156">
        <f t="shared" si="33"/>
        <v>0</v>
      </c>
      <c r="K107" s="157">
        <v>0</v>
      </c>
    </row>
    <row r="108" spans="1:11" s="161" customFormat="1" ht="18" outlineLevel="2" x14ac:dyDescent="0.25">
      <c r="A108" s="182" t="s">
        <v>1133</v>
      </c>
      <c r="B108" s="183" t="s">
        <v>2733</v>
      </c>
      <c r="C108" s="184">
        <f t="shared" ref="C108:G108" si="47">SUM(C109,C110,C111,C112)</f>
        <v>1343746.296051743</v>
      </c>
      <c r="D108" s="184">
        <f t="shared" si="47"/>
        <v>1022770.3629513169</v>
      </c>
      <c r="E108" s="184">
        <f t="shared" si="47"/>
        <v>-320975.93310042605</v>
      </c>
      <c r="F108" s="184">
        <f t="shared" si="47"/>
        <v>1022770.3629513169</v>
      </c>
      <c r="G108" s="184">
        <f t="shared" si="47"/>
        <v>-320975.93310042605</v>
      </c>
      <c r="H108" s="167">
        <v>0</v>
      </c>
      <c r="I108" s="156">
        <f t="shared" si="33"/>
        <v>0</v>
      </c>
      <c r="K108" s="157">
        <v>-35.659999999916181</v>
      </c>
    </row>
    <row r="109" spans="1:11" ht="18.75" hidden="1" outlineLevel="3" x14ac:dyDescent="0.3">
      <c r="A109" s="197" t="s">
        <v>1134</v>
      </c>
      <c r="B109" s="198" t="s">
        <v>2734</v>
      </c>
      <c r="C109" s="168">
        <v>0</v>
      </c>
      <c r="D109" s="168">
        <v>0</v>
      </c>
      <c r="E109" s="165">
        <f>D109-C109</f>
        <v>0</v>
      </c>
      <c r="F109" s="168">
        <f>D109/11*12</f>
        <v>0</v>
      </c>
      <c r="G109" s="166">
        <f>F109-C109</f>
        <v>0</v>
      </c>
      <c r="H109" s="167">
        <v>0</v>
      </c>
      <c r="I109" s="156">
        <f t="shared" si="33"/>
        <v>0</v>
      </c>
      <c r="K109" s="157">
        <v>0</v>
      </c>
    </row>
    <row r="110" spans="1:11" ht="33" hidden="1" outlineLevel="3" x14ac:dyDescent="0.3">
      <c r="A110" s="197" t="s">
        <v>1135</v>
      </c>
      <c r="B110" s="198" t="s">
        <v>2735</v>
      </c>
      <c r="C110" s="168">
        <v>0</v>
      </c>
      <c r="D110" s="168">
        <v>0</v>
      </c>
      <c r="E110" s="165">
        <f>D110-C110</f>
        <v>0</v>
      </c>
      <c r="F110" s="168">
        <f>D110/11*12</f>
        <v>0</v>
      </c>
      <c r="G110" s="166">
        <f>F110-C110</f>
        <v>0</v>
      </c>
      <c r="H110" s="167">
        <v>0</v>
      </c>
      <c r="I110" s="156">
        <f t="shared" si="33"/>
        <v>0</v>
      </c>
      <c r="K110" s="157">
        <v>0</v>
      </c>
    </row>
    <row r="111" spans="1:11" ht="18.75" outlineLevel="3" x14ac:dyDescent="0.3">
      <c r="A111" s="197" t="s">
        <v>1136</v>
      </c>
      <c r="B111" s="198" t="s">
        <v>2736</v>
      </c>
      <c r="C111" s="168">
        <v>0</v>
      </c>
      <c r="D111" s="168">
        <v>99588.56</v>
      </c>
      <c r="E111" s="165">
        <f>D111-C111</f>
        <v>99588.56</v>
      </c>
      <c r="F111" s="168">
        <f>D111</f>
        <v>99588.56</v>
      </c>
      <c r="G111" s="166">
        <f>F111-C111</f>
        <v>99588.56</v>
      </c>
      <c r="H111" s="167">
        <v>0</v>
      </c>
      <c r="I111" s="156">
        <f t="shared" si="33"/>
        <v>0</v>
      </c>
      <c r="K111" s="157">
        <v>0</v>
      </c>
    </row>
    <row r="112" spans="1:11" s="202" customFormat="1" ht="18.75" outlineLevel="3" x14ac:dyDescent="0.3">
      <c r="A112" s="199" t="s">
        <v>1135</v>
      </c>
      <c r="B112" s="200" t="s">
        <v>2737</v>
      </c>
      <c r="C112" s="201">
        <f>SUM(C113:C122)</f>
        <v>1343746.296051743</v>
      </c>
      <c r="D112" s="201">
        <f t="shared" ref="D112:G112" si="48">SUM(D113:D122)</f>
        <v>923181.80295131681</v>
      </c>
      <c r="E112" s="201">
        <f t="shared" si="48"/>
        <v>-420564.49310042604</v>
      </c>
      <c r="F112" s="201">
        <f t="shared" si="48"/>
        <v>923181.80295131681</v>
      </c>
      <c r="G112" s="201">
        <f t="shared" si="48"/>
        <v>-420564.49310042604</v>
      </c>
      <c r="H112" s="167">
        <v>0</v>
      </c>
      <c r="I112" s="156">
        <f t="shared" si="33"/>
        <v>0</v>
      </c>
      <c r="K112" s="157">
        <v>-35.659999999916181</v>
      </c>
    </row>
    <row r="113" spans="1:11" s="204" customFormat="1" ht="18" hidden="1" outlineLevel="4" x14ac:dyDescent="0.25">
      <c r="A113" s="203" t="s">
        <v>1137</v>
      </c>
      <c r="B113" s="185" t="s">
        <v>2738</v>
      </c>
      <c r="C113" s="168"/>
      <c r="D113" s="168">
        <v>0</v>
      </c>
      <c r="E113" s="165">
        <f t="shared" ref="E113:E122" si="49">D113-C113</f>
        <v>0</v>
      </c>
      <c r="F113" s="168">
        <f>D113</f>
        <v>0</v>
      </c>
      <c r="G113" s="166">
        <f t="shared" ref="G113:G122" si="50">F113-C113</f>
        <v>0</v>
      </c>
      <c r="H113" s="167">
        <v>0</v>
      </c>
      <c r="I113" s="156">
        <f t="shared" si="33"/>
        <v>0</v>
      </c>
      <c r="K113" s="157">
        <v>0</v>
      </c>
    </row>
    <row r="114" spans="1:11" s="204" customFormat="1" ht="31.5" outlineLevel="4" x14ac:dyDescent="0.25">
      <c r="A114" s="203" t="s">
        <v>1138</v>
      </c>
      <c r="B114" s="185" t="s">
        <v>2739</v>
      </c>
      <c r="C114" s="168">
        <v>19866.646799999999</v>
      </c>
      <c r="D114" s="168">
        <v>0</v>
      </c>
      <c r="E114" s="165">
        <f t="shared" si="49"/>
        <v>-19866.646799999999</v>
      </c>
      <c r="F114" s="168">
        <f>D114</f>
        <v>0</v>
      </c>
      <c r="G114" s="166">
        <f t="shared" si="50"/>
        <v>-19866.646799999999</v>
      </c>
      <c r="H114" s="167">
        <v>0</v>
      </c>
      <c r="I114" s="156">
        <f t="shared" si="33"/>
        <v>0</v>
      </c>
      <c r="K114" s="157">
        <v>0</v>
      </c>
    </row>
    <row r="115" spans="1:11" s="204" customFormat="1" ht="31.5" outlineLevel="4" x14ac:dyDescent="0.25">
      <c r="A115" s="203" t="s">
        <v>1139</v>
      </c>
      <c r="B115" s="185" t="s">
        <v>2740</v>
      </c>
      <c r="C115" s="168">
        <v>58889.36</v>
      </c>
      <c r="D115" s="168">
        <v>0</v>
      </c>
      <c r="E115" s="165">
        <f t="shared" si="49"/>
        <v>-58889.36</v>
      </c>
      <c r="F115" s="168">
        <f>D115</f>
        <v>0</v>
      </c>
      <c r="G115" s="166">
        <f t="shared" si="50"/>
        <v>-58889.36</v>
      </c>
      <c r="H115" s="167">
        <v>0</v>
      </c>
      <c r="I115" s="156">
        <f t="shared" si="33"/>
        <v>0</v>
      </c>
      <c r="K115" s="157">
        <v>0</v>
      </c>
    </row>
    <row r="116" spans="1:11" s="204" customFormat="1" ht="31.5" outlineLevel="4" x14ac:dyDescent="0.25">
      <c r="A116" s="203" t="s">
        <v>1140</v>
      </c>
      <c r="B116" s="185" t="s">
        <v>2741</v>
      </c>
      <c r="C116" s="168">
        <v>530000</v>
      </c>
      <c r="D116" s="168">
        <v>516879.27295131673</v>
      </c>
      <c r="E116" s="165">
        <f t="shared" si="49"/>
        <v>-13120.727048683271</v>
      </c>
      <c r="F116" s="168">
        <f>D116</f>
        <v>516879.27295131673</v>
      </c>
      <c r="G116" s="166">
        <f t="shared" si="50"/>
        <v>-13120.727048683271</v>
      </c>
      <c r="H116" s="167">
        <v>35.659999999999997</v>
      </c>
      <c r="I116" s="156">
        <f t="shared" si="33"/>
        <v>0</v>
      </c>
      <c r="K116" s="157">
        <v>-35.659999999974389</v>
      </c>
    </row>
    <row r="117" spans="1:11" s="204" customFormat="1" ht="31.5" outlineLevel="4" x14ac:dyDescent="0.25">
      <c r="A117" s="203" t="s">
        <v>1141</v>
      </c>
      <c r="B117" s="185" t="s">
        <v>2742</v>
      </c>
      <c r="C117" s="168">
        <v>97684.660400000008</v>
      </c>
      <c r="D117" s="168">
        <v>0</v>
      </c>
      <c r="E117" s="165">
        <f t="shared" si="49"/>
        <v>-97684.660400000008</v>
      </c>
      <c r="F117" s="168">
        <f t="shared" ref="F117:F122" si="51">D117</f>
        <v>0</v>
      </c>
      <c r="G117" s="166">
        <f t="shared" si="50"/>
        <v>-97684.660400000008</v>
      </c>
      <c r="H117" s="167">
        <v>0</v>
      </c>
      <c r="I117" s="156">
        <f t="shared" si="33"/>
        <v>0</v>
      </c>
      <c r="K117" s="157">
        <v>0</v>
      </c>
    </row>
    <row r="118" spans="1:11" s="204" customFormat="1" ht="18" outlineLevel="4" x14ac:dyDescent="0.25">
      <c r="A118" s="203" t="s">
        <v>1142</v>
      </c>
      <c r="B118" s="185" t="s">
        <v>1143</v>
      </c>
      <c r="C118" s="168">
        <v>95651.644</v>
      </c>
      <c r="D118" s="168">
        <v>0</v>
      </c>
      <c r="E118" s="165">
        <f t="shared" si="49"/>
        <v>-95651.644</v>
      </c>
      <c r="F118" s="168">
        <f t="shared" si="51"/>
        <v>0</v>
      </c>
      <c r="G118" s="166">
        <f t="shared" si="50"/>
        <v>-95651.644</v>
      </c>
      <c r="H118" s="167">
        <v>0</v>
      </c>
      <c r="I118" s="156">
        <f t="shared" si="33"/>
        <v>0</v>
      </c>
      <c r="K118" s="157">
        <v>0</v>
      </c>
    </row>
    <row r="119" spans="1:11" s="204" customFormat="1" ht="31.5" outlineLevel="4" x14ac:dyDescent="0.25">
      <c r="A119" s="203" t="s">
        <v>1144</v>
      </c>
      <c r="B119" s="185" t="s">
        <v>1145</v>
      </c>
      <c r="C119" s="168">
        <v>95651.644</v>
      </c>
      <c r="D119" s="168">
        <v>0</v>
      </c>
      <c r="E119" s="165">
        <f t="shared" si="49"/>
        <v>-95651.644</v>
      </c>
      <c r="F119" s="168">
        <f t="shared" si="51"/>
        <v>0</v>
      </c>
      <c r="G119" s="166">
        <f t="shared" si="50"/>
        <v>-95651.644</v>
      </c>
      <c r="H119" s="167">
        <v>0</v>
      </c>
      <c r="I119" s="156">
        <f t="shared" si="33"/>
        <v>0</v>
      </c>
      <c r="K119" s="157">
        <v>0</v>
      </c>
    </row>
    <row r="120" spans="1:11" s="204" customFormat="1" ht="31.5" outlineLevel="4" x14ac:dyDescent="0.25">
      <c r="A120" s="203" t="s">
        <v>1146</v>
      </c>
      <c r="B120" s="185" t="s">
        <v>2743</v>
      </c>
      <c r="C120" s="168">
        <v>285573.54000000004</v>
      </c>
      <c r="D120" s="168">
        <v>406302.53</v>
      </c>
      <c r="E120" s="165">
        <f t="shared" si="49"/>
        <v>120728.98999999999</v>
      </c>
      <c r="F120" s="168">
        <f t="shared" si="51"/>
        <v>406302.53</v>
      </c>
      <c r="G120" s="166">
        <f t="shared" si="50"/>
        <v>120728.98999999999</v>
      </c>
      <c r="H120" s="167">
        <v>0</v>
      </c>
      <c r="I120" s="156">
        <f t="shared" si="33"/>
        <v>0</v>
      </c>
      <c r="K120" s="157">
        <v>0</v>
      </c>
    </row>
    <row r="121" spans="1:11" s="204" customFormat="1" ht="31.5" outlineLevel="4" x14ac:dyDescent="0.25">
      <c r="A121" s="203" t="s">
        <v>1147</v>
      </c>
      <c r="B121" s="185" t="s">
        <v>2744</v>
      </c>
      <c r="C121" s="168">
        <v>63199.876851742745</v>
      </c>
      <c r="D121" s="168">
        <v>0</v>
      </c>
      <c r="E121" s="165">
        <f t="shared" si="49"/>
        <v>-63199.876851742745</v>
      </c>
      <c r="F121" s="168">
        <f t="shared" si="51"/>
        <v>0</v>
      </c>
      <c r="G121" s="166">
        <f t="shared" si="50"/>
        <v>-63199.876851742745</v>
      </c>
      <c r="H121" s="167">
        <v>0</v>
      </c>
      <c r="I121" s="156">
        <f t="shared" si="33"/>
        <v>0</v>
      </c>
      <c r="K121" s="157">
        <v>0</v>
      </c>
    </row>
    <row r="122" spans="1:11" s="204" customFormat="1" ht="18" outlineLevel="4" x14ac:dyDescent="0.25">
      <c r="A122" s="203" t="s">
        <v>1148</v>
      </c>
      <c r="B122" s="185" t="s">
        <v>1149</v>
      </c>
      <c r="C122" s="168">
        <v>97228.923999999999</v>
      </c>
      <c r="D122" s="168">
        <v>0</v>
      </c>
      <c r="E122" s="165">
        <f t="shared" si="49"/>
        <v>-97228.923999999999</v>
      </c>
      <c r="F122" s="168">
        <f t="shared" si="51"/>
        <v>0</v>
      </c>
      <c r="G122" s="166">
        <f t="shared" si="50"/>
        <v>-97228.923999999999</v>
      </c>
      <c r="H122" s="167">
        <v>0</v>
      </c>
      <c r="I122" s="156">
        <f t="shared" si="33"/>
        <v>0</v>
      </c>
      <c r="K122" s="157">
        <v>0</v>
      </c>
    </row>
    <row r="123" spans="1:11" s="161" customFormat="1" ht="18" outlineLevel="2" x14ac:dyDescent="0.25">
      <c r="A123" s="182" t="s">
        <v>1150</v>
      </c>
      <c r="B123" s="183" t="s">
        <v>2745</v>
      </c>
      <c r="C123" s="184">
        <f t="shared" ref="C123:G123" si="52">SUM(C124:C125)</f>
        <v>66210.035570592503</v>
      </c>
      <c r="D123" s="184">
        <f t="shared" si="52"/>
        <v>62140.555144566199</v>
      </c>
      <c r="E123" s="184">
        <f t="shared" si="52"/>
        <v>-4069.4804260263045</v>
      </c>
      <c r="F123" s="184">
        <f t="shared" si="52"/>
        <v>67789.696521344944</v>
      </c>
      <c r="G123" s="184">
        <f t="shared" si="52"/>
        <v>1579.6609507524408</v>
      </c>
      <c r="H123" s="167">
        <v>0</v>
      </c>
      <c r="I123" s="156">
        <f t="shared" si="33"/>
        <v>5649.1413767787453</v>
      </c>
      <c r="K123" s="157">
        <v>-16.003636363631813</v>
      </c>
    </row>
    <row r="124" spans="1:11" ht="18.75" outlineLevel="3" x14ac:dyDescent="0.3">
      <c r="A124" s="186" t="s">
        <v>1151</v>
      </c>
      <c r="B124" s="185" t="s">
        <v>2746</v>
      </c>
      <c r="C124" s="168">
        <v>66210.035570592503</v>
      </c>
      <c r="D124" s="168">
        <v>62140.555144566199</v>
      </c>
      <c r="E124" s="165">
        <f>D124-C124</f>
        <v>-4069.4804260263045</v>
      </c>
      <c r="F124" s="168">
        <f>D124/11*12</f>
        <v>67789.696521344944</v>
      </c>
      <c r="G124" s="166">
        <f>F124-C124</f>
        <v>1579.6609507524408</v>
      </c>
      <c r="H124" s="167">
        <v>14.670000000000002</v>
      </c>
      <c r="I124" s="156">
        <f t="shared" si="33"/>
        <v>5649.1413767787453</v>
      </c>
      <c r="K124" s="157">
        <v>-16.003636363631813</v>
      </c>
    </row>
    <row r="125" spans="1:11" ht="18.75" hidden="1" outlineLevel="3" x14ac:dyDescent="0.3">
      <c r="A125" s="186" t="s">
        <v>1152</v>
      </c>
      <c r="B125" s="185" t="s">
        <v>783</v>
      </c>
      <c r="C125" s="168">
        <v>0</v>
      </c>
      <c r="D125" s="168">
        <v>0</v>
      </c>
      <c r="E125" s="165">
        <f>D125-C125</f>
        <v>0</v>
      </c>
      <c r="F125" s="168">
        <f>D125/11*12</f>
        <v>0</v>
      </c>
      <c r="G125" s="166">
        <f>F125-C125</f>
        <v>0</v>
      </c>
      <c r="H125" s="167">
        <v>0</v>
      </c>
      <c r="I125" s="156">
        <f t="shared" si="33"/>
        <v>0</v>
      </c>
      <c r="K125" s="157">
        <v>0</v>
      </c>
    </row>
    <row r="126" spans="1:11" s="161" customFormat="1" ht="18" outlineLevel="2" x14ac:dyDescent="0.25">
      <c r="A126" s="182" t="s">
        <v>1153</v>
      </c>
      <c r="B126" s="183" t="s">
        <v>2747</v>
      </c>
      <c r="C126" s="184">
        <f t="shared" ref="C126:G126" si="53">SUM(C127:C128)</f>
        <v>275612.33</v>
      </c>
      <c r="D126" s="184">
        <f t="shared" si="53"/>
        <v>187524.96270752136</v>
      </c>
      <c r="E126" s="184">
        <f t="shared" si="53"/>
        <v>-88087.367292478652</v>
      </c>
      <c r="F126" s="184">
        <f t="shared" si="53"/>
        <v>187524.96270752136</v>
      </c>
      <c r="G126" s="184">
        <f t="shared" si="53"/>
        <v>-88087.367292478652</v>
      </c>
      <c r="H126" s="167">
        <v>0</v>
      </c>
      <c r="I126" s="156">
        <f t="shared" si="33"/>
        <v>0</v>
      </c>
      <c r="K126" s="157">
        <v>-2028.2699999999895</v>
      </c>
    </row>
    <row r="127" spans="1:11" ht="32.25" outlineLevel="3" x14ac:dyDescent="0.3">
      <c r="A127" s="186" t="s">
        <v>1154</v>
      </c>
      <c r="B127" s="185" t="s">
        <v>2748</v>
      </c>
      <c r="C127" s="168">
        <v>275612.33</v>
      </c>
      <c r="D127" s="168">
        <v>187524.96270752136</v>
      </c>
      <c r="E127" s="165">
        <f>D127-C127</f>
        <v>-88087.367292478652</v>
      </c>
      <c r="F127" s="168">
        <f>D127</f>
        <v>187524.96270752136</v>
      </c>
      <c r="G127" s="166">
        <f>F127-C127</f>
        <v>-88087.367292478652</v>
      </c>
      <c r="H127" s="167">
        <v>2028.27</v>
      </c>
      <c r="I127" s="156">
        <f t="shared" si="33"/>
        <v>0</v>
      </c>
      <c r="K127" s="157">
        <v>-2028.2699999999895</v>
      </c>
    </row>
    <row r="128" spans="1:11" ht="32.25" hidden="1" outlineLevel="3" x14ac:dyDescent="0.3">
      <c r="A128" s="186" t="s">
        <v>1155</v>
      </c>
      <c r="B128" s="185" t="s">
        <v>2749</v>
      </c>
      <c r="C128" s="168">
        <v>0</v>
      </c>
      <c r="D128" s="168">
        <v>0</v>
      </c>
      <c r="E128" s="165">
        <f>D128-C128</f>
        <v>0</v>
      </c>
      <c r="F128" s="168">
        <f>D128</f>
        <v>0</v>
      </c>
      <c r="G128" s="166">
        <f>F128-C128</f>
        <v>0</v>
      </c>
      <c r="H128" s="167">
        <v>0</v>
      </c>
      <c r="I128" s="156">
        <f t="shared" si="33"/>
        <v>0</v>
      </c>
      <c r="K128" s="157">
        <v>0</v>
      </c>
    </row>
    <row r="129" spans="1:11" s="161" customFormat="1" ht="18" outlineLevel="2" x14ac:dyDescent="0.25">
      <c r="A129" s="182" t="s">
        <v>1156</v>
      </c>
      <c r="B129" s="183" t="s">
        <v>2750</v>
      </c>
      <c r="C129" s="184">
        <f t="shared" ref="C129:G129" si="54">SUM(C130:C134)</f>
        <v>424091.66434508888</v>
      </c>
      <c r="D129" s="184">
        <f t="shared" si="54"/>
        <v>1568788.81</v>
      </c>
      <c r="E129" s="184">
        <f t="shared" si="54"/>
        <v>1144697.1456549112</v>
      </c>
      <c r="F129" s="184">
        <f t="shared" si="54"/>
        <v>1596856.6709090909</v>
      </c>
      <c r="G129" s="184">
        <f t="shared" si="54"/>
        <v>1172765.006564002</v>
      </c>
      <c r="H129" s="167">
        <v>0</v>
      </c>
      <c r="I129" s="156">
        <f t="shared" si="33"/>
        <v>28067.860909090843</v>
      </c>
      <c r="K129" s="157">
        <v>0</v>
      </c>
    </row>
    <row r="130" spans="1:11" ht="18.75" outlineLevel="3" x14ac:dyDescent="0.3">
      <c r="A130" s="186" t="s">
        <v>1157</v>
      </c>
      <c r="B130" s="185" t="s">
        <v>2751</v>
      </c>
      <c r="C130" s="168">
        <v>193410.35045620002</v>
      </c>
      <c r="D130" s="168">
        <v>232779.47</v>
      </c>
      <c r="E130" s="165">
        <f>D130-C130</f>
        <v>39369.119543799985</v>
      </c>
      <c r="F130" s="168">
        <f>D130/11*12</f>
        <v>253941.24</v>
      </c>
      <c r="G130" s="166">
        <f>F130-C130</f>
        <v>60530.889543799974</v>
      </c>
      <c r="H130" s="167">
        <v>0</v>
      </c>
      <c r="I130" s="156">
        <f t="shared" si="33"/>
        <v>21161.76999999999</v>
      </c>
      <c r="K130" s="157">
        <v>0</v>
      </c>
    </row>
    <row r="131" spans="1:11" ht="18.75" hidden="1" outlineLevel="3" x14ac:dyDescent="0.3">
      <c r="A131" s="186" t="s">
        <v>1158</v>
      </c>
      <c r="B131" s="185" t="s">
        <v>2752</v>
      </c>
      <c r="C131" s="168">
        <v>0</v>
      </c>
      <c r="D131" s="168">
        <v>0</v>
      </c>
      <c r="E131" s="165">
        <f>D131-C131</f>
        <v>0</v>
      </c>
      <c r="F131" s="168">
        <f>D131/11*12</f>
        <v>0</v>
      </c>
      <c r="G131" s="166">
        <f>F131-C131</f>
        <v>0</v>
      </c>
      <c r="H131" s="167">
        <v>0</v>
      </c>
      <c r="I131" s="156">
        <f t="shared" si="33"/>
        <v>0</v>
      </c>
      <c r="K131" s="157">
        <v>0</v>
      </c>
    </row>
    <row r="132" spans="1:11" ht="18.75" outlineLevel="3" x14ac:dyDescent="0.3">
      <c r="A132" s="186" t="s">
        <v>1159</v>
      </c>
      <c r="B132" s="185" t="s">
        <v>2753</v>
      </c>
      <c r="C132" s="168">
        <v>158181.31388888889</v>
      </c>
      <c r="D132" s="168">
        <v>474543.94</v>
      </c>
      <c r="E132" s="165">
        <f>D132-C132</f>
        <v>316362.62611111114</v>
      </c>
      <c r="F132" s="168">
        <f>D132</f>
        <v>474543.94</v>
      </c>
      <c r="G132" s="166">
        <f>F132-C132</f>
        <v>316362.62611111114</v>
      </c>
      <c r="H132" s="167">
        <v>0</v>
      </c>
      <c r="I132" s="156">
        <f t="shared" si="33"/>
        <v>0</v>
      </c>
      <c r="K132" s="157">
        <v>0</v>
      </c>
    </row>
    <row r="133" spans="1:11" ht="18.75" outlineLevel="3" x14ac:dyDescent="0.3">
      <c r="A133" s="186" t="s">
        <v>1160</v>
      </c>
      <c r="B133" s="185" t="s">
        <v>2754</v>
      </c>
      <c r="C133" s="168">
        <v>0</v>
      </c>
      <c r="D133" s="168">
        <v>75967</v>
      </c>
      <c r="E133" s="165">
        <f>D133-C133</f>
        <v>75967</v>
      </c>
      <c r="F133" s="168">
        <f>D133/11*12</f>
        <v>82873.090909090912</v>
      </c>
      <c r="G133" s="166">
        <f>F133-C133</f>
        <v>82873.090909090912</v>
      </c>
      <c r="H133" s="167">
        <v>0</v>
      </c>
      <c r="I133" s="156">
        <f t="shared" ref="I133:I196" si="55">F133-D133</f>
        <v>6906.0909090909117</v>
      </c>
      <c r="K133" s="157">
        <v>0</v>
      </c>
    </row>
    <row r="134" spans="1:11" s="202" customFormat="1" ht="18.75" outlineLevel="3" x14ac:dyDescent="0.3">
      <c r="A134" s="205" t="s">
        <v>1161</v>
      </c>
      <c r="B134" s="195" t="s">
        <v>2686</v>
      </c>
      <c r="C134" s="196">
        <f t="shared" ref="C134:G134" si="56">SUM(C135:C137)</f>
        <v>72500</v>
      </c>
      <c r="D134" s="196">
        <f t="shared" si="56"/>
        <v>785498.4</v>
      </c>
      <c r="E134" s="196">
        <f t="shared" si="56"/>
        <v>712998.40000000002</v>
      </c>
      <c r="F134" s="196">
        <f t="shared" si="56"/>
        <v>785498.4</v>
      </c>
      <c r="G134" s="196">
        <f t="shared" si="56"/>
        <v>712998.40000000002</v>
      </c>
      <c r="H134" s="167">
        <v>0</v>
      </c>
      <c r="I134" s="156">
        <f t="shared" si="55"/>
        <v>0</v>
      </c>
      <c r="K134" s="157">
        <v>0</v>
      </c>
    </row>
    <row r="135" spans="1:11" ht="32.25" outlineLevel="4" x14ac:dyDescent="0.3">
      <c r="A135" s="186" t="s">
        <v>1162</v>
      </c>
      <c r="B135" s="185" t="s">
        <v>2755</v>
      </c>
      <c r="C135" s="168">
        <v>0</v>
      </c>
      <c r="D135" s="168">
        <v>236300</v>
      </c>
      <c r="E135" s="165">
        <f t="shared" ref="E135:E144" si="57">D135-C135</f>
        <v>236300</v>
      </c>
      <c r="F135" s="168">
        <f>D135</f>
        <v>236300</v>
      </c>
      <c r="G135" s="166">
        <f t="shared" ref="G135:G144" si="58">F135-C135</f>
        <v>236300</v>
      </c>
      <c r="H135" s="167">
        <v>0</v>
      </c>
      <c r="I135" s="156">
        <f t="shared" si="55"/>
        <v>0</v>
      </c>
      <c r="K135" s="157">
        <v>0</v>
      </c>
    </row>
    <row r="136" spans="1:11" ht="18.75" outlineLevel="4" x14ac:dyDescent="0.3">
      <c r="A136" s="186" t="s">
        <v>1163</v>
      </c>
      <c r="B136" s="185" t="s">
        <v>2756</v>
      </c>
      <c r="C136" s="168">
        <v>72500</v>
      </c>
      <c r="D136" s="168">
        <v>0</v>
      </c>
      <c r="E136" s="165">
        <f t="shared" si="57"/>
        <v>-72500</v>
      </c>
      <c r="F136" s="168">
        <f>D136</f>
        <v>0</v>
      </c>
      <c r="G136" s="166">
        <f t="shared" si="58"/>
        <v>-72500</v>
      </c>
      <c r="H136" s="167">
        <v>0</v>
      </c>
      <c r="I136" s="156">
        <f t="shared" si="55"/>
        <v>0</v>
      </c>
      <c r="K136" s="157">
        <v>0</v>
      </c>
    </row>
    <row r="137" spans="1:11" ht="32.25" outlineLevel="4" x14ac:dyDescent="0.3">
      <c r="A137" s="186" t="s">
        <v>1164</v>
      </c>
      <c r="B137" s="185" t="s">
        <v>2757</v>
      </c>
      <c r="C137" s="168">
        <v>0</v>
      </c>
      <c r="D137" s="168">
        <v>549198.4</v>
      </c>
      <c r="E137" s="165">
        <f t="shared" si="57"/>
        <v>549198.4</v>
      </c>
      <c r="F137" s="168">
        <f>D137</f>
        <v>549198.4</v>
      </c>
      <c r="G137" s="166">
        <f t="shared" si="58"/>
        <v>549198.4</v>
      </c>
      <c r="H137" s="167">
        <v>0</v>
      </c>
      <c r="I137" s="156">
        <f t="shared" si="55"/>
        <v>0</v>
      </c>
      <c r="K137" s="157">
        <v>0</v>
      </c>
    </row>
    <row r="138" spans="1:11" s="167" customFormat="1" ht="18" outlineLevel="2" x14ac:dyDescent="0.25">
      <c r="A138" s="162" t="s">
        <v>1165</v>
      </c>
      <c r="B138" s="185" t="s">
        <v>2758</v>
      </c>
      <c r="C138" s="168">
        <v>6214276.8234872501</v>
      </c>
      <c r="D138" s="168">
        <v>5814221.5499999998</v>
      </c>
      <c r="E138" s="165">
        <f t="shared" si="57"/>
        <v>-400055.27348725032</v>
      </c>
      <c r="F138" s="168">
        <v>6505819.0499999998</v>
      </c>
      <c r="G138" s="166">
        <f t="shared" si="58"/>
        <v>291542.22651274968</v>
      </c>
      <c r="H138" s="167">
        <v>0</v>
      </c>
      <c r="I138" s="156">
        <f t="shared" si="55"/>
        <v>691597.5</v>
      </c>
      <c r="K138" s="157">
        <v>0</v>
      </c>
    </row>
    <row r="139" spans="1:11" s="167" customFormat="1" ht="18" outlineLevel="2" x14ac:dyDescent="0.25">
      <c r="A139" s="162" t="s">
        <v>1166</v>
      </c>
      <c r="B139" s="185" t="s">
        <v>2759</v>
      </c>
      <c r="C139" s="168">
        <v>0</v>
      </c>
      <c r="D139" s="168">
        <v>6045.84</v>
      </c>
      <c r="E139" s="165">
        <f t="shared" si="57"/>
        <v>6045.84</v>
      </c>
      <c r="F139" s="168">
        <f>D139*2</f>
        <v>12091.68</v>
      </c>
      <c r="G139" s="166">
        <f t="shared" si="58"/>
        <v>12091.68</v>
      </c>
      <c r="H139" s="167">
        <v>0</v>
      </c>
      <c r="I139" s="156">
        <f t="shared" si="55"/>
        <v>6045.84</v>
      </c>
      <c r="K139" s="157">
        <v>0</v>
      </c>
    </row>
    <row r="140" spans="1:11" s="167" customFormat="1" ht="18" outlineLevel="2" x14ac:dyDescent="0.25">
      <c r="A140" s="162" t="s">
        <v>1167</v>
      </c>
      <c r="B140" s="185" t="s">
        <v>2760</v>
      </c>
      <c r="C140" s="168">
        <v>4836205.4000000004</v>
      </c>
      <c r="D140" s="168">
        <v>3764621.88</v>
      </c>
      <c r="E140" s="165">
        <f t="shared" si="57"/>
        <v>-1071583.5200000005</v>
      </c>
      <c r="F140" s="168">
        <f>D140/11*12</f>
        <v>4106860.2327272724</v>
      </c>
      <c r="G140" s="166">
        <f t="shared" si="58"/>
        <v>-729345.16727272794</v>
      </c>
      <c r="H140" s="167">
        <v>0</v>
      </c>
      <c r="I140" s="156">
        <f t="shared" si="55"/>
        <v>342238.35272727255</v>
      </c>
      <c r="K140" s="157">
        <v>0</v>
      </c>
    </row>
    <row r="141" spans="1:11" s="167" customFormat="1" ht="18" hidden="1" outlineLevel="2" x14ac:dyDescent="0.25">
      <c r="A141" s="162" t="s">
        <v>1168</v>
      </c>
      <c r="B141" s="185" t="s">
        <v>2761</v>
      </c>
      <c r="C141" s="168">
        <v>0</v>
      </c>
      <c r="D141" s="168">
        <v>0</v>
      </c>
      <c r="E141" s="165">
        <f t="shared" si="57"/>
        <v>0</v>
      </c>
      <c r="F141" s="168">
        <f>D141/11*12</f>
        <v>0</v>
      </c>
      <c r="G141" s="166">
        <f t="shared" si="58"/>
        <v>0</v>
      </c>
      <c r="H141" s="167">
        <v>0</v>
      </c>
      <c r="I141" s="156">
        <f t="shared" si="55"/>
        <v>0</v>
      </c>
      <c r="K141" s="157">
        <v>0</v>
      </c>
    </row>
    <row r="142" spans="1:11" s="167" customFormat="1" ht="47.25" outlineLevel="2" x14ac:dyDescent="0.25">
      <c r="A142" s="162" t="s">
        <v>1169</v>
      </c>
      <c r="B142" s="185" t="s">
        <v>2762</v>
      </c>
      <c r="C142" s="168">
        <v>520000</v>
      </c>
      <c r="D142" s="168">
        <v>975763.90891063609</v>
      </c>
      <c r="E142" s="165">
        <f t="shared" si="57"/>
        <v>455763.90891063609</v>
      </c>
      <c r="F142" s="168">
        <v>1007149.7152174329</v>
      </c>
      <c r="G142" s="166">
        <f t="shared" si="58"/>
        <v>487149.71521743294</v>
      </c>
      <c r="H142" s="167">
        <v>10553.699999999999</v>
      </c>
      <c r="I142" s="156">
        <f t="shared" si="55"/>
        <v>31385.806306796847</v>
      </c>
      <c r="K142" s="157">
        <v>0</v>
      </c>
    </row>
    <row r="143" spans="1:11" s="167" customFormat="1" ht="35.25" customHeight="1" outlineLevel="2" x14ac:dyDescent="0.25">
      <c r="A143" s="162" t="s">
        <v>1170</v>
      </c>
      <c r="B143" s="185" t="s">
        <v>2763</v>
      </c>
      <c r="C143" s="168">
        <v>0</v>
      </c>
      <c r="D143" s="168">
        <v>326455.2094958516</v>
      </c>
      <c r="E143" s="165">
        <f t="shared" si="57"/>
        <v>326455.2094958516</v>
      </c>
      <c r="F143" s="168">
        <f>D143/11*12</f>
        <v>356132.95581365627</v>
      </c>
      <c r="G143" s="166">
        <f t="shared" si="58"/>
        <v>356132.95581365627</v>
      </c>
      <c r="H143" s="167">
        <v>3531</v>
      </c>
      <c r="I143" s="156">
        <f t="shared" si="55"/>
        <v>29677.746317804675</v>
      </c>
      <c r="K143" s="157">
        <v>-3851.4913264404167</v>
      </c>
    </row>
    <row r="144" spans="1:11" s="167" customFormat="1" ht="18" outlineLevel="2" x14ac:dyDescent="0.25">
      <c r="A144" s="162" t="s">
        <v>1171</v>
      </c>
      <c r="B144" s="185" t="s">
        <v>2764</v>
      </c>
      <c r="C144" s="168">
        <v>0</v>
      </c>
      <c r="D144" s="168">
        <v>-8070.089999999851</v>
      </c>
      <c r="E144" s="165">
        <f t="shared" si="57"/>
        <v>-8070.089999999851</v>
      </c>
      <c r="F144" s="168">
        <f>D144/11*12</f>
        <v>-8803.7345454543829</v>
      </c>
      <c r="G144" s="166">
        <f t="shared" si="58"/>
        <v>-8803.7345454543829</v>
      </c>
      <c r="H144" s="167">
        <v>3384299.42</v>
      </c>
      <c r="I144" s="156">
        <f t="shared" si="55"/>
        <v>-733.64454545453191</v>
      </c>
      <c r="K144" s="157">
        <v>-3691963.0036363634</v>
      </c>
    </row>
    <row r="145" spans="1:11" s="161" customFormat="1" ht="18" outlineLevel="2" x14ac:dyDescent="0.25">
      <c r="A145" s="194" t="s">
        <v>1172</v>
      </c>
      <c r="B145" s="195" t="s">
        <v>2765</v>
      </c>
      <c r="C145" s="196">
        <f>SUM(C146:C168)</f>
        <v>5719082.0113277659</v>
      </c>
      <c r="D145" s="196">
        <f t="shared" ref="D145:G145" si="59">SUM(D146:D168)</f>
        <v>4888212.5959523916</v>
      </c>
      <c r="E145" s="196">
        <f t="shared" si="59"/>
        <v>-830869.41537537402</v>
      </c>
      <c r="F145" s="196">
        <f t="shared" si="59"/>
        <v>5141586.1758474102</v>
      </c>
      <c r="G145" s="196">
        <f t="shared" si="59"/>
        <v>-577495.83548035542</v>
      </c>
      <c r="H145" s="167">
        <v>0</v>
      </c>
      <c r="I145" s="156">
        <f t="shared" si="55"/>
        <v>253373.5798950186</v>
      </c>
      <c r="K145" s="157">
        <v>-9158.0645454544574</v>
      </c>
    </row>
    <row r="146" spans="1:11" s="167" customFormat="1" ht="18" outlineLevel="3" x14ac:dyDescent="0.25">
      <c r="A146" s="162" t="s">
        <v>1173</v>
      </c>
      <c r="B146" s="185" t="s">
        <v>2766</v>
      </c>
      <c r="C146" s="168">
        <v>11897.306038032002</v>
      </c>
      <c r="D146" s="168">
        <v>1033.19</v>
      </c>
      <c r="E146" s="165">
        <f t="shared" ref="E146:E168" si="60">D146-C146</f>
        <v>-10864.116038032002</v>
      </c>
      <c r="F146" s="168">
        <f>D146</f>
        <v>1033.19</v>
      </c>
      <c r="G146" s="166">
        <f t="shared" ref="G146:G168" si="61">F146-C146</f>
        <v>-10864.116038032002</v>
      </c>
      <c r="H146" s="167">
        <v>0</v>
      </c>
      <c r="I146" s="156">
        <f t="shared" si="55"/>
        <v>0</v>
      </c>
      <c r="K146" s="157">
        <v>0</v>
      </c>
    </row>
    <row r="147" spans="1:11" s="167" customFormat="1" ht="31.5" outlineLevel="3" x14ac:dyDescent="0.25">
      <c r="A147" s="162" t="s">
        <v>1174</v>
      </c>
      <c r="B147" s="185" t="s">
        <v>2767</v>
      </c>
      <c r="C147" s="168">
        <v>136740</v>
      </c>
      <c r="D147" s="168">
        <v>0</v>
      </c>
      <c r="E147" s="165">
        <f t="shared" si="60"/>
        <v>-136740</v>
      </c>
      <c r="F147" s="168">
        <f>D147/11*12</f>
        <v>0</v>
      </c>
      <c r="G147" s="166">
        <f t="shared" si="61"/>
        <v>-136740</v>
      </c>
      <c r="H147" s="167">
        <v>0</v>
      </c>
      <c r="I147" s="156">
        <f t="shared" si="55"/>
        <v>0</v>
      </c>
      <c r="K147" s="157">
        <v>0</v>
      </c>
    </row>
    <row r="148" spans="1:11" s="167" customFormat="1" ht="31.5" hidden="1" outlineLevel="3" x14ac:dyDescent="0.25">
      <c r="A148" s="162" t="s">
        <v>1175</v>
      </c>
      <c r="B148" s="185" t="s">
        <v>2768</v>
      </c>
      <c r="C148" s="168">
        <v>0</v>
      </c>
      <c r="D148" s="168">
        <v>0</v>
      </c>
      <c r="E148" s="165">
        <f t="shared" si="60"/>
        <v>0</v>
      </c>
      <c r="F148" s="168">
        <f>D148/11*12</f>
        <v>0</v>
      </c>
      <c r="G148" s="166">
        <f t="shared" si="61"/>
        <v>0</v>
      </c>
      <c r="H148" s="167">
        <v>0</v>
      </c>
      <c r="I148" s="156">
        <f t="shared" si="55"/>
        <v>0</v>
      </c>
      <c r="K148" s="157">
        <v>0</v>
      </c>
    </row>
    <row r="149" spans="1:11" s="167" customFormat="1" ht="31.5" hidden="1" outlineLevel="3" x14ac:dyDescent="0.25">
      <c r="A149" s="162" t="s">
        <v>1176</v>
      </c>
      <c r="B149" s="185" t="s">
        <v>2769</v>
      </c>
      <c r="C149" s="168">
        <v>0</v>
      </c>
      <c r="D149" s="168">
        <v>0</v>
      </c>
      <c r="E149" s="165">
        <f t="shared" si="60"/>
        <v>0</v>
      </c>
      <c r="F149" s="168">
        <f>D149/11*12</f>
        <v>0</v>
      </c>
      <c r="G149" s="166">
        <f t="shared" si="61"/>
        <v>0</v>
      </c>
      <c r="H149" s="167">
        <v>0</v>
      </c>
      <c r="I149" s="156">
        <f t="shared" si="55"/>
        <v>0</v>
      </c>
      <c r="K149" s="157">
        <v>0</v>
      </c>
    </row>
    <row r="150" spans="1:11" s="167" customFormat="1" ht="18" outlineLevel="3" x14ac:dyDescent="0.25">
      <c r="A150" s="162" t="s">
        <v>1177</v>
      </c>
      <c r="B150" s="185" t="s">
        <v>2770</v>
      </c>
      <c r="C150" s="168">
        <v>2661458.3333333335</v>
      </c>
      <c r="D150" s="168">
        <v>2021659.21</v>
      </c>
      <c r="E150" s="165">
        <f t="shared" si="60"/>
        <v>-639799.12333333353</v>
      </c>
      <c r="F150" s="168">
        <v>2199791.71</v>
      </c>
      <c r="G150" s="166">
        <f t="shared" si="61"/>
        <v>-461666.62333333353</v>
      </c>
      <c r="H150" s="167">
        <v>0</v>
      </c>
      <c r="I150" s="156">
        <f t="shared" si="55"/>
        <v>178132.5</v>
      </c>
      <c r="K150" s="157">
        <v>0</v>
      </c>
    </row>
    <row r="151" spans="1:11" s="167" customFormat="1" ht="18" outlineLevel="3" x14ac:dyDescent="0.25">
      <c r="A151" s="162" t="s">
        <v>1178</v>
      </c>
      <c r="B151" s="185" t="s">
        <v>2771</v>
      </c>
      <c r="C151" s="168">
        <v>42500</v>
      </c>
      <c r="D151" s="168">
        <v>0</v>
      </c>
      <c r="E151" s="165">
        <f t="shared" si="60"/>
        <v>-42500</v>
      </c>
      <c r="F151" s="168">
        <v>0</v>
      </c>
      <c r="G151" s="166">
        <f t="shared" si="61"/>
        <v>-42500</v>
      </c>
      <c r="H151" s="167">
        <v>0</v>
      </c>
      <c r="I151" s="156">
        <f t="shared" si="55"/>
        <v>0</v>
      </c>
      <c r="K151" s="157">
        <v>0</v>
      </c>
    </row>
    <row r="152" spans="1:11" s="167" customFormat="1" ht="18" outlineLevel="3" x14ac:dyDescent="0.25">
      <c r="A152" s="162" t="s">
        <v>1179</v>
      </c>
      <c r="B152" s="185" t="s">
        <v>2772</v>
      </c>
      <c r="C152" s="168">
        <v>529109.6</v>
      </c>
      <c r="D152" s="168">
        <v>499160</v>
      </c>
      <c r="E152" s="165">
        <f t="shared" si="60"/>
        <v>-29949.599999999977</v>
      </c>
      <c r="F152" s="168">
        <f>D152</f>
        <v>499160</v>
      </c>
      <c r="G152" s="166">
        <f t="shared" si="61"/>
        <v>-29949.599999999977</v>
      </c>
      <c r="H152" s="167">
        <v>0</v>
      </c>
      <c r="I152" s="156">
        <f t="shared" si="55"/>
        <v>0</v>
      </c>
      <c r="K152" s="157">
        <v>0</v>
      </c>
    </row>
    <row r="153" spans="1:11" s="167" customFormat="1" ht="31.5" outlineLevel="3" x14ac:dyDescent="0.25">
      <c r="A153" s="162" t="s">
        <v>1180</v>
      </c>
      <c r="B153" s="185" t="s">
        <v>2773</v>
      </c>
      <c r="C153" s="168">
        <v>58975.432000000008</v>
      </c>
      <c r="D153" s="168">
        <v>105494.90999999997</v>
      </c>
      <c r="E153" s="165">
        <f t="shared" si="60"/>
        <v>46519.477999999966</v>
      </c>
      <c r="F153" s="168">
        <f>D153</f>
        <v>105494.90999999997</v>
      </c>
      <c r="G153" s="166">
        <f t="shared" si="61"/>
        <v>46519.477999999966</v>
      </c>
      <c r="H153" s="167">
        <v>0</v>
      </c>
      <c r="I153" s="156">
        <f t="shared" si="55"/>
        <v>0</v>
      </c>
      <c r="K153" s="157">
        <v>-8983.6499999999942</v>
      </c>
    </row>
    <row r="154" spans="1:11" s="167" customFormat="1" ht="18" outlineLevel="3" x14ac:dyDescent="0.25">
      <c r="A154" s="162" t="s">
        <v>1181</v>
      </c>
      <c r="B154" s="185" t="s">
        <v>2774</v>
      </c>
      <c r="C154" s="168">
        <v>29197.513715600002</v>
      </c>
      <c r="D154" s="168">
        <v>0</v>
      </c>
      <c r="E154" s="165">
        <f t="shared" si="60"/>
        <v>-29197.513715600002</v>
      </c>
      <c r="F154" s="168">
        <v>0</v>
      </c>
      <c r="G154" s="166">
        <f t="shared" si="61"/>
        <v>-29197.513715600002</v>
      </c>
      <c r="H154" s="167">
        <v>0</v>
      </c>
      <c r="I154" s="156">
        <f t="shared" si="55"/>
        <v>0</v>
      </c>
      <c r="K154" s="157">
        <v>0</v>
      </c>
    </row>
    <row r="155" spans="1:11" s="167" customFormat="1" ht="31.5" outlineLevel="3" x14ac:dyDescent="0.25">
      <c r="A155" s="162" t="s">
        <v>1182</v>
      </c>
      <c r="B155" s="185" t="s">
        <v>2775</v>
      </c>
      <c r="C155" s="168">
        <v>37100</v>
      </c>
      <c r="D155" s="168">
        <v>727500</v>
      </c>
      <c r="E155" s="165">
        <f t="shared" si="60"/>
        <v>690400</v>
      </c>
      <c r="F155" s="168">
        <f t="shared" ref="F155:F161" si="62">D155</f>
        <v>727500</v>
      </c>
      <c r="G155" s="166">
        <f t="shared" si="61"/>
        <v>690400</v>
      </c>
      <c r="H155" s="167">
        <v>0</v>
      </c>
      <c r="I155" s="156">
        <f t="shared" si="55"/>
        <v>0</v>
      </c>
      <c r="K155" s="157">
        <v>0</v>
      </c>
    </row>
    <row r="156" spans="1:11" s="167" customFormat="1" ht="18" hidden="1" outlineLevel="3" x14ac:dyDescent="0.25">
      <c r="A156" s="162" t="s">
        <v>1183</v>
      </c>
      <c r="B156" s="185" t="s">
        <v>2776</v>
      </c>
      <c r="C156" s="168">
        <v>0</v>
      </c>
      <c r="D156" s="168">
        <v>0</v>
      </c>
      <c r="E156" s="165">
        <f t="shared" si="60"/>
        <v>0</v>
      </c>
      <c r="F156" s="168">
        <f t="shared" si="62"/>
        <v>0</v>
      </c>
      <c r="G156" s="166">
        <f t="shared" si="61"/>
        <v>0</v>
      </c>
      <c r="H156" s="167">
        <v>0</v>
      </c>
      <c r="I156" s="156">
        <f t="shared" si="55"/>
        <v>0</v>
      </c>
      <c r="K156" s="157">
        <v>0</v>
      </c>
    </row>
    <row r="157" spans="1:11" s="167" customFormat="1" ht="31.5" outlineLevel="3" x14ac:dyDescent="0.25">
      <c r="A157" s="162" t="s">
        <v>1184</v>
      </c>
      <c r="B157" s="185" t="s">
        <v>784</v>
      </c>
      <c r="C157" s="168">
        <v>0</v>
      </c>
      <c r="D157" s="168">
        <v>653901.66</v>
      </c>
      <c r="E157" s="165">
        <f t="shared" si="60"/>
        <v>653901.66</v>
      </c>
      <c r="F157" s="168">
        <f t="shared" si="62"/>
        <v>653901.66</v>
      </c>
      <c r="G157" s="166">
        <f t="shared" si="61"/>
        <v>653901.66</v>
      </c>
      <c r="H157" s="167">
        <v>0</v>
      </c>
      <c r="I157" s="156">
        <f t="shared" si="55"/>
        <v>0</v>
      </c>
      <c r="K157" s="157">
        <v>0</v>
      </c>
    </row>
    <row r="158" spans="1:11" s="167" customFormat="1" ht="47.25" hidden="1" outlineLevel="3" x14ac:dyDescent="0.25">
      <c r="A158" s="162" t="s">
        <v>1185</v>
      </c>
      <c r="B158" s="185" t="s">
        <v>2777</v>
      </c>
      <c r="C158" s="168">
        <v>0</v>
      </c>
      <c r="D158" s="168">
        <v>0</v>
      </c>
      <c r="E158" s="165">
        <f t="shared" si="60"/>
        <v>0</v>
      </c>
      <c r="F158" s="168">
        <f t="shared" si="62"/>
        <v>0</v>
      </c>
      <c r="G158" s="166">
        <f t="shared" si="61"/>
        <v>0</v>
      </c>
      <c r="H158" s="167">
        <v>0</v>
      </c>
      <c r="I158" s="156">
        <f t="shared" si="55"/>
        <v>0</v>
      </c>
      <c r="K158" s="157">
        <v>0</v>
      </c>
    </row>
    <row r="159" spans="1:11" s="167" customFormat="1" ht="18" hidden="1" outlineLevel="3" x14ac:dyDescent="0.25">
      <c r="A159" s="162" t="s">
        <v>1186</v>
      </c>
      <c r="B159" s="185"/>
      <c r="C159" s="168">
        <v>0</v>
      </c>
      <c r="D159" s="168">
        <v>0</v>
      </c>
      <c r="E159" s="165">
        <f t="shared" si="60"/>
        <v>0</v>
      </c>
      <c r="F159" s="168">
        <f t="shared" si="62"/>
        <v>0</v>
      </c>
      <c r="G159" s="166">
        <f t="shared" si="61"/>
        <v>0</v>
      </c>
      <c r="H159" s="167">
        <v>0</v>
      </c>
      <c r="I159" s="156">
        <f t="shared" si="55"/>
        <v>0</v>
      </c>
      <c r="K159" s="157">
        <v>0</v>
      </c>
    </row>
    <row r="160" spans="1:11" s="167" customFormat="1" ht="31.5" hidden="1" outlineLevel="3" x14ac:dyDescent="0.25">
      <c r="A160" s="162" t="s">
        <v>1187</v>
      </c>
      <c r="B160" s="185" t="s">
        <v>2778</v>
      </c>
      <c r="C160" s="168">
        <v>0</v>
      </c>
      <c r="D160" s="168">
        <v>0</v>
      </c>
      <c r="E160" s="165">
        <f t="shared" si="60"/>
        <v>0</v>
      </c>
      <c r="F160" s="168">
        <f t="shared" si="62"/>
        <v>0</v>
      </c>
      <c r="G160" s="166">
        <f t="shared" si="61"/>
        <v>0</v>
      </c>
      <c r="H160" s="167">
        <v>0</v>
      </c>
      <c r="I160" s="156">
        <f t="shared" si="55"/>
        <v>0</v>
      </c>
      <c r="K160" s="157">
        <v>0</v>
      </c>
    </row>
    <row r="161" spans="1:11" s="167" customFormat="1" ht="31.5" outlineLevel="3" x14ac:dyDescent="0.25">
      <c r="A161" s="162" t="s">
        <v>1188</v>
      </c>
      <c r="B161" s="185" t="s">
        <v>2779</v>
      </c>
      <c r="C161" s="168">
        <v>1180030.9995199998</v>
      </c>
      <c r="D161" s="168">
        <v>0</v>
      </c>
      <c r="E161" s="165">
        <f t="shared" si="60"/>
        <v>-1180030.9995199998</v>
      </c>
      <c r="F161" s="168">
        <f t="shared" si="62"/>
        <v>0</v>
      </c>
      <c r="G161" s="166">
        <f t="shared" si="61"/>
        <v>-1180030.9995199998</v>
      </c>
      <c r="H161" s="167">
        <v>0</v>
      </c>
      <c r="I161" s="156">
        <f t="shared" si="55"/>
        <v>0</v>
      </c>
      <c r="K161" s="157">
        <v>0</v>
      </c>
    </row>
    <row r="162" spans="1:11" s="167" customFormat="1" ht="31.5" outlineLevel="3" x14ac:dyDescent="0.25">
      <c r="A162" s="162" t="s">
        <v>1189</v>
      </c>
      <c r="B162" s="185" t="s">
        <v>2780</v>
      </c>
      <c r="C162" s="168">
        <v>689241.57472080004</v>
      </c>
      <c r="D162" s="168">
        <v>827651.87884520448</v>
      </c>
      <c r="E162" s="165">
        <f t="shared" si="60"/>
        <v>138410.30412440444</v>
      </c>
      <c r="F162" s="168">
        <f>D162/11*12</f>
        <v>902892.95874022297</v>
      </c>
      <c r="G162" s="166">
        <f t="shared" si="61"/>
        <v>213651.38401942293</v>
      </c>
      <c r="H162" s="167">
        <v>159.88</v>
      </c>
      <c r="I162" s="156">
        <f t="shared" si="55"/>
        <v>75241.079895018484</v>
      </c>
      <c r="K162" s="157">
        <v>-174.41454545455053</v>
      </c>
    </row>
    <row r="163" spans="1:11" s="167" customFormat="1" ht="63" hidden="1" outlineLevel="3" x14ac:dyDescent="0.25">
      <c r="A163" s="162" t="s">
        <v>1190</v>
      </c>
      <c r="B163" s="185" t="s">
        <v>2781</v>
      </c>
      <c r="C163" s="168">
        <v>0</v>
      </c>
      <c r="D163" s="168">
        <v>0</v>
      </c>
      <c r="E163" s="165">
        <f t="shared" si="60"/>
        <v>0</v>
      </c>
      <c r="F163" s="168">
        <f t="shared" ref="F163:F168" si="63">D163</f>
        <v>0</v>
      </c>
      <c r="G163" s="166">
        <f t="shared" si="61"/>
        <v>0</v>
      </c>
      <c r="H163" s="167">
        <v>0</v>
      </c>
      <c r="I163" s="156">
        <f t="shared" si="55"/>
        <v>0</v>
      </c>
      <c r="K163" s="157">
        <v>0</v>
      </c>
    </row>
    <row r="164" spans="1:11" s="167" customFormat="1" ht="47.25" outlineLevel="3" x14ac:dyDescent="0.25">
      <c r="A164" s="162" t="s">
        <v>1191</v>
      </c>
      <c r="B164" s="185" t="s">
        <v>2782</v>
      </c>
      <c r="C164" s="168">
        <v>53000</v>
      </c>
      <c r="D164" s="168">
        <v>10800.537107187009</v>
      </c>
      <c r="E164" s="165">
        <f t="shared" si="60"/>
        <v>-42199.46289281299</v>
      </c>
      <c r="F164" s="168">
        <f t="shared" si="63"/>
        <v>10800.537107187009</v>
      </c>
      <c r="G164" s="166">
        <f t="shared" si="61"/>
        <v>-42199.46289281299</v>
      </c>
      <c r="H164" s="167">
        <v>0</v>
      </c>
      <c r="I164" s="156">
        <f t="shared" si="55"/>
        <v>0</v>
      </c>
      <c r="K164" s="157">
        <v>0</v>
      </c>
    </row>
    <row r="165" spans="1:11" s="167" customFormat="1" ht="31.5" outlineLevel="3" x14ac:dyDescent="0.25">
      <c r="A165" s="162" t="s">
        <v>1192</v>
      </c>
      <c r="B165" s="185" t="s">
        <v>2783</v>
      </c>
      <c r="C165" s="168">
        <v>0</v>
      </c>
      <c r="D165" s="168">
        <v>41011.21</v>
      </c>
      <c r="E165" s="165">
        <f t="shared" si="60"/>
        <v>41011.21</v>
      </c>
      <c r="F165" s="168">
        <f t="shared" si="63"/>
        <v>41011.21</v>
      </c>
      <c r="G165" s="166">
        <f t="shared" si="61"/>
        <v>41011.21</v>
      </c>
      <c r="H165" s="167">
        <v>0</v>
      </c>
      <c r="I165" s="156">
        <f t="shared" si="55"/>
        <v>0</v>
      </c>
      <c r="K165" s="157">
        <v>0</v>
      </c>
    </row>
    <row r="166" spans="1:11" s="167" customFormat="1" ht="47.25" outlineLevel="3" x14ac:dyDescent="0.25">
      <c r="A166" s="162" t="s">
        <v>1193</v>
      </c>
      <c r="B166" s="185" t="s">
        <v>1194</v>
      </c>
      <c r="C166" s="168">
        <v>183000</v>
      </c>
      <c r="D166" s="168">
        <v>0</v>
      </c>
      <c r="E166" s="165">
        <f t="shared" si="60"/>
        <v>-183000</v>
      </c>
      <c r="F166" s="168">
        <f t="shared" si="63"/>
        <v>0</v>
      </c>
      <c r="G166" s="166">
        <f t="shared" si="61"/>
        <v>-183000</v>
      </c>
      <c r="H166" s="167">
        <v>0</v>
      </c>
      <c r="I166" s="156">
        <f t="shared" si="55"/>
        <v>0</v>
      </c>
      <c r="K166" s="157">
        <v>0</v>
      </c>
    </row>
    <row r="167" spans="1:11" s="167" customFormat="1" ht="18" outlineLevel="3" x14ac:dyDescent="0.25">
      <c r="A167" s="162" t="s">
        <v>1195</v>
      </c>
      <c r="B167" s="185" t="s">
        <v>1196</v>
      </c>
      <c r="C167" s="168">
        <v>32024.022166666669</v>
      </c>
      <c r="D167" s="168">
        <v>0</v>
      </c>
      <c r="E167" s="165">
        <f t="shared" si="60"/>
        <v>-32024.022166666669</v>
      </c>
      <c r="F167" s="168">
        <f t="shared" si="63"/>
        <v>0</v>
      </c>
      <c r="G167" s="166">
        <f t="shared" si="61"/>
        <v>-32024.022166666669</v>
      </c>
      <c r="H167" s="167">
        <v>0</v>
      </c>
      <c r="I167" s="156">
        <f t="shared" si="55"/>
        <v>0</v>
      </c>
      <c r="K167" s="157">
        <v>0</v>
      </c>
    </row>
    <row r="168" spans="1:11" s="167" customFormat="1" ht="18" outlineLevel="3" x14ac:dyDescent="0.25">
      <c r="A168" s="162" t="s">
        <v>1197</v>
      </c>
      <c r="B168" s="185" t="s">
        <v>1198</v>
      </c>
      <c r="C168" s="168">
        <v>74807.229833333346</v>
      </c>
      <c r="D168" s="168">
        <v>0</v>
      </c>
      <c r="E168" s="165">
        <f t="shared" si="60"/>
        <v>-74807.229833333346</v>
      </c>
      <c r="F168" s="168">
        <f t="shared" si="63"/>
        <v>0</v>
      </c>
      <c r="G168" s="166">
        <f t="shared" si="61"/>
        <v>-74807.229833333346</v>
      </c>
      <c r="H168" s="167">
        <v>0</v>
      </c>
      <c r="I168" s="156">
        <f t="shared" si="55"/>
        <v>0</v>
      </c>
      <c r="K168" s="157">
        <v>0</v>
      </c>
    </row>
    <row r="169" spans="1:11" s="161" customFormat="1" ht="18" outlineLevel="1" x14ac:dyDescent="0.25">
      <c r="A169" s="176" t="s">
        <v>1199</v>
      </c>
      <c r="B169" s="177" t="s">
        <v>2784</v>
      </c>
      <c r="C169" s="178">
        <f t="shared" ref="C169:G169" si="64">SUM(C170,C171,C174,C207,C208,C209,C210,C211,C212,C213,C214,C215,C216,C217,C218,C219,C220,C221,C222,C223,C224,C228)</f>
        <v>10697209.637411814</v>
      </c>
      <c r="D169" s="178">
        <f t="shared" si="64"/>
        <v>9689648.7289723866</v>
      </c>
      <c r="E169" s="178">
        <f t="shared" si="64"/>
        <v>-1007560.9084394233</v>
      </c>
      <c r="F169" s="178">
        <f t="shared" si="64"/>
        <v>10490100.441367617</v>
      </c>
      <c r="G169" s="178">
        <f t="shared" si="64"/>
        <v>-207109.19604419408</v>
      </c>
      <c r="H169" s="167">
        <v>0</v>
      </c>
      <c r="I169" s="156">
        <f t="shared" si="55"/>
        <v>800451.71239523031</v>
      </c>
      <c r="K169" s="157">
        <v>-325095.01144813746</v>
      </c>
    </row>
    <row r="170" spans="1:11" s="167" customFormat="1" ht="31.5" outlineLevel="2" x14ac:dyDescent="0.25">
      <c r="A170" s="169" t="s">
        <v>1200</v>
      </c>
      <c r="B170" s="185" t="s">
        <v>2785</v>
      </c>
      <c r="C170" s="168">
        <v>5670786</v>
      </c>
      <c r="D170" s="168">
        <v>5294276.6024902817</v>
      </c>
      <c r="E170" s="165">
        <f>D170-C170</f>
        <v>-376509.39750971831</v>
      </c>
      <c r="F170" s="168">
        <f>D170/11*12</f>
        <v>5775574.4754439434</v>
      </c>
      <c r="G170" s="166">
        <f>F170-C170</f>
        <v>104788.4754439434</v>
      </c>
      <c r="H170" s="167">
        <v>57263.24</v>
      </c>
      <c r="I170" s="156">
        <f t="shared" si="55"/>
        <v>481297.87295366172</v>
      </c>
      <c r="K170" s="157">
        <v>-42029.992718485184</v>
      </c>
    </row>
    <row r="171" spans="1:11" s="161" customFormat="1" ht="18" outlineLevel="2" x14ac:dyDescent="0.25">
      <c r="A171" s="182" t="s">
        <v>1201</v>
      </c>
      <c r="B171" s="183" t="s">
        <v>2786</v>
      </c>
      <c r="C171" s="184">
        <f t="shared" ref="C171:G171" si="65">SUM(C172:C173)</f>
        <v>318353.33333333331</v>
      </c>
      <c r="D171" s="184">
        <f t="shared" si="65"/>
        <v>608365.18662040413</v>
      </c>
      <c r="E171" s="184">
        <f t="shared" si="65"/>
        <v>290011.85328707081</v>
      </c>
      <c r="F171" s="184">
        <f t="shared" si="65"/>
        <v>663671.11267680454</v>
      </c>
      <c r="G171" s="184">
        <f t="shared" si="65"/>
        <v>345317.77934347122</v>
      </c>
      <c r="H171" s="167">
        <v>0</v>
      </c>
      <c r="I171" s="156">
        <f t="shared" si="55"/>
        <v>55305.926056400407</v>
      </c>
      <c r="K171" s="157">
        <v>-154186.37615040108</v>
      </c>
    </row>
    <row r="172" spans="1:11" ht="48" outlineLevel="3" x14ac:dyDescent="0.3">
      <c r="A172" s="186" t="s">
        <v>1202</v>
      </c>
      <c r="B172" s="185" t="s">
        <v>2787</v>
      </c>
      <c r="C172" s="168">
        <v>318353.33333333331</v>
      </c>
      <c r="D172" s="168">
        <v>608365.18662040413</v>
      </c>
      <c r="E172" s="165">
        <f>D172-C172</f>
        <v>290011.85328707081</v>
      </c>
      <c r="F172" s="168">
        <f>D172/11*12</f>
        <v>663671.11267680454</v>
      </c>
      <c r="G172" s="166">
        <f>F172-C172</f>
        <v>345317.77934347122</v>
      </c>
      <c r="H172" s="167">
        <v>5027.9299999999994</v>
      </c>
      <c r="I172" s="156">
        <f t="shared" si="55"/>
        <v>55305.926056400407</v>
      </c>
      <c r="K172" s="157">
        <v>-154186.37615040108</v>
      </c>
    </row>
    <row r="173" spans="1:11" ht="18.75" hidden="1" outlineLevel="3" x14ac:dyDescent="0.3">
      <c r="A173" s="186" t="s">
        <v>1203</v>
      </c>
      <c r="B173" s="185" t="s">
        <v>783</v>
      </c>
      <c r="C173" s="168">
        <v>0</v>
      </c>
      <c r="D173" s="168">
        <v>0</v>
      </c>
      <c r="E173" s="165">
        <f>D173-C173</f>
        <v>0</v>
      </c>
      <c r="F173" s="168">
        <f>D173/11*12</f>
        <v>0</v>
      </c>
      <c r="G173" s="168"/>
      <c r="H173" s="167">
        <v>0</v>
      </c>
      <c r="I173" s="156">
        <f t="shared" si="55"/>
        <v>0</v>
      </c>
      <c r="K173" s="157">
        <v>0</v>
      </c>
    </row>
    <row r="174" spans="1:11" s="161" customFormat="1" ht="18" outlineLevel="2" x14ac:dyDescent="0.25">
      <c r="A174" s="182" t="s">
        <v>1204</v>
      </c>
      <c r="B174" s="183" t="s">
        <v>2788</v>
      </c>
      <c r="C174" s="184">
        <f t="shared" ref="C174:G174" si="66">SUM(C175:C182)+SUM(C186:C203)</f>
        <v>2792482.8383946032</v>
      </c>
      <c r="D174" s="184">
        <f t="shared" si="66"/>
        <v>2387265.332223569</v>
      </c>
      <c r="E174" s="184">
        <f t="shared" si="66"/>
        <v>-405217.50617103401</v>
      </c>
      <c r="F174" s="184">
        <f t="shared" si="66"/>
        <v>2588399.6631839536</v>
      </c>
      <c r="G174" s="184">
        <f t="shared" si="66"/>
        <v>-204083.17521064958</v>
      </c>
      <c r="H174" s="167">
        <v>0</v>
      </c>
      <c r="I174" s="156">
        <f t="shared" si="55"/>
        <v>201134.33096038457</v>
      </c>
      <c r="K174" s="157">
        <v>-62722.655055327807</v>
      </c>
    </row>
    <row r="175" spans="1:11" ht="32.25" outlineLevel="3" x14ac:dyDescent="0.3">
      <c r="A175" s="186" t="s">
        <v>1205</v>
      </c>
      <c r="B175" s="185" t="s">
        <v>2789</v>
      </c>
      <c r="C175" s="168">
        <v>877924.16284860019</v>
      </c>
      <c r="D175" s="168">
        <v>695656.62384669983</v>
      </c>
      <c r="E175" s="165">
        <f t="shared" ref="E175:E181" si="67">D175-C175</f>
        <v>-182267.53900190035</v>
      </c>
      <c r="F175" s="168">
        <f t="shared" ref="F175:F181" si="68">D175/11*12</f>
        <v>758898.13510549068</v>
      </c>
      <c r="G175" s="166">
        <f t="shared" ref="G175:G181" si="69">F175-C175</f>
        <v>-119026.0277431095</v>
      </c>
      <c r="H175" s="167">
        <v>5731.62</v>
      </c>
      <c r="I175" s="156">
        <f t="shared" si="55"/>
        <v>63241.511258790852</v>
      </c>
      <c r="K175" s="157">
        <v>-6252.6763636363903</v>
      </c>
    </row>
    <row r="176" spans="1:11" ht="32.25" outlineLevel="3" x14ac:dyDescent="0.3">
      <c r="A176" s="186" t="s">
        <v>1206</v>
      </c>
      <c r="B176" s="185" t="s">
        <v>2790</v>
      </c>
      <c r="C176" s="168">
        <v>0</v>
      </c>
      <c r="D176" s="168">
        <v>4748.298705648368</v>
      </c>
      <c r="E176" s="165">
        <f t="shared" si="67"/>
        <v>4748.298705648368</v>
      </c>
      <c r="F176" s="168">
        <f t="shared" si="68"/>
        <v>5179.9622243436743</v>
      </c>
      <c r="G176" s="166">
        <f t="shared" si="69"/>
        <v>5179.9622243436743</v>
      </c>
      <c r="H176" s="167">
        <v>0</v>
      </c>
      <c r="I176" s="156">
        <f t="shared" si="55"/>
        <v>431.66351869530627</v>
      </c>
      <c r="K176" s="157">
        <v>0</v>
      </c>
    </row>
    <row r="177" spans="1:11" ht="32.25" hidden="1" outlineLevel="3" x14ac:dyDescent="0.3">
      <c r="A177" s="186" t="s">
        <v>1207</v>
      </c>
      <c r="B177" s="185" t="s">
        <v>2791</v>
      </c>
      <c r="C177" s="168">
        <v>0</v>
      </c>
      <c r="D177" s="168">
        <v>0</v>
      </c>
      <c r="E177" s="165">
        <f t="shared" si="67"/>
        <v>0</v>
      </c>
      <c r="F177" s="168">
        <f t="shared" si="68"/>
        <v>0</v>
      </c>
      <c r="G177" s="166">
        <f t="shared" si="69"/>
        <v>0</v>
      </c>
      <c r="H177" s="167">
        <v>0</v>
      </c>
      <c r="I177" s="156">
        <f t="shared" si="55"/>
        <v>0</v>
      </c>
      <c r="K177" s="157">
        <v>0</v>
      </c>
    </row>
    <row r="178" spans="1:11" ht="32.25" outlineLevel="3" x14ac:dyDescent="0.3">
      <c r="A178" s="186" t="s">
        <v>1208</v>
      </c>
      <c r="B178" s="185" t="s">
        <v>2792</v>
      </c>
      <c r="C178" s="168">
        <v>0</v>
      </c>
      <c r="D178" s="168">
        <v>129525.65727309884</v>
      </c>
      <c r="E178" s="165">
        <f t="shared" si="67"/>
        <v>129525.65727309884</v>
      </c>
      <c r="F178" s="168">
        <v>137039.61371741132</v>
      </c>
      <c r="G178" s="166">
        <f t="shared" si="69"/>
        <v>137039.61371741132</v>
      </c>
      <c r="H178" s="167">
        <v>40.199999999999996</v>
      </c>
      <c r="I178" s="156">
        <f t="shared" si="55"/>
        <v>7513.9564443124837</v>
      </c>
      <c r="K178" s="157">
        <v>0</v>
      </c>
    </row>
    <row r="179" spans="1:11" ht="32.25" outlineLevel="3" x14ac:dyDescent="0.3">
      <c r="A179" s="186" t="s">
        <v>1209</v>
      </c>
      <c r="B179" s="185" t="s">
        <v>2793</v>
      </c>
      <c r="C179" s="168">
        <v>105523</v>
      </c>
      <c r="D179" s="168">
        <v>74662</v>
      </c>
      <c r="E179" s="165">
        <f t="shared" si="67"/>
        <v>-30861</v>
      </c>
      <c r="F179" s="168">
        <f t="shared" si="68"/>
        <v>81449.454545454544</v>
      </c>
      <c r="G179" s="166">
        <f t="shared" si="69"/>
        <v>-24073.545454545456</v>
      </c>
      <c r="H179" s="167">
        <v>0</v>
      </c>
      <c r="I179" s="156">
        <f t="shared" si="55"/>
        <v>6787.4545454545441</v>
      </c>
      <c r="K179" s="157">
        <v>0</v>
      </c>
    </row>
    <row r="180" spans="1:11" ht="32.25" hidden="1" outlineLevel="3" x14ac:dyDescent="0.3">
      <c r="A180" s="186" t="s">
        <v>1210</v>
      </c>
      <c r="B180" s="185" t="s">
        <v>2794</v>
      </c>
      <c r="C180" s="168">
        <v>0</v>
      </c>
      <c r="D180" s="168">
        <v>0</v>
      </c>
      <c r="E180" s="165">
        <f t="shared" si="67"/>
        <v>0</v>
      </c>
      <c r="F180" s="168">
        <f t="shared" si="68"/>
        <v>0</v>
      </c>
      <c r="G180" s="166">
        <f t="shared" si="69"/>
        <v>0</v>
      </c>
      <c r="H180" s="167">
        <v>0</v>
      </c>
      <c r="I180" s="156">
        <f t="shared" si="55"/>
        <v>0</v>
      </c>
      <c r="K180" s="157">
        <v>0</v>
      </c>
    </row>
    <row r="181" spans="1:11" ht="32.25" hidden="1" outlineLevel="3" x14ac:dyDescent="0.3">
      <c r="A181" s="186" t="s">
        <v>1211</v>
      </c>
      <c r="B181" s="185" t="s">
        <v>2795</v>
      </c>
      <c r="C181" s="168">
        <v>0</v>
      </c>
      <c r="D181" s="168">
        <v>0</v>
      </c>
      <c r="E181" s="165">
        <f t="shared" si="67"/>
        <v>0</v>
      </c>
      <c r="F181" s="168">
        <f t="shared" si="68"/>
        <v>0</v>
      </c>
      <c r="G181" s="166">
        <f t="shared" si="69"/>
        <v>0</v>
      </c>
      <c r="H181" s="167">
        <v>0</v>
      </c>
      <c r="I181" s="156">
        <f t="shared" si="55"/>
        <v>0</v>
      </c>
      <c r="K181" s="157">
        <v>0</v>
      </c>
    </row>
    <row r="182" spans="1:11" s="202" customFormat="1" ht="18.75" outlineLevel="3" x14ac:dyDescent="0.3">
      <c r="A182" s="199" t="s">
        <v>1212</v>
      </c>
      <c r="B182" s="200" t="s">
        <v>2796</v>
      </c>
      <c r="C182" s="201">
        <f t="shared" ref="C182:G182" si="70">SUM(C183:C185)</f>
        <v>836200.94219542714</v>
      </c>
      <c r="D182" s="201">
        <f t="shared" si="70"/>
        <v>642084.62338926888</v>
      </c>
      <c r="E182" s="201">
        <f t="shared" si="70"/>
        <v>-194116.3188061582</v>
      </c>
      <c r="F182" s="201">
        <f t="shared" si="70"/>
        <v>700455.95278829336</v>
      </c>
      <c r="G182" s="201">
        <f t="shared" si="70"/>
        <v>-135744.98940713375</v>
      </c>
      <c r="H182" s="167">
        <v>0</v>
      </c>
      <c r="I182" s="156">
        <f t="shared" si="55"/>
        <v>58371.329399024486</v>
      </c>
      <c r="K182" s="157">
        <v>-56448.734956597793</v>
      </c>
    </row>
    <row r="183" spans="1:11" s="204" customFormat="1" ht="18" outlineLevel="4" x14ac:dyDescent="0.25">
      <c r="A183" s="203" t="s">
        <v>1213</v>
      </c>
      <c r="B183" s="185" t="s">
        <v>2797</v>
      </c>
      <c r="C183" s="168">
        <v>730202.00219542708</v>
      </c>
      <c r="D183" s="168">
        <v>569455.1476914091</v>
      </c>
      <c r="E183" s="165">
        <f t="shared" ref="E183:E202" si="71">D183-C183</f>
        <v>-160746.85450401797</v>
      </c>
      <c r="F183" s="168">
        <f t="shared" ref="F183:F202" si="72">D183/11*12</f>
        <v>621223.79748153721</v>
      </c>
      <c r="G183" s="166">
        <f t="shared" ref="G183:G202" si="73">F183-C183</f>
        <v>-108978.20471388986</v>
      </c>
      <c r="H183" s="167">
        <v>2866.5299999999997</v>
      </c>
      <c r="I183" s="156">
        <f t="shared" si="55"/>
        <v>51768.649790128111</v>
      </c>
      <c r="K183" s="157">
        <v>-4745.3623543885769</v>
      </c>
    </row>
    <row r="184" spans="1:11" s="204" customFormat="1" ht="18" outlineLevel="4" x14ac:dyDescent="0.25">
      <c r="A184" s="203" t="s">
        <v>1214</v>
      </c>
      <c r="B184" s="185" t="s">
        <v>2798</v>
      </c>
      <c r="C184" s="168">
        <v>0</v>
      </c>
      <c r="D184" s="168">
        <v>72629.475697859772</v>
      </c>
      <c r="E184" s="165">
        <f t="shared" si="71"/>
        <v>72629.475697859772</v>
      </c>
      <c r="F184" s="168">
        <f t="shared" si="72"/>
        <v>79232.155306756118</v>
      </c>
      <c r="G184" s="166">
        <f t="shared" si="73"/>
        <v>79232.155306756118</v>
      </c>
      <c r="H184" s="167">
        <v>51044.17</v>
      </c>
      <c r="I184" s="156">
        <f t="shared" si="55"/>
        <v>6602.6796088963456</v>
      </c>
      <c r="K184" s="157">
        <v>-51703.372602209245</v>
      </c>
    </row>
    <row r="185" spans="1:11" s="204" customFormat="1" ht="18" outlineLevel="4" x14ac:dyDescent="0.25">
      <c r="A185" s="203" t="s">
        <v>1215</v>
      </c>
      <c r="B185" s="185" t="s">
        <v>2799</v>
      </c>
      <c r="C185" s="168">
        <v>105998.94</v>
      </c>
      <c r="D185" s="168">
        <v>0</v>
      </c>
      <c r="E185" s="165">
        <f t="shared" si="71"/>
        <v>-105998.94</v>
      </c>
      <c r="F185" s="168">
        <f t="shared" si="72"/>
        <v>0</v>
      </c>
      <c r="G185" s="166">
        <f t="shared" si="73"/>
        <v>-105998.94</v>
      </c>
      <c r="H185" s="167">
        <v>0</v>
      </c>
      <c r="I185" s="156">
        <f t="shared" si="55"/>
        <v>0</v>
      </c>
      <c r="K185" s="157">
        <v>0</v>
      </c>
    </row>
    <row r="186" spans="1:11" ht="18.75" outlineLevel="3" x14ac:dyDescent="0.3">
      <c r="A186" s="186" t="s">
        <v>1216</v>
      </c>
      <c r="B186" s="185" t="s">
        <v>2800</v>
      </c>
      <c r="C186" s="168">
        <v>19502</v>
      </c>
      <c r="D186" s="168">
        <v>43367.867331043111</v>
      </c>
      <c r="E186" s="165">
        <f t="shared" si="71"/>
        <v>23865.867331043111</v>
      </c>
      <c r="F186" s="168">
        <v>44480.956735812986</v>
      </c>
      <c r="G186" s="166">
        <f t="shared" si="73"/>
        <v>24978.956735812986</v>
      </c>
      <c r="H186" s="167">
        <v>13.54</v>
      </c>
      <c r="I186" s="156">
        <f t="shared" si="55"/>
        <v>1113.0894047698748</v>
      </c>
      <c r="K186" s="157">
        <v>0</v>
      </c>
    </row>
    <row r="187" spans="1:11" ht="32.25" hidden="1" outlineLevel="3" x14ac:dyDescent="0.3">
      <c r="A187" s="186" t="s">
        <v>1217</v>
      </c>
      <c r="B187" s="185" t="s">
        <v>2801</v>
      </c>
      <c r="C187" s="168">
        <v>0</v>
      </c>
      <c r="D187" s="168">
        <v>0</v>
      </c>
      <c r="E187" s="165">
        <f t="shared" si="71"/>
        <v>0</v>
      </c>
      <c r="F187" s="168">
        <f t="shared" si="72"/>
        <v>0</v>
      </c>
      <c r="G187" s="166">
        <f t="shared" si="73"/>
        <v>0</v>
      </c>
      <c r="H187" s="167">
        <v>0</v>
      </c>
      <c r="I187" s="156">
        <f t="shared" si="55"/>
        <v>0</v>
      </c>
      <c r="K187" s="157">
        <v>0</v>
      </c>
    </row>
    <row r="188" spans="1:11" ht="32.25" hidden="1" outlineLevel="3" x14ac:dyDescent="0.3">
      <c r="A188" s="186" t="s">
        <v>1218</v>
      </c>
      <c r="B188" s="185" t="s">
        <v>2802</v>
      </c>
      <c r="C188" s="168">
        <v>0</v>
      </c>
      <c r="D188" s="168">
        <v>0</v>
      </c>
      <c r="E188" s="165">
        <f t="shared" si="71"/>
        <v>0</v>
      </c>
      <c r="F188" s="168">
        <f t="shared" si="72"/>
        <v>0</v>
      </c>
      <c r="G188" s="166">
        <f t="shared" si="73"/>
        <v>0</v>
      </c>
      <c r="H188" s="167">
        <v>0</v>
      </c>
      <c r="I188" s="156">
        <f t="shared" si="55"/>
        <v>0</v>
      </c>
      <c r="K188" s="157">
        <v>0</v>
      </c>
    </row>
    <row r="189" spans="1:11" ht="18.75" outlineLevel="3" x14ac:dyDescent="0.3">
      <c r="A189" s="186" t="s">
        <v>1219</v>
      </c>
      <c r="B189" s="185" t="s">
        <v>2803</v>
      </c>
      <c r="C189" s="168">
        <v>1333.3956395760001</v>
      </c>
      <c r="D189" s="168">
        <v>1805.3913211929125</v>
      </c>
      <c r="E189" s="165">
        <f t="shared" si="71"/>
        <v>471.99568161691241</v>
      </c>
      <c r="F189" s="168">
        <f t="shared" si="72"/>
        <v>1969.5178049377228</v>
      </c>
      <c r="G189" s="166">
        <f t="shared" si="73"/>
        <v>636.12216536172264</v>
      </c>
      <c r="H189" s="167">
        <v>19.470000000000002</v>
      </c>
      <c r="I189" s="156">
        <f t="shared" si="55"/>
        <v>164.12648374481023</v>
      </c>
      <c r="K189" s="157">
        <v>-21.243735093418309</v>
      </c>
    </row>
    <row r="190" spans="1:11" ht="18.75" outlineLevel="3" x14ac:dyDescent="0.3">
      <c r="A190" s="186" t="s">
        <v>1220</v>
      </c>
      <c r="B190" s="185" t="s">
        <v>2804</v>
      </c>
      <c r="C190" s="168">
        <v>9467.537710999999</v>
      </c>
      <c r="D190" s="168">
        <v>7037.4882409892962</v>
      </c>
      <c r="E190" s="165">
        <f t="shared" si="71"/>
        <v>-2430.0494700107029</v>
      </c>
      <c r="F190" s="168">
        <v>7037.4882409892962</v>
      </c>
      <c r="G190" s="166">
        <f t="shared" si="73"/>
        <v>-2430.0494700107029</v>
      </c>
      <c r="H190" s="167">
        <v>0</v>
      </c>
      <c r="I190" s="156">
        <f t="shared" si="55"/>
        <v>0</v>
      </c>
      <c r="K190" s="157">
        <v>0</v>
      </c>
    </row>
    <row r="191" spans="1:11" ht="16.5" hidden="1" customHeight="1" outlineLevel="3" x14ac:dyDescent="0.3">
      <c r="A191" s="186" t="s">
        <v>1221</v>
      </c>
      <c r="B191" s="185" t="s">
        <v>2805</v>
      </c>
      <c r="C191" s="168">
        <v>0</v>
      </c>
      <c r="D191" s="168">
        <v>0</v>
      </c>
      <c r="E191" s="165">
        <f t="shared" si="71"/>
        <v>0</v>
      </c>
      <c r="F191" s="168">
        <f t="shared" si="72"/>
        <v>0</v>
      </c>
      <c r="G191" s="166">
        <f t="shared" si="73"/>
        <v>0</v>
      </c>
      <c r="H191" s="167">
        <v>0</v>
      </c>
      <c r="I191" s="156">
        <f t="shared" si="55"/>
        <v>0</v>
      </c>
      <c r="K191" s="157">
        <v>0</v>
      </c>
    </row>
    <row r="192" spans="1:11" ht="18.75" hidden="1" outlineLevel="3" x14ac:dyDescent="0.3">
      <c r="A192" s="186" t="s">
        <v>1222</v>
      </c>
      <c r="B192" s="185" t="s">
        <v>2806</v>
      </c>
      <c r="C192" s="168">
        <v>0</v>
      </c>
      <c r="D192" s="168">
        <v>0</v>
      </c>
      <c r="E192" s="165">
        <f t="shared" si="71"/>
        <v>0</v>
      </c>
      <c r="F192" s="168">
        <f t="shared" si="72"/>
        <v>0</v>
      </c>
      <c r="G192" s="166">
        <f t="shared" si="73"/>
        <v>0</v>
      </c>
      <c r="H192" s="167">
        <v>0</v>
      </c>
      <c r="I192" s="156">
        <f t="shared" si="55"/>
        <v>0</v>
      </c>
      <c r="K192" s="157">
        <v>0</v>
      </c>
    </row>
    <row r="193" spans="1:11" ht="18.75" hidden="1" outlineLevel="3" x14ac:dyDescent="0.3">
      <c r="A193" s="186" t="s">
        <v>1223</v>
      </c>
      <c r="B193" s="185" t="s">
        <v>2807</v>
      </c>
      <c r="C193" s="168">
        <v>0</v>
      </c>
      <c r="D193" s="168">
        <v>0</v>
      </c>
      <c r="E193" s="165">
        <f t="shared" si="71"/>
        <v>0</v>
      </c>
      <c r="F193" s="168">
        <f t="shared" si="72"/>
        <v>0</v>
      </c>
      <c r="G193" s="166">
        <f t="shared" si="73"/>
        <v>0</v>
      </c>
      <c r="H193" s="167">
        <v>0</v>
      </c>
      <c r="I193" s="156">
        <f t="shared" si="55"/>
        <v>0</v>
      </c>
      <c r="K193" s="157">
        <v>0</v>
      </c>
    </row>
    <row r="194" spans="1:11" ht="32.25" outlineLevel="3" x14ac:dyDescent="0.3">
      <c r="A194" s="186" t="s">
        <v>1224</v>
      </c>
      <c r="B194" s="185" t="s">
        <v>2808</v>
      </c>
      <c r="C194" s="168">
        <v>402490.2</v>
      </c>
      <c r="D194" s="168">
        <v>654537.13297514583</v>
      </c>
      <c r="E194" s="165">
        <f t="shared" si="71"/>
        <v>252046.93297514581</v>
      </c>
      <c r="F194" s="168">
        <v>711112.06845369411</v>
      </c>
      <c r="G194" s="166">
        <f t="shared" si="73"/>
        <v>308621.8684536941</v>
      </c>
      <c r="H194" s="167">
        <v>127.33000000000001</v>
      </c>
      <c r="I194" s="156">
        <f t="shared" si="55"/>
        <v>56574.935478548286</v>
      </c>
      <c r="K194" s="157">
        <v>0</v>
      </c>
    </row>
    <row r="195" spans="1:11" ht="32.25" hidden="1" outlineLevel="3" x14ac:dyDescent="0.3">
      <c r="A195" s="186" t="s">
        <v>1225</v>
      </c>
      <c r="B195" s="185" t="s">
        <v>2809</v>
      </c>
      <c r="C195" s="168">
        <v>0</v>
      </c>
      <c r="D195" s="168">
        <v>0</v>
      </c>
      <c r="E195" s="165">
        <f t="shared" si="71"/>
        <v>0</v>
      </c>
      <c r="F195" s="168">
        <f t="shared" si="72"/>
        <v>0</v>
      </c>
      <c r="G195" s="166">
        <f t="shared" si="73"/>
        <v>0</v>
      </c>
      <c r="H195" s="167">
        <v>0</v>
      </c>
      <c r="I195" s="156">
        <f t="shared" si="55"/>
        <v>0</v>
      </c>
      <c r="K195" s="157">
        <v>0</v>
      </c>
    </row>
    <row r="196" spans="1:11" ht="32.25" hidden="1" outlineLevel="3" x14ac:dyDescent="0.3">
      <c r="A196" s="186" t="s">
        <v>1226</v>
      </c>
      <c r="B196" s="185" t="s">
        <v>2810</v>
      </c>
      <c r="C196" s="168">
        <v>0</v>
      </c>
      <c r="D196" s="168">
        <v>0</v>
      </c>
      <c r="E196" s="165">
        <f t="shared" si="71"/>
        <v>0</v>
      </c>
      <c r="F196" s="168">
        <f t="shared" si="72"/>
        <v>0</v>
      </c>
      <c r="G196" s="166">
        <f t="shared" si="73"/>
        <v>0</v>
      </c>
      <c r="H196" s="167">
        <v>0</v>
      </c>
      <c r="I196" s="156">
        <f t="shared" si="55"/>
        <v>0</v>
      </c>
      <c r="K196" s="157">
        <v>0</v>
      </c>
    </row>
    <row r="197" spans="1:11" ht="32.25" hidden="1" outlineLevel="3" x14ac:dyDescent="0.3">
      <c r="A197" s="186" t="s">
        <v>1227</v>
      </c>
      <c r="B197" s="185" t="s">
        <v>2811</v>
      </c>
      <c r="C197" s="168">
        <v>0</v>
      </c>
      <c r="D197" s="168">
        <v>0</v>
      </c>
      <c r="E197" s="165">
        <f t="shared" si="71"/>
        <v>0</v>
      </c>
      <c r="F197" s="168">
        <f t="shared" si="72"/>
        <v>0</v>
      </c>
      <c r="G197" s="166">
        <f t="shared" si="73"/>
        <v>0</v>
      </c>
      <c r="H197" s="167">
        <v>0</v>
      </c>
      <c r="I197" s="156">
        <f t="shared" ref="I197:I260" si="74">F197-D197</f>
        <v>0</v>
      </c>
      <c r="K197" s="157">
        <v>0</v>
      </c>
    </row>
    <row r="198" spans="1:11" ht="32.25" hidden="1" outlineLevel="3" x14ac:dyDescent="0.3">
      <c r="A198" s="186" t="s">
        <v>1228</v>
      </c>
      <c r="B198" s="185" t="s">
        <v>2812</v>
      </c>
      <c r="C198" s="168">
        <v>0</v>
      </c>
      <c r="D198" s="168">
        <v>0</v>
      </c>
      <c r="E198" s="165">
        <f t="shared" si="71"/>
        <v>0</v>
      </c>
      <c r="F198" s="168">
        <f t="shared" si="72"/>
        <v>0</v>
      </c>
      <c r="G198" s="166">
        <f t="shared" si="73"/>
        <v>0</v>
      </c>
      <c r="H198" s="167">
        <v>0</v>
      </c>
      <c r="I198" s="156">
        <f t="shared" si="74"/>
        <v>0</v>
      </c>
      <c r="K198" s="157">
        <v>0</v>
      </c>
    </row>
    <row r="199" spans="1:11" ht="18.75" outlineLevel="3" x14ac:dyDescent="0.3">
      <c r="A199" s="186" t="s">
        <v>1229</v>
      </c>
      <c r="B199" s="185" t="s">
        <v>2813</v>
      </c>
      <c r="C199" s="168">
        <v>0</v>
      </c>
      <c r="D199" s="168">
        <v>4981.3345534829241</v>
      </c>
      <c r="E199" s="165">
        <f t="shared" si="71"/>
        <v>4981.3345534829241</v>
      </c>
      <c r="F199" s="168">
        <v>4981.3345534829241</v>
      </c>
      <c r="G199" s="166">
        <f t="shared" si="73"/>
        <v>4981.3345534829241</v>
      </c>
      <c r="H199" s="167">
        <v>0</v>
      </c>
      <c r="I199" s="156">
        <f t="shared" si="74"/>
        <v>0</v>
      </c>
      <c r="K199" s="157">
        <v>0</v>
      </c>
    </row>
    <row r="200" spans="1:11" ht="32.25" outlineLevel="3" x14ac:dyDescent="0.3">
      <c r="A200" s="186" t="s">
        <v>1230</v>
      </c>
      <c r="B200" s="185" t="s">
        <v>1231</v>
      </c>
      <c r="C200" s="168">
        <v>267200</v>
      </c>
      <c r="D200" s="168">
        <v>0</v>
      </c>
      <c r="E200" s="165">
        <f t="shared" si="71"/>
        <v>-267200</v>
      </c>
      <c r="F200" s="168">
        <f t="shared" si="72"/>
        <v>0</v>
      </c>
      <c r="G200" s="166">
        <f t="shared" si="73"/>
        <v>-267200</v>
      </c>
      <c r="H200" s="167">
        <v>0</v>
      </c>
      <c r="I200" s="156">
        <f t="shared" si="74"/>
        <v>0</v>
      </c>
      <c r="K200" s="157">
        <v>0</v>
      </c>
    </row>
    <row r="201" spans="1:11" ht="32.25" outlineLevel="3" x14ac:dyDescent="0.3">
      <c r="A201" s="186" t="s">
        <v>1232</v>
      </c>
      <c r="B201" s="185" t="s">
        <v>1233</v>
      </c>
      <c r="C201" s="168">
        <v>151000</v>
      </c>
      <c r="D201" s="168">
        <v>0</v>
      </c>
      <c r="E201" s="165">
        <f t="shared" si="71"/>
        <v>-151000</v>
      </c>
      <c r="F201" s="168">
        <f t="shared" si="72"/>
        <v>0</v>
      </c>
      <c r="G201" s="166">
        <f t="shared" si="73"/>
        <v>-151000</v>
      </c>
      <c r="H201" s="167">
        <v>0</v>
      </c>
      <c r="I201" s="156">
        <f t="shared" si="74"/>
        <v>0</v>
      </c>
      <c r="K201" s="157">
        <v>0</v>
      </c>
    </row>
    <row r="202" spans="1:11" ht="48" outlineLevel="3" x14ac:dyDescent="0.3">
      <c r="A202" s="186" t="s">
        <v>1234</v>
      </c>
      <c r="B202" s="185" t="s">
        <v>1235</v>
      </c>
      <c r="C202" s="168">
        <v>25841.599999999999</v>
      </c>
      <c r="D202" s="168">
        <v>0</v>
      </c>
      <c r="E202" s="165">
        <f t="shared" si="71"/>
        <v>-25841.599999999999</v>
      </c>
      <c r="F202" s="168">
        <f t="shared" si="72"/>
        <v>0</v>
      </c>
      <c r="G202" s="166">
        <f t="shared" si="73"/>
        <v>-25841.599999999999</v>
      </c>
      <c r="H202" s="167">
        <v>0</v>
      </c>
      <c r="I202" s="156">
        <f t="shared" si="74"/>
        <v>0</v>
      </c>
      <c r="K202" s="157">
        <v>0</v>
      </c>
    </row>
    <row r="203" spans="1:11" s="202" customFormat="1" ht="18.75" outlineLevel="3" x14ac:dyDescent="0.3">
      <c r="A203" s="205" t="s">
        <v>1230</v>
      </c>
      <c r="B203" s="195" t="s">
        <v>2814</v>
      </c>
      <c r="C203" s="196">
        <f t="shared" ref="C203:G203" si="75">SUM(C204:C206)</f>
        <v>96000</v>
      </c>
      <c r="D203" s="196">
        <f t="shared" si="75"/>
        <v>128858.91458699925</v>
      </c>
      <c r="E203" s="196">
        <f t="shared" si="75"/>
        <v>32858.91458699925</v>
      </c>
      <c r="F203" s="196">
        <f t="shared" si="75"/>
        <v>135795.17901404313</v>
      </c>
      <c r="G203" s="196">
        <f t="shared" si="75"/>
        <v>39795.179014043126</v>
      </c>
      <c r="H203" s="167">
        <v>0</v>
      </c>
      <c r="I203" s="156">
        <f t="shared" si="74"/>
        <v>6936.2644270438759</v>
      </c>
      <c r="K203" s="157">
        <v>0</v>
      </c>
    </row>
    <row r="204" spans="1:11" ht="18.75" outlineLevel="4" x14ac:dyDescent="0.3">
      <c r="A204" s="186" t="s">
        <v>1236</v>
      </c>
      <c r="B204" s="185" t="s">
        <v>2815</v>
      </c>
      <c r="C204" s="168">
        <v>96000</v>
      </c>
      <c r="D204" s="168">
        <v>128858.91458699925</v>
      </c>
      <c r="E204" s="165">
        <f t="shared" ref="E204:E223" si="76">D204-C204</f>
        <v>32858.91458699925</v>
      </c>
      <c r="F204" s="168">
        <v>135795.17901404313</v>
      </c>
      <c r="G204" s="166">
        <f t="shared" ref="G204:G227" si="77">F204-C204</f>
        <v>39795.179014043126</v>
      </c>
      <c r="H204" s="167">
        <v>1393.68</v>
      </c>
      <c r="I204" s="156">
        <f t="shared" si="74"/>
        <v>6936.2644270438759</v>
      </c>
      <c r="K204" s="157">
        <v>0</v>
      </c>
    </row>
    <row r="205" spans="1:11" ht="32.25" hidden="1" outlineLevel="4" x14ac:dyDescent="0.3">
      <c r="A205" s="186" t="s">
        <v>1237</v>
      </c>
      <c r="B205" s="185" t="s">
        <v>2816</v>
      </c>
      <c r="C205" s="168">
        <v>0</v>
      </c>
      <c r="D205" s="168">
        <v>0</v>
      </c>
      <c r="E205" s="165">
        <f t="shared" si="76"/>
        <v>0</v>
      </c>
      <c r="F205" s="168">
        <f t="shared" ref="F205:F210" si="78">D205/11*12</f>
        <v>0</v>
      </c>
      <c r="G205" s="166">
        <f t="shared" si="77"/>
        <v>0</v>
      </c>
      <c r="H205" s="167">
        <v>0</v>
      </c>
      <c r="I205" s="156">
        <f t="shared" si="74"/>
        <v>0</v>
      </c>
      <c r="K205" s="157">
        <v>0</v>
      </c>
    </row>
    <row r="206" spans="1:11" ht="18.75" hidden="1" outlineLevel="4" x14ac:dyDescent="0.3">
      <c r="A206" s="186" t="s">
        <v>1238</v>
      </c>
      <c r="B206" s="185">
        <v>0</v>
      </c>
      <c r="C206" s="168">
        <v>0</v>
      </c>
      <c r="D206" s="168">
        <v>0</v>
      </c>
      <c r="E206" s="165">
        <f t="shared" si="76"/>
        <v>0</v>
      </c>
      <c r="F206" s="168">
        <f t="shared" si="78"/>
        <v>0</v>
      </c>
      <c r="G206" s="166">
        <f t="shared" si="77"/>
        <v>0</v>
      </c>
      <c r="H206" s="167">
        <v>0</v>
      </c>
      <c r="I206" s="156">
        <f t="shared" si="74"/>
        <v>0</v>
      </c>
      <c r="K206" s="157">
        <v>0</v>
      </c>
    </row>
    <row r="207" spans="1:11" s="167" customFormat="1" ht="20.25" customHeight="1" outlineLevel="2" x14ac:dyDescent="0.25">
      <c r="A207" s="162" t="s">
        <v>1239</v>
      </c>
      <c r="B207" s="185" t="s">
        <v>2817</v>
      </c>
      <c r="C207" s="168">
        <v>72893.683729600001</v>
      </c>
      <c r="D207" s="168">
        <v>322043.37866624969</v>
      </c>
      <c r="E207" s="165">
        <f t="shared" si="76"/>
        <v>249149.6949366497</v>
      </c>
      <c r="F207" s="168">
        <v>325731.60439411353</v>
      </c>
      <c r="G207" s="166">
        <f t="shared" si="77"/>
        <v>252837.92066451354</v>
      </c>
      <c r="H207" s="167">
        <v>1238.3700000000001</v>
      </c>
      <c r="I207" s="156">
        <f t="shared" si="74"/>
        <v>3688.2257278638426</v>
      </c>
      <c r="K207" s="157">
        <v>0</v>
      </c>
    </row>
    <row r="208" spans="1:11" s="167" customFormat="1" ht="18" hidden="1" outlineLevel="2" x14ac:dyDescent="0.25">
      <c r="A208" s="162" t="s">
        <v>1240</v>
      </c>
      <c r="B208" s="185" t="s">
        <v>2818</v>
      </c>
      <c r="C208" s="168">
        <v>0</v>
      </c>
      <c r="D208" s="168">
        <v>0</v>
      </c>
      <c r="E208" s="165">
        <f t="shared" si="76"/>
        <v>0</v>
      </c>
      <c r="F208" s="168">
        <f t="shared" si="78"/>
        <v>0</v>
      </c>
      <c r="G208" s="166">
        <f t="shared" si="77"/>
        <v>0</v>
      </c>
      <c r="H208" s="167">
        <v>0</v>
      </c>
      <c r="I208" s="156">
        <f t="shared" si="74"/>
        <v>0</v>
      </c>
      <c r="K208" s="157">
        <v>0</v>
      </c>
    </row>
    <row r="209" spans="1:11" s="167" customFormat="1" ht="31.5" outlineLevel="2" x14ac:dyDescent="0.25">
      <c r="A209" s="162" t="s">
        <v>1241</v>
      </c>
      <c r="B209" s="185" t="s">
        <v>2819</v>
      </c>
      <c r="C209" s="168">
        <v>214782.5</v>
      </c>
      <c r="D209" s="168">
        <v>87945.393337581903</v>
      </c>
      <c r="E209" s="165">
        <f t="shared" si="76"/>
        <v>-126837.1066624181</v>
      </c>
      <c r="F209" s="168">
        <f t="shared" si="78"/>
        <v>95940.429095543892</v>
      </c>
      <c r="G209" s="166">
        <f t="shared" si="77"/>
        <v>-118842.07090445611</v>
      </c>
      <c r="H209" s="167">
        <v>951.32</v>
      </c>
      <c r="I209" s="156">
        <f t="shared" si="74"/>
        <v>7995.0357579619886</v>
      </c>
      <c r="K209" s="157">
        <v>-1255.796930585464</v>
      </c>
    </row>
    <row r="210" spans="1:11" s="167" customFormat="1" ht="18" outlineLevel="2" x14ac:dyDescent="0.25">
      <c r="A210" s="169" t="s">
        <v>1242</v>
      </c>
      <c r="B210" s="185" t="s">
        <v>2820</v>
      </c>
      <c r="C210" s="168">
        <v>0</v>
      </c>
      <c r="D210" s="168">
        <v>87055.143970448786</v>
      </c>
      <c r="E210" s="165">
        <f t="shared" si="76"/>
        <v>87055.143970448786</v>
      </c>
      <c r="F210" s="168">
        <f t="shared" si="78"/>
        <v>94969.247967762305</v>
      </c>
      <c r="G210" s="166">
        <f t="shared" si="77"/>
        <v>94969.247967762305</v>
      </c>
      <c r="H210" s="167">
        <v>941.6</v>
      </c>
      <c r="I210" s="156">
        <f t="shared" si="74"/>
        <v>7914.1039973135194</v>
      </c>
      <c r="K210" s="157">
        <v>-1027.0261575942422</v>
      </c>
    </row>
    <row r="211" spans="1:11" s="167" customFormat="1" ht="18" outlineLevel="2" x14ac:dyDescent="0.25">
      <c r="A211" s="162" t="s">
        <v>1243</v>
      </c>
      <c r="B211" s="185" t="s">
        <v>2821</v>
      </c>
      <c r="C211" s="168">
        <v>72440.400000000009</v>
      </c>
      <c r="D211" s="168">
        <v>38393.920084285812</v>
      </c>
      <c r="E211" s="165">
        <f t="shared" si="76"/>
        <v>-34046.479915714197</v>
      </c>
      <c r="F211" s="168">
        <f>D211</f>
        <v>38393.920084285812</v>
      </c>
      <c r="G211" s="166">
        <f t="shared" si="77"/>
        <v>-34046.479915714197</v>
      </c>
      <c r="H211" s="167">
        <v>0</v>
      </c>
      <c r="I211" s="156">
        <f t="shared" si="74"/>
        <v>0</v>
      </c>
      <c r="K211" s="157">
        <v>0</v>
      </c>
    </row>
    <row r="212" spans="1:11" s="167" customFormat="1" ht="18" outlineLevel="2" x14ac:dyDescent="0.25">
      <c r="A212" s="162" t="s">
        <v>1244</v>
      </c>
      <c r="B212" s="185" t="s">
        <v>2822</v>
      </c>
      <c r="C212" s="168">
        <v>179844.15906000001</v>
      </c>
      <c r="D212" s="168">
        <v>68758.851676537466</v>
      </c>
      <c r="E212" s="165">
        <f t="shared" si="76"/>
        <v>-111085.30738346254</v>
      </c>
      <c r="F212" s="168">
        <f t="shared" ref="F212:F221" si="79">D212/11*12</f>
        <v>75009.656374404512</v>
      </c>
      <c r="G212" s="166">
        <f t="shared" si="77"/>
        <v>-104834.50268559549</v>
      </c>
      <c r="H212" s="167">
        <v>121.26</v>
      </c>
      <c r="I212" s="156">
        <f t="shared" si="74"/>
        <v>6250.8046978670463</v>
      </c>
      <c r="K212" s="157">
        <v>-9408.0385002678377</v>
      </c>
    </row>
    <row r="213" spans="1:11" s="167" customFormat="1" ht="18" hidden="1" outlineLevel="2" x14ac:dyDescent="0.25">
      <c r="A213" s="162" t="s">
        <v>1245</v>
      </c>
      <c r="B213" s="185" t="s">
        <v>2823</v>
      </c>
      <c r="C213" s="168">
        <v>0</v>
      </c>
      <c r="D213" s="168">
        <v>0</v>
      </c>
      <c r="E213" s="165">
        <f t="shared" si="76"/>
        <v>0</v>
      </c>
      <c r="F213" s="168">
        <f t="shared" si="79"/>
        <v>0</v>
      </c>
      <c r="G213" s="166">
        <f t="shared" si="77"/>
        <v>0</v>
      </c>
      <c r="H213" s="167">
        <v>0</v>
      </c>
      <c r="I213" s="156">
        <f t="shared" si="74"/>
        <v>0</v>
      </c>
      <c r="K213" s="157">
        <v>0</v>
      </c>
    </row>
    <row r="214" spans="1:11" s="167" customFormat="1" ht="18" outlineLevel="2" x14ac:dyDescent="0.25">
      <c r="A214" s="162" t="s">
        <v>1246</v>
      </c>
      <c r="B214" s="185" t="s">
        <v>2824</v>
      </c>
      <c r="C214" s="168">
        <v>12314.868000000002</v>
      </c>
      <c r="D214" s="168">
        <v>10000</v>
      </c>
      <c r="E214" s="165">
        <f t="shared" si="76"/>
        <v>-2314.8680000000022</v>
      </c>
      <c r="F214" s="168">
        <v>10000</v>
      </c>
      <c r="G214" s="166">
        <f t="shared" si="77"/>
        <v>-2314.8680000000022</v>
      </c>
      <c r="H214" s="167">
        <v>0</v>
      </c>
      <c r="I214" s="156">
        <f t="shared" si="74"/>
        <v>0</v>
      </c>
      <c r="K214" s="157">
        <v>0</v>
      </c>
    </row>
    <row r="215" spans="1:11" s="167" customFormat="1" ht="31.5" hidden="1" outlineLevel="2" x14ac:dyDescent="0.25">
      <c r="A215" s="162" t="s">
        <v>1247</v>
      </c>
      <c r="B215" s="179" t="s">
        <v>2825</v>
      </c>
      <c r="C215" s="168">
        <v>0</v>
      </c>
      <c r="D215" s="168">
        <v>0</v>
      </c>
      <c r="E215" s="165">
        <f t="shared" si="76"/>
        <v>0</v>
      </c>
      <c r="F215" s="168">
        <f t="shared" si="79"/>
        <v>0</v>
      </c>
      <c r="G215" s="166">
        <f t="shared" si="77"/>
        <v>0</v>
      </c>
      <c r="H215" s="167">
        <v>0</v>
      </c>
      <c r="I215" s="156">
        <f t="shared" si="74"/>
        <v>0</v>
      </c>
      <c r="K215" s="157">
        <v>0</v>
      </c>
    </row>
    <row r="216" spans="1:11" s="167" customFormat="1" ht="18" outlineLevel="2" x14ac:dyDescent="0.25">
      <c r="A216" s="162" t="s">
        <v>1248</v>
      </c>
      <c r="B216" s="179" t="s">
        <v>2826</v>
      </c>
      <c r="C216" s="168">
        <v>15541.168485408001</v>
      </c>
      <c r="D216" s="168">
        <v>157330.27564688344</v>
      </c>
      <c r="E216" s="165">
        <f t="shared" si="76"/>
        <v>141789.10716147543</v>
      </c>
      <c r="F216" s="168">
        <v>159019.53564688345</v>
      </c>
      <c r="G216" s="166">
        <f t="shared" si="77"/>
        <v>143478.36716147544</v>
      </c>
      <c r="H216" s="167">
        <v>1689.2600000000002</v>
      </c>
      <c r="I216" s="156">
        <f t="shared" si="74"/>
        <v>1689.2600000000093</v>
      </c>
      <c r="K216" s="157">
        <v>0</v>
      </c>
    </row>
    <row r="217" spans="1:11" s="167" customFormat="1" ht="18" outlineLevel="2" x14ac:dyDescent="0.25">
      <c r="A217" s="162" t="s">
        <v>1249</v>
      </c>
      <c r="B217" s="179" t="s">
        <v>2827</v>
      </c>
      <c r="C217" s="168">
        <v>322577.16156700003</v>
      </c>
      <c r="D217" s="168">
        <v>91245.841143875165</v>
      </c>
      <c r="E217" s="165">
        <f t="shared" si="76"/>
        <v>-231331.32042312488</v>
      </c>
      <c r="F217" s="168">
        <v>96983.166119832429</v>
      </c>
      <c r="G217" s="166">
        <f t="shared" si="77"/>
        <v>-225593.9954471676</v>
      </c>
      <c r="H217" s="167">
        <v>0</v>
      </c>
      <c r="I217" s="156">
        <f t="shared" si="74"/>
        <v>5737.3249759572645</v>
      </c>
      <c r="K217" s="157">
        <v>0</v>
      </c>
    </row>
    <row r="218" spans="1:11" s="167" customFormat="1" ht="18" hidden="1" outlineLevel="2" x14ac:dyDescent="0.25">
      <c r="A218" s="162" t="s">
        <v>1250</v>
      </c>
      <c r="B218" s="179" t="s">
        <v>2828</v>
      </c>
      <c r="C218" s="168">
        <v>0</v>
      </c>
      <c r="D218" s="168">
        <v>0</v>
      </c>
      <c r="E218" s="165">
        <f t="shared" si="76"/>
        <v>0</v>
      </c>
      <c r="F218" s="168">
        <f t="shared" si="79"/>
        <v>0</v>
      </c>
      <c r="G218" s="166">
        <f t="shared" si="77"/>
        <v>0</v>
      </c>
      <c r="H218" s="167">
        <v>0</v>
      </c>
      <c r="I218" s="156">
        <f t="shared" si="74"/>
        <v>0</v>
      </c>
      <c r="K218" s="157">
        <v>0</v>
      </c>
    </row>
    <row r="219" spans="1:11" s="167" customFormat="1" ht="18" hidden="1" outlineLevel="2" x14ac:dyDescent="0.25">
      <c r="A219" s="162" t="s">
        <v>1251</v>
      </c>
      <c r="B219" s="179" t="s">
        <v>2829</v>
      </c>
      <c r="C219" s="168">
        <v>0</v>
      </c>
      <c r="D219" s="168">
        <v>0</v>
      </c>
      <c r="E219" s="165">
        <f t="shared" si="76"/>
        <v>0</v>
      </c>
      <c r="F219" s="168">
        <f t="shared" si="79"/>
        <v>0</v>
      </c>
      <c r="G219" s="166">
        <f t="shared" si="77"/>
        <v>0</v>
      </c>
      <c r="H219" s="167">
        <v>0</v>
      </c>
      <c r="I219" s="156">
        <f t="shared" si="74"/>
        <v>0</v>
      </c>
      <c r="K219" s="157">
        <v>0</v>
      </c>
    </row>
    <row r="220" spans="1:11" s="167" customFormat="1" ht="31.5" outlineLevel="2" x14ac:dyDescent="0.25">
      <c r="A220" s="162" t="s">
        <v>1252</v>
      </c>
      <c r="B220" s="179" t="s">
        <v>2830</v>
      </c>
      <c r="C220" s="168">
        <v>231751.61599999998</v>
      </c>
      <c r="D220" s="168">
        <v>0</v>
      </c>
      <c r="E220" s="165">
        <f t="shared" si="76"/>
        <v>-231751.61599999998</v>
      </c>
      <c r="F220" s="168">
        <f t="shared" si="79"/>
        <v>0</v>
      </c>
      <c r="G220" s="166">
        <f t="shared" si="77"/>
        <v>-231751.61599999998</v>
      </c>
      <c r="H220" s="167">
        <v>0</v>
      </c>
      <c r="I220" s="156">
        <f t="shared" si="74"/>
        <v>0</v>
      </c>
      <c r="K220" s="157">
        <v>0</v>
      </c>
    </row>
    <row r="221" spans="1:11" s="167" customFormat="1" ht="31.5" outlineLevel="2" x14ac:dyDescent="0.25">
      <c r="A221" s="162" t="s">
        <v>1253</v>
      </c>
      <c r="B221" s="179" t="s">
        <v>2831</v>
      </c>
      <c r="C221" s="168">
        <v>263721.66666666669</v>
      </c>
      <c r="D221" s="168">
        <v>0</v>
      </c>
      <c r="E221" s="165">
        <f t="shared" si="76"/>
        <v>-263721.66666666669</v>
      </c>
      <c r="F221" s="168">
        <f t="shared" si="79"/>
        <v>0</v>
      </c>
      <c r="G221" s="166">
        <f t="shared" si="77"/>
        <v>-263721.66666666669</v>
      </c>
      <c r="H221" s="167">
        <v>0</v>
      </c>
      <c r="I221" s="156">
        <f t="shared" si="74"/>
        <v>0</v>
      </c>
      <c r="K221" s="157">
        <v>0</v>
      </c>
    </row>
    <row r="222" spans="1:11" s="167" customFormat="1" ht="18" outlineLevel="2" x14ac:dyDescent="0.25">
      <c r="A222" s="162" t="s">
        <v>1254</v>
      </c>
      <c r="B222" s="179" t="s">
        <v>2832</v>
      </c>
      <c r="C222" s="168">
        <v>0</v>
      </c>
      <c r="D222" s="168">
        <v>4334.8706049581242</v>
      </c>
      <c r="E222" s="165">
        <f t="shared" si="76"/>
        <v>4334.8706049581242</v>
      </c>
      <c r="F222" s="168">
        <f>D222</f>
        <v>4334.8706049581242</v>
      </c>
      <c r="G222" s="166">
        <f t="shared" si="77"/>
        <v>4334.8706049581242</v>
      </c>
      <c r="H222" s="167">
        <v>0</v>
      </c>
      <c r="I222" s="156">
        <f t="shared" si="74"/>
        <v>0</v>
      </c>
      <c r="K222" s="157">
        <v>0</v>
      </c>
    </row>
    <row r="223" spans="1:11" s="167" customFormat="1" ht="31.5" outlineLevel="2" x14ac:dyDescent="0.25">
      <c r="A223" s="162" t="s">
        <v>1255</v>
      </c>
      <c r="B223" s="179" t="s">
        <v>2833</v>
      </c>
      <c r="C223" s="168">
        <v>0</v>
      </c>
      <c r="D223" s="168">
        <v>3957.1441666412361</v>
      </c>
      <c r="E223" s="165">
        <f t="shared" si="76"/>
        <v>3957.1441666412361</v>
      </c>
      <c r="F223" s="168">
        <f>D223</f>
        <v>3957.1441666412361</v>
      </c>
      <c r="G223" s="166">
        <f t="shared" si="77"/>
        <v>3957.1441666412361</v>
      </c>
      <c r="H223" s="167">
        <v>42.8</v>
      </c>
      <c r="I223" s="156">
        <f t="shared" si="74"/>
        <v>0</v>
      </c>
      <c r="K223" s="157">
        <v>-42.800000000000182</v>
      </c>
    </row>
    <row r="224" spans="1:11" s="161" customFormat="1" ht="18" outlineLevel="2" x14ac:dyDescent="0.25">
      <c r="A224" s="194" t="s">
        <v>1256</v>
      </c>
      <c r="B224" s="179" t="s">
        <v>2834</v>
      </c>
      <c r="C224" s="196">
        <f t="shared" ref="C224:F224" si="80">SUM(C225:C227)</f>
        <v>211228.26199999999</v>
      </c>
      <c r="D224" s="196">
        <f t="shared" si="80"/>
        <v>432803.07908146526</v>
      </c>
      <c r="E224" s="196">
        <f t="shared" si="80"/>
        <v>221574.81708146524</v>
      </c>
      <c r="F224" s="196">
        <f t="shared" si="80"/>
        <v>461511.60345371492</v>
      </c>
      <c r="G224" s="166">
        <f t="shared" si="77"/>
        <v>250283.34145371494</v>
      </c>
      <c r="H224" s="167">
        <v>0</v>
      </c>
      <c r="I224" s="156">
        <f t="shared" si="74"/>
        <v>28708.524372249667</v>
      </c>
      <c r="K224" s="157">
        <v>-53718.249571838998</v>
      </c>
    </row>
    <row r="225" spans="1:11" s="167" customFormat="1" ht="18" outlineLevel="3" x14ac:dyDescent="0.25">
      <c r="A225" s="162" t="s">
        <v>1257</v>
      </c>
      <c r="B225" s="185" t="s">
        <v>2835</v>
      </c>
      <c r="C225" s="168">
        <v>100000</v>
      </c>
      <c r="D225" s="168">
        <v>299992.04809474683</v>
      </c>
      <c r="E225" s="165">
        <f>D225-C225</f>
        <v>199992.04809474683</v>
      </c>
      <c r="F225" s="168">
        <f>D225/11*12</f>
        <v>327264.05246699654</v>
      </c>
      <c r="G225" s="166">
        <f t="shared" si="77"/>
        <v>227264.05246699654</v>
      </c>
      <c r="H225" s="167">
        <v>3244.8199999999997</v>
      </c>
      <c r="I225" s="156">
        <f t="shared" si="74"/>
        <v>27272.004372249707</v>
      </c>
      <c r="K225" s="157">
        <v>-53718.249571838998</v>
      </c>
    </row>
    <row r="226" spans="1:11" s="167" customFormat="1" ht="18" outlineLevel="3" x14ac:dyDescent="0.25">
      <c r="A226" s="162" t="s">
        <v>1258</v>
      </c>
      <c r="B226" s="185" t="s">
        <v>2836</v>
      </c>
      <c r="C226" s="168">
        <v>100000</v>
      </c>
      <c r="D226" s="168">
        <v>132811.0309867184</v>
      </c>
      <c r="E226" s="165">
        <f>D226-C226</f>
        <v>32811.030986718397</v>
      </c>
      <c r="F226" s="168">
        <v>134247.55098671839</v>
      </c>
      <c r="G226" s="166">
        <f t="shared" si="77"/>
        <v>34247.550986718386</v>
      </c>
      <c r="H226" s="167">
        <v>1436.52</v>
      </c>
      <c r="I226" s="156">
        <f t="shared" si="74"/>
        <v>1436.5199999999895</v>
      </c>
      <c r="K226" s="157">
        <v>0</v>
      </c>
    </row>
    <row r="227" spans="1:11" s="167" customFormat="1" ht="18" outlineLevel="3" x14ac:dyDescent="0.25">
      <c r="A227" s="162" t="s">
        <v>1259</v>
      </c>
      <c r="B227" s="185" t="s">
        <v>2837</v>
      </c>
      <c r="C227" s="168">
        <v>11228.262000000001</v>
      </c>
      <c r="D227" s="168">
        <v>0</v>
      </c>
      <c r="E227" s="165">
        <f>D227-C227</f>
        <v>-11228.262000000001</v>
      </c>
      <c r="F227" s="168">
        <f>D227/11*12</f>
        <v>0</v>
      </c>
      <c r="G227" s="166">
        <f t="shared" si="77"/>
        <v>-11228.262000000001</v>
      </c>
      <c r="H227" s="167">
        <v>0</v>
      </c>
      <c r="I227" s="156">
        <f t="shared" si="74"/>
        <v>0</v>
      </c>
      <c r="K227" s="157">
        <v>0</v>
      </c>
    </row>
    <row r="228" spans="1:11" s="161" customFormat="1" ht="33" customHeight="1" x14ac:dyDescent="0.25">
      <c r="A228" s="194" t="s">
        <v>1260</v>
      </c>
      <c r="B228" s="195" t="s">
        <v>2784</v>
      </c>
      <c r="C228" s="196">
        <f>SUM(C229:C241)</f>
        <v>318491.98017519998</v>
      </c>
      <c r="D228" s="196">
        <f t="shared" ref="D228:G228" si="81">SUM(D229:D241)</f>
        <v>95873.709259205862</v>
      </c>
      <c r="E228" s="196">
        <f t="shared" si="81"/>
        <v>-222618.27091599407</v>
      </c>
      <c r="F228" s="196">
        <f t="shared" si="81"/>
        <v>96604.012154775366</v>
      </c>
      <c r="G228" s="196">
        <f t="shared" si="81"/>
        <v>-221887.96802042465</v>
      </c>
      <c r="H228" s="167">
        <v>0</v>
      </c>
      <c r="I228" s="156">
        <f t="shared" si="74"/>
        <v>730.30289556950447</v>
      </c>
      <c r="K228" s="157">
        <v>-704.07636363635538</v>
      </c>
    </row>
    <row r="229" spans="1:11" s="167" customFormat="1" ht="31.5" outlineLevel="1" x14ac:dyDescent="0.25">
      <c r="A229" s="162" t="s">
        <v>1261</v>
      </c>
      <c r="B229" s="185" t="s">
        <v>2838</v>
      </c>
      <c r="C229" s="168">
        <v>9260.2978000000003</v>
      </c>
      <c r="D229" s="168">
        <v>0</v>
      </c>
      <c r="E229" s="165">
        <f t="shared" ref="E229:E241" si="82">D229-C229</f>
        <v>-9260.2978000000003</v>
      </c>
      <c r="F229" s="168">
        <f t="shared" ref="F229:F238" si="83">D229/11*12</f>
        <v>0</v>
      </c>
      <c r="G229" s="166">
        <f t="shared" ref="G229:G241" si="84">F229-C229</f>
        <v>-9260.2978000000003</v>
      </c>
      <c r="H229" s="167">
        <v>0</v>
      </c>
      <c r="I229" s="156">
        <f t="shared" si="74"/>
        <v>0</v>
      </c>
      <c r="K229" s="157">
        <v>0</v>
      </c>
    </row>
    <row r="230" spans="1:11" s="167" customFormat="1" ht="18" outlineLevel="1" x14ac:dyDescent="0.25">
      <c r="A230" s="162" t="s">
        <v>1262</v>
      </c>
      <c r="B230" s="185" t="s">
        <v>2839</v>
      </c>
      <c r="C230" s="168">
        <v>0</v>
      </c>
      <c r="D230" s="168">
        <v>4360</v>
      </c>
      <c r="E230" s="165">
        <f t="shared" si="82"/>
        <v>4360</v>
      </c>
      <c r="F230" s="168">
        <f t="shared" si="83"/>
        <v>4756.363636363636</v>
      </c>
      <c r="G230" s="166">
        <f t="shared" si="84"/>
        <v>4756.363636363636</v>
      </c>
      <c r="H230" s="167">
        <v>0</v>
      </c>
      <c r="I230" s="156">
        <f t="shared" si="74"/>
        <v>396.36363636363603</v>
      </c>
      <c r="K230" s="157">
        <v>-333.63636363636397</v>
      </c>
    </row>
    <row r="231" spans="1:11" s="167" customFormat="1" ht="18" outlineLevel="1" x14ac:dyDescent="0.25">
      <c r="A231" s="162" t="s">
        <v>1263</v>
      </c>
      <c r="B231" s="185" t="s">
        <v>2840</v>
      </c>
      <c r="C231" s="168">
        <v>10138.4727</v>
      </c>
      <c r="D231" s="168">
        <v>1600</v>
      </c>
      <c r="E231" s="165">
        <f t="shared" si="82"/>
        <v>-8538.4727000000003</v>
      </c>
      <c r="F231" s="168">
        <f>D231</f>
        <v>1600</v>
      </c>
      <c r="G231" s="166">
        <f t="shared" si="84"/>
        <v>-8538.4727000000003</v>
      </c>
      <c r="H231" s="167">
        <v>0</v>
      </c>
      <c r="I231" s="156">
        <f t="shared" si="74"/>
        <v>0</v>
      </c>
      <c r="K231" s="157">
        <v>0</v>
      </c>
    </row>
    <row r="232" spans="1:11" s="167" customFormat="1" ht="18" hidden="1" outlineLevel="1" x14ac:dyDescent="0.25">
      <c r="A232" s="162" t="s">
        <v>1264</v>
      </c>
      <c r="B232" s="185" t="s">
        <v>2841</v>
      </c>
      <c r="C232" s="168">
        <v>0</v>
      </c>
      <c r="D232" s="168">
        <v>0</v>
      </c>
      <c r="E232" s="165">
        <f t="shared" si="82"/>
        <v>0</v>
      </c>
      <c r="F232" s="168">
        <f t="shared" si="83"/>
        <v>0</v>
      </c>
      <c r="G232" s="166">
        <f t="shared" si="84"/>
        <v>0</v>
      </c>
      <c r="H232" s="167">
        <v>0</v>
      </c>
      <c r="I232" s="156">
        <f t="shared" si="74"/>
        <v>0</v>
      </c>
      <c r="K232" s="157">
        <v>0</v>
      </c>
    </row>
    <row r="233" spans="1:11" s="167" customFormat="1" ht="18" outlineLevel="1" x14ac:dyDescent="0.25">
      <c r="A233" s="162" t="s">
        <v>1265</v>
      </c>
      <c r="B233" s="185" t="s">
        <v>2842</v>
      </c>
      <c r="C233" s="168">
        <v>42347.099995199998</v>
      </c>
      <c r="D233" s="168">
        <v>0</v>
      </c>
      <c r="E233" s="165">
        <f t="shared" si="82"/>
        <v>-42347.099995199998</v>
      </c>
      <c r="F233" s="168">
        <f t="shared" si="83"/>
        <v>0</v>
      </c>
      <c r="G233" s="166">
        <f t="shared" si="84"/>
        <v>-42347.099995199998</v>
      </c>
      <c r="H233" s="167">
        <v>0</v>
      </c>
      <c r="I233" s="156">
        <f t="shared" si="74"/>
        <v>0</v>
      </c>
      <c r="K233" s="157">
        <v>0</v>
      </c>
    </row>
    <row r="234" spans="1:11" s="167" customFormat="1" ht="18" outlineLevel="1" x14ac:dyDescent="0.25">
      <c r="A234" s="162" t="s">
        <v>1266</v>
      </c>
      <c r="B234" s="185" t="s">
        <v>2843</v>
      </c>
      <c r="C234" s="168">
        <v>1610.8092000000001</v>
      </c>
      <c r="D234" s="168">
        <v>0</v>
      </c>
      <c r="E234" s="165">
        <f t="shared" si="82"/>
        <v>-1610.8092000000001</v>
      </c>
      <c r="F234" s="168">
        <f t="shared" si="83"/>
        <v>0</v>
      </c>
      <c r="G234" s="166">
        <f t="shared" si="84"/>
        <v>-1610.8092000000001</v>
      </c>
      <c r="H234" s="167">
        <v>0</v>
      </c>
      <c r="I234" s="156">
        <f t="shared" si="74"/>
        <v>0</v>
      </c>
      <c r="K234" s="157">
        <v>0</v>
      </c>
    </row>
    <row r="235" spans="1:11" s="167" customFormat="1" ht="31.5" outlineLevel="1" x14ac:dyDescent="0.25">
      <c r="A235" s="162" t="s">
        <v>1267</v>
      </c>
      <c r="B235" s="185" t="s">
        <v>2844</v>
      </c>
      <c r="C235" s="168">
        <v>1745.0433</v>
      </c>
      <c r="D235" s="168">
        <v>0</v>
      </c>
      <c r="E235" s="165">
        <f t="shared" si="82"/>
        <v>-1745.0433</v>
      </c>
      <c r="F235" s="168">
        <f t="shared" si="83"/>
        <v>0</v>
      </c>
      <c r="G235" s="166">
        <f t="shared" si="84"/>
        <v>-1745.0433</v>
      </c>
      <c r="H235" s="167">
        <v>0</v>
      </c>
      <c r="I235" s="156">
        <f t="shared" si="74"/>
        <v>0</v>
      </c>
      <c r="K235" s="157">
        <v>0</v>
      </c>
    </row>
    <row r="236" spans="1:11" s="167" customFormat="1" ht="18" outlineLevel="1" x14ac:dyDescent="0.25">
      <c r="A236" s="162" t="s">
        <v>1268</v>
      </c>
      <c r="B236" s="185" t="s">
        <v>2845</v>
      </c>
      <c r="C236" s="168">
        <v>76996.679759999999</v>
      </c>
      <c r="D236" s="168">
        <v>0</v>
      </c>
      <c r="E236" s="165">
        <f t="shared" si="82"/>
        <v>-76996.679759999999</v>
      </c>
      <c r="F236" s="168">
        <f t="shared" si="83"/>
        <v>0</v>
      </c>
      <c r="G236" s="166">
        <f t="shared" si="84"/>
        <v>-76996.679759999999</v>
      </c>
      <c r="H236" s="167">
        <v>0</v>
      </c>
      <c r="I236" s="156">
        <f t="shared" si="74"/>
        <v>0</v>
      </c>
      <c r="K236" s="157">
        <v>0</v>
      </c>
    </row>
    <row r="237" spans="1:11" s="167" customFormat="1" ht="18" outlineLevel="1" x14ac:dyDescent="0.25">
      <c r="A237" s="162" t="s">
        <v>1269</v>
      </c>
      <c r="B237" s="185" t="s">
        <v>2846</v>
      </c>
      <c r="C237" s="168">
        <v>60120</v>
      </c>
      <c r="D237" s="168">
        <v>0</v>
      </c>
      <c r="E237" s="165">
        <f t="shared" si="82"/>
        <v>-60120</v>
      </c>
      <c r="F237" s="168">
        <f t="shared" si="83"/>
        <v>0</v>
      </c>
      <c r="G237" s="166">
        <f t="shared" si="84"/>
        <v>-60120</v>
      </c>
      <c r="H237" s="167">
        <v>0</v>
      </c>
      <c r="I237" s="156">
        <f t="shared" si="74"/>
        <v>0</v>
      </c>
      <c r="K237" s="157">
        <v>0</v>
      </c>
    </row>
    <row r="238" spans="1:11" s="167" customFormat="1" ht="18" outlineLevel="1" x14ac:dyDescent="0.25">
      <c r="A238" s="162" t="s">
        <v>1270</v>
      </c>
      <c r="B238" s="185" t="s">
        <v>2847</v>
      </c>
      <c r="C238" s="168">
        <v>116273.57742</v>
      </c>
      <c r="D238" s="168">
        <v>0</v>
      </c>
      <c r="E238" s="165">
        <f t="shared" si="82"/>
        <v>-116273.57742</v>
      </c>
      <c r="F238" s="168">
        <f t="shared" si="83"/>
        <v>0</v>
      </c>
      <c r="G238" s="166">
        <f t="shared" si="84"/>
        <v>-116273.57742</v>
      </c>
      <c r="H238" s="167">
        <v>0</v>
      </c>
      <c r="I238" s="156">
        <f t="shared" si="74"/>
        <v>0</v>
      </c>
      <c r="K238" s="157">
        <v>0</v>
      </c>
    </row>
    <row r="239" spans="1:11" s="167" customFormat="1" ht="18" outlineLevel="1" x14ac:dyDescent="0.25">
      <c r="A239" s="162" t="s">
        <v>1271</v>
      </c>
      <c r="B239" s="185" t="s">
        <v>2882</v>
      </c>
      <c r="C239" s="168">
        <v>0</v>
      </c>
      <c r="D239" s="168">
        <v>333.93925920586071</v>
      </c>
      <c r="E239" s="165">
        <f t="shared" si="82"/>
        <v>333.93925920586071</v>
      </c>
      <c r="F239" s="168">
        <f>D239*2</f>
        <v>667.87851841172142</v>
      </c>
      <c r="G239" s="166">
        <f t="shared" si="84"/>
        <v>667.87851841172142</v>
      </c>
      <c r="H239" s="167">
        <v>185.22</v>
      </c>
      <c r="I239" s="156">
        <f t="shared" si="74"/>
        <v>333.93925920586071</v>
      </c>
      <c r="K239" s="157">
        <v>-370.44000000000005</v>
      </c>
    </row>
    <row r="240" spans="1:11" s="167" customFormat="1" ht="47.25" outlineLevel="1" x14ac:dyDescent="0.25">
      <c r="A240" s="162" t="s">
        <v>1272</v>
      </c>
      <c r="B240" s="185" t="s">
        <v>2883</v>
      </c>
      <c r="C240" s="168">
        <v>0</v>
      </c>
      <c r="D240" s="168">
        <v>72788.100000000006</v>
      </c>
      <c r="E240" s="165">
        <f t="shared" si="82"/>
        <v>72788.100000000006</v>
      </c>
      <c r="F240" s="168">
        <f>D240</f>
        <v>72788.100000000006</v>
      </c>
      <c r="G240" s="166">
        <f t="shared" si="84"/>
        <v>72788.100000000006</v>
      </c>
      <c r="H240" s="167">
        <v>0</v>
      </c>
      <c r="I240" s="156">
        <f t="shared" si="74"/>
        <v>0</v>
      </c>
      <c r="K240" s="157">
        <v>0</v>
      </c>
    </row>
    <row r="241" spans="1:11" s="167" customFormat="1" ht="18" outlineLevel="1" x14ac:dyDescent="0.25">
      <c r="A241" s="162" t="s">
        <v>1273</v>
      </c>
      <c r="B241" s="185" t="s">
        <v>2842</v>
      </c>
      <c r="C241" s="168">
        <v>0</v>
      </c>
      <c r="D241" s="168">
        <v>16791.670000000002</v>
      </c>
      <c r="E241" s="165">
        <f t="shared" si="82"/>
        <v>16791.670000000002</v>
      </c>
      <c r="F241" s="168">
        <f>D241</f>
        <v>16791.670000000002</v>
      </c>
      <c r="G241" s="166">
        <f t="shared" si="84"/>
        <v>16791.670000000002</v>
      </c>
      <c r="H241" s="167">
        <v>0</v>
      </c>
      <c r="I241" s="156">
        <f t="shared" si="74"/>
        <v>0</v>
      </c>
      <c r="K241" s="157">
        <v>0</v>
      </c>
    </row>
    <row r="242" spans="1:11" s="161" customFormat="1" ht="18" x14ac:dyDescent="0.25">
      <c r="A242" s="158" t="s">
        <v>1274</v>
      </c>
      <c r="B242" s="174" t="s">
        <v>2848</v>
      </c>
      <c r="C242" s="160">
        <f t="shared" ref="C242:G242" si="85">SUM(C243,C256,C271)</f>
        <v>10260322.688047428</v>
      </c>
      <c r="D242" s="160">
        <f t="shared" si="85"/>
        <v>7032392.6790777417</v>
      </c>
      <c r="E242" s="160">
        <f t="shared" si="85"/>
        <v>-3227930.0089696888</v>
      </c>
      <c r="F242" s="160">
        <f t="shared" si="85"/>
        <v>7230785.3260143083</v>
      </c>
      <c r="G242" s="160">
        <f t="shared" si="85"/>
        <v>-3029537.3620331208</v>
      </c>
      <c r="H242" s="167">
        <v>0</v>
      </c>
      <c r="I242" s="156">
        <f t="shared" si="74"/>
        <v>198392.64693656657</v>
      </c>
      <c r="K242" s="157">
        <v>-344505.38145369664</v>
      </c>
    </row>
    <row r="243" spans="1:11" s="161" customFormat="1" ht="18" outlineLevel="1" x14ac:dyDescent="0.25">
      <c r="A243" s="176" t="s">
        <v>1275</v>
      </c>
      <c r="B243" s="177" t="s">
        <v>2849</v>
      </c>
      <c r="C243" s="178">
        <f t="shared" ref="C243" si="86">SUM(C244:C250)</f>
        <v>1472559.8724673486</v>
      </c>
      <c r="D243" s="178">
        <f t="shared" ref="D243:G243" si="87">SUM(D244:D250)</f>
        <v>917531.81535129133</v>
      </c>
      <c r="E243" s="178">
        <f t="shared" si="87"/>
        <v>-555028.05711605714</v>
      </c>
      <c r="F243" s="178">
        <f t="shared" si="87"/>
        <v>937806.84253652231</v>
      </c>
      <c r="G243" s="178">
        <f t="shared" si="87"/>
        <v>-534753.02993082628</v>
      </c>
      <c r="H243" s="167">
        <v>0</v>
      </c>
      <c r="I243" s="156">
        <f t="shared" si="74"/>
        <v>20275.027185230982</v>
      </c>
      <c r="K243" s="157">
        <v>-7288.8552767228102</v>
      </c>
    </row>
    <row r="244" spans="1:11" s="167" customFormat="1" ht="18" outlineLevel="2" x14ac:dyDescent="0.25">
      <c r="A244" s="162" t="s">
        <v>1276</v>
      </c>
      <c r="B244" s="185" t="s">
        <v>2850</v>
      </c>
      <c r="C244" s="168">
        <v>350974.69353067951</v>
      </c>
      <c r="D244" s="168">
        <v>223025.29903753946</v>
      </c>
      <c r="E244" s="165">
        <f t="shared" ref="E244:E249" si="88">D244-C244</f>
        <v>-127949.39449314005</v>
      </c>
      <c r="F244" s="168">
        <f>D244/11*12</f>
        <v>243300.32622277032</v>
      </c>
      <c r="G244" s="166">
        <f t="shared" ref="G244:G249" si="89">F244-C244</f>
        <v>-107674.36730790918</v>
      </c>
      <c r="H244" s="167">
        <v>208.2</v>
      </c>
      <c r="I244" s="156">
        <f t="shared" si="74"/>
        <v>20275.027185230865</v>
      </c>
      <c r="K244" s="157">
        <v>-471.00527672286262</v>
      </c>
    </row>
    <row r="245" spans="1:11" s="167" customFormat="1" ht="31.5" outlineLevel="2" x14ac:dyDescent="0.25">
      <c r="A245" s="162" t="s">
        <v>1277</v>
      </c>
      <c r="B245" s="185" t="s">
        <v>2851</v>
      </c>
      <c r="C245" s="168">
        <v>873358.97109666897</v>
      </c>
      <c r="D245" s="168">
        <v>694506.51631375193</v>
      </c>
      <c r="E245" s="165">
        <f t="shared" si="88"/>
        <v>-178852.45478291705</v>
      </c>
      <c r="F245" s="168">
        <f>D245</f>
        <v>694506.51631375193</v>
      </c>
      <c r="G245" s="166">
        <f t="shared" si="89"/>
        <v>-178852.45478291705</v>
      </c>
      <c r="H245" s="167">
        <v>6817.85</v>
      </c>
      <c r="I245" s="156">
        <f t="shared" si="74"/>
        <v>0</v>
      </c>
      <c r="K245" s="157">
        <v>-6817.8499999999767</v>
      </c>
    </row>
    <row r="246" spans="1:11" s="167" customFormat="1" ht="109.5" hidden="1" customHeight="1" outlineLevel="2" x14ac:dyDescent="0.25">
      <c r="A246" s="162" t="s">
        <v>1278</v>
      </c>
      <c r="B246" s="185" t="s">
        <v>2852</v>
      </c>
      <c r="C246" s="168">
        <v>0</v>
      </c>
      <c r="D246" s="168">
        <v>0</v>
      </c>
      <c r="E246" s="165">
        <f t="shared" si="88"/>
        <v>0</v>
      </c>
      <c r="F246" s="168">
        <f>D246/11*12</f>
        <v>0</v>
      </c>
      <c r="G246" s="166">
        <f t="shared" si="89"/>
        <v>0</v>
      </c>
      <c r="H246" s="167">
        <v>0</v>
      </c>
      <c r="I246" s="156">
        <f t="shared" si="74"/>
        <v>0</v>
      </c>
      <c r="K246" s="157">
        <v>0</v>
      </c>
    </row>
    <row r="247" spans="1:11" s="167" customFormat="1" ht="18" outlineLevel="2" x14ac:dyDescent="0.25">
      <c r="A247" s="162" t="s">
        <v>1279</v>
      </c>
      <c r="B247" s="185" t="s">
        <v>2853</v>
      </c>
      <c r="C247" s="168">
        <v>239850</v>
      </c>
      <c r="D247" s="168">
        <v>0</v>
      </c>
      <c r="E247" s="165">
        <f t="shared" si="88"/>
        <v>-239850</v>
      </c>
      <c r="F247" s="168">
        <f>D247/11*12</f>
        <v>0</v>
      </c>
      <c r="G247" s="166">
        <f t="shared" si="89"/>
        <v>-239850</v>
      </c>
      <c r="H247" s="167">
        <v>0</v>
      </c>
      <c r="I247" s="156">
        <f t="shared" si="74"/>
        <v>0</v>
      </c>
      <c r="K247" s="157">
        <v>0</v>
      </c>
    </row>
    <row r="248" spans="1:11" s="167" customFormat="1" ht="18" outlineLevel="2" x14ac:dyDescent="0.25">
      <c r="A248" s="162" t="s">
        <v>1280</v>
      </c>
      <c r="B248" s="185" t="s">
        <v>2854</v>
      </c>
      <c r="C248" s="168">
        <v>8376.2078400000009</v>
      </c>
      <c r="D248" s="168">
        <v>0</v>
      </c>
      <c r="E248" s="165">
        <f t="shared" si="88"/>
        <v>-8376.2078400000009</v>
      </c>
      <c r="F248" s="168">
        <f>D248/11*12</f>
        <v>0</v>
      </c>
      <c r="G248" s="166">
        <f t="shared" si="89"/>
        <v>-8376.2078400000009</v>
      </c>
      <c r="H248" s="167">
        <v>0</v>
      </c>
      <c r="I248" s="156">
        <f t="shared" si="74"/>
        <v>0</v>
      </c>
      <c r="K248" s="157">
        <v>0</v>
      </c>
    </row>
    <row r="249" spans="1:11" s="167" customFormat="1" ht="18" hidden="1" outlineLevel="2" x14ac:dyDescent="0.25">
      <c r="A249" s="162" t="s">
        <v>1281</v>
      </c>
      <c r="B249" s="185">
        <v>0</v>
      </c>
      <c r="C249" s="168">
        <v>0</v>
      </c>
      <c r="D249" s="168">
        <v>0</v>
      </c>
      <c r="E249" s="165">
        <f t="shared" si="88"/>
        <v>0</v>
      </c>
      <c r="F249" s="168">
        <v>0</v>
      </c>
      <c r="G249" s="166">
        <f t="shared" si="89"/>
        <v>0</v>
      </c>
      <c r="H249" s="167">
        <v>0</v>
      </c>
      <c r="I249" s="156">
        <f t="shared" si="74"/>
        <v>0</v>
      </c>
      <c r="K249" s="157">
        <v>0</v>
      </c>
    </row>
    <row r="250" spans="1:11" s="161" customFormat="1" ht="18" hidden="1" outlineLevel="2" collapsed="1" x14ac:dyDescent="0.25">
      <c r="A250" s="194" t="s">
        <v>1282</v>
      </c>
      <c r="B250" s="195" t="s">
        <v>783</v>
      </c>
      <c r="C250" s="196">
        <f t="shared" ref="C250:G250" si="90">SUM(C251:C255)</f>
        <v>0</v>
      </c>
      <c r="D250" s="196">
        <f t="shared" si="90"/>
        <v>0</v>
      </c>
      <c r="E250" s="196">
        <f t="shared" si="90"/>
        <v>0</v>
      </c>
      <c r="F250" s="196">
        <f t="shared" si="90"/>
        <v>0</v>
      </c>
      <c r="G250" s="196">
        <f t="shared" si="90"/>
        <v>0</v>
      </c>
      <c r="H250" s="167">
        <v>0</v>
      </c>
      <c r="I250" s="156">
        <f t="shared" si="74"/>
        <v>0</v>
      </c>
      <c r="K250" s="157">
        <v>0</v>
      </c>
    </row>
    <row r="251" spans="1:11" s="167" customFormat="1" ht="18" hidden="1" outlineLevel="3" x14ac:dyDescent="0.25">
      <c r="A251" s="162" t="s">
        <v>1283</v>
      </c>
      <c r="B251" s="185" t="s">
        <v>2855</v>
      </c>
      <c r="C251" s="168">
        <v>0</v>
      </c>
      <c r="D251" s="168">
        <v>0</v>
      </c>
      <c r="E251" s="165">
        <f>D251-C251</f>
        <v>0</v>
      </c>
      <c r="F251" s="168">
        <v>0</v>
      </c>
      <c r="G251" s="166">
        <f>F251-C251</f>
        <v>0</v>
      </c>
      <c r="H251" s="167">
        <v>0</v>
      </c>
      <c r="I251" s="156">
        <f t="shared" si="74"/>
        <v>0</v>
      </c>
      <c r="K251" s="157">
        <v>0</v>
      </c>
    </row>
    <row r="252" spans="1:11" s="167" customFormat="1" ht="18" hidden="1" outlineLevel="3" x14ac:dyDescent="0.25">
      <c r="A252" s="162" t="s">
        <v>1284</v>
      </c>
      <c r="B252" s="185">
        <v>0</v>
      </c>
      <c r="C252" s="168">
        <v>0</v>
      </c>
      <c r="D252" s="168">
        <v>0</v>
      </c>
      <c r="E252" s="165">
        <f>D252-C252</f>
        <v>0</v>
      </c>
      <c r="F252" s="168">
        <v>0</v>
      </c>
      <c r="G252" s="166">
        <f>F252-C252</f>
        <v>0</v>
      </c>
      <c r="H252" s="167">
        <v>0</v>
      </c>
      <c r="I252" s="156">
        <f t="shared" si="74"/>
        <v>0</v>
      </c>
      <c r="K252" s="157">
        <v>0</v>
      </c>
    </row>
    <row r="253" spans="1:11" s="167" customFormat="1" ht="18" hidden="1" outlineLevel="3" x14ac:dyDescent="0.25">
      <c r="A253" s="162" t="s">
        <v>1285</v>
      </c>
      <c r="B253" s="185">
        <v>0</v>
      </c>
      <c r="C253" s="168">
        <v>0</v>
      </c>
      <c r="D253" s="168">
        <v>0</v>
      </c>
      <c r="E253" s="165">
        <f>D253-C253</f>
        <v>0</v>
      </c>
      <c r="F253" s="168">
        <v>0</v>
      </c>
      <c r="G253" s="166">
        <f>F253-C253</f>
        <v>0</v>
      </c>
      <c r="H253" s="167">
        <v>0</v>
      </c>
      <c r="I253" s="156">
        <f t="shared" si="74"/>
        <v>0</v>
      </c>
      <c r="K253" s="157">
        <v>0</v>
      </c>
    </row>
    <row r="254" spans="1:11" s="167" customFormat="1" ht="18" hidden="1" outlineLevel="3" x14ac:dyDescent="0.25">
      <c r="A254" s="162" t="s">
        <v>1286</v>
      </c>
      <c r="B254" s="185">
        <v>0</v>
      </c>
      <c r="C254" s="168">
        <v>0</v>
      </c>
      <c r="D254" s="168">
        <v>0</v>
      </c>
      <c r="E254" s="165">
        <f>D254-C254</f>
        <v>0</v>
      </c>
      <c r="F254" s="168">
        <v>0</v>
      </c>
      <c r="G254" s="166">
        <f>F254-C254</f>
        <v>0</v>
      </c>
      <c r="H254" s="167">
        <v>0</v>
      </c>
      <c r="I254" s="156">
        <f t="shared" si="74"/>
        <v>0</v>
      </c>
      <c r="K254" s="157">
        <v>0</v>
      </c>
    </row>
    <row r="255" spans="1:11" s="167" customFormat="1" ht="18" hidden="1" outlineLevel="3" x14ac:dyDescent="0.25">
      <c r="A255" s="162" t="s">
        <v>1287</v>
      </c>
      <c r="B255" s="185">
        <v>0</v>
      </c>
      <c r="C255" s="168">
        <v>0</v>
      </c>
      <c r="D255" s="168">
        <v>0</v>
      </c>
      <c r="E255" s="165">
        <f>D255-C255</f>
        <v>0</v>
      </c>
      <c r="F255" s="168">
        <v>0</v>
      </c>
      <c r="G255" s="166">
        <f>F255-C255</f>
        <v>0</v>
      </c>
      <c r="H255" s="167">
        <v>0</v>
      </c>
      <c r="I255" s="156">
        <f t="shared" si="74"/>
        <v>0</v>
      </c>
      <c r="K255" s="157">
        <v>0</v>
      </c>
    </row>
    <row r="256" spans="1:11" s="161" customFormat="1" ht="18" outlineLevel="1" x14ac:dyDescent="0.25">
      <c r="A256" s="176" t="s">
        <v>1288</v>
      </c>
      <c r="B256" s="177" t="s">
        <v>2856</v>
      </c>
      <c r="C256" s="178">
        <f t="shared" ref="C256:G256" si="91">SUM(C257:C270)</f>
        <v>1209605.1684866666</v>
      </c>
      <c r="D256" s="178">
        <f t="shared" si="91"/>
        <v>460719.11084978934</v>
      </c>
      <c r="E256" s="178">
        <f t="shared" si="91"/>
        <v>-748886.05763687717</v>
      </c>
      <c r="F256" s="178">
        <f t="shared" si="91"/>
        <v>467594.61952030903</v>
      </c>
      <c r="G256" s="178">
        <f t="shared" si="91"/>
        <v>-742010.5489663576</v>
      </c>
      <c r="H256" s="167">
        <v>0</v>
      </c>
      <c r="I256" s="156">
        <f t="shared" si="74"/>
        <v>6875.5086705196882</v>
      </c>
      <c r="K256" s="157">
        <v>-6873.8064211784513</v>
      </c>
    </row>
    <row r="257" spans="1:11" s="167" customFormat="1" ht="18" outlineLevel="2" x14ac:dyDescent="0.25">
      <c r="A257" s="162" t="s">
        <v>1289</v>
      </c>
      <c r="B257" s="185" t="s">
        <v>2857</v>
      </c>
      <c r="C257" s="168">
        <v>206335.35116666669</v>
      </c>
      <c r="D257" s="168">
        <v>172016.02666755722</v>
      </c>
      <c r="E257" s="165">
        <f t="shared" ref="E257:E270" si="92">D257-C257</f>
        <v>-34319.324499109469</v>
      </c>
      <c r="F257" s="168">
        <v>173876.52666755722</v>
      </c>
      <c r="G257" s="166">
        <f t="shared" ref="G257:G270" si="93">F257-C257</f>
        <v>-32458.824499109469</v>
      </c>
      <c r="H257" s="167">
        <v>1860.5</v>
      </c>
      <c r="I257" s="156">
        <f t="shared" si="74"/>
        <v>1860.5</v>
      </c>
      <c r="K257" s="157">
        <v>0</v>
      </c>
    </row>
    <row r="258" spans="1:11" s="167" customFormat="1" ht="18" hidden="1" outlineLevel="2" x14ac:dyDescent="0.25">
      <c r="A258" s="162" t="s">
        <v>1290</v>
      </c>
      <c r="B258" s="185" t="s">
        <v>2858</v>
      </c>
      <c r="C258" s="168">
        <v>0</v>
      </c>
      <c r="D258" s="168">
        <v>0</v>
      </c>
      <c r="E258" s="165">
        <f t="shared" si="92"/>
        <v>0</v>
      </c>
      <c r="F258" s="168">
        <f t="shared" ref="F258:F265" si="94">D258/11*12</f>
        <v>0</v>
      </c>
      <c r="G258" s="166">
        <f t="shared" si="93"/>
        <v>0</v>
      </c>
      <c r="H258" s="167">
        <v>0</v>
      </c>
      <c r="I258" s="156">
        <f t="shared" si="74"/>
        <v>0</v>
      </c>
      <c r="K258" s="157">
        <v>0</v>
      </c>
    </row>
    <row r="259" spans="1:11" s="167" customFormat="1" ht="18" hidden="1" outlineLevel="2" x14ac:dyDescent="0.25">
      <c r="A259" s="162" t="s">
        <v>1291</v>
      </c>
      <c r="B259" s="185" t="s">
        <v>2859</v>
      </c>
      <c r="C259" s="168">
        <v>0</v>
      </c>
      <c r="D259" s="168">
        <v>0</v>
      </c>
      <c r="E259" s="165">
        <f t="shared" si="92"/>
        <v>0</v>
      </c>
      <c r="F259" s="168">
        <f t="shared" si="94"/>
        <v>0</v>
      </c>
      <c r="G259" s="166">
        <f t="shared" si="93"/>
        <v>0</v>
      </c>
      <c r="H259" s="167">
        <v>0</v>
      </c>
      <c r="I259" s="156">
        <f t="shared" si="74"/>
        <v>0</v>
      </c>
      <c r="K259" s="157">
        <v>0</v>
      </c>
    </row>
    <row r="260" spans="1:11" s="161" customFormat="1" ht="18" hidden="1" outlineLevel="2" x14ac:dyDescent="0.25">
      <c r="A260" s="194"/>
      <c r="B260" s="195"/>
      <c r="C260" s="168">
        <v>0</v>
      </c>
      <c r="D260" s="168">
        <v>0</v>
      </c>
      <c r="E260" s="165">
        <f t="shared" si="92"/>
        <v>0</v>
      </c>
      <c r="F260" s="168">
        <f t="shared" si="94"/>
        <v>0</v>
      </c>
      <c r="G260" s="166">
        <f t="shared" si="93"/>
        <v>0</v>
      </c>
      <c r="H260" s="167">
        <v>0</v>
      </c>
      <c r="I260" s="156">
        <f t="shared" si="74"/>
        <v>0</v>
      </c>
      <c r="K260" s="157">
        <v>0</v>
      </c>
    </row>
    <row r="261" spans="1:11" s="167" customFormat="1" ht="31.5" hidden="1" outlineLevel="3" x14ac:dyDescent="0.25">
      <c r="A261" s="162" t="s">
        <v>1292</v>
      </c>
      <c r="B261" s="185" t="s">
        <v>2860</v>
      </c>
      <c r="C261" s="168">
        <v>0</v>
      </c>
      <c r="D261" s="168">
        <v>0</v>
      </c>
      <c r="E261" s="165">
        <f t="shared" si="92"/>
        <v>0</v>
      </c>
      <c r="F261" s="168">
        <f t="shared" si="94"/>
        <v>0</v>
      </c>
      <c r="G261" s="166">
        <f t="shared" si="93"/>
        <v>0</v>
      </c>
      <c r="H261" s="167">
        <v>0</v>
      </c>
      <c r="I261" s="156">
        <f t="shared" ref="I261:I295" si="95">F261-D261</f>
        <v>0</v>
      </c>
      <c r="K261" s="157">
        <v>0</v>
      </c>
    </row>
    <row r="262" spans="1:11" s="167" customFormat="1" ht="18" outlineLevel="3" x14ac:dyDescent="0.25">
      <c r="A262" s="162" t="s">
        <v>1293</v>
      </c>
      <c r="B262" s="185" t="s">
        <v>2861</v>
      </c>
      <c r="C262" s="168">
        <v>51779.245190400005</v>
      </c>
      <c r="D262" s="168">
        <v>50666.535375717009</v>
      </c>
      <c r="E262" s="165">
        <f t="shared" si="92"/>
        <v>-1112.7098146829958</v>
      </c>
      <c r="F262" s="168">
        <f t="shared" si="94"/>
        <v>55272.584046236734</v>
      </c>
      <c r="G262" s="166">
        <f t="shared" si="93"/>
        <v>3493.3388558367296</v>
      </c>
      <c r="H262" s="167">
        <v>548.1</v>
      </c>
      <c r="I262" s="156">
        <f t="shared" si="95"/>
        <v>4606.0486705197254</v>
      </c>
      <c r="K262" s="157">
        <v>-597.82780627787724</v>
      </c>
    </row>
    <row r="263" spans="1:11" s="167" customFormat="1" ht="18" outlineLevel="3" x14ac:dyDescent="0.25">
      <c r="A263" s="162" t="s">
        <v>1294</v>
      </c>
      <c r="B263" s="185" t="s">
        <v>2862</v>
      </c>
      <c r="C263" s="168">
        <v>102555.3290944</v>
      </c>
      <c r="D263" s="168">
        <v>99610.365662717959</v>
      </c>
      <c r="E263" s="165">
        <f t="shared" si="92"/>
        <v>-2944.9634316820448</v>
      </c>
      <c r="F263" s="168">
        <f>D263</f>
        <v>99610.365662717959</v>
      </c>
      <c r="G263" s="166">
        <f t="shared" si="93"/>
        <v>-2944.9634316820448</v>
      </c>
      <c r="H263" s="167">
        <v>1077.3800000000001</v>
      </c>
      <c r="I263" s="156">
        <f t="shared" si="95"/>
        <v>0</v>
      </c>
      <c r="K263" s="157">
        <v>-5187.6986149005679</v>
      </c>
    </row>
    <row r="264" spans="1:11" s="167" customFormat="1" ht="31.5" outlineLevel="3" x14ac:dyDescent="0.25">
      <c r="A264" s="162" t="s">
        <v>1295</v>
      </c>
      <c r="B264" s="185" t="s">
        <v>2863</v>
      </c>
      <c r="C264" s="168">
        <v>433895.45103519998</v>
      </c>
      <c r="D264" s="168">
        <v>37810.834530424705</v>
      </c>
      <c r="E264" s="165">
        <f t="shared" si="92"/>
        <v>-396084.61650477524</v>
      </c>
      <c r="F264" s="168">
        <v>38219.794530424704</v>
      </c>
      <c r="G264" s="166">
        <f t="shared" si="93"/>
        <v>-395675.65650477528</v>
      </c>
      <c r="H264" s="167">
        <v>408.96000000000004</v>
      </c>
      <c r="I264" s="156">
        <f t="shared" si="95"/>
        <v>408.95999999999913</v>
      </c>
      <c r="K264" s="157">
        <v>0</v>
      </c>
    </row>
    <row r="265" spans="1:11" s="167" customFormat="1" ht="18" outlineLevel="3" x14ac:dyDescent="0.25">
      <c r="A265" s="162" t="s">
        <v>1296</v>
      </c>
      <c r="B265" s="185" t="s">
        <v>2864</v>
      </c>
      <c r="C265" s="168">
        <v>300000</v>
      </c>
      <c r="D265" s="168">
        <v>0</v>
      </c>
      <c r="E265" s="165">
        <f t="shared" si="92"/>
        <v>-300000</v>
      </c>
      <c r="F265" s="168">
        <f t="shared" si="94"/>
        <v>0</v>
      </c>
      <c r="G265" s="166">
        <f t="shared" si="93"/>
        <v>-300000</v>
      </c>
      <c r="H265" s="167">
        <v>0</v>
      </c>
      <c r="I265" s="156">
        <f t="shared" si="95"/>
        <v>0</v>
      </c>
      <c r="K265" s="157">
        <v>0</v>
      </c>
    </row>
    <row r="266" spans="1:11" s="167" customFormat="1" ht="57" customHeight="1" outlineLevel="3" x14ac:dyDescent="0.25">
      <c r="A266" s="162" t="s">
        <v>1297</v>
      </c>
      <c r="B266" s="185" t="s">
        <v>2865</v>
      </c>
      <c r="C266" s="168">
        <v>0</v>
      </c>
      <c r="D266" s="168">
        <v>13503.929999999998</v>
      </c>
      <c r="E266" s="165">
        <f t="shared" si="92"/>
        <v>13503.929999999998</v>
      </c>
      <c r="F266" s="168">
        <f>D266</f>
        <v>13503.929999999998</v>
      </c>
      <c r="G266" s="166">
        <f t="shared" si="93"/>
        <v>13503.929999999998</v>
      </c>
      <c r="H266" s="167">
        <v>146.07</v>
      </c>
      <c r="I266" s="156">
        <f t="shared" si="95"/>
        <v>0</v>
      </c>
      <c r="K266" s="157">
        <v>-146.06999999999971</v>
      </c>
    </row>
    <row r="267" spans="1:11" s="167" customFormat="1" ht="18" outlineLevel="3" x14ac:dyDescent="0.25">
      <c r="A267" s="162" t="s">
        <v>1298</v>
      </c>
      <c r="B267" s="185" t="s">
        <v>2866</v>
      </c>
      <c r="C267" s="168">
        <v>99562.831999999995</v>
      </c>
      <c r="D267" s="168">
        <v>73287.109238149889</v>
      </c>
      <c r="E267" s="165">
        <f t="shared" si="92"/>
        <v>-26275.722761850106</v>
      </c>
      <c r="F267" s="168">
        <f>D267</f>
        <v>73287.109238149889</v>
      </c>
      <c r="G267" s="166">
        <f t="shared" si="93"/>
        <v>-26275.722761850106</v>
      </c>
      <c r="H267" s="167">
        <v>792.69</v>
      </c>
      <c r="I267" s="156">
        <f t="shared" si="95"/>
        <v>0</v>
      </c>
      <c r="K267" s="157">
        <v>-792.69000000000233</v>
      </c>
    </row>
    <row r="268" spans="1:11" s="167" customFormat="1" ht="18" outlineLevel="3" x14ac:dyDescent="0.25">
      <c r="A268" s="162" t="s">
        <v>1299</v>
      </c>
      <c r="B268" s="185" t="s">
        <v>2867</v>
      </c>
      <c r="C268" s="168">
        <v>15476.96</v>
      </c>
      <c r="D268" s="168">
        <v>13824.309375222563</v>
      </c>
      <c r="E268" s="165">
        <f t="shared" si="92"/>
        <v>-1652.650624777436</v>
      </c>
      <c r="F268" s="168">
        <f>D268</f>
        <v>13824.309375222563</v>
      </c>
      <c r="G268" s="166">
        <f t="shared" si="93"/>
        <v>-1652.650624777436</v>
      </c>
      <c r="H268" s="167">
        <v>149.51999999999998</v>
      </c>
      <c r="I268" s="156">
        <f t="shared" si="95"/>
        <v>0</v>
      </c>
      <c r="K268" s="157">
        <v>-149.52000000000044</v>
      </c>
    </row>
    <row r="269" spans="1:11" s="167" customFormat="1" ht="18" hidden="1" outlineLevel="3" x14ac:dyDescent="0.25">
      <c r="A269" s="162" t="s">
        <v>1300</v>
      </c>
      <c r="B269" s="185">
        <v>0</v>
      </c>
      <c r="C269" s="168">
        <v>0</v>
      </c>
      <c r="D269" s="168">
        <v>0</v>
      </c>
      <c r="E269" s="165">
        <f t="shared" si="92"/>
        <v>0</v>
      </c>
      <c r="F269" s="168">
        <f>D269/11*12</f>
        <v>0</v>
      </c>
      <c r="G269" s="166">
        <f t="shared" si="93"/>
        <v>0</v>
      </c>
      <c r="H269" s="167">
        <v>0</v>
      </c>
      <c r="I269" s="156">
        <f t="shared" si="95"/>
        <v>0</v>
      </c>
      <c r="K269" s="157">
        <v>0</v>
      </c>
    </row>
    <row r="270" spans="1:11" s="167" customFormat="1" ht="18" hidden="1" outlineLevel="3" x14ac:dyDescent="0.25">
      <c r="A270" s="162" t="s">
        <v>1301</v>
      </c>
      <c r="B270" s="185">
        <v>0</v>
      </c>
      <c r="C270" s="168">
        <v>0</v>
      </c>
      <c r="D270" s="168">
        <v>0</v>
      </c>
      <c r="E270" s="165">
        <f t="shared" si="92"/>
        <v>0</v>
      </c>
      <c r="F270" s="168">
        <f>D270/11*12</f>
        <v>0</v>
      </c>
      <c r="G270" s="166">
        <f t="shared" si="93"/>
        <v>0</v>
      </c>
      <c r="H270" s="167">
        <v>0</v>
      </c>
      <c r="I270" s="156">
        <f t="shared" si="95"/>
        <v>0</v>
      </c>
      <c r="K270" s="157">
        <v>0</v>
      </c>
    </row>
    <row r="271" spans="1:11" s="161" customFormat="1" ht="18" outlineLevel="1" x14ac:dyDescent="0.25">
      <c r="A271" s="176" t="s">
        <v>1302</v>
      </c>
      <c r="B271" s="177" t="s">
        <v>2868</v>
      </c>
      <c r="C271" s="178">
        <f t="shared" ref="C271:G271" si="96">SUM(C272,C276,C283,C284)</f>
        <v>7578157.6470934134</v>
      </c>
      <c r="D271" s="178">
        <f t="shared" si="96"/>
        <v>5654141.7528766608</v>
      </c>
      <c r="E271" s="178">
        <f t="shared" si="96"/>
        <v>-1924015.8942167545</v>
      </c>
      <c r="F271" s="178">
        <f t="shared" si="96"/>
        <v>5825383.8639574768</v>
      </c>
      <c r="G271" s="178">
        <f t="shared" si="96"/>
        <v>-1752773.7831359371</v>
      </c>
      <c r="H271" s="167">
        <v>0</v>
      </c>
      <c r="I271" s="156">
        <f t="shared" si="95"/>
        <v>171242.11108081602</v>
      </c>
      <c r="K271" s="157">
        <v>-330342.71975579578</v>
      </c>
    </row>
    <row r="272" spans="1:11" s="161" customFormat="1" ht="18" outlineLevel="2" x14ac:dyDescent="0.25">
      <c r="A272" s="182" t="s">
        <v>1303</v>
      </c>
      <c r="B272" s="183" t="s">
        <v>2869</v>
      </c>
      <c r="C272" s="184">
        <f t="shared" ref="C272" si="97">SUM(C273:C275)</f>
        <v>6119600.6020287685</v>
      </c>
      <c r="D272" s="184">
        <f t="shared" ref="D272:G272" si="98">SUM(D273:D275)</f>
        <v>3989008.8773730686</v>
      </c>
      <c r="E272" s="184">
        <f t="shared" si="98"/>
        <v>-2130591.7246556999</v>
      </c>
      <c r="F272" s="184">
        <f t="shared" si="98"/>
        <v>4009257.090680832</v>
      </c>
      <c r="G272" s="184">
        <f t="shared" si="98"/>
        <v>-2110343.5113479365</v>
      </c>
      <c r="H272" s="167">
        <v>0</v>
      </c>
      <c r="I272" s="156">
        <f t="shared" si="95"/>
        <v>20248.21330776345</v>
      </c>
      <c r="K272" s="157">
        <v>0</v>
      </c>
    </row>
    <row r="273" spans="1:11" ht="18.75" outlineLevel="3" x14ac:dyDescent="0.3">
      <c r="A273" s="186" t="s">
        <v>1304</v>
      </c>
      <c r="B273" s="185" t="s">
        <v>2870</v>
      </c>
      <c r="C273" s="168">
        <v>6119600.6020287685</v>
      </c>
      <c r="D273" s="168">
        <v>2418096.6731518456</v>
      </c>
      <c r="E273" s="165">
        <f>D273-C273</f>
        <v>-3701503.9288769229</v>
      </c>
      <c r="F273" s="168">
        <v>2437161.7264596093</v>
      </c>
      <c r="G273" s="166">
        <f>F273-C273</f>
        <v>-3682438.8755691592</v>
      </c>
      <c r="H273" s="167">
        <v>3396.8</v>
      </c>
      <c r="I273" s="156">
        <f t="shared" si="95"/>
        <v>19065.053307763766</v>
      </c>
      <c r="K273" s="157">
        <v>0</v>
      </c>
    </row>
    <row r="274" spans="1:11" ht="18.75" outlineLevel="3" x14ac:dyDescent="0.3">
      <c r="A274" s="186" t="s">
        <v>1305</v>
      </c>
      <c r="B274" s="185" t="s">
        <v>2871</v>
      </c>
      <c r="C274" s="168">
        <v>0</v>
      </c>
      <c r="D274" s="168">
        <v>1552342.2042212228</v>
      </c>
      <c r="E274" s="165">
        <f>D274-C274</f>
        <v>1552342.2042212228</v>
      </c>
      <c r="F274" s="168">
        <v>1553525.3642212227</v>
      </c>
      <c r="G274" s="166">
        <f>F274-C274</f>
        <v>1553525.3642212227</v>
      </c>
      <c r="H274" s="167">
        <v>1183.1599999999999</v>
      </c>
      <c r="I274" s="156">
        <f t="shared" si="95"/>
        <v>1183.1599999999162</v>
      </c>
      <c r="K274" s="157">
        <v>0</v>
      </c>
    </row>
    <row r="275" spans="1:11" ht="18.75" outlineLevel="3" x14ac:dyDescent="0.3">
      <c r="A275" s="186" t="s">
        <v>1306</v>
      </c>
      <c r="B275" s="185" t="s">
        <v>2872</v>
      </c>
      <c r="C275" s="168">
        <v>0</v>
      </c>
      <c r="D275" s="168">
        <v>18570</v>
      </c>
      <c r="E275" s="165">
        <f>D275-C275</f>
        <v>18570</v>
      </c>
      <c r="F275" s="168">
        <v>18570</v>
      </c>
      <c r="G275" s="166">
        <f>F275-C275</f>
        <v>18570</v>
      </c>
      <c r="H275" s="167">
        <v>0</v>
      </c>
      <c r="I275" s="156">
        <f t="shared" si="95"/>
        <v>0</v>
      </c>
      <c r="K275" s="157">
        <v>0</v>
      </c>
    </row>
    <row r="276" spans="1:11" s="161" customFormat="1" ht="18" outlineLevel="2" x14ac:dyDescent="0.25">
      <c r="A276" s="182" t="s">
        <v>1307</v>
      </c>
      <c r="B276" s="183" t="s">
        <v>2873</v>
      </c>
      <c r="C276" s="184">
        <f t="shared" ref="C276:G276" si="99">SUM(C277:C279)</f>
        <v>877282.95154864574</v>
      </c>
      <c r="D276" s="184">
        <f t="shared" si="99"/>
        <v>832435.59238791058</v>
      </c>
      <c r="E276" s="184">
        <f t="shared" si="99"/>
        <v>-44847.359160735155</v>
      </c>
      <c r="F276" s="184">
        <f t="shared" si="99"/>
        <v>908111.55533226603</v>
      </c>
      <c r="G276" s="184">
        <f t="shared" si="99"/>
        <v>30828.603783620289</v>
      </c>
      <c r="H276" s="167">
        <v>0</v>
      </c>
      <c r="I276" s="156">
        <f t="shared" si="95"/>
        <v>75675.962944355444</v>
      </c>
      <c r="K276" s="157">
        <v>-24274.774584493483</v>
      </c>
    </row>
    <row r="277" spans="1:11" ht="18.75" hidden="1" outlineLevel="3" x14ac:dyDescent="0.3">
      <c r="A277" s="186" t="s">
        <v>1308</v>
      </c>
      <c r="B277" s="185" t="s">
        <v>2874</v>
      </c>
      <c r="C277" s="168">
        <v>0</v>
      </c>
      <c r="D277" s="168">
        <v>0</v>
      </c>
      <c r="E277" s="165">
        <f>D277-C277</f>
        <v>0</v>
      </c>
      <c r="F277" s="168">
        <f>D277/11*12</f>
        <v>0</v>
      </c>
      <c r="G277" s="166">
        <f>F277-C277</f>
        <v>0</v>
      </c>
      <c r="H277" s="167">
        <v>0</v>
      </c>
      <c r="I277" s="156">
        <f t="shared" si="95"/>
        <v>0</v>
      </c>
      <c r="K277" s="157">
        <v>0</v>
      </c>
    </row>
    <row r="278" spans="1:11" ht="18.75" outlineLevel="3" x14ac:dyDescent="0.3">
      <c r="A278" s="186" t="s">
        <v>1309</v>
      </c>
      <c r="B278" s="185" t="s">
        <v>2875</v>
      </c>
      <c r="C278" s="168">
        <v>877282.95154864574</v>
      </c>
      <c r="D278" s="168">
        <v>832435.59238791058</v>
      </c>
      <c r="E278" s="165">
        <f>D278-C278</f>
        <v>-44847.359160735155</v>
      </c>
      <c r="F278" s="168">
        <f>D278/11*12</f>
        <v>908111.55533226603</v>
      </c>
      <c r="G278" s="166">
        <f>F278-C278</f>
        <v>30828.603783620289</v>
      </c>
      <c r="H278" s="167">
        <v>1951.09</v>
      </c>
      <c r="I278" s="156">
        <f t="shared" si="95"/>
        <v>75675.962944355444</v>
      </c>
      <c r="K278" s="157">
        <v>-24274.774584493483</v>
      </c>
    </row>
    <row r="279" spans="1:11" s="202" customFormat="1" ht="32.25" hidden="1" outlineLevel="3" collapsed="1" x14ac:dyDescent="0.3">
      <c r="A279" s="205" t="s">
        <v>1310</v>
      </c>
      <c r="B279" s="195" t="s">
        <v>2876</v>
      </c>
      <c r="C279" s="196">
        <f t="shared" ref="C279:G279" si="100">SUM(C280:C282)</f>
        <v>0</v>
      </c>
      <c r="D279" s="196">
        <f t="shared" si="100"/>
        <v>0</v>
      </c>
      <c r="E279" s="196">
        <f t="shared" si="100"/>
        <v>0</v>
      </c>
      <c r="F279" s="196">
        <f t="shared" si="100"/>
        <v>0</v>
      </c>
      <c r="G279" s="196">
        <f t="shared" si="100"/>
        <v>0</v>
      </c>
      <c r="H279" s="167">
        <v>0</v>
      </c>
      <c r="I279" s="156">
        <f t="shared" si="95"/>
        <v>0</v>
      </c>
      <c r="K279" s="157">
        <v>0</v>
      </c>
    </row>
    <row r="280" spans="1:11" ht="18.75" hidden="1" outlineLevel="4" x14ac:dyDescent="0.3">
      <c r="A280" s="186" t="s">
        <v>1311</v>
      </c>
      <c r="B280" s="185">
        <v>0</v>
      </c>
      <c r="C280" s="168">
        <v>0</v>
      </c>
      <c r="D280" s="168">
        <v>0</v>
      </c>
      <c r="E280" s="165">
        <f>D280-C280</f>
        <v>0</v>
      </c>
      <c r="F280" s="168">
        <f>D280/11*12</f>
        <v>0</v>
      </c>
      <c r="G280" s="166">
        <f>F280-C280</f>
        <v>0</v>
      </c>
      <c r="H280" s="167">
        <v>0</v>
      </c>
      <c r="I280" s="156">
        <f t="shared" si="95"/>
        <v>0</v>
      </c>
      <c r="K280" s="157">
        <v>0</v>
      </c>
    </row>
    <row r="281" spans="1:11" ht="18.75" hidden="1" outlineLevel="4" x14ac:dyDescent="0.3">
      <c r="A281" s="186" t="s">
        <v>1312</v>
      </c>
      <c r="B281" s="185">
        <v>0</v>
      </c>
      <c r="C281" s="168">
        <v>0</v>
      </c>
      <c r="D281" s="168">
        <v>0</v>
      </c>
      <c r="E281" s="165">
        <f>D281-C281</f>
        <v>0</v>
      </c>
      <c r="F281" s="168">
        <f>D281/11*12</f>
        <v>0</v>
      </c>
      <c r="G281" s="166">
        <f>F281-C281</f>
        <v>0</v>
      </c>
      <c r="H281" s="167">
        <v>0</v>
      </c>
      <c r="I281" s="156">
        <f t="shared" si="95"/>
        <v>0</v>
      </c>
      <c r="K281" s="157">
        <v>0</v>
      </c>
    </row>
    <row r="282" spans="1:11" ht="18.75" hidden="1" outlineLevel="4" x14ac:dyDescent="0.3">
      <c r="A282" s="186" t="s">
        <v>1313</v>
      </c>
      <c r="B282" s="185">
        <v>0</v>
      </c>
      <c r="C282" s="168">
        <v>0</v>
      </c>
      <c r="D282" s="168">
        <v>0</v>
      </c>
      <c r="E282" s="165">
        <f>D282-C282</f>
        <v>0</v>
      </c>
      <c r="F282" s="168">
        <f>D282/11*12</f>
        <v>0</v>
      </c>
      <c r="G282" s="166">
        <f>F282-C282</f>
        <v>0</v>
      </c>
      <c r="H282" s="167">
        <v>0</v>
      </c>
      <c r="I282" s="156">
        <f t="shared" si="95"/>
        <v>0</v>
      </c>
      <c r="K282" s="157">
        <v>0</v>
      </c>
    </row>
    <row r="283" spans="1:11" s="167" customFormat="1" ht="18" outlineLevel="2" x14ac:dyDescent="0.25">
      <c r="A283" s="162" t="s">
        <v>1314</v>
      </c>
      <c r="B283" s="185" t="s">
        <v>2877</v>
      </c>
      <c r="C283" s="168">
        <v>415280.05599999998</v>
      </c>
      <c r="D283" s="168">
        <v>687078.34311568073</v>
      </c>
      <c r="E283" s="165">
        <f>D283-C283</f>
        <v>271798.28711568075</v>
      </c>
      <c r="F283" s="168">
        <f>D283/11*12</f>
        <v>749540.01067165169</v>
      </c>
      <c r="G283" s="166">
        <f>F283-C283</f>
        <v>334259.95467165171</v>
      </c>
      <c r="H283" s="167">
        <v>1554.48</v>
      </c>
      <c r="I283" s="156">
        <f t="shared" si="95"/>
        <v>62461.667555970955</v>
      </c>
      <c r="K283" s="157">
        <v>-304224.21244402905</v>
      </c>
    </row>
    <row r="284" spans="1:11" s="161" customFormat="1" ht="18" outlineLevel="2" x14ac:dyDescent="0.25">
      <c r="A284" s="182" t="s">
        <v>1315</v>
      </c>
      <c r="B284" s="183" t="s">
        <v>2878</v>
      </c>
      <c r="C284" s="184">
        <f t="shared" ref="C284:G284" si="101">SUM(C285:C290)</f>
        <v>165994.03751600001</v>
      </c>
      <c r="D284" s="184">
        <f t="shared" si="101"/>
        <v>145618.94</v>
      </c>
      <c r="E284" s="184">
        <f t="shared" si="101"/>
        <v>-20375.097516000009</v>
      </c>
      <c r="F284" s="184">
        <f t="shared" si="101"/>
        <v>158475.20727272728</v>
      </c>
      <c r="G284" s="184">
        <f t="shared" si="101"/>
        <v>-7518.830243272736</v>
      </c>
      <c r="H284" s="167">
        <v>0</v>
      </c>
      <c r="I284" s="156">
        <f t="shared" si="95"/>
        <v>12856.267272727273</v>
      </c>
      <c r="K284" s="157">
        <v>-1843.7327272727271</v>
      </c>
    </row>
    <row r="285" spans="1:11" ht="32.25" outlineLevel="3" x14ac:dyDescent="0.3">
      <c r="A285" s="186" t="s">
        <v>1316</v>
      </c>
      <c r="B285" s="185" t="s">
        <v>2879</v>
      </c>
      <c r="C285" s="168">
        <v>0</v>
      </c>
      <c r="D285" s="168">
        <v>49018.94</v>
      </c>
      <c r="E285" s="165">
        <f t="shared" ref="E285:E290" si="102">D285-C285</f>
        <v>49018.94</v>
      </c>
      <c r="F285" s="168">
        <f t="shared" ref="F285:F290" si="103">D285/11*12</f>
        <v>53475.207272727275</v>
      </c>
      <c r="G285" s="166">
        <f t="shared" ref="G285:G291" si="104">F285-C285</f>
        <v>53475.207272727275</v>
      </c>
      <c r="H285" s="167">
        <v>0</v>
      </c>
      <c r="I285" s="156">
        <f t="shared" si="95"/>
        <v>4456.2672727272729</v>
      </c>
      <c r="K285" s="157">
        <v>-1843.7327272727271</v>
      </c>
    </row>
    <row r="286" spans="1:11" ht="32.25" outlineLevel="3" x14ac:dyDescent="0.3">
      <c r="A286" s="186" t="s">
        <v>1317</v>
      </c>
      <c r="B286" s="185" t="s">
        <v>2880</v>
      </c>
      <c r="C286" s="168">
        <v>165994.03751600001</v>
      </c>
      <c r="D286" s="168">
        <v>96600</v>
      </c>
      <c r="E286" s="165">
        <f t="shared" si="102"/>
        <v>-69394.037516000011</v>
      </c>
      <c r="F286" s="168">
        <v>105000</v>
      </c>
      <c r="G286" s="166">
        <f t="shared" si="104"/>
        <v>-60994.037516000011</v>
      </c>
      <c r="H286" s="167">
        <v>0</v>
      </c>
      <c r="I286" s="156">
        <f t="shared" si="95"/>
        <v>8400</v>
      </c>
      <c r="K286" s="157">
        <v>0</v>
      </c>
    </row>
    <row r="287" spans="1:11" ht="18.75" hidden="1" outlineLevel="3" x14ac:dyDescent="0.3">
      <c r="A287" s="186" t="s">
        <v>1318</v>
      </c>
      <c r="B287" s="185">
        <v>0</v>
      </c>
      <c r="C287" s="168">
        <v>0</v>
      </c>
      <c r="D287" s="168">
        <v>0</v>
      </c>
      <c r="E287" s="165">
        <f t="shared" si="102"/>
        <v>0</v>
      </c>
      <c r="F287" s="168">
        <f t="shared" si="103"/>
        <v>0</v>
      </c>
      <c r="G287" s="168">
        <f t="shared" si="104"/>
        <v>0</v>
      </c>
      <c r="I287" s="156">
        <f t="shared" si="95"/>
        <v>0</v>
      </c>
      <c r="K287" s="157">
        <v>-160318.94</v>
      </c>
    </row>
    <row r="288" spans="1:11" ht="18.75" hidden="1" outlineLevel="3" x14ac:dyDescent="0.3">
      <c r="A288" s="186" t="s">
        <v>1319</v>
      </c>
      <c r="B288" s="185">
        <v>0</v>
      </c>
      <c r="C288" s="168">
        <v>0</v>
      </c>
      <c r="D288" s="168">
        <v>0</v>
      </c>
      <c r="E288" s="165">
        <f t="shared" si="102"/>
        <v>0</v>
      </c>
      <c r="F288" s="168">
        <f t="shared" si="103"/>
        <v>0</v>
      </c>
      <c r="G288" s="168">
        <f t="shared" si="104"/>
        <v>0</v>
      </c>
      <c r="I288" s="156">
        <f t="shared" si="95"/>
        <v>0</v>
      </c>
      <c r="K288" s="157">
        <v>-55318.94</v>
      </c>
    </row>
    <row r="289" spans="1:32" ht="18.75" hidden="1" outlineLevel="3" x14ac:dyDescent="0.3">
      <c r="A289" s="186" t="s">
        <v>1320</v>
      </c>
      <c r="B289" s="185">
        <v>0</v>
      </c>
      <c r="C289" s="168">
        <v>0</v>
      </c>
      <c r="D289" s="168">
        <v>0</v>
      </c>
      <c r="E289" s="165">
        <f t="shared" si="102"/>
        <v>0</v>
      </c>
      <c r="F289" s="168">
        <f t="shared" si="103"/>
        <v>0</v>
      </c>
      <c r="G289" s="168">
        <f t="shared" si="104"/>
        <v>0</v>
      </c>
      <c r="I289" s="156">
        <f t="shared" si="95"/>
        <v>0</v>
      </c>
      <c r="K289" s="157">
        <v>-105000</v>
      </c>
    </row>
    <row r="290" spans="1:32" ht="18.75" hidden="1" outlineLevel="3" x14ac:dyDescent="0.3">
      <c r="A290" s="186" t="s">
        <v>1321</v>
      </c>
      <c r="B290" s="185" t="s">
        <v>2881</v>
      </c>
      <c r="C290" s="168">
        <v>0</v>
      </c>
      <c r="D290" s="168">
        <v>0</v>
      </c>
      <c r="E290" s="165">
        <f t="shared" si="102"/>
        <v>0</v>
      </c>
      <c r="F290" s="168">
        <f t="shared" si="103"/>
        <v>0</v>
      </c>
      <c r="G290" s="168">
        <f t="shared" si="104"/>
        <v>0</v>
      </c>
      <c r="I290" s="156">
        <f t="shared" si="95"/>
        <v>0</v>
      </c>
      <c r="K290" s="157" t="e">
        <v>#REF!</v>
      </c>
    </row>
    <row r="291" spans="1:32" s="155" customFormat="1" ht="18" hidden="1" x14ac:dyDescent="0.25">
      <c r="A291" s="206"/>
      <c r="B291" s="207" t="s">
        <v>1322</v>
      </c>
      <c r="C291" s="154">
        <f>C30</f>
        <v>588111723.55217302</v>
      </c>
      <c r="D291" s="154">
        <f>D30</f>
        <v>533018009.55000001</v>
      </c>
      <c r="E291" s="154">
        <f>E30</f>
        <v>-55093714.00217291</v>
      </c>
      <c r="F291" s="154">
        <f>F30</f>
        <v>587790000.53458822</v>
      </c>
      <c r="G291" s="154">
        <f t="shared" si="104"/>
        <v>-321723.01758480072</v>
      </c>
      <c r="H291" s="208">
        <f>SUM(H33:H290)</f>
        <v>6180597.2599999998</v>
      </c>
      <c r="I291" s="156">
        <f t="shared" si="95"/>
        <v>54771990.984588206</v>
      </c>
      <c r="K291" s="157" t="e">
        <v>#REF!</v>
      </c>
    </row>
    <row r="292" spans="1:32" s="210" customFormat="1" ht="18" hidden="1" x14ac:dyDescent="0.25">
      <c r="A292" s="209"/>
      <c r="B292" s="163" t="s">
        <v>1323</v>
      </c>
      <c r="C292" s="168"/>
      <c r="D292" s="168"/>
      <c r="E292" s="168"/>
      <c r="F292" s="168"/>
      <c r="G292" s="168"/>
      <c r="I292" s="156">
        <f t="shared" si="95"/>
        <v>0</v>
      </c>
      <c r="K292" s="157" t="e">
        <v>#REF!</v>
      </c>
    </row>
    <row r="293" spans="1:32" s="210" customFormat="1" ht="18" hidden="1" x14ac:dyDescent="0.25">
      <c r="A293" s="209"/>
      <c r="B293" s="163" t="s">
        <v>1324</v>
      </c>
      <c r="C293" s="168"/>
      <c r="D293" s="168"/>
      <c r="E293" s="168"/>
      <c r="F293" s="168"/>
      <c r="G293" s="168"/>
      <c r="I293" s="156">
        <f t="shared" si="95"/>
        <v>0</v>
      </c>
      <c r="K293" s="157" t="e">
        <v>#REF!</v>
      </c>
    </row>
    <row r="294" spans="1:32" s="210" customFormat="1" ht="18" hidden="1" x14ac:dyDescent="0.25">
      <c r="A294" s="209"/>
      <c r="B294" s="163" t="s">
        <v>1325</v>
      </c>
      <c r="C294" s="168"/>
      <c r="D294" s="168"/>
      <c r="E294" s="168"/>
      <c r="F294" s="168"/>
      <c r="G294" s="168"/>
      <c r="I294" s="156">
        <f t="shared" si="95"/>
        <v>0</v>
      </c>
      <c r="K294" s="157">
        <v>-595328121.35888541</v>
      </c>
    </row>
    <row r="295" spans="1:32" s="210" customFormat="1" ht="36" x14ac:dyDescent="0.25">
      <c r="A295" s="211"/>
      <c r="B295" s="212" t="s">
        <v>1326</v>
      </c>
      <c r="C295" s="154">
        <f t="shared" ref="C295:G295" si="105">C291</f>
        <v>588111723.55217302</v>
      </c>
      <c r="D295" s="154">
        <f t="shared" si="105"/>
        <v>533018009.55000001</v>
      </c>
      <c r="E295" s="154">
        <f t="shared" si="105"/>
        <v>-55093714.00217291</v>
      </c>
      <c r="F295" s="154">
        <f t="shared" si="105"/>
        <v>587790000.53458822</v>
      </c>
      <c r="G295" s="154">
        <f t="shared" si="105"/>
        <v>-321723.01758480072</v>
      </c>
      <c r="H295" s="213">
        <v>0</v>
      </c>
      <c r="I295" s="156">
        <f t="shared" si="95"/>
        <v>54771990.984588206</v>
      </c>
      <c r="K295" s="157" t="e">
        <v>#REF!</v>
      </c>
    </row>
    <row r="296" spans="1:32" s="155" customFormat="1" ht="36" x14ac:dyDescent="0.25">
      <c r="A296" s="211"/>
      <c r="B296" s="152" t="s">
        <v>1327</v>
      </c>
      <c r="C296" s="153">
        <f>C30/C5</f>
        <v>5.6810861907455781</v>
      </c>
      <c r="D296" s="153">
        <f t="shared" ref="D296" si="106">D30/D5</f>
        <v>5.8365567344439704</v>
      </c>
      <c r="E296" s="153">
        <f>D296-C296</f>
        <v>0.15547054369839231</v>
      </c>
      <c r="F296" s="153">
        <f t="shared" ref="F296" si="107">F30/F5</f>
        <v>5.7641481838786888</v>
      </c>
      <c r="G296" s="153">
        <f>F296-C296</f>
        <v>8.306199313311069E-2</v>
      </c>
      <c r="K296" s="157"/>
    </row>
    <row r="297" spans="1:32" s="155" customFormat="1" ht="39" customHeight="1" x14ac:dyDescent="0.25">
      <c r="A297" s="211"/>
      <c r="B297" s="214" t="s">
        <v>1328</v>
      </c>
      <c r="C297" s="153">
        <f>C30/C11</f>
        <v>6.5947754880198444</v>
      </c>
      <c r="D297" s="153">
        <f t="shared" ref="D297" si="108">D30/D11</f>
        <v>6.6365617191525637</v>
      </c>
      <c r="E297" s="153">
        <f>D297-C297</f>
        <v>4.1786231132719287E-2</v>
      </c>
      <c r="F297" s="153">
        <f t="shared" ref="F297" si="109">F30/F11</f>
        <v>6.5992158064324817</v>
      </c>
      <c r="G297" s="153">
        <f>F297-C297</f>
        <v>4.4403184126373674E-3</v>
      </c>
      <c r="K297" s="157"/>
    </row>
    <row r="299" spans="1:32" x14ac:dyDescent="0.3">
      <c r="D299" s="217">
        <v>539198606.80999994</v>
      </c>
    </row>
    <row r="300" spans="1:32" x14ac:dyDescent="0.3">
      <c r="D300" s="218">
        <f>D299-H291-D291</f>
        <v>0</v>
      </c>
      <c r="F300" s="218"/>
    </row>
    <row r="304" spans="1:32" s="216" customFormat="1" x14ac:dyDescent="0.3">
      <c r="A304" s="215"/>
      <c r="B304" s="146"/>
      <c r="H304" s="146"/>
      <c r="I304" s="146"/>
      <c r="J304" s="146"/>
      <c r="K304" s="146"/>
      <c r="L304" s="146"/>
      <c r="M304" s="146"/>
      <c r="N304" s="146"/>
      <c r="O304" s="146"/>
      <c r="P304" s="146"/>
      <c r="Q304" s="146"/>
      <c r="R304" s="146"/>
      <c r="S304" s="146"/>
      <c r="T304" s="146"/>
      <c r="U304" s="146"/>
      <c r="V304" s="146"/>
      <c r="W304" s="146"/>
      <c r="X304" s="146"/>
      <c r="Y304" s="146"/>
      <c r="Z304" s="146"/>
      <c r="AA304" s="146"/>
      <c r="AB304" s="146"/>
      <c r="AC304" s="146"/>
      <c r="AD304" s="146"/>
      <c r="AE304" s="146"/>
      <c r="AF304" s="146"/>
    </row>
  </sheetData>
  <sheetProtection formatCells="0" formatColumns="0" formatRows="0" insertHyperlinks="0" deleteColumns="0" deleteRows="0" pivotTables="0"/>
  <autoFilter ref="A4:AI297" xr:uid="{0AFCB42C-F6EF-47D5-BE9B-D424A99AFC8D}"/>
  <mergeCells count="4">
    <mergeCell ref="A1:G1"/>
    <mergeCell ref="A3:A4"/>
    <mergeCell ref="B3:B4"/>
    <mergeCell ref="C3:G3"/>
  </mergeCells>
  <pageMargins left="0.31496062992125984" right="0.31496062992125984" top="0.35433070866141736" bottom="0.35433070866141736" header="0.31496062992125984" footer="0.31496062992125984"/>
  <pageSetup paperSize="9" scale="6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3</vt:i4>
      </vt:variant>
    </vt:vector>
  </HeadingPairs>
  <TitlesOfParts>
    <vt:vector size="16" baseType="lpstr">
      <vt:lpstr>Финансовый план 2027</vt:lpstr>
      <vt:lpstr>СО1</vt:lpstr>
      <vt:lpstr>Общая от 16.04.2026</vt:lpstr>
      <vt:lpstr>Общая от 18.05.2026</vt:lpstr>
      <vt:lpstr>Информация для фин.плана уточн.</vt:lpstr>
      <vt:lpstr>Амортизация (23 24 25 26 27 го)</vt:lpstr>
      <vt:lpstr>Баланс 2023</vt:lpstr>
      <vt:lpstr>Лист2</vt:lpstr>
      <vt:lpstr>90.02</vt:lpstr>
      <vt:lpstr>90.01</vt:lpstr>
      <vt:lpstr>Амортизация (факт 2022)</vt:lpstr>
      <vt:lpstr>2023-2027</vt:lpstr>
      <vt:lpstr>УГРЦТ НАО</vt:lpstr>
      <vt:lpstr>'УГРЦТ НАО'!Заголовки_для_печати</vt:lpstr>
      <vt:lpstr>'УГРЦТ НАО'!Область_печати</vt:lpstr>
      <vt:lpstr>'Финансовый план 2027'!Область_печати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Владимир В. Кириллов</dc:creator>
  <cp:lastModifiedBy>Ирина М. Воробьева</cp:lastModifiedBy>
  <dcterms:created xsi:type="dcterms:W3CDTF">2015-06-05T18:19:34Z</dcterms:created>
  <dcterms:modified xsi:type="dcterms:W3CDTF">2026-05-29T08:11:27Z</dcterms:modified>
</cp:coreProperties>
</file>